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1C387F5F-41F5-4F18-93EB-F35051E0A0BF}" xr6:coauthVersionLast="47" xr6:coauthVersionMax="47" xr10:uidLastSave="{00000000-0000-0000-0000-000000000000}"/>
  <bookViews>
    <workbookView xWindow="-120" yWindow="-120" windowWidth="15600" windowHeight="11310" activeTab="3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Class" sheetId="3" r:id="rId5"/>
    <sheet name="Servants" sheetId="9" r:id="rId6"/>
    <sheet name="Full Attendance" sheetId="17" r:id="rId7"/>
    <sheet name="Full Attendance_S" sheetId="18" r:id="rId8"/>
    <sheet name="Progress" sheetId="19" r:id="rId9"/>
    <sheet name="Attendance_sorted" sheetId="5" r:id="rId10"/>
    <sheet name="Attendance_sorted_S" sheetId="10" r:id="rId11"/>
    <sheet name="Classes" sheetId="4" r:id="rId12"/>
    <sheet name="Fridays" sheetId="12" r:id="rId13"/>
    <sheet name="Attendance table" sheetId="13" r:id="rId14"/>
    <sheet name="Attendance table_S" sheetId="16" r:id="rId15"/>
    <sheet name="Sheet1" sheetId="20" r:id="rId16"/>
  </sheets>
  <definedNames>
    <definedName name="data">Class!$A$1:$V$505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3" i="9" l="1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E1" i="19"/>
  <c r="E2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B2" i="3"/>
  <c r="B5" i="3" s="1" a="1"/>
  <c r="A8" i="3" s="1"/>
  <c r="D2" i="9"/>
  <c r="A2" i="19" a="1"/>
  <c r="A2" i="19" s="1"/>
  <c r="A4" i="19" a="1"/>
  <c r="A4" i="19" s="1"/>
  <c r="A3" i="19" a="1"/>
  <c r="A3" i="19" s="1"/>
  <c r="C4" i="19" a="1"/>
  <c r="C4" i="19" s="1"/>
  <c r="C3" i="19" a="1"/>
  <c r="C3" i="19" s="1"/>
  <c r="C2" i="19" a="1"/>
  <c r="C2" i="19" s="1"/>
  <c r="F33" i="9" a="1"/>
  <c r="F33" i="9" s="1"/>
  <c r="H33" i="9" s="1" a="1"/>
  <c r="H33" i="9" s="1"/>
  <c r="F34" i="9" a="1"/>
  <c r="F34" i="9" s="1"/>
  <c r="H34" i="9" s="1" a="1"/>
  <c r="H34" i="9" s="1"/>
  <c r="F35" i="9" a="1"/>
  <c r="F35" i="9" s="1"/>
  <c r="H35" i="9" s="1" a="1"/>
  <c r="H35" i="9" s="1"/>
  <c r="F36" i="9" a="1"/>
  <c r="F36" i="9" s="1"/>
  <c r="H36" i="9" s="1" a="1"/>
  <c r="H36" i="9" s="1"/>
  <c r="F37" i="9" a="1"/>
  <c r="F37" i="9" s="1"/>
  <c r="H37" i="9" s="1" a="1"/>
  <c r="H37" i="9" s="1"/>
  <c r="F38" i="9" a="1"/>
  <c r="F38" i="9" s="1"/>
  <c r="H38" i="9" s="1" a="1"/>
  <c r="H38" i="9" s="1"/>
  <c r="F39" i="9" a="1"/>
  <c r="F39" i="9" s="1"/>
  <c r="H39" i="9" s="1" a="1"/>
  <c r="H39" i="9" s="1"/>
  <c r="F40" i="9" a="1"/>
  <c r="F40" i="9" s="1"/>
  <c r="H40" i="9" s="1" a="1"/>
  <c r="H40" i="9" s="1"/>
  <c r="F41" i="9" a="1"/>
  <c r="F41" i="9" s="1"/>
  <c r="H41" i="9" s="1" a="1"/>
  <c r="H41" i="9" s="1"/>
  <c r="F42" i="9" a="1"/>
  <c r="F42" i="9" s="1"/>
  <c r="H42" i="9" s="1" a="1"/>
  <c r="H42" i="9" s="1"/>
  <c r="F43" i="9" a="1"/>
  <c r="F43" i="9" s="1"/>
  <c r="H43" i="9" s="1" a="1"/>
  <c r="H43" i="9" s="1"/>
  <c r="F44" i="9" a="1"/>
  <c r="F44" i="9" s="1"/>
  <c r="H44" i="9" s="1" a="1"/>
  <c r="H44" i="9" s="1"/>
  <c r="F45" i="9" a="1"/>
  <c r="F45" i="9" s="1"/>
  <c r="H45" i="9" s="1" a="1"/>
  <c r="H45" i="9" s="1"/>
  <c r="F46" i="9" a="1"/>
  <c r="F46" i="9" s="1"/>
  <c r="H46" i="9" s="1" a="1"/>
  <c r="H46" i="9" s="1"/>
  <c r="F47" i="9" a="1"/>
  <c r="F47" i="9" s="1"/>
  <c r="H47" i="9" s="1" a="1"/>
  <c r="H47" i="9" s="1"/>
  <c r="F48" i="9" a="1"/>
  <c r="F48" i="9" s="1"/>
  <c r="H48" i="9" s="1" a="1"/>
  <c r="H48" i="9" s="1"/>
  <c r="F49" i="9" a="1"/>
  <c r="F49" i="9" s="1"/>
  <c r="H49" i="9" s="1" a="1"/>
  <c r="H49" i="9" s="1"/>
  <c r="F50" i="9" a="1"/>
  <c r="F50" i="9" s="1"/>
  <c r="H50" i="9" s="1" a="1"/>
  <c r="H50" i="9" s="1"/>
  <c r="F51" i="9" a="1"/>
  <c r="F51" i="9" s="1"/>
  <c r="H51" i="9" s="1" a="1"/>
  <c r="H51" i="9" s="1"/>
  <c r="F52" i="9" a="1"/>
  <c r="F52" i="9" s="1"/>
  <c r="H52" i="9" s="1" a="1"/>
  <c r="H52" i="9" s="1"/>
  <c r="F53" i="9" a="1"/>
  <c r="F53" i="9" s="1"/>
  <c r="H53" i="9" s="1" a="1"/>
  <c r="H53" i="9" s="1"/>
  <c r="F54" i="9" a="1"/>
  <c r="F54" i="9" s="1"/>
  <c r="H54" i="9" s="1" a="1"/>
  <c r="H54" i="9" s="1"/>
  <c r="F55" i="9" a="1"/>
  <c r="F55" i="9" s="1"/>
  <c r="H55" i="9" s="1" a="1"/>
  <c r="H55" i="9" s="1"/>
  <c r="F56" i="9" a="1"/>
  <c r="F56" i="9" s="1"/>
  <c r="H56" i="9" s="1" a="1"/>
  <c r="H56" i="9" s="1"/>
  <c r="F57" i="9" a="1"/>
  <c r="F57" i="9" s="1"/>
  <c r="H57" i="9" s="1" a="1"/>
  <c r="H57" i="9" s="1"/>
  <c r="F58" i="9" a="1"/>
  <c r="F58" i="9" s="1"/>
  <c r="H58" i="9" s="1" a="1"/>
  <c r="H58" i="9" s="1"/>
  <c r="F59" i="9" a="1"/>
  <c r="F59" i="9" s="1"/>
  <c r="H59" i="9" s="1" a="1"/>
  <c r="H59" i="9" s="1"/>
  <c r="F60" i="9" a="1"/>
  <c r="F60" i="9" s="1"/>
  <c r="H60" i="9" s="1" a="1"/>
  <c r="H60" i="9" s="1"/>
  <c r="F61" i="9" a="1"/>
  <c r="F61" i="9" s="1"/>
  <c r="H61" i="9" s="1" a="1"/>
  <c r="H61" i="9" s="1"/>
  <c r="F62" i="9" a="1"/>
  <c r="F62" i="9" s="1"/>
  <c r="H62" i="9" s="1" a="1"/>
  <c r="H62" i="9" s="1"/>
  <c r="F63" i="9" a="1"/>
  <c r="F63" i="9" s="1"/>
  <c r="H63" i="9" s="1" a="1"/>
  <c r="H63" i="9" s="1"/>
  <c r="F64" i="9" a="1"/>
  <c r="F64" i="9" s="1"/>
  <c r="H64" i="9" s="1" a="1"/>
  <c r="H64" i="9" s="1"/>
  <c r="F65" i="9" a="1"/>
  <c r="F65" i="9" s="1"/>
  <c r="H65" i="9" s="1" a="1"/>
  <c r="H65" i="9" s="1"/>
  <c r="F66" i="9" a="1"/>
  <c r="F66" i="9" s="1"/>
  <c r="H66" i="9" s="1" a="1"/>
  <c r="H66" i="9" s="1"/>
  <c r="F67" i="9" a="1"/>
  <c r="F67" i="9" s="1"/>
  <c r="H67" i="9" s="1" a="1"/>
  <c r="H67" i="9" s="1"/>
  <c r="F68" i="9" a="1"/>
  <c r="F68" i="9" s="1"/>
  <c r="H68" i="9" s="1" a="1"/>
  <c r="H68" i="9" s="1"/>
  <c r="F69" i="9" a="1"/>
  <c r="F69" i="9" s="1"/>
  <c r="H69" i="9" s="1" a="1"/>
  <c r="H69" i="9" s="1"/>
  <c r="F70" i="9" a="1"/>
  <c r="F70" i="9" s="1"/>
  <c r="H70" i="9" s="1" a="1"/>
  <c r="H70" i="9" s="1"/>
  <c r="F71" i="9" a="1"/>
  <c r="F71" i="9" s="1"/>
  <c r="H71" i="9" s="1" a="1"/>
  <c r="H71" i="9" s="1"/>
  <c r="F72" i="9" a="1"/>
  <c r="F72" i="9" s="1"/>
  <c r="H72" i="9" s="1" a="1"/>
  <c r="H72" i="9" s="1"/>
  <c r="F73" i="9" a="1"/>
  <c r="F73" i="9" s="1"/>
  <c r="H73" i="9" s="1" a="1"/>
  <c r="H73" i="9" s="1"/>
  <c r="F74" i="9" a="1"/>
  <c r="F74" i="9" s="1"/>
  <c r="H74" i="9" s="1" a="1"/>
  <c r="H74" i="9" s="1"/>
  <c r="F75" i="9" a="1"/>
  <c r="F75" i="9" s="1"/>
  <c r="H75" i="9" s="1" a="1"/>
  <c r="H75" i="9" s="1"/>
  <c r="F76" i="9" a="1"/>
  <c r="F76" i="9" s="1"/>
  <c r="H76" i="9" s="1" a="1"/>
  <c r="H76" i="9" s="1"/>
  <c r="F77" i="9" a="1"/>
  <c r="F77" i="9" s="1"/>
  <c r="H77" i="9" s="1" a="1"/>
  <c r="H77" i="9" s="1"/>
  <c r="F78" i="9" a="1"/>
  <c r="F78" i="9" s="1"/>
  <c r="H78" i="9" s="1" a="1"/>
  <c r="H78" i="9" s="1"/>
  <c r="F79" i="9" a="1"/>
  <c r="F79" i="9" s="1"/>
  <c r="H79" i="9" s="1" a="1"/>
  <c r="H79" i="9" s="1"/>
  <c r="F80" i="9" a="1"/>
  <c r="F80" i="9" s="1"/>
  <c r="H80" i="9" s="1" a="1"/>
  <c r="H80" i="9" s="1"/>
  <c r="F81" i="9" a="1"/>
  <c r="F81" i="9" s="1"/>
  <c r="H81" i="9" s="1" a="1"/>
  <c r="H81" i="9" s="1"/>
  <c r="F82" i="9" a="1"/>
  <c r="F82" i="9" s="1"/>
  <c r="H82" i="9" s="1" a="1"/>
  <c r="H82" i="9" s="1"/>
  <c r="F83" i="9" a="1"/>
  <c r="F83" i="9" s="1"/>
  <c r="H83" i="9" s="1" a="1"/>
  <c r="H83" i="9" s="1"/>
  <c r="F84" i="9" a="1"/>
  <c r="F84" i="9" s="1"/>
  <c r="H84" i="9" s="1" a="1"/>
  <c r="H84" i="9" s="1"/>
  <c r="F85" i="9" a="1"/>
  <c r="F85" i="9" s="1"/>
  <c r="H85" i="9" s="1" a="1"/>
  <c r="H85" i="9" s="1"/>
  <c r="F86" i="9" a="1"/>
  <c r="F86" i="9" s="1"/>
  <c r="H86" i="9" s="1" a="1"/>
  <c r="H86" i="9" s="1"/>
  <c r="F87" i="9" a="1"/>
  <c r="F87" i="9" s="1"/>
  <c r="H87" i="9" s="1" a="1"/>
  <c r="H87" i="9" s="1"/>
  <c r="F88" i="9" a="1"/>
  <c r="F88" i="9" s="1"/>
  <c r="H88" i="9" s="1" a="1"/>
  <c r="H88" i="9" s="1"/>
  <c r="F89" i="9" a="1"/>
  <c r="F89" i="9" s="1"/>
  <c r="H89" i="9" s="1" a="1"/>
  <c r="H89" i="9" s="1"/>
  <c r="F90" i="9" a="1"/>
  <c r="F90" i="9" s="1"/>
  <c r="H90" i="9" s="1" a="1"/>
  <c r="H90" i="9" s="1"/>
  <c r="F91" i="9" a="1"/>
  <c r="F91" i="9" s="1"/>
  <c r="H91" i="9" s="1" a="1"/>
  <c r="H91" i="9" s="1"/>
  <c r="F92" i="9" a="1"/>
  <c r="F92" i="9" s="1"/>
  <c r="H92" i="9" s="1" a="1"/>
  <c r="H92" i="9" s="1"/>
  <c r="F93" i="9" a="1"/>
  <c r="F93" i="9" s="1"/>
  <c r="H93" i="9" s="1" a="1"/>
  <c r="H93" i="9" s="1"/>
  <c r="F94" i="9" a="1"/>
  <c r="F94" i="9" s="1"/>
  <c r="H94" i="9" s="1" a="1"/>
  <c r="H94" i="9" s="1"/>
  <c r="F95" i="9" a="1"/>
  <c r="F95" i="9" s="1"/>
  <c r="H95" i="9" s="1" a="1"/>
  <c r="H95" i="9" s="1"/>
  <c r="F96" i="9" a="1"/>
  <c r="F96" i="9" s="1"/>
  <c r="H96" i="9" s="1" a="1"/>
  <c r="H96" i="9" s="1"/>
  <c r="F97" i="9" a="1"/>
  <c r="F97" i="9" s="1"/>
  <c r="H97" i="9" s="1" a="1"/>
  <c r="H97" i="9" s="1"/>
  <c r="F98" i="9" a="1"/>
  <c r="F98" i="9" s="1"/>
  <c r="H98" i="9" s="1" a="1"/>
  <c r="H98" i="9" s="1"/>
  <c r="F99" i="9" a="1"/>
  <c r="F99" i="9" s="1"/>
  <c r="H99" i="9" s="1" a="1"/>
  <c r="H99" i="9" s="1"/>
  <c r="F100" i="9" a="1"/>
  <c r="F100" i="9" s="1"/>
  <c r="H100" i="9" s="1" a="1"/>
  <c r="H100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D300" i="3" a="1"/>
  <c r="D300" i="3" s="1"/>
  <c r="D301" i="3" a="1"/>
  <c r="D301" i="3" s="1"/>
  <c r="D302" i="3" a="1"/>
  <c r="D302" i="3" s="1"/>
  <c r="D303" i="3" a="1"/>
  <c r="D303" i="3" s="1"/>
  <c r="D304" i="3" a="1"/>
  <c r="D304" i="3" s="1"/>
  <c r="D305" i="3" a="1"/>
  <c r="D305" i="3" s="1"/>
  <c r="D306" i="3" a="1"/>
  <c r="D306" i="3" s="1"/>
  <c r="D307" i="3" a="1"/>
  <c r="D307" i="3" s="1"/>
  <c r="D308" i="3" a="1"/>
  <c r="D308" i="3" s="1"/>
  <c r="D309" i="3" a="1"/>
  <c r="D309" i="3" s="1"/>
  <c r="D310" i="3" a="1"/>
  <c r="D310" i="3" s="1"/>
  <c r="D311" i="3" a="1"/>
  <c r="D311" i="3" s="1"/>
  <c r="D312" i="3" a="1"/>
  <c r="D312" i="3" s="1"/>
  <c r="D313" i="3" a="1"/>
  <c r="D313" i="3" s="1"/>
  <c r="D314" i="3" a="1"/>
  <c r="D314" i="3" s="1"/>
  <c r="D315" i="3" a="1"/>
  <c r="D315" i="3" s="1"/>
  <c r="D316" i="3" a="1"/>
  <c r="D316" i="3" s="1"/>
  <c r="D317" i="3" a="1"/>
  <c r="D317" i="3" s="1"/>
  <c r="D318" i="3" a="1"/>
  <c r="D318" i="3" s="1"/>
  <c r="D319" i="3" a="1"/>
  <c r="D319" i="3" s="1"/>
  <c r="D320" i="3" a="1"/>
  <c r="D320" i="3" s="1"/>
  <c r="D321" i="3" a="1"/>
  <c r="D321" i="3" s="1"/>
  <c r="D322" i="3" a="1"/>
  <c r="D322" i="3" s="1"/>
  <c r="D323" i="3" a="1"/>
  <c r="D323" i="3" s="1"/>
  <c r="D324" i="3" a="1"/>
  <c r="D324" i="3" s="1"/>
  <c r="D325" i="3" a="1"/>
  <c r="D325" i="3" s="1"/>
  <c r="D326" i="3" a="1"/>
  <c r="D326" i="3" s="1"/>
  <c r="D327" i="3" a="1"/>
  <c r="D327" i="3" s="1"/>
  <c r="D328" i="3" a="1"/>
  <c r="D328" i="3" s="1"/>
  <c r="D329" i="3" a="1"/>
  <c r="D329" i="3" s="1"/>
  <c r="D330" i="3" a="1"/>
  <c r="D330" i="3" s="1"/>
  <c r="D331" i="3" a="1"/>
  <c r="D331" i="3" s="1"/>
  <c r="D332" i="3" a="1"/>
  <c r="D332" i="3" s="1"/>
  <c r="D333" i="3" a="1"/>
  <c r="D333" i="3" s="1"/>
  <c r="D334" i="3" a="1"/>
  <c r="D334" i="3" s="1"/>
  <c r="D335" i="3" a="1"/>
  <c r="D335" i="3" s="1"/>
  <c r="D336" i="3" a="1"/>
  <c r="D336" i="3" s="1"/>
  <c r="D337" i="3" a="1"/>
  <c r="D337" i="3" s="1"/>
  <c r="D338" i="3" a="1"/>
  <c r="D338" i="3" s="1"/>
  <c r="D339" i="3" a="1"/>
  <c r="D339" i="3" s="1"/>
  <c r="D340" i="3" a="1"/>
  <c r="D340" i="3" s="1"/>
  <c r="D341" i="3" a="1"/>
  <c r="D341" i="3" s="1"/>
  <c r="D342" i="3" a="1"/>
  <c r="D342" i="3" s="1"/>
  <c r="D343" i="3" a="1"/>
  <c r="D343" i="3" s="1"/>
  <c r="D344" i="3" a="1"/>
  <c r="D344" i="3" s="1"/>
  <c r="D345" i="3" a="1"/>
  <c r="D345" i="3" s="1"/>
  <c r="D346" i="3" a="1"/>
  <c r="D346" i="3" s="1"/>
  <c r="D347" i="3" a="1"/>
  <c r="D347" i="3" s="1"/>
  <c r="D348" i="3" a="1"/>
  <c r="D348" i="3" s="1"/>
  <c r="D349" i="3" a="1"/>
  <c r="D349" i="3" s="1"/>
  <c r="D350" i="3" a="1"/>
  <c r="D350" i="3" s="1"/>
  <c r="D351" i="3" a="1"/>
  <c r="D351" i="3" s="1"/>
  <c r="D352" i="3" a="1"/>
  <c r="D352" i="3" s="1"/>
  <c r="D353" i="3" a="1"/>
  <c r="D353" i="3" s="1"/>
  <c r="D354" i="3" a="1"/>
  <c r="D354" i="3" s="1"/>
  <c r="D355" i="3" a="1"/>
  <c r="D355" i="3" s="1"/>
  <c r="D356" i="3" a="1"/>
  <c r="D356" i="3" s="1"/>
  <c r="D357" i="3" a="1"/>
  <c r="D357" i="3" s="1"/>
  <c r="D358" i="3" a="1"/>
  <c r="D358" i="3" s="1"/>
  <c r="D359" i="3" a="1"/>
  <c r="D359" i="3" s="1"/>
  <c r="D360" i="3" a="1"/>
  <c r="D360" i="3" s="1"/>
  <c r="D361" i="3" a="1"/>
  <c r="D361" i="3" s="1"/>
  <c r="D362" i="3" a="1"/>
  <c r="D362" i="3" s="1"/>
  <c r="D363" i="3" a="1"/>
  <c r="D363" i="3" s="1"/>
  <c r="D364" i="3" a="1"/>
  <c r="D364" i="3" s="1"/>
  <c r="D365" i="3" a="1"/>
  <c r="D365" i="3" s="1"/>
  <c r="D366" i="3" a="1"/>
  <c r="D366" i="3" s="1"/>
  <c r="D367" i="3" a="1"/>
  <c r="D367" i="3" s="1"/>
  <c r="D368" i="3" a="1"/>
  <c r="D368" i="3" s="1"/>
  <c r="D369" i="3" a="1"/>
  <c r="D369" i="3" s="1"/>
  <c r="D370" i="3" a="1"/>
  <c r="D370" i="3" s="1"/>
  <c r="D371" i="3" a="1"/>
  <c r="D371" i="3" s="1"/>
  <c r="D372" i="3" a="1"/>
  <c r="D372" i="3" s="1"/>
  <c r="D373" i="3" a="1"/>
  <c r="D373" i="3" s="1"/>
  <c r="D374" i="3" a="1"/>
  <c r="D374" i="3" s="1"/>
  <c r="D375" i="3" a="1"/>
  <c r="D375" i="3" s="1"/>
  <c r="D376" i="3" a="1"/>
  <c r="D376" i="3" s="1"/>
  <c r="D377" i="3" a="1"/>
  <c r="D377" i="3" s="1"/>
  <c r="D378" i="3" a="1"/>
  <c r="D378" i="3" s="1"/>
  <c r="D379" i="3" a="1"/>
  <c r="D379" i="3" s="1"/>
  <c r="D380" i="3" a="1"/>
  <c r="D380" i="3" s="1"/>
  <c r="D381" i="3" a="1"/>
  <c r="D381" i="3" s="1"/>
  <c r="D382" i="3" a="1"/>
  <c r="D382" i="3" s="1"/>
  <c r="D383" i="3" a="1"/>
  <c r="D383" i="3" s="1"/>
  <c r="D384" i="3" a="1"/>
  <c r="D384" i="3" s="1"/>
  <c r="D385" i="3" a="1"/>
  <c r="D385" i="3" s="1"/>
  <c r="D386" i="3" a="1"/>
  <c r="D386" i="3" s="1"/>
  <c r="D387" i="3" a="1"/>
  <c r="D387" i="3" s="1"/>
  <c r="D388" i="3" a="1"/>
  <c r="D388" i="3" s="1"/>
  <c r="D389" i="3" a="1"/>
  <c r="D389" i="3" s="1"/>
  <c r="D390" i="3" a="1"/>
  <c r="D390" i="3" s="1"/>
  <c r="D391" i="3" a="1"/>
  <c r="D391" i="3" s="1"/>
  <c r="D392" i="3" a="1"/>
  <c r="D392" i="3" s="1"/>
  <c r="D393" i="3" a="1"/>
  <c r="D393" i="3" s="1"/>
  <c r="D394" i="3" a="1"/>
  <c r="D394" i="3" s="1"/>
  <c r="D395" i="3" a="1"/>
  <c r="D395" i="3" s="1"/>
  <c r="D396" i="3" a="1"/>
  <c r="D396" i="3" s="1"/>
  <c r="D397" i="3" a="1"/>
  <c r="D397" i="3" s="1"/>
  <c r="D398" i="3" a="1"/>
  <c r="D398" i="3" s="1"/>
  <c r="D399" i="3" a="1"/>
  <c r="D399" i="3" s="1"/>
  <c r="D400" i="3" a="1"/>
  <c r="D400" i="3" s="1"/>
  <c r="D401" i="3" a="1"/>
  <c r="D401" i="3" s="1"/>
  <c r="D402" i="3" a="1"/>
  <c r="D402" i="3" s="1"/>
  <c r="D403" i="3" a="1"/>
  <c r="D403" i="3" s="1"/>
  <c r="D404" i="3" a="1"/>
  <c r="D404" i="3" s="1"/>
  <c r="D405" i="3" a="1"/>
  <c r="D405" i="3" s="1"/>
  <c r="D406" i="3" a="1"/>
  <c r="D406" i="3" s="1"/>
  <c r="D407" i="3" a="1"/>
  <c r="D407" i="3" s="1"/>
  <c r="D408" i="3" a="1"/>
  <c r="D408" i="3" s="1"/>
  <c r="D409" i="3" a="1"/>
  <c r="D409" i="3" s="1"/>
  <c r="D410" i="3" a="1"/>
  <c r="D410" i="3" s="1"/>
  <c r="D411" i="3" a="1"/>
  <c r="D411" i="3" s="1"/>
  <c r="D412" i="3" a="1"/>
  <c r="D412" i="3" s="1"/>
  <c r="D413" i="3" a="1"/>
  <c r="D413" i="3" s="1"/>
  <c r="D414" i="3" a="1"/>
  <c r="D414" i="3" s="1"/>
  <c r="D415" i="3" a="1"/>
  <c r="D415" i="3" s="1"/>
  <c r="D416" i="3" a="1"/>
  <c r="D416" i="3" s="1"/>
  <c r="D417" i="3" a="1"/>
  <c r="D417" i="3" s="1"/>
  <c r="D418" i="3" a="1"/>
  <c r="D418" i="3" s="1"/>
  <c r="D419" i="3" a="1"/>
  <c r="D419" i="3" s="1"/>
  <c r="D420" i="3" a="1"/>
  <c r="D420" i="3" s="1"/>
  <c r="D421" i="3" a="1"/>
  <c r="D421" i="3" s="1"/>
  <c r="D422" i="3" a="1"/>
  <c r="D422" i="3" s="1"/>
  <c r="D423" i="3" a="1"/>
  <c r="D423" i="3" s="1"/>
  <c r="D424" i="3" a="1"/>
  <c r="D424" i="3" s="1"/>
  <c r="D425" i="3" a="1"/>
  <c r="D425" i="3" s="1"/>
  <c r="D426" i="3" a="1"/>
  <c r="D426" i="3" s="1"/>
  <c r="D427" i="3" a="1"/>
  <c r="D427" i="3" s="1"/>
  <c r="D428" i="3" a="1"/>
  <c r="D428" i="3" s="1"/>
  <c r="D429" i="3" a="1"/>
  <c r="D429" i="3" s="1"/>
  <c r="D430" i="3" a="1"/>
  <c r="D430" i="3" s="1"/>
  <c r="D431" i="3" a="1"/>
  <c r="D431" i="3" s="1"/>
  <c r="D432" i="3" a="1"/>
  <c r="D432" i="3" s="1"/>
  <c r="D433" i="3" a="1"/>
  <c r="D433" i="3" s="1"/>
  <c r="D434" i="3" a="1"/>
  <c r="D434" i="3" s="1"/>
  <c r="D435" i="3" a="1"/>
  <c r="D435" i="3" s="1"/>
  <c r="D436" i="3" a="1"/>
  <c r="D436" i="3" s="1"/>
  <c r="D437" i="3" a="1"/>
  <c r="D437" i="3" s="1"/>
  <c r="D438" i="3" a="1"/>
  <c r="D438" i="3" s="1"/>
  <c r="D439" i="3" a="1"/>
  <c r="D439" i="3" s="1"/>
  <c r="D440" i="3" a="1"/>
  <c r="D440" i="3" s="1"/>
  <c r="D441" i="3" a="1"/>
  <c r="D441" i="3" s="1"/>
  <c r="D442" i="3" a="1"/>
  <c r="D442" i="3" s="1"/>
  <c r="D443" i="3" a="1"/>
  <c r="D443" i="3" s="1"/>
  <c r="D444" i="3" a="1"/>
  <c r="D444" i="3" s="1"/>
  <c r="D445" i="3" a="1"/>
  <c r="D445" i="3" s="1"/>
  <c r="D446" i="3" a="1"/>
  <c r="D446" i="3" s="1"/>
  <c r="D447" i="3" a="1"/>
  <c r="D447" i="3" s="1"/>
  <c r="D448" i="3" a="1"/>
  <c r="D448" i="3" s="1"/>
  <c r="D449" i="3" a="1"/>
  <c r="D449" i="3" s="1"/>
  <c r="D450" i="3" a="1"/>
  <c r="D450" i="3" s="1"/>
  <c r="D451" i="3" a="1"/>
  <c r="D451" i="3" s="1"/>
  <c r="D452" i="3" a="1"/>
  <c r="D452" i="3" s="1"/>
  <c r="D453" i="3" a="1"/>
  <c r="D453" i="3" s="1"/>
  <c r="D454" i="3" a="1"/>
  <c r="D454" i="3" s="1"/>
  <c r="D455" i="3" a="1"/>
  <c r="D455" i="3" s="1"/>
  <c r="D456" i="3" a="1"/>
  <c r="D456" i="3" s="1"/>
  <c r="D457" i="3" a="1"/>
  <c r="D457" i="3" s="1"/>
  <c r="D458" i="3" a="1"/>
  <c r="D458" i="3" s="1"/>
  <c r="D459" i="3" a="1"/>
  <c r="D459" i="3" s="1"/>
  <c r="D460" i="3" a="1"/>
  <c r="D460" i="3" s="1"/>
  <c r="D461" i="3" a="1"/>
  <c r="D461" i="3" s="1"/>
  <c r="D462" i="3" a="1"/>
  <c r="D462" i="3" s="1"/>
  <c r="D463" i="3" a="1"/>
  <c r="D463" i="3" s="1"/>
  <c r="D464" i="3" a="1"/>
  <c r="D464" i="3" s="1"/>
  <c r="D465" i="3" a="1"/>
  <c r="D465" i="3" s="1"/>
  <c r="D466" i="3" a="1"/>
  <c r="D466" i="3" s="1"/>
  <c r="D467" i="3" a="1"/>
  <c r="D467" i="3" s="1"/>
  <c r="D468" i="3" a="1"/>
  <c r="D468" i="3" s="1"/>
  <c r="D469" i="3" a="1"/>
  <c r="D469" i="3" s="1"/>
  <c r="D470" i="3" a="1"/>
  <c r="D470" i="3" s="1"/>
  <c r="D471" i="3" a="1"/>
  <c r="D471" i="3" s="1"/>
  <c r="D472" i="3" a="1"/>
  <c r="D472" i="3" s="1"/>
  <c r="D473" i="3" a="1"/>
  <c r="D473" i="3" s="1"/>
  <c r="D474" i="3" a="1"/>
  <c r="D474" i="3" s="1"/>
  <c r="D475" i="3" a="1"/>
  <c r="D475" i="3" s="1"/>
  <c r="D476" i="3" a="1"/>
  <c r="D476" i="3" s="1"/>
  <c r="D477" i="3" a="1"/>
  <c r="D477" i="3" s="1"/>
  <c r="D478" i="3" a="1"/>
  <c r="D478" i="3" s="1"/>
  <c r="D479" i="3" a="1"/>
  <c r="D479" i="3" s="1"/>
  <c r="D480" i="3" a="1"/>
  <c r="D480" i="3" s="1"/>
  <c r="D481" i="3" a="1"/>
  <c r="D481" i="3" s="1"/>
  <c r="D482" i="3" a="1"/>
  <c r="D482" i="3" s="1"/>
  <c r="D483" i="3" a="1"/>
  <c r="D483" i="3" s="1"/>
  <c r="D484" i="3" a="1"/>
  <c r="D484" i="3" s="1"/>
  <c r="D485" i="3" a="1"/>
  <c r="D485" i="3" s="1"/>
  <c r="D486" i="3" a="1"/>
  <c r="D486" i="3" s="1"/>
  <c r="D487" i="3" a="1"/>
  <c r="D487" i="3" s="1"/>
  <c r="D488" i="3" a="1"/>
  <c r="D488" i="3" s="1"/>
  <c r="D489" i="3" a="1"/>
  <c r="D489" i="3" s="1"/>
  <c r="D490" i="3" a="1"/>
  <c r="D490" i="3" s="1"/>
  <c r="D491" i="3" a="1"/>
  <c r="D491" i="3" s="1"/>
  <c r="D492" i="3" a="1"/>
  <c r="D492" i="3" s="1"/>
  <c r="D493" i="3" a="1"/>
  <c r="D493" i="3" s="1"/>
  <c r="D494" i="3" a="1"/>
  <c r="D494" i="3" s="1"/>
  <c r="D495" i="3" a="1"/>
  <c r="D495" i="3" s="1"/>
  <c r="D496" i="3" a="1"/>
  <c r="D496" i="3" s="1"/>
  <c r="D497" i="3" a="1"/>
  <c r="D497" i="3" s="1"/>
  <c r="D498" i="3" a="1"/>
  <c r="D498" i="3" s="1"/>
  <c r="D499" i="3" a="1"/>
  <c r="D499" i="3" s="1"/>
  <c r="D500" i="3" a="1"/>
  <c r="D500" i="3" s="1"/>
  <c r="D501" i="3" a="1"/>
  <c r="D501" i="3" s="1"/>
  <c r="D502" i="3" a="1"/>
  <c r="D502" i="3" s="1"/>
  <c r="D503" i="3" a="1"/>
  <c r="D503" i="3" s="1"/>
  <c r="D504" i="3" a="1"/>
  <c r="D504" i="3" s="1"/>
  <c r="D505" i="3" a="1"/>
  <c r="D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E300" i="3" a="1"/>
  <c r="E300" i="3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36" i="3" l="1"/>
  <c r="A20" i="3"/>
  <c r="A32" i="3"/>
  <c r="A16" i="3"/>
  <c r="A28" i="3"/>
  <c r="A12" i="3"/>
  <c r="A40" i="3"/>
  <c r="A24" i="3"/>
  <c r="A9" i="3"/>
  <c r="A13" i="3"/>
  <c r="A17" i="3"/>
  <c r="A21" i="3"/>
  <c r="A25" i="3"/>
  <c r="A29" i="3"/>
  <c r="A33" i="3"/>
  <c r="A37" i="3"/>
  <c r="A41" i="3"/>
  <c r="A45" i="3"/>
  <c r="A6" i="3"/>
  <c r="A10" i="3"/>
  <c r="A14" i="3"/>
  <c r="A18" i="3"/>
  <c r="A22" i="3"/>
  <c r="A26" i="3"/>
  <c r="A30" i="3"/>
  <c r="A34" i="3"/>
  <c r="A38" i="3"/>
  <c r="A42" i="3"/>
  <c r="A46" i="3"/>
  <c r="A47" i="3"/>
  <c r="A43" i="3"/>
  <c r="A39" i="3"/>
  <c r="A35" i="3"/>
  <c r="A31" i="3"/>
  <c r="A27" i="3"/>
  <c r="A23" i="3"/>
  <c r="A19" i="3"/>
  <c r="A15" i="3"/>
  <c r="A11" i="3"/>
  <c r="A7" i="3"/>
  <c r="A48" i="3"/>
  <c r="A44" i="3"/>
  <c r="V17" i="3"/>
  <c r="V69" i="3"/>
  <c r="D296" i="3" a="1"/>
  <c r="D296" i="3" s="1"/>
  <c r="D221" i="3" a="1"/>
  <c r="D221" i="3" s="1"/>
  <c r="V197" i="3"/>
  <c r="D253" i="3" a="1"/>
  <c r="D253" i="3" s="1"/>
  <c r="V261" i="3"/>
  <c r="D288" i="3" a="1"/>
  <c r="D288" i="3" s="1"/>
  <c r="D205" i="3" a="1"/>
  <c r="D205" i="3" s="1"/>
  <c r="V133" i="3"/>
  <c r="D264" i="3" a="1"/>
  <c r="D264" i="3" s="1"/>
  <c r="D129" i="3" a="1"/>
  <c r="D129" i="3" s="1"/>
  <c r="V245" i="3"/>
  <c r="V181" i="3"/>
  <c r="V117" i="3"/>
  <c r="V53" i="3"/>
  <c r="D280" i="3" a="1"/>
  <c r="D280" i="3" s="1"/>
  <c r="D240" i="3" a="1"/>
  <c r="D240" i="3" s="1"/>
  <c r="D189" i="3" a="1"/>
  <c r="D189" i="3" s="1"/>
  <c r="V293" i="3"/>
  <c r="V229" i="3"/>
  <c r="V165" i="3"/>
  <c r="V101" i="3"/>
  <c r="V37" i="3"/>
  <c r="D272" i="3" a="1"/>
  <c r="D272" i="3" s="1"/>
  <c r="D232" i="3" a="1"/>
  <c r="D232" i="3" s="1"/>
  <c r="D173" i="3" a="1"/>
  <c r="D173" i="3" s="1"/>
  <c r="V277" i="3"/>
  <c r="V213" i="3"/>
  <c r="V149" i="3"/>
  <c r="V85" i="3"/>
  <c r="V21" i="3"/>
  <c r="D285" i="3" a="1"/>
  <c r="D285" i="3" s="1"/>
  <c r="D269" i="3" a="1"/>
  <c r="D269" i="3" s="1"/>
  <c r="D248" i="3" a="1"/>
  <c r="D248" i="3" s="1"/>
  <c r="D224" i="3" a="1"/>
  <c r="D224" i="3" s="1"/>
  <c r="D200" i="3" a="1"/>
  <c r="D200" i="3" s="1"/>
  <c r="D167" i="3" a="1"/>
  <c r="D167" i="3" s="1"/>
  <c r="V289" i="3"/>
  <c r="V273" i="3"/>
  <c r="V257" i="3"/>
  <c r="V241" i="3"/>
  <c r="V225" i="3"/>
  <c r="V209" i="3"/>
  <c r="V193" i="3"/>
  <c r="V177" i="3"/>
  <c r="V161" i="3"/>
  <c r="V145" i="3"/>
  <c r="V129" i="3"/>
  <c r="V113" i="3"/>
  <c r="V97" i="3"/>
  <c r="V81" i="3"/>
  <c r="V65" i="3"/>
  <c r="V49" i="3"/>
  <c r="V33" i="3"/>
  <c r="V6" i="3"/>
  <c r="V10" i="3"/>
  <c r="V14" i="3"/>
  <c r="V18" i="3"/>
  <c r="V22" i="3"/>
  <c r="V26" i="3"/>
  <c r="V30" i="3"/>
  <c r="V34" i="3"/>
  <c r="V38" i="3"/>
  <c r="V42" i="3"/>
  <c r="V46" i="3"/>
  <c r="V50" i="3"/>
  <c r="V54" i="3"/>
  <c r="V58" i="3"/>
  <c r="V62" i="3"/>
  <c r="V66" i="3"/>
  <c r="V70" i="3"/>
  <c r="V74" i="3"/>
  <c r="V78" i="3"/>
  <c r="V82" i="3"/>
  <c r="V86" i="3"/>
  <c r="V90" i="3"/>
  <c r="V94" i="3"/>
  <c r="V98" i="3"/>
  <c r="V102" i="3"/>
  <c r="V106" i="3"/>
  <c r="V110" i="3"/>
  <c r="V114" i="3"/>
  <c r="V118" i="3"/>
  <c r="V122" i="3"/>
  <c r="V126" i="3"/>
  <c r="V130" i="3"/>
  <c r="V134" i="3"/>
  <c r="V138" i="3"/>
  <c r="V142" i="3"/>
  <c r="V146" i="3"/>
  <c r="V150" i="3"/>
  <c r="V154" i="3"/>
  <c r="V158" i="3"/>
  <c r="V162" i="3"/>
  <c r="V166" i="3"/>
  <c r="V170" i="3"/>
  <c r="V174" i="3"/>
  <c r="V178" i="3"/>
  <c r="V182" i="3"/>
  <c r="V186" i="3"/>
  <c r="V190" i="3"/>
  <c r="V194" i="3"/>
  <c r="V198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63" i="3"/>
  <c r="V67" i="3"/>
  <c r="V71" i="3"/>
  <c r="V75" i="3"/>
  <c r="V79" i="3"/>
  <c r="V83" i="3"/>
  <c r="V87" i="3"/>
  <c r="V91" i="3"/>
  <c r="V95" i="3"/>
  <c r="V99" i="3"/>
  <c r="V103" i="3"/>
  <c r="V107" i="3"/>
  <c r="V111" i="3"/>
  <c r="V115" i="3"/>
  <c r="V119" i="3"/>
  <c r="V123" i="3"/>
  <c r="V127" i="3"/>
  <c r="V131" i="3"/>
  <c r="V135" i="3"/>
  <c r="V139" i="3"/>
  <c r="V143" i="3"/>
  <c r="V147" i="3"/>
  <c r="V151" i="3"/>
  <c r="V155" i="3"/>
  <c r="V159" i="3"/>
  <c r="V163" i="3"/>
  <c r="V167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D141" i="3" a="1"/>
  <c r="D141" i="3" s="1"/>
  <c r="D176" i="3" a="1"/>
  <c r="D176" i="3" s="1"/>
  <c r="D192" i="3" a="1"/>
  <c r="D192" i="3" s="1"/>
  <c r="D208" i="3" a="1"/>
  <c r="D208" i="3" s="1"/>
  <c r="V8" i="3"/>
  <c r="V12" i="3"/>
  <c r="V16" i="3"/>
  <c r="V20" i="3"/>
  <c r="V24" i="3"/>
  <c r="V28" i="3"/>
  <c r="V32" i="3"/>
  <c r="V36" i="3"/>
  <c r="V40" i="3"/>
  <c r="V44" i="3"/>
  <c r="V48" i="3"/>
  <c r="V52" i="3"/>
  <c r="V56" i="3"/>
  <c r="V60" i="3"/>
  <c r="V64" i="3"/>
  <c r="V68" i="3"/>
  <c r="V72" i="3"/>
  <c r="V76" i="3"/>
  <c r="V80" i="3"/>
  <c r="V84" i="3"/>
  <c r="V88" i="3"/>
  <c r="V92" i="3"/>
  <c r="V96" i="3"/>
  <c r="V100" i="3"/>
  <c r="V104" i="3"/>
  <c r="V108" i="3"/>
  <c r="V112" i="3"/>
  <c r="V116" i="3"/>
  <c r="V120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176" i="3"/>
  <c r="V180" i="3"/>
  <c r="V184" i="3"/>
  <c r="V188" i="3"/>
  <c r="V192" i="3"/>
  <c r="V196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256" i="3"/>
  <c r="V260" i="3"/>
  <c r="V264" i="3"/>
  <c r="V268" i="3"/>
  <c r="V272" i="3"/>
  <c r="V276" i="3"/>
  <c r="V280" i="3"/>
  <c r="V284" i="3"/>
  <c r="V288" i="3"/>
  <c r="V292" i="3"/>
  <c r="V296" i="3"/>
  <c r="D97" i="3" a="1"/>
  <c r="D97" i="3" s="1"/>
  <c r="D161" i="3" a="1"/>
  <c r="D161" i="3" s="1"/>
  <c r="D181" i="3" a="1"/>
  <c r="D181" i="3" s="1"/>
  <c r="D197" i="3" a="1"/>
  <c r="D197" i="3" s="1"/>
  <c r="D213" i="3" a="1"/>
  <c r="D213" i="3" s="1"/>
  <c r="D229" i="3" a="1"/>
  <c r="D229" i="3" s="1"/>
  <c r="D245" i="3" a="1"/>
  <c r="D245" i="3" s="1"/>
  <c r="D261" i="3" a="1"/>
  <c r="D261" i="3" s="1"/>
  <c r="V285" i="3"/>
  <c r="V269" i="3"/>
  <c r="V253" i="3"/>
  <c r="V237" i="3"/>
  <c r="V221" i="3"/>
  <c r="V205" i="3"/>
  <c r="V189" i="3"/>
  <c r="V173" i="3"/>
  <c r="V157" i="3"/>
  <c r="V141" i="3"/>
  <c r="V125" i="3"/>
  <c r="V109" i="3"/>
  <c r="V93" i="3"/>
  <c r="V77" i="3"/>
  <c r="V61" i="3"/>
  <c r="V45" i="3"/>
  <c r="V29" i="3"/>
  <c r="V13" i="3"/>
  <c r="D293" i="3" a="1"/>
  <c r="D293" i="3" s="1"/>
  <c r="D277" i="3" a="1"/>
  <c r="D277" i="3" s="1"/>
  <c r="D256" i="3" a="1"/>
  <c r="D256" i="3" s="1"/>
  <c r="D237" i="3" a="1"/>
  <c r="D237" i="3" s="1"/>
  <c r="D216" i="3" a="1"/>
  <c r="D216" i="3" s="1"/>
  <c r="D184" i="3" a="1"/>
  <c r="D184" i="3" s="1"/>
  <c r="D109" i="3" a="1"/>
  <c r="D109" i="3" s="1"/>
  <c r="V297" i="3"/>
  <c r="V281" i="3"/>
  <c r="V265" i="3"/>
  <c r="V249" i="3"/>
  <c r="V233" i="3"/>
  <c r="V217" i="3"/>
  <c r="V201" i="3"/>
  <c r="V185" i="3"/>
  <c r="V169" i="3"/>
  <c r="V153" i="3"/>
  <c r="V137" i="3"/>
  <c r="V121" i="3"/>
  <c r="V105" i="3"/>
  <c r="V89" i="3"/>
  <c r="V73" i="3"/>
  <c r="V57" i="3"/>
  <c r="V41" i="3"/>
  <c r="V25" i="3"/>
  <c r="V9" i="3"/>
  <c r="D292" i="3" a="1"/>
  <c r="D292" i="3" s="1"/>
  <c r="D284" i="3" a="1"/>
  <c r="D284" i="3" s="1"/>
  <c r="D276" i="3" a="1"/>
  <c r="D276" i="3" s="1"/>
  <c r="D268" i="3" a="1"/>
  <c r="D268" i="3" s="1"/>
  <c r="D260" i="3" a="1"/>
  <c r="D260" i="3" s="1"/>
  <c r="D252" i="3" a="1"/>
  <c r="D252" i="3" s="1"/>
  <c r="D244" i="3" a="1"/>
  <c r="D244" i="3" s="1"/>
  <c r="D236" i="3" a="1"/>
  <c r="D236" i="3" s="1"/>
  <c r="D228" i="3" a="1"/>
  <c r="D228" i="3" s="1"/>
  <c r="D220" i="3" a="1"/>
  <c r="D220" i="3" s="1"/>
  <c r="D212" i="3" a="1"/>
  <c r="D212" i="3" s="1"/>
  <c r="D204" i="3" a="1"/>
  <c r="D204" i="3" s="1"/>
  <c r="D196" i="3" a="1"/>
  <c r="D196" i="3" s="1"/>
  <c r="D188" i="3" a="1"/>
  <c r="D188" i="3" s="1"/>
  <c r="D180" i="3" a="1"/>
  <c r="D180" i="3" s="1"/>
  <c r="D172" i="3" a="1"/>
  <c r="D172" i="3" s="1"/>
  <c r="D157" i="3" a="1"/>
  <c r="D157" i="3" s="1"/>
  <c r="D125" i="3" a="1"/>
  <c r="D125" i="3" s="1"/>
  <c r="D93" i="3" a="1"/>
  <c r="D93" i="3" s="1"/>
  <c r="D297" i="3" a="1"/>
  <c r="D297" i="3" s="1"/>
  <c r="D289" i="3" a="1"/>
  <c r="D289" i="3" s="1"/>
  <c r="D281" i="3" a="1"/>
  <c r="D281" i="3" s="1"/>
  <c r="D273" i="3" a="1"/>
  <c r="D273" i="3" s="1"/>
  <c r="D265" i="3" a="1"/>
  <c r="D265" i="3" s="1"/>
  <c r="D257" i="3" a="1"/>
  <c r="D257" i="3" s="1"/>
  <c r="D249" i="3" a="1"/>
  <c r="D249" i="3" s="1"/>
  <c r="D241" i="3" a="1"/>
  <c r="D241" i="3" s="1"/>
  <c r="D233" i="3" a="1"/>
  <c r="D233" i="3" s="1"/>
  <c r="D225" i="3" a="1"/>
  <c r="D225" i="3" s="1"/>
  <c r="D217" i="3" a="1"/>
  <c r="D217" i="3" s="1"/>
  <c r="D209" i="3" a="1"/>
  <c r="D209" i="3" s="1"/>
  <c r="D201" i="3" a="1"/>
  <c r="D201" i="3" s="1"/>
  <c r="D193" i="3" a="1"/>
  <c r="D193" i="3" s="1"/>
  <c r="D185" i="3" a="1"/>
  <c r="D185" i="3" s="1"/>
  <c r="D177" i="3" a="1"/>
  <c r="D177" i="3" s="1"/>
  <c r="D169" i="3" a="1"/>
  <c r="D169" i="3" s="1"/>
  <c r="D145" i="3" a="1"/>
  <c r="D145" i="3" s="1"/>
  <c r="D113" i="3" a="1"/>
  <c r="D113" i="3" s="1"/>
  <c r="B5" i="3"/>
  <c r="A5" i="3" s="1"/>
  <c r="D90" i="3" a="1"/>
  <c r="D90" i="3" s="1"/>
  <c r="D94" i="3" a="1"/>
  <c r="D94" i="3" s="1"/>
  <c r="D98" i="3" a="1"/>
  <c r="D98" i="3" s="1"/>
  <c r="D102" i="3" a="1"/>
  <c r="D102" i="3" s="1"/>
  <c r="D106" i="3" a="1"/>
  <c r="D106" i="3" s="1"/>
  <c r="D110" i="3" a="1"/>
  <c r="D110" i="3" s="1"/>
  <c r="D114" i="3" a="1"/>
  <c r="D114" i="3" s="1"/>
  <c r="D118" i="3" a="1"/>
  <c r="D118" i="3" s="1"/>
  <c r="D122" i="3" a="1"/>
  <c r="D122" i="3" s="1"/>
  <c r="D126" i="3" a="1"/>
  <c r="D126" i="3" s="1"/>
  <c r="D130" i="3" a="1"/>
  <c r="D130" i="3" s="1"/>
  <c r="D134" i="3" a="1"/>
  <c r="D134" i="3" s="1"/>
  <c r="D138" i="3" a="1"/>
  <c r="D138" i="3" s="1"/>
  <c r="D142" i="3" a="1"/>
  <c r="D142" i="3" s="1"/>
  <c r="D146" i="3" a="1"/>
  <c r="D146" i="3" s="1"/>
  <c r="D150" i="3" a="1"/>
  <c r="D150" i="3" s="1"/>
  <c r="D154" i="3" a="1"/>
  <c r="D154" i="3" s="1"/>
  <c r="D158" i="3" a="1"/>
  <c r="D158" i="3" s="1"/>
  <c r="D162" i="3" a="1"/>
  <c r="D162" i="3" s="1"/>
  <c r="D166" i="3" a="1"/>
  <c r="D166" i="3" s="1"/>
  <c r="D91" i="3" a="1"/>
  <c r="D91" i="3" s="1"/>
  <c r="D95" i="3" a="1"/>
  <c r="D95" i="3" s="1"/>
  <c r="D99" i="3" a="1"/>
  <c r="D99" i="3" s="1"/>
  <c r="D103" i="3" a="1"/>
  <c r="D103" i="3" s="1"/>
  <c r="D107" i="3" a="1"/>
  <c r="D107" i="3" s="1"/>
  <c r="D111" i="3" a="1"/>
  <c r="D111" i="3" s="1"/>
  <c r="D115" i="3" a="1"/>
  <c r="D115" i="3" s="1"/>
  <c r="D119" i="3" a="1"/>
  <c r="D119" i="3" s="1"/>
  <c r="D123" i="3" a="1"/>
  <c r="D123" i="3" s="1"/>
  <c r="D127" i="3" a="1"/>
  <c r="D127" i="3" s="1"/>
  <c r="D131" i="3" a="1"/>
  <c r="D131" i="3" s="1"/>
  <c r="D135" i="3" a="1"/>
  <c r="D135" i="3" s="1"/>
  <c r="D139" i="3" a="1"/>
  <c r="D139" i="3" s="1"/>
  <c r="D143" i="3" a="1"/>
  <c r="D143" i="3" s="1"/>
  <c r="D147" i="3" a="1"/>
  <c r="D147" i="3" s="1"/>
  <c r="D151" i="3" a="1"/>
  <c r="D151" i="3" s="1"/>
  <c r="D155" i="3" a="1"/>
  <c r="D155" i="3" s="1"/>
  <c r="D159" i="3" a="1"/>
  <c r="D159" i="3" s="1"/>
  <c r="D92" i="3" a="1"/>
  <c r="D92" i="3" s="1"/>
  <c r="D96" i="3" a="1"/>
  <c r="D96" i="3" s="1"/>
  <c r="D100" i="3" a="1"/>
  <c r="D100" i="3" s="1"/>
  <c r="D104" i="3" a="1"/>
  <c r="D104" i="3" s="1"/>
  <c r="D108" i="3" a="1"/>
  <c r="D108" i="3" s="1"/>
  <c r="D112" i="3" a="1"/>
  <c r="D112" i="3" s="1"/>
  <c r="D116" i="3" a="1"/>
  <c r="D116" i="3" s="1"/>
  <c r="D120" i="3" a="1"/>
  <c r="D120" i="3" s="1"/>
  <c r="D124" i="3" a="1"/>
  <c r="D124" i="3" s="1"/>
  <c r="D128" i="3" a="1"/>
  <c r="D128" i="3" s="1"/>
  <c r="D132" i="3" a="1"/>
  <c r="D132" i="3" s="1"/>
  <c r="D136" i="3" a="1"/>
  <c r="D136" i="3" s="1"/>
  <c r="D140" i="3" a="1"/>
  <c r="D140" i="3" s="1"/>
  <c r="D144" i="3" a="1"/>
  <c r="D144" i="3" s="1"/>
  <c r="D148" i="3" a="1"/>
  <c r="D148" i="3" s="1"/>
  <c r="D152" i="3" a="1"/>
  <c r="D152" i="3" s="1"/>
  <c r="D156" i="3" a="1"/>
  <c r="D156" i="3" s="1"/>
  <c r="D160" i="3" a="1"/>
  <c r="D160" i="3" s="1"/>
  <c r="D164" i="3" a="1"/>
  <c r="D164" i="3" s="1"/>
  <c r="D168" i="3" a="1"/>
  <c r="D168" i="3" s="1"/>
  <c r="D299" i="3" a="1"/>
  <c r="D299" i="3" s="1"/>
  <c r="D295" i="3" a="1"/>
  <c r="D295" i="3" s="1"/>
  <c r="D291" i="3" a="1"/>
  <c r="D291" i="3" s="1"/>
  <c r="D287" i="3" a="1"/>
  <c r="D287" i="3" s="1"/>
  <c r="D283" i="3" a="1"/>
  <c r="D283" i="3" s="1"/>
  <c r="D279" i="3" a="1"/>
  <c r="D279" i="3" s="1"/>
  <c r="D275" i="3" a="1"/>
  <c r="D275" i="3" s="1"/>
  <c r="D271" i="3" a="1"/>
  <c r="D271" i="3" s="1"/>
  <c r="D267" i="3" a="1"/>
  <c r="D267" i="3" s="1"/>
  <c r="D263" i="3" a="1"/>
  <c r="D263" i="3" s="1"/>
  <c r="D259" i="3" a="1"/>
  <c r="D259" i="3" s="1"/>
  <c r="D255" i="3" a="1"/>
  <c r="D255" i="3" s="1"/>
  <c r="D251" i="3" a="1"/>
  <c r="D251" i="3" s="1"/>
  <c r="D247" i="3" a="1"/>
  <c r="D247" i="3" s="1"/>
  <c r="D243" i="3" a="1"/>
  <c r="D243" i="3" s="1"/>
  <c r="D239" i="3" a="1"/>
  <c r="D239" i="3" s="1"/>
  <c r="D235" i="3" a="1"/>
  <c r="D235" i="3" s="1"/>
  <c r="D231" i="3" a="1"/>
  <c r="D231" i="3" s="1"/>
  <c r="D227" i="3" a="1"/>
  <c r="D227" i="3" s="1"/>
  <c r="D223" i="3" a="1"/>
  <c r="D223" i="3" s="1"/>
  <c r="D219" i="3" a="1"/>
  <c r="D219" i="3" s="1"/>
  <c r="D215" i="3" a="1"/>
  <c r="D215" i="3" s="1"/>
  <c r="D211" i="3" a="1"/>
  <c r="D211" i="3" s="1"/>
  <c r="D207" i="3" a="1"/>
  <c r="D207" i="3" s="1"/>
  <c r="D203" i="3" a="1"/>
  <c r="D203" i="3" s="1"/>
  <c r="D199" i="3" a="1"/>
  <c r="D199" i="3" s="1"/>
  <c r="D195" i="3" a="1"/>
  <c r="D195" i="3" s="1"/>
  <c r="D191" i="3" a="1"/>
  <c r="D191" i="3" s="1"/>
  <c r="D187" i="3" a="1"/>
  <c r="D187" i="3" s="1"/>
  <c r="D183" i="3" a="1"/>
  <c r="D183" i="3" s="1"/>
  <c r="D179" i="3" a="1"/>
  <c r="D179" i="3" s="1"/>
  <c r="D175" i="3" a="1"/>
  <c r="D175" i="3" s="1"/>
  <c r="D171" i="3" a="1"/>
  <c r="D171" i="3" s="1"/>
  <c r="D165" i="3" a="1"/>
  <c r="D165" i="3" s="1"/>
  <c r="D153" i="3" a="1"/>
  <c r="D153" i="3" s="1"/>
  <c r="D137" i="3" a="1"/>
  <c r="D137" i="3" s="1"/>
  <c r="D121" i="3" a="1"/>
  <c r="D121" i="3" s="1"/>
  <c r="D105" i="3" a="1"/>
  <c r="D105" i="3" s="1"/>
  <c r="D89" i="3" a="1"/>
  <c r="D89" i="3" s="1"/>
  <c r="D298" i="3" a="1"/>
  <c r="D298" i="3" s="1"/>
  <c r="D294" i="3" a="1"/>
  <c r="D294" i="3" s="1"/>
  <c r="D290" i="3" a="1"/>
  <c r="D290" i="3" s="1"/>
  <c r="D286" i="3" a="1"/>
  <c r="D286" i="3" s="1"/>
  <c r="D282" i="3" a="1"/>
  <c r="D282" i="3" s="1"/>
  <c r="D278" i="3" a="1"/>
  <c r="D278" i="3" s="1"/>
  <c r="D274" i="3" a="1"/>
  <c r="D274" i="3" s="1"/>
  <c r="D270" i="3" a="1"/>
  <c r="D270" i="3" s="1"/>
  <c r="D266" i="3" a="1"/>
  <c r="D266" i="3" s="1"/>
  <c r="D262" i="3" a="1"/>
  <c r="D262" i="3" s="1"/>
  <c r="D258" i="3" a="1"/>
  <c r="D258" i="3" s="1"/>
  <c r="D254" i="3" a="1"/>
  <c r="D254" i="3" s="1"/>
  <c r="D250" i="3" a="1"/>
  <c r="D250" i="3" s="1"/>
  <c r="D246" i="3" a="1"/>
  <c r="D246" i="3" s="1"/>
  <c r="D242" i="3" a="1"/>
  <c r="D242" i="3" s="1"/>
  <c r="D238" i="3" a="1"/>
  <c r="D238" i="3" s="1"/>
  <c r="D234" i="3" a="1"/>
  <c r="D234" i="3" s="1"/>
  <c r="D230" i="3" a="1"/>
  <c r="D230" i="3" s="1"/>
  <c r="D226" i="3" a="1"/>
  <c r="D226" i="3" s="1"/>
  <c r="D222" i="3" a="1"/>
  <c r="D222" i="3" s="1"/>
  <c r="D218" i="3" a="1"/>
  <c r="D218" i="3" s="1"/>
  <c r="D214" i="3" a="1"/>
  <c r="D214" i="3" s="1"/>
  <c r="D210" i="3" a="1"/>
  <c r="D210" i="3" s="1"/>
  <c r="D206" i="3" a="1"/>
  <c r="D206" i="3" s="1"/>
  <c r="D202" i="3" a="1"/>
  <c r="D202" i="3" s="1"/>
  <c r="D198" i="3" a="1"/>
  <c r="D198" i="3" s="1"/>
  <c r="D194" i="3" a="1"/>
  <c r="D194" i="3" s="1"/>
  <c r="D190" i="3" a="1"/>
  <c r="D190" i="3" s="1"/>
  <c r="D186" i="3" a="1"/>
  <c r="D186" i="3" s="1"/>
  <c r="D182" i="3" a="1"/>
  <c r="D182" i="3" s="1"/>
  <c r="D178" i="3" a="1"/>
  <c r="D178" i="3" s="1"/>
  <c r="D174" i="3" a="1"/>
  <c r="D174" i="3" s="1"/>
  <c r="D170" i="3" a="1"/>
  <c r="D170" i="3" s="1"/>
  <c r="D163" i="3" a="1"/>
  <c r="D163" i="3" s="1"/>
  <c r="D149" i="3" a="1"/>
  <c r="D149" i="3" s="1"/>
  <c r="D133" i="3" a="1"/>
  <c r="D133" i="3" s="1"/>
  <c r="D117" i="3" a="1"/>
  <c r="D117" i="3" s="1"/>
  <c r="D101" i="3" a="1"/>
  <c r="D101" i="3" s="1"/>
  <c r="D3" i="19"/>
  <c r="B2" i="19"/>
  <c r="D2" i="19"/>
  <c r="B3" i="19"/>
  <c r="B1" i="16" a="1"/>
  <c r="B1" i="13" a="1"/>
  <c r="V5" i="3" l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U32" i="16"/>
  <c r="CQ32" i="16"/>
  <c r="CM32" i="16"/>
  <c r="CI32" i="16"/>
  <c r="CE32" i="16"/>
  <c r="CA32" i="16"/>
  <c r="BW32" i="16"/>
  <c r="BS32" i="16"/>
  <c r="BO32" i="16"/>
  <c r="BK32" i="16"/>
  <c r="BG32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C32" i="16"/>
  <c r="CU31" i="16"/>
  <c r="CQ31" i="16"/>
  <c r="CM31" i="16"/>
  <c r="CI31" i="16"/>
  <c r="CE31" i="16"/>
  <c r="CA31" i="16"/>
  <c r="BW31" i="16"/>
  <c r="BS31" i="16"/>
  <c r="BO31" i="16"/>
  <c r="BK31" i="16"/>
  <c r="BG31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C31" i="16"/>
  <c r="CU30" i="16"/>
  <c r="CQ30" i="16"/>
  <c r="CM30" i="16"/>
  <c r="CI30" i="16"/>
  <c r="CE30" i="16"/>
  <c r="CA30" i="16"/>
  <c r="BW30" i="16"/>
  <c r="BS30" i="16"/>
  <c r="BO30" i="16"/>
  <c r="BK30" i="16"/>
  <c r="BG30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C30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T32" i="16"/>
  <c r="CP32" i="16"/>
  <c r="CL32" i="16"/>
  <c r="CH32" i="16"/>
  <c r="CD32" i="16"/>
  <c r="BZ32" i="16"/>
  <c r="BV32" i="16"/>
  <c r="BR32" i="16"/>
  <c r="BN32" i="16"/>
  <c r="BJ32" i="16"/>
  <c r="BF32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CT31" i="16"/>
  <c r="CP31" i="16"/>
  <c r="CL31" i="16"/>
  <c r="CH31" i="16"/>
  <c r="CD31" i="16"/>
  <c r="BZ31" i="16"/>
  <c r="BV31" i="16"/>
  <c r="BR31" i="16"/>
  <c r="BN31" i="16"/>
  <c r="BJ31" i="16"/>
  <c r="BF31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CT30" i="16"/>
  <c r="CP30" i="16"/>
  <c r="CL30" i="16"/>
  <c r="CH30" i="16"/>
  <c r="CD30" i="16"/>
  <c r="BZ30" i="16"/>
  <c r="BV30" i="16"/>
  <c r="BR30" i="16"/>
  <c r="BN30" i="16"/>
  <c r="BJ30" i="16"/>
  <c r="BF30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W32" i="16"/>
  <c r="CS32" i="16"/>
  <c r="CO32" i="16"/>
  <c r="CK32" i="16"/>
  <c r="CG32" i="16"/>
  <c r="CC32" i="16"/>
  <c r="BY32" i="16"/>
  <c r="BU32" i="16"/>
  <c r="BQ32" i="16"/>
  <c r="BM32" i="16"/>
  <c r="BI32" i="16"/>
  <c r="BE32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E32" i="16"/>
  <c r="CW31" i="16"/>
  <c r="CS31" i="16"/>
  <c r="CO31" i="16"/>
  <c r="CK31" i="16"/>
  <c r="CG31" i="16"/>
  <c r="CC31" i="16"/>
  <c r="BY31" i="16"/>
  <c r="BU31" i="16"/>
  <c r="BQ31" i="16"/>
  <c r="BM31" i="16"/>
  <c r="BI31" i="16"/>
  <c r="BE31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E31" i="16"/>
  <c r="CW30" i="16"/>
  <c r="CS30" i="16"/>
  <c r="CO30" i="16"/>
  <c r="CK30" i="16"/>
  <c r="CG30" i="16"/>
  <c r="CC30" i="16"/>
  <c r="BY30" i="16"/>
  <c r="BU30" i="16"/>
  <c r="BQ30" i="16"/>
  <c r="BM30" i="16"/>
  <c r="BI30" i="16"/>
  <c r="BE30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E30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CV32" i="16"/>
  <c r="CR32" i="16"/>
  <c r="CN32" i="16"/>
  <c r="CJ32" i="16"/>
  <c r="CF32" i="16"/>
  <c r="CB32" i="16"/>
  <c r="BX32" i="16"/>
  <c r="BT32" i="16"/>
  <c r="BP32" i="16"/>
  <c r="BL32" i="16"/>
  <c r="BH32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D32" i="16"/>
  <c r="CV31" i="16"/>
  <c r="CR31" i="16"/>
  <c r="CN31" i="16"/>
  <c r="CJ31" i="16"/>
  <c r="CF31" i="16"/>
  <c r="CB31" i="16"/>
  <c r="BX31" i="16"/>
  <c r="BT31" i="16"/>
  <c r="BP31" i="16"/>
  <c r="BL31" i="16"/>
  <c r="BH31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D31" i="16"/>
  <c r="CV30" i="16"/>
  <c r="CR30" i="16"/>
  <c r="CN30" i="16"/>
  <c r="CJ30" i="16"/>
  <c r="CF30" i="16"/>
  <c r="CB30" i="16"/>
  <c r="BX30" i="16"/>
  <c r="BT30" i="16"/>
  <c r="BP30" i="16"/>
  <c r="BL30" i="16"/>
  <c r="BH30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D30" i="16"/>
  <c r="B1" i="16"/>
  <c r="E298" i="13"/>
  <c r="I298" i="13"/>
  <c r="M298" i="13"/>
  <c r="Q298" i="13"/>
  <c r="U298" i="13"/>
  <c r="Y298" i="13"/>
  <c r="AC298" i="13"/>
  <c r="AG298" i="13"/>
  <c r="AK298" i="13"/>
  <c r="AO298" i="13"/>
  <c r="AS298" i="13"/>
  <c r="AW298" i="13"/>
  <c r="BA298" i="13"/>
  <c r="BE298" i="13"/>
  <c r="BI298" i="13"/>
  <c r="BM298" i="13"/>
  <c r="BQ298" i="13"/>
  <c r="BU298" i="13"/>
  <c r="BY298" i="13"/>
  <c r="CC298" i="13"/>
  <c r="CG298" i="13"/>
  <c r="CK298" i="13"/>
  <c r="CO298" i="13"/>
  <c r="CS298" i="13"/>
  <c r="CW298" i="13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8" i="13"/>
  <c r="J298" i="13"/>
  <c r="N298" i="13"/>
  <c r="R298" i="13"/>
  <c r="V298" i="13"/>
  <c r="Z298" i="13"/>
  <c r="AD298" i="13"/>
  <c r="AH298" i="13"/>
  <c r="AL298" i="13"/>
  <c r="AP298" i="13"/>
  <c r="AT298" i="13"/>
  <c r="AX298" i="13"/>
  <c r="BB298" i="13"/>
  <c r="BF298" i="13"/>
  <c r="BJ298" i="13"/>
  <c r="BN298" i="13"/>
  <c r="BR298" i="13"/>
  <c r="BV298" i="13"/>
  <c r="BZ298" i="13"/>
  <c r="CD298" i="13"/>
  <c r="CH298" i="13"/>
  <c r="CL298" i="13"/>
  <c r="CP298" i="13"/>
  <c r="CT298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8" i="13"/>
  <c r="H298" i="13"/>
  <c r="L298" i="13"/>
  <c r="P298" i="13"/>
  <c r="T298" i="13"/>
  <c r="X298" i="13"/>
  <c r="AB298" i="13"/>
  <c r="AF298" i="13"/>
  <c r="AJ298" i="13"/>
  <c r="AN298" i="13"/>
  <c r="AR298" i="13"/>
  <c r="AV298" i="13"/>
  <c r="AZ298" i="13"/>
  <c r="BD298" i="13"/>
  <c r="BH298" i="13"/>
  <c r="BL298" i="13"/>
  <c r="BP298" i="13"/>
  <c r="BT298" i="13"/>
  <c r="BX298" i="13"/>
  <c r="CB298" i="13"/>
  <c r="CF298" i="13"/>
  <c r="CJ298" i="13"/>
  <c r="CN298" i="13"/>
  <c r="CR298" i="13"/>
  <c r="CV298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C298" i="13"/>
  <c r="S298" i="13"/>
  <c r="AI298" i="13"/>
  <c r="AY298" i="13"/>
  <c r="BO298" i="13"/>
  <c r="CE298" i="13"/>
  <c r="CU298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G298" i="13"/>
  <c r="W298" i="13"/>
  <c r="AM298" i="13"/>
  <c r="BC298" i="13"/>
  <c r="BS298" i="13"/>
  <c r="CI298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K298" i="13"/>
  <c r="AA298" i="13"/>
  <c r="AQ298" i="13"/>
  <c r="BG298" i="13"/>
  <c r="BW298" i="13"/>
  <c r="CM298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O298" i="13"/>
  <c r="CA29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AE298" i="13"/>
  <c r="CQ298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U298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K298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S100" i="9"/>
  <c r="R100" i="9"/>
  <c r="Q100" i="9"/>
  <c r="P100" i="9"/>
  <c r="O100" i="9"/>
  <c r="N100" i="9"/>
  <c r="M100" i="9"/>
  <c r="L100" i="9"/>
  <c r="K100" i="9"/>
  <c r="J100" i="9"/>
  <c r="I100" i="9"/>
  <c r="S99" i="9"/>
  <c r="R99" i="9"/>
  <c r="Q99" i="9"/>
  <c r="P99" i="9"/>
  <c r="O99" i="9"/>
  <c r="N99" i="9"/>
  <c r="M99" i="9"/>
  <c r="L99" i="9"/>
  <c r="K99" i="9"/>
  <c r="J99" i="9"/>
  <c r="I99" i="9"/>
  <c r="S98" i="9"/>
  <c r="R98" i="9"/>
  <c r="Q98" i="9"/>
  <c r="P98" i="9"/>
  <c r="O98" i="9"/>
  <c r="N98" i="9"/>
  <c r="M98" i="9"/>
  <c r="L98" i="9"/>
  <c r="K98" i="9"/>
  <c r="J98" i="9"/>
  <c r="I98" i="9"/>
  <c r="S97" i="9"/>
  <c r="R97" i="9"/>
  <c r="Q97" i="9"/>
  <c r="P97" i="9"/>
  <c r="O97" i="9"/>
  <c r="N97" i="9"/>
  <c r="M97" i="9"/>
  <c r="L97" i="9"/>
  <c r="K97" i="9"/>
  <c r="J97" i="9"/>
  <c r="I97" i="9"/>
  <c r="S96" i="9"/>
  <c r="R96" i="9"/>
  <c r="Q96" i="9"/>
  <c r="P96" i="9"/>
  <c r="O96" i="9"/>
  <c r="N96" i="9"/>
  <c r="M96" i="9"/>
  <c r="L96" i="9"/>
  <c r="K96" i="9"/>
  <c r="J96" i="9"/>
  <c r="I96" i="9"/>
  <c r="S95" i="9"/>
  <c r="R95" i="9"/>
  <c r="Q95" i="9"/>
  <c r="P95" i="9"/>
  <c r="O95" i="9"/>
  <c r="N95" i="9"/>
  <c r="M95" i="9"/>
  <c r="L95" i="9"/>
  <c r="K95" i="9"/>
  <c r="J95" i="9"/>
  <c r="I95" i="9"/>
  <c r="S94" i="9"/>
  <c r="R94" i="9"/>
  <c r="Q94" i="9"/>
  <c r="P94" i="9"/>
  <c r="O94" i="9"/>
  <c r="N94" i="9"/>
  <c r="M94" i="9"/>
  <c r="L94" i="9"/>
  <c r="K94" i="9"/>
  <c r="J94" i="9"/>
  <c r="I94" i="9"/>
  <c r="S93" i="9"/>
  <c r="R93" i="9"/>
  <c r="Q93" i="9"/>
  <c r="P93" i="9"/>
  <c r="O93" i="9"/>
  <c r="N93" i="9"/>
  <c r="M93" i="9"/>
  <c r="L93" i="9"/>
  <c r="K93" i="9"/>
  <c r="J93" i="9"/>
  <c r="I93" i="9"/>
  <c r="S92" i="9"/>
  <c r="R92" i="9"/>
  <c r="Q92" i="9"/>
  <c r="P92" i="9"/>
  <c r="O92" i="9"/>
  <c r="N92" i="9"/>
  <c r="M92" i="9"/>
  <c r="L92" i="9"/>
  <c r="K92" i="9"/>
  <c r="J92" i="9"/>
  <c r="I92" i="9"/>
  <c r="S91" i="9"/>
  <c r="R91" i="9"/>
  <c r="Q91" i="9"/>
  <c r="P91" i="9"/>
  <c r="O91" i="9"/>
  <c r="N91" i="9"/>
  <c r="M91" i="9"/>
  <c r="L91" i="9"/>
  <c r="K91" i="9"/>
  <c r="J91" i="9"/>
  <c r="I91" i="9"/>
  <c r="S90" i="9"/>
  <c r="R90" i="9"/>
  <c r="Q90" i="9"/>
  <c r="P90" i="9"/>
  <c r="O90" i="9"/>
  <c r="N90" i="9"/>
  <c r="M90" i="9"/>
  <c r="L90" i="9"/>
  <c r="K90" i="9"/>
  <c r="J90" i="9"/>
  <c r="I90" i="9"/>
  <c r="S89" i="9"/>
  <c r="R89" i="9"/>
  <c r="Q89" i="9"/>
  <c r="P89" i="9"/>
  <c r="O89" i="9"/>
  <c r="N89" i="9"/>
  <c r="M89" i="9"/>
  <c r="L89" i="9"/>
  <c r="K89" i="9"/>
  <c r="J89" i="9"/>
  <c r="I89" i="9"/>
  <c r="S88" i="9"/>
  <c r="R88" i="9"/>
  <c r="Q88" i="9"/>
  <c r="P88" i="9"/>
  <c r="O88" i="9"/>
  <c r="N88" i="9"/>
  <c r="M88" i="9"/>
  <c r="L88" i="9"/>
  <c r="K88" i="9"/>
  <c r="J88" i="9"/>
  <c r="I88" i="9"/>
  <c r="S87" i="9"/>
  <c r="R87" i="9"/>
  <c r="Q87" i="9"/>
  <c r="P87" i="9"/>
  <c r="O87" i="9"/>
  <c r="N87" i="9"/>
  <c r="M87" i="9"/>
  <c r="L87" i="9"/>
  <c r="K87" i="9"/>
  <c r="J87" i="9"/>
  <c r="I87" i="9"/>
  <c r="S86" i="9"/>
  <c r="R86" i="9"/>
  <c r="Q86" i="9"/>
  <c r="P86" i="9"/>
  <c r="O86" i="9"/>
  <c r="N86" i="9"/>
  <c r="M86" i="9"/>
  <c r="L86" i="9"/>
  <c r="K86" i="9"/>
  <c r="J86" i="9"/>
  <c r="I86" i="9"/>
  <c r="S85" i="9"/>
  <c r="R85" i="9"/>
  <c r="Q85" i="9"/>
  <c r="P85" i="9"/>
  <c r="O85" i="9"/>
  <c r="N85" i="9"/>
  <c r="M85" i="9"/>
  <c r="L85" i="9"/>
  <c r="K85" i="9"/>
  <c r="J85" i="9"/>
  <c r="I85" i="9"/>
  <c r="S84" i="9"/>
  <c r="R84" i="9"/>
  <c r="Q84" i="9"/>
  <c r="P84" i="9"/>
  <c r="O84" i="9"/>
  <c r="N84" i="9"/>
  <c r="M84" i="9"/>
  <c r="L84" i="9"/>
  <c r="K84" i="9"/>
  <c r="J84" i="9"/>
  <c r="I84" i="9"/>
  <c r="S83" i="9"/>
  <c r="R83" i="9"/>
  <c r="Q83" i="9"/>
  <c r="P83" i="9"/>
  <c r="O83" i="9"/>
  <c r="N83" i="9"/>
  <c r="M83" i="9"/>
  <c r="L83" i="9"/>
  <c r="K83" i="9"/>
  <c r="J83" i="9"/>
  <c r="I83" i="9"/>
  <c r="S82" i="9"/>
  <c r="R82" i="9"/>
  <c r="Q82" i="9"/>
  <c r="P82" i="9"/>
  <c r="O82" i="9"/>
  <c r="N82" i="9"/>
  <c r="M82" i="9"/>
  <c r="L82" i="9"/>
  <c r="K82" i="9"/>
  <c r="J82" i="9"/>
  <c r="I82" i="9"/>
  <c r="S81" i="9"/>
  <c r="R81" i="9"/>
  <c r="Q81" i="9"/>
  <c r="P81" i="9"/>
  <c r="O81" i="9"/>
  <c r="N81" i="9"/>
  <c r="M81" i="9"/>
  <c r="L81" i="9"/>
  <c r="K81" i="9"/>
  <c r="J81" i="9"/>
  <c r="I81" i="9"/>
  <c r="S80" i="9"/>
  <c r="R80" i="9"/>
  <c r="Q80" i="9"/>
  <c r="P80" i="9"/>
  <c r="O80" i="9"/>
  <c r="N80" i="9"/>
  <c r="M80" i="9"/>
  <c r="L80" i="9"/>
  <c r="K80" i="9"/>
  <c r="J80" i="9"/>
  <c r="I80" i="9"/>
  <c r="S79" i="9"/>
  <c r="R79" i="9"/>
  <c r="Q79" i="9"/>
  <c r="P79" i="9"/>
  <c r="O79" i="9"/>
  <c r="N79" i="9"/>
  <c r="M79" i="9"/>
  <c r="L79" i="9"/>
  <c r="K79" i="9"/>
  <c r="J79" i="9"/>
  <c r="I79" i="9"/>
  <c r="S78" i="9"/>
  <c r="R78" i="9"/>
  <c r="Q78" i="9"/>
  <c r="P78" i="9"/>
  <c r="O78" i="9"/>
  <c r="N78" i="9"/>
  <c r="M78" i="9"/>
  <c r="L78" i="9"/>
  <c r="K78" i="9"/>
  <c r="J78" i="9"/>
  <c r="I78" i="9"/>
  <c r="S77" i="9"/>
  <c r="R77" i="9"/>
  <c r="Q77" i="9"/>
  <c r="P77" i="9"/>
  <c r="O77" i="9"/>
  <c r="N77" i="9"/>
  <c r="M77" i="9"/>
  <c r="L77" i="9"/>
  <c r="K77" i="9"/>
  <c r="J77" i="9"/>
  <c r="I77" i="9"/>
  <c r="S76" i="9"/>
  <c r="R76" i="9"/>
  <c r="Q76" i="9"/>
  <c r="P76" i="9"/>
  <c r="O76" i="9"/>
  <c r="N76" i="9"/>
  <c r="M76" i="9"/>
  <c r="L76" i="9"/>
  <c r="K76" i="9"/>
  <c r="J76" i="9"/>
  <c r="I76" i="9"/>
  <c r="S75" i="9"/>
  <c r="R75" i="9"/>
  <c r="Q75" i="9"/>
  <c r="P75" i="9"/>
  <c r="O75" i="9"/>
  <c r="N75" i="9"/>
  <c r="M75" i="9"/>
  <c r="L75" i="9"/>
  <c r="K75" i="9"/>
  <c r="J75" i="9"/>
  <c r="I75" i="9"/>
  <c r="S74" i="9"/>
  <c r="R74" i="9"/>
  <c r="Q74" i="9"/>
  <c r="P74" i="9"/>
  <c r="O74" i="9"/>
  <c r="N74" i="9"/>
  <c r="M74" i="9"/>
  <c r="L74" i="9"/>
  <c r="K74" i="9"/>
  <c r="J74" i="9"/>
  <c r="I74" i="9"/>
  <c r="S73" i="9"/>
  <c r="R73" i="9"/>
  <c r="Q73" i="9"/>
  <c r="P73" i="9"/>
  <c r="O73" i="9"/>
  <c r="N73" i="9"/>
  <c r="M73" i="9"/>
  <c r="L73" i="9"/>
  <c r="K73" i="9"/>
  <c r="J73" i="9"/>
  <c r="I73" i="9"/>
  <c r="S72" i="9"/>
  <c r="R72" i="9"/>
  <c r="Q72" i="9"/>
  <c r="P72" i="9"/>
  <c r="O72" i="9"/>
  <c r="N72" i="9"/>
  <c r="M72" i="9"/>
  <c r="L72" i="9"/>
  <c r="K72" i="9"/>
  <c r="J72" i="9"/>
  <c r="I72" i="9"/>
  <c r="S71" i="9"/>
  <c r="R71" i="9"/>
  <c r="Q71" i="9"/>
  <c r="P71" i="9"/>
  <c r="O71" i="9"/>
  <c r="N71" i="9"/>
  <c r="M71" i="9"/>
  <c r="L71" i="9"/>
  <c r="K71" i="9"/>
  <c r="J71" i="9"/>
  <c r="I71" i="9"/>
  <c r="S70" i="9"/>
  <c r="R70" i="9"/>
  <c r="Q70" i="9"/>
  <c r="P70" i="9"/>
  <c r="O70" i="9"/>
  <c r="N70" i="9"/>
  <c r="M70" i="9"/>
  <c r="L70" i="9"/>
  <c r="K70" i="9"/>
  <c r="J70" i="9"/>
  <c r="I70" i="9"/>
  <c r="S69" i="9"/>
  <c r="R69" i="9"/>
  <c r="Q69" i="9"/>
  <c r="P69" i="9"/>
  <c r="O69" i="9"/>
  <c r="N69" i="9"/>
  <c r="M69" i="9"/>
  <c r="L69" i="9"/>
  <c r="K69" i="9"/>
  <c r="J69" i="9"/>
  <c r="I69" i="9"/>
  <c r="S68" i="9"/>
  <c r="R68" i="9"/>
  <c r="Q68" i="9"/>
  <c r="P68" i="9"/>
  <c r="O68" i="9"/>
  <c r="N68" i="9"/>
  <c r="M68" i="9"/>
  <c r="L68" i="9"/>
  <c r="K68" i="9"/>
  <c r="J68" i="9"/>
  <c r="I68" i="9"/>
  <c r="S67" i="9"/>
  <c r="R67" i="9"/>
  <c r="Q67" i="9"/>
  <c r="P67" i="9"/>
  <c r="O67" i="9"/>
  <c r="N67" i="9"/>
  <c r="M67" i="9"/>
  <c r="L67" i="9"/>
  <c r="K67" i="9"/>
  <c r="J67" i="9"/>
  <c r="I67" i="9"/>
  <c r="S66" i="9"/>
  <c r="R66" i="9"/>
  <c r="Q66" i="9"/>
  <c r="P66" i="9"/>
  <c r="O66" i="9"/>
  <c r="N66" i="9"/>
  <c r="M66" i="9"/>
  <c r="L66" i="9"/>
  <c r="K66" i="9"/>
  <c r="J66" i="9"/>
  <c r="I66" i="9"/>
  <c r="S65" i="9"/>
  <c r="R65" i="9"/>
  <c r="Q65" i="9"/>
  <c r="P65" i="9"/>
  <c r="O65" i="9"/>
  <c r="N65" i="9"/>
  <c r="M65" i="9"/>
  <c r="L65" i="9"/>
  <c r="K65" i="9"/>
  <c r="J65" i="9"/>
  <c r="I65" i="9"/>
  <c r="S64" i="9"/>
  <c r="R64" i="9"/>
  <c r="Q64" i="9"/>
  <c r="P64" i="9"/>
  <c r="O64" i="9"/>
  <c r="N64" i="9"/>
  <c r="M64" i="9"/>
  <c r="L64" i="9"/>
  <c r="K64" i="9"/>
  <c r="J64" i="9"/>
  <c r="I64" i="9"/>
  <c r="S63" i="9"/>
  <c r="R63" i="9"/>
  <c r="Q63" i="9"/>
  <c r="P63" i="9"/>
  <c r="O63" i="9"/>
  <c r="N63" i="9"/>
  <c r="M63" i="9"/>
  <c r="L63" i="9"/>
  <c r="K63" i="9"/>
  <c r="J63" i="9"/>
  <c r="I63" i="9"/>
  <c r="S62" i="9"/>
  <c r="R62" i="9"/>
  <c r="Q62" i="9"/>
  <c r="P62" i="9"/>
  <c r="O62" i="9"/>
  <c r="N62" i="9"/>
  <c r="M62" i="9"/>
  <c r="L62" i="9"/>
  <c r="K62" i="9"/>
  <c r="J62" i="9"/>
  <c r="I62" i="9"/>
  <c r="S61" i="9"/>
  <c r="R61" i="9"/>
  <c r="Q61" i="9"/>
  <c r="P61" i="9"/>
  <c r="O61" i="9"/>
  <c r="N61" i="9"/>
  <c r="M61" i="9"/>
  <c r="L61" i="9"/>
  <c r="K61" i="9"/>
  <c r="J61" i="9"/>
  <c r="I61" i="9"/>
  <c r="S60" i="9"/>
  <c r="R60" i="9"/>
  <c r="Q60" i="9"/>
  <c r="P60" i="9"/>
  <c r="O60" i="9"/>
  <c r="N60" i="9"/>
  <c r="M60" i="9"/>
  <c r="L60" i="9"/>
  <c r="K60" i="9"/>
  <c r="J60" i="9"/>
  <c r="I60" i="9"/>
  <c r="S59" i="9"/>
  <c r="R59" i="9"/>
  <c r="Q59" i="9"/>
  <c r="P59" i="9"/>
  <c r="O59" i="9"/>
  <c r="N59" i="9"/>
  <c r="M59" i="9"/>
  <c r="L59" i="9"/>
  <c r="K59" i="9"/>
  <c r="J59" i="9"/>
  <c r="I59" i="9"/>
  <c r="S58" i="9"/>
  <c r="R58" i="9"/>
  <c r="Q58" i="9"/>
  <c r="P58" i="9"/>
  <c r="O58" i="9"/>
  <c r="N58" i="9"/>
  <c r="M58" i="9"/>
  <c r="L58" i="9"/>
  <c r="K58" i="9"/>
  <c r="J58" i="9"/>
  <c r="I58" i="9"/>
  <c r="S57" i="9"/>
  <c r="R57" i="9"/>
  <c r="Q57" i="9"/>
  <c r="P57" i="9"/>
  <c r="O57" i="9"/>
  <c r="N57" i="9"/>
  <c r="M57" i="9"/>
  <c r="L57" i="9"/>
  <c r="K57" i="9"/>
  <c r="J57" i="9"/>
  <c r="I57" i="9"/>
  <c r="S56" i="9"/>
  <c r="R56" i="9"/>
  <c r="Q56" i="9"/>
  <c r="P56" i="9"/>
  <c r="O56" i="9"/>
  <c r="N56" i="9"/>
  <c r="M56" i="9"/>
  <c r="L56" i="9"/>
  <c r="K56" i="9"/>
  <c r="J56" i="9"/>
  <c r="I56" i="9"/>
  <c r="S55" i="9"/>
  <c r="R55" i="9"/>
  <c r="Q55" i="9"/>
  <c r="P55" i="9"/>
  <c r="O55" i="9"/>
  <c r="N55" i="9"/>
  <c r="M55" i="9"/>
  <c r="L55" i="9"/>
  <c r="K55" i="9"/>
  <c r="J55" i="9"/>
  <c r="I55" i="9"/>
  <c r="S54" i="9"/>
  <c r="R54" i="9"/>
  <c r="Q54" i="9"/>
  <c r="P54" i="9"/>
  <c r="O54" i="9"/>
  <c r="N54" i="9"/>
  <c r="M54" i="9"/>
  <c r="L54" i="9"/>
  <c r="K54" i="9"/>
  <c r="J54" i="9"/>
  <c r="I54" i="9"/>
  <c r="S53" i="9"/>
  <c r="R53" i="9"/>
  <c r="Q53" i="9"/>
  <c r="P53" i="9"/>
  <c r="O53" i="9"/>
  <c r="N53" i="9"/>
  <c r="M53" i="9"/>
  <c r="L53" i="9"/>
  <c r="K53" i="9"/>
  <c r="J53" i="9"/>
  <c r="I53" i="9"/>
  <c r="S52" i="9"/>
  <c r="R52" i="9"/>
  <c r="Q52" i="9"/>
  <c r="P52" i="9"/>
  <c r="O52" i="9"/>
  <c r="N52" i="9"/>
  <c r="M52" i="9"/>
  <c r="L52" i="9"/>
  <c r="K52" i="9"/>
  <c r="J52" i="9"/>
  <c r="I52" i="9"/>
  <c r="S51" i="9"/>
  <c r="R51" i="9"/>
  <c r="Q51" i="9"/>
  <c r="P51" i="9"/>
  <c r="O51" i="9"/>
  <c r="N51" i="9"/>
  <c r="M51" i="9"/>
  <c r="L51" i="9"/>
  <c r="K51" i="9"/>
  <c r="J51" i="9"/>
  <c r="I51" i="9"/>
  <c r="S50" i="9"/>
  <c r="R50" i="9"/>
  <c r="Q50" i="9"/>
  <c r="P50" i="9"/>
  <c r="O50" i="9"/>
  <c r="N50" i="9"/>
  <c r="M50" i="9"/>
  <c r="L50" i="9"/>
  <c r="K50" i="9"/>
  <c r="J50" i="9"/>
  <c r="I50" i="9"/>
  <c r="S49" i="9"/>
  <c r="R49" i="9"/>
  <c r="Q49" i="9"/>
  <c r="P49" i="9"/>
  <c r="O49" i="9"/>
  <c r="N49" i="9"/>
  <c r="M49" i="9"/>
  <c r="L49" i="9"/>
  <c r="K49" i="9"/>
  <c r="J49" i="9"/>
  <c r="I49" i="9"/>
  <c r="S48" i="9"/>
  <c r="R48" i="9"/>
  <c r="Q48" i="9"/>
  <c r="P48" i="9"/>
  <c r="O48" i="9"/>
  <c r="N48" i="9"/>
  <c r="M48" i="9"/>
  <c r="L48" i="9"/>
  <c r="K48" i="9"/>
  <c r="J48" i="9"/>
  <c r="I48" i="9"/>
  <c r="S47" i="9"/>
  <c r="R47" i="9"/>
  <c r="Q47" i="9"/>
  <c r="P47" i="9"/>
  <c r="O47" i="9"/>
  <c r="N47" i="9"/>
  <c r="M47" i="9"/>
  <c r="L47" i="9"/>
  <c r="K47" i="9"/>
  <c r="J47" i="9"/>
  <c r="I47" i="9"/>
  <c r="S46" i="9"/>
  <c r="R46" i="9"/>
  <c r="Q46" i="9"/>
  <c r="P46" i="9"/>
  <c r="O46" i="9"/>
  <c r="N46" i="9"/>
  <c r="M46" i="9"/>
  <c r="L46" i="9"/>
  <c r="K46" i="9"/>
  <c r="J46" i="9"/>
  <c r="I46" i="9"/>
  <c r="S45" i="9"/>
  <c r="R45" i="9"/>
  <c r="Q45" i="9"/>
  <c r="P45" i="9"/>
  <c r="O45" i="9"/>
  <c r="N45" i="9"/>
  <c r="M45" i="9"/>
  <c r="L45" i="9"/>
  <c r="K45" i="9"/>
  <c r="J45" i="9"/>
  <c r="I45" i="9"/>
  <c r="S44" i="9"/>
  <c r="R44" i="9"/>
  <c r="Q44" i="9"/>
  <c r="P44" i="9"/>
  <c r="O44" i="9"/>
  <c r="N44" i="9"/>
  <c r="M44" i="9"/>
  <c r="L44" i="9"/>
  <c r="K44" i="9"/>
  <c r="J44" i="9"/>
  <c r="I44" i="9"/>
  <c r="S43" i="9"/>
  <c r="R43" i="9"/>
  <c r="Q43" i="9"/>
  <c r="P43" i="9"/>
  <c r="O43" i="9"/>
  <c r="N43" i="9"/>
  <c r="M43" i="9"/>
  <c r="L43" i="9"/>
  <c r="K43" i="9"/>
  <c r="J43" i="9"/>
  <c r="I43" i="9"/>
  <c r="S42" i="9"/>
  <c r="R42" i="9"/>
  <c r="Q42" i="9"/>
  <c r="P42" i="9"/>
  <c r="O42" i="9"/>
  <c r="N42" i="9"/>
  <c r="M42" i="9"/>
  <c r="L42" i="9"/>
  <c r="K42" i="9"/>
  <c r="J42" i="9"/>
  <c r="I42" i="9"/>
  <c r="S41" i="9"/>
  <c r="R41" i="9"/>
  <c r="Q41" i="9"/>
  <c r="P41" i="9"/>
  <c r="O41" i="9"/>
  <c r="N41" i="9"/>
  <c r="M41" i="9"/>
  <c r="L41" i="9"/>
  <c r="K41" i="9"/>
  <c r="J41" i="9"/>
  <c r="I41" i="9"/>
  <c r="S40" i="9"/>
  <c r="R40" i="9"/>
  <c r="Q40" i="9"/>
  <c r="P40" i="9"/>
  <c r="O40" i="9"/>
  <c r="N40" i="9"/>
  <c r="M40" i="9"/>
  <c r="L40" i="9"/>
  <c r="K40" i="9"/>
  <c r="J40" i="9"/>
  <c r="I40" i="9"/>
  <c r="S39" i="9"/>
  <c r="R39" i="9"/>
  <c r="Q39" i="9"/>
  <c r="P39" i="9"/>
  <c r="O39" i="9"/>
  <c r="N39" i="9"/>
  <c r="M39" i="9"/>
  <c r="L39" i="9"/>
  <c r="K39" i="9"/>
  <c r="J39" i="9"/>
  <c r="I39" i="9"/>
  <c r="S38" i="9"/>
  <c r="R38" i="9"/>
  <c r="Q38" i="9"/>
  <c r="P38" i="9"/>
  <c r="O38" i="9"/>
  <c r="N38" i="9"/>
  <c r="M38" i="9"/>
  <c r="L38" i="9"/>
  <c r="K38" i="9"/>
  <c r="J38" i="9"/>
  <c r="I38" i="9"/>
  <c r="S37" i="9"/>
  <c r="R37" i="9"/>
  <c r="Q37" i="9"/>
  <c r="P37" i="9"/>
  <c r="O37" i="9"/>
  <c r="N37" i="9"/>
  <c r="M37" i="9"/>
  <c r="L37" i="9"/>
  <c r="K37" i="9"/>
  <c r="J37" i="9"/>
  <c r="I37" i="9"/>
  <c r="S36" i="9"/>
  <c r="R36" i="9"/>
  <c r="Q36" i="9"/>
  <c r="P36" i="9"/>
  <c r="O36" i="9"/>
  <c r="N36" i="9"/>
  <c r="M36" i="9"/>
  <c r="L36" i="9"/>
  <c r="K36" i="9"/>
  <c r="J36" i="9"/>
  <c r="I36" i="9"/>
  <c r="S35" i="9"/>
  <c r="R35" i="9"/>
  <c r="Q35" i="9"/>
  <c r="P35" i="9"/>
  <c r="O35" i="9"/>
  <c r="N35" i="9"/>
  <c r="M35" i="9"/>
  <c r="L35" i="9"/>
  <c r="K35" i="9"/>
  <c r="J35" i="9"/>
  <c r="I35" i="9"/>
  <c r="S34" i="9"/>
  <c r="R34" i="9"/>
  <c r="Q34" i="9"/>
  <c r="P34" i="9"/>
  <c r="O34" i="9"/>
  <c r="N34" i="9"/>
  <c r="M34" i="9"/>
  <c r="L34" i="9"/>
  <c r="K34" i="9"/>
  <c r="J34" i="9"/>
  <c r="I34" i="9"/>
  <c r="S33" i="9"/>
  <c r="R33" i="9"/>
  <c r="Q33" i="9"/>
  <c r="P33" i="9"/>
  <c r="O33" i="9"/>
  <c r="N33" i="9"/>
  <c r="M33" i="9"/>
  <c r="L33" i="9"/>
  <c r="K33" i="9"/>
  <c r="J33" i="9"/>
  <c r="I33" i="9"/>
  <c r="B5" i="9" a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 a="1"/>
  <c r="G88" i="9" s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 a="1"/>
  <c r="G75" i="9" s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 a="1"/>
  <c r="G69" i="9" s="1"/>
  <c r="G68" i="9" a="1"/>
  <c r="G68" i="9" s="1"/>
  <c r="G67" i="9" a="1"/>
  <c r="G67" i="9" s="1"/>
  <c r="G66" i="9" a="1"/>
  <c r="G66" i="9" s="1"/>
  <c r="G65" i="9" a="1"/>
  <c r="G65" i="9" s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 a="1"/>
  <c r="G59" i="9" s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 a="1"/>
  <c r="G53" i="9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 a="1"/>
  <c r="G37" i="9" s="1"/>
  <c r="G36" i="9" a="1"/>
  <c r="G36" i="9" s="1"/>
  <c r="G35" i="9" a="1"/>
  <c r="G35" i="9" s="1"/>
  <c r="G34" i="9" a="1"/>
  <c r="G34" i="9" s="1"/>
  <c r="G33" i="9" a="1"/>
  <c r="G33" i="9" s="1"/>
  <c r="E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a="1"/>
  <c r="B30" i="10" s="1"/>
  <c r="B29" i="10" a="1"/>
  <c r="B29" i="10" s="1"/>
  <c r="A1" i="10" a="1"/>
  <c r="B12" i="10" s="1" a="1"/>
  <c r="B12" i="10" s="1"/>
  <c r="A6" i="9" l="1"/>
  <c r="A10" i="9"/>
  <c r="A14" i="9"/>
  <c r="A18" i="9"/>
  <c r="A22" i="9"/>
  <c r="A26" i="9"/>
  <c r="A30" i="9"/>
  <c r="A7" i="9"/>
  <c r="A11" i="9"/>
  <c r="A15" i="9"/>
  <c r="A19" i="9"/>
  <c r="A23" i="9"/>
  <c r="A27" i="9"/>
  <c r="A31" i="9"/>
  <c r="A8" i="9"/>
  <c r="A12" i="9"/>
  <c r="A16" i="9"/>
  <c r="A20" i="9"/>
  <c r="A24" i="9"/>
  <c r="A28" i="9"/>
  <c r="A32" i="9"/>
  <c r="A9" i="9"/>
  <c r="A13" i="9"/>
  <c r="A17" i="9"/>
  <c r="A21" i="9"/>
  <c r="A25" i="9"/>
  <c r="A29" i="9"/>
  <c r="D11" i="9"/>
  <c r="C1" i="18" a="1"/>
  <c r="C1" i="18" s="1"/>
  <c r="M16" i="9"/>
  <c r="E6" i="9" a="1"/>
  <c r="E6" i="9" s="1"/>
  <c r="E16" i="9" a="1"/>
  <c r="E1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P7" i="9"/>
  <c r="L19" i="9"/>
  <c r="B8" i="10" a="1"/>
  <c r="B8" i="10" s="1"/>
  <c r="O10" i="9"/>
  <c r="O24" i="9"/>
  <c r="B24" i="10" a="1"/>
  <c r="B24" i="10" s="1"/>
  <c r="N13" i="9"/>
  <c r="M30" i="9"/>
  <c r="M8" i="9"/>
  <c r="L11" i="9"/>
  <c r="K14" i="9"/>
  <c r="J17" i="9"/>
  <c r="K20" i="9"/>
  <c r="I26" i="9"/>
  <c r="R31" i="9"/>
  <c r="K6" i="9"/>
  <c r="J9" i="9"/>
  <c r="I12" i="9"/>
  <c r="S14" i="9"/>
  <c r="R17" i="9"/>
  <c r="P21" i="9"/>
  <c r="N27" i="9"/>
  <c r="S6" i="9"/>
  <c r="R9" i="9"/>
  <c r="Q12" i="9"/>
  <c r="P15" i="9"/>
  <c r="O18" i="9"/>
  <c r="J23" i="9"/>
  <c r="S28" i="9"/>
  <c r="L6" i="9"/>
  <c r="I7" i="9"/>
  <c r="Q7" i="9"/>
  <c r="N8" i="9"/>
  <c r="K9" i="9"/>
  <c r="S9" i="9"/>
  <c r="P10" i="9"/>
  <c r="M11" i="9"/>
  <c r="J12" i="9"/>
  <c r="R12" i="9"/>
  <c r="O13" i="9"/>
  <c r="L14" i="9"/>
  <c r="I15" i="9"/>
  <c r="Q15" i="9"/>
  <c r="N16" i="9"/>
  <c r="K17" i="9"/>
  <c r="S17" i="9"/>
  <c r="P18" i="9"/>
  <c r="M19" i="9"/>
  <c r="N20" i="9"/>
  <c r="S21" i="9"/>
  <c r="M23" i="9"/>
  <c r="R24" i="9"/>
  <c r="L26" i="9"/>
  <c r="Q27" i="9"/>
  <c r="K29" i="9"/>
  <c r="P30" i="9"/>
  <c r="C14" i="9"/>
  <c r="C7" i="9"/>
  <c r="O6" i="9"/>
  <c r="L7" i="9"/>
  <c r="I8" i="9"/>
  <c r="Q8" i="9"/>
  <c r="N9" i="9"/>
  <c r="K10" i="9"/>
  <c r="S10" i="9"/>
  <c r="P11" i="9"/>
  <c r="M12" i="9"/>
  <c r="J13" i="9"/>
  <c r="R13" i="9"/>
  <c r="O14" i="9"/>
  <c r="L15" i="9"/>
  <c r="I16" i="9"/>
  <c r="Q16" i="9"/>
  <c r="N17" i="9"/>
  <c r="K18" i="9"/>
  <c r="S18" i="9"/>
  <c r="Q19" i="9"/>
  <c r="S20" i="9"/>
  <c r="M22" i="9"/>
  <c r="R23" i="9"/>
  <c r="L25" i="9"/>
  <c r="Q26" i="9"/>
  <c r="K28" i="9"/>
  <c r="P29" i="9"/>
  <c r="J31" i="9"/>
  <c r="C21" i="9"/>
  <c r="P6" i="9"/>
  <c r="M7" i="9"/>
  <c r="J8" i="9"/>
  <c r="R8" i="9"/>
  <c r="O9" i="9"/>
  <c r="L10" i="9"/>
  <c r="I11" i="9"/>
  <c r="Q11" i="9"/>
  <c r="N12" i="9"/>
  <c r="K13" i="9"/>
  <c r="S13" i="9"/>
  <c r="P14" i="9"/>
  <c r="M15" i="9"/>
  <c r="J16" i="9"/>
  <c r="R16" i="9"/>
  <c r="O17" i="9"/>
  <c r="L18" i="9"/>
  <c r="I19" i="9"/>
  <c r="R19" i="9"/>
  <c r="K21" i="9"/>
  <c r="P22" i="9"/>
  <c r="J24" i="9"/>
  <c r="O25" i="9"/>
  <c r="I27" i="9"/>
  <c r="N28" i="9"/>
  <c r="S29" i="9"/>
  <c r="M31" i="9"/>
  <c r="B5" i="9"/>
  <c r="A5" i="9" s="1"/>
  <c r="D7" i="9"/>
  <c r="D15" i="9"/>
  <c r="D19" i="9"/>
  <c r="D23" i="9"/>
  <c r="D27" i="9"/>
  <c r="D31" i="9"/>
  <c r="C28" i="9"/>
  <c r="C26" i="9"/>
  <c r="C19" i="9"/>
  <c r="C17" i="9"/>
  <c r="C12" i="9"/>
  <c r="C10" i="9"/>
  <c r="R32" i="9"/>
  <c r="N32" i="9"/>
  <c r="D8" i="9"/>
  <c r="D12" i="9"/>
  <c r="D16" i="9"/>
  <c r="D20" i="9"/>
  <c r="D24" i="9"/>
  <c r="D28" i="9"/>
  <c r="D32" i="9"/>
  <c r="C31" i="9"/>
  <c r="C29" i="9"/>
  <c r="C24" i="9"/>
  <c r="C22" i="9"/>
  <c r="C15" i="9"/>
  <c r="C13" i="9"/>
  <c r="C8" i="9"/>
  <c r="C6" i="9"/>
  <c r="Q32" i="9"/>
  <c r="M32" i="9"/>
  <c r="I32" i="9"/>
  <c r="P31" i="9"/>
  <c r="L31" i="9"/>
  <c r="S30" i="9"/>
  <c r="O30" i="9"/>
  <c r="K30" i="9"/>
  <c r="R29" i="9"/>
  <c r="N29" i="9"/>
  <c r="J29" i="9"/>
  <c r="Q28" i="9"/>
  <c r="M28" i="9"/>
  <c r="I28" i="9"/>
  <c r="P27" i="9"/>
  <c r="L27" i="9"/>
  <c r="S26" i="9"/>
  <c r="O26" i="9"/>
  <c r="K26" i="9"/>
  <c r="R25" i="9"/>
  <c r="N25" i="9"/>
  <c r="J25" i="9"/>
  <c r="Q24" i="9"/>
  <c r="M24" i="9"/>
  <c r="I24" i="9"/>
  <c r="P23" i="9"/>
  <c r="L23" i="9"/>
  <c r="S22" i="9"/>
  <c r="O22" i="9"/>
  <c r="K22" i="9"/>
  <c r="R21" i="9"/>
  <c r="N21" i="9"/>
  <c r="J21" i="9"/>
  <c r="Q20" i="9"/>
  <c r="M20" i="9"/>
  <c r="D9" i="9"/>
  <c r="D13" i="9"/>
  <c r="D17" i="9"/>
  <c r="D21" i="9"/>
  <c r="D25" i="9"/>
  <c r="D29" i="9"/>
  <c r="C27" i="9"/>
  <c r="C25" i="9"/>
  <c r="C20" i="9"/>
  <c r="C18" i="9"/>
  <c r="C11" i="9"/>
  <c r="C9" i="9"/>
  <c r="P32" i="9"/>
  <c r="L32" i="9"/>
  <c r="S31" i="9"/>
  <c r="O31" i="9"/>
  <c r="K31" i="9"/>
  <c r="R30" i="9"/>
  <c r="N30" i="9"/>
  <c r="J30" i="9"/>
  <c r="Q29" i="9"/>
  <c r="M29" i="9"/>
  <c r="I29" i="9"/>
  <c r="P28" i="9"/>
  <c r="L28" i="9"/>
  <c r="S27" i="9"/>
  <c r="O27" i="9"/>
  <c r="K27" i="9"/>
  <c r="R26" i="9"/>
  <c r="N26" i="9"/>
  <c r="J26" i="9"/>
  <c r="Q25" i="9"/>
  <c r="M25" i="9"/>
  <c r="I25" i="9"/>
  <c r="P24" i="9"/>
  <c r="L24" i="9"/>
  <c r="S23" i="9"/>
  <c r="O23" i="9"/>
  <c r="K23" i="9"/>
  <c r="R22" i="9"/>
  <c r="N22" i="9"/>
  <c r="J22" i="9"/>
  <c r="Q21" i="9"/>
  <c r="M21" i="9"/>
  <c r="I21" i="9"/>
  <c r="P20" i="9"/>
  <c r="L20" i="9"/>
  <c r="S19" i="9"/>
  <c r="O19" i="9"/>
  <c r="D10" i="9"/>
  <c r="D26" i="9"/>
  <c r="S32" i="9"/>
  <c r="D14" i="9"/>
  <c r="D30" i="9"/>
  <c r="C32" i="9"/>
  <c r="O32" i="9"/>
  <c r="Q31" i="9"/>
  <c r="I31" i="9"/>
  <c r="L30" i="9"/>
  <c r="O29" i="9"/>
  <c r="R28" i="9"/>
  <c r="J28" i="9"/>
  <c r="M27" i="9"/>
  <c r="P26" i="9"/>
  <c r="S25" i="9"/>
  <c r="K25" i="9"/>
  <c r="N24" i="9"/>
  <c r="Q23" i="9"/>
  <c r="I23" i="9"/>
  <c r="L22" i="9"/>
  <c r="O21" i="9"/>
  <c r="R20" i="9"/>
  <c r="J20" i="9"/>
  <c r="P19" i="9"/>
  <c r="K19" i="9"/>
  <c r="R18" i="9"/>
  <c r="N18" i="9"/>
  <c r="J18" i="9"/>
  <c r="Q17" i="9"/>
  <c r="M17" i="9"/>
  <c r="I17" i="9"/>
  <c r="P16" i="9"/>
  <c r="L16" i="9"/>
  <c r="S15" i="9"/>
  <c r="O15" i="9"/>
  <c r="K15" i="9"/>
  <c r="R14" i="9"/>
  <c r="N14" i="9"/>
  <c r="J14" i="9"/>
  <c r="Q13" i="9"/>
  <c r="M13" i="9"/>
  <c r="I13" i="9"/>
  <c r="P12" i="9"/>
  <c r="L12" i="9"/>
  <c r="S11" i="9"/>
  <c r="O11" i="9"/>
  <c r="K11" i="9"/>
  <c r="R10" i="9"/>
  <c r="N10" i="9"/>
  <c r="J10" i="9"/>
  <c r="Q9" i="9"/>
  <c r="M9" i="9"/>
  <c r="I9" i="9"/>
  <c r="P8" i="9"/>
  <c r="L8" i="9"/>
  <c r="S7" i="9"/>
  <c r="O7" i="9"/>
  <c r="K7" i="9"/>
  <c r="R6" i="9"/>
  <c r="N6" i="9"/>
  <c r="J6" i="9"/>
  <c r="J32" i="9"/>
  <c r="D18" i="9"/>
  <c r="C30" i="9"/>
  <c r="C23" i="9"/>
  <c r="C16" i="9"/>
  <c r="K32" i="9"/>
  <c r="N31" i="9"/>
  <c r="Q30" i="9"/>
  <c r="I30" i="9"/>
  <c r="L29" i="9"/>
  <c r="O28" i="9"/>
  <c r="R27" i="9"/>
  <c r="J27" i="9"/>
  <c r="M26" i="9"/>
  <c r="P25" i="9"/>
  <c r="S24" i="9"/>
  <c r="K24" i="9"/>
  <c r="N23" i="9"/>
  <c r="Q22" i="9"/>
  <c r="I22" i="9"/>
  <c r="L21" i="9"/>
  <c r="O20" i="9"/>
  <c r="I20" i="9"/>
  <c r="N19" i="9"/>
  <c r="J19" i="9"/>
  <c r="Q18" i="9"/>
  <c r="M18" i="9"/>
  <c r="I18" i="9"/>
  <c r="P17" i="9"/>
  <c r="L17" i="9"/>
  <c r="S16" i="9"/>
  <c r="O16" i="9"/>
  <c r="K16" i="9"/>
  <c r="R15" i="9"/>
  <c r="N15" i="9"/>
  <c r="J15" i="9"/>
  <c r="Q14" i="9"/>
  <c r="M14" i="9"/>
  <c r="I14" i="9"/>
  <c r="P13" i="9"/>
  <c r="L13" i="9"/>
  <c r="S12" i="9"/>
  <c r="O12" i="9"/>
  <c r="K12" i="9"/>
  <c r="R11" i="9"/>
  <c r="N11" i="9"/>
  <c r="J11" i="9"/>
  <c r="Q10" i="9"/>
  <c r="M10" i="9"/>
  <c r="I10" i="9"/>
  <c r="P9" i="9"/>
  <c r="L9" i="9"/>
  <c r="S8" i="9"/>
  <c r="O8" i="9"/>
  <c r="K8" i="9"/>
  <c r="R7" i="9"/>
  <c r="N7" i="9"/>
  <c r="J7" i="9"/>
  <c r="Q6" i="9"/>
  <c r="M6" i="9"/>
  <c r="I6" i="9"/>
  <c r="A1" i="10"/>
  <c r="A2" i="16" s="1" a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E19" i="9" s="1" a="1"/>
  <c r="E19" i="9" s="1"/>
  <c r="B11" i="10" a="1"/>
  <c r="B11" i="10" s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E14" i="9" s="1" a="1"/>
  <c r="E14" i="9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D22" i="9"/>
  <c r="D6" i="9"/>
  <c r="G2" i="9" l="1" a="1"/>
  <c r="G2" i="9" s="1"/>
  <c r="D5" i="9"/>
  <c r="E32" i="9" a="1"/>
  <c r="E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E11" i="9" a="1"/>
  <c r="E11" i="9" s="1"/>
  <c r="E26" i="9" a="1"/>
  <c r="E26" i="9" s="1"/>
  <c r="E13" i="9" a="1"/>
  <c r="E13" i="9" s="1"/>
  <c r="E22" i="9" a="1"/>
  <c r="E22" i="9" s="1"/>
  <c r="E31" i="9" a="1"/>
  <c r="E31" i="9" s="1"/>
  <c r="E9" i="9" a="1"/>
  <c r="E9" i="9" s="1"/>
  <c r="E27" i="9" a="1"/>
  <c r="E27" i="9" s="1"/>
  <c r="B3" i="16"/>
  <c r="B7" i="16"/>
  <c r="B11" i="16"/>
  <c r="B15" i="16"/>
  <c r="B19" i="16"/>
  <c r="B23" i="16"/>
  <c r="B27" i="16"/>
  <c r="E8" i="9" a="1"/>
  <c r="E8" i="9" s="1"/>
  <c r="E23" i="9" a="1"/>
  <c r="E23" i="9" s="1"/>
  <c r="E28" i="9" a="1"/>
  <c r="E28" i="9" s="1"/>
  <c r="E24" i="9" a="1"/>
  <c r="E24" i="9" s="1"/>
  <c r="E17" i="9" a="1"/>
  <c r="E17" i="9" s="1"/>
  <c r="E20" i="9" a="1"/>
  <c r="E20" i="9" s="1"/>
  <c r="E7" i="9" a="1"/>
  <c r="E7" i="9" s="1"/>
  <c r="E25" i="9" a="1"/>
  <c r="E25" i="9" s="1"/>
  <c r="E15" i="9" a="1"/>
  <c r="E15" i="9" s="1"/>
  <c r="E21" i="9" a="1"/>
  <c r="E21" i="9" s="1"/>
  <c r="E10" i="9" a="1"/>
  <c r="E10" i="9" s="1"/>
  <c r="E29" i="9" a="1"/>
  <c r="E29" i="9" s="1"/>
  <c r="E12" i="9" a="1"/>
  <c r="E12" i="9" s="1"/>
  <c r="E18" i="9" a="1"/>
  <c r="E18" i="9" s="1"/>
  <c r="E30" i="9" a="1"/>
  <c r="E30" i="9" s="1"/>
  <c r="B1" i="10" a="1"/>
  <c r="B1" i="10" s="1"/>
  <c r="C5" i="9"/>
  <c r="Q5" i="9"/>
  <c r="M5" i="9"/>
  <c r="I5" i="9"/>
  <c r="S5" i="9"/>
  <c r="K5" i="9"/>
  <c r="R5" i="9"/>
  <c r="N5" i="9"/>
  <c r="J5" i="9"/>
  <c r="P5" i="9"/>
  <c r="L5" i="9"/>
  <c r="O5" i="9"/>
  <c r="F2" i="9"/>
  <c r="E5" i="9" l="1" a="1"/>
  <c r="E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F300" i="3" a="1"/>
  <c r="F300" i="3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A1" i="5" a="1"/>
  <c r="B294" i="5" s="1" a="1"/>
  <c r="B294" i="5" s="1"/>
  <c r="B296" i="5" l="1" a="1"/>
  <c r="B296" i="5" s="1"/>
  <c r="C2" i="18" a="1"/>
  <c r="C2" i="18" s="1"/>
  <c r="B295" i="5" a="1"/>
  <c r="B295" i="5" s="1"/>
  <c r="F32" i="9" a="1"/>
  <c r="F32" i="9" s="1"/>
  <c r="B23" i="5" a="1"/>
  <c r="B23" i="5" s="1"/>
  <c r="B293" i="5" a="1"/>
  <c r="B293" i="5" s="1"/>
  <c r="F15" i="9" a="1"/>
  <c r="F15" i="9" s="1"/>
  <c r="F13" i="9" a="1"/>
  <c r="F13" i="9" s="1"/>
  <c r="H13" i="9" s="1" a="1"/>
  <c r="H13" i="9" s="1"/>
  <c r="F22" i="9" a="1"/>
  <c r="F22" i="9" s="1"/>
  <c r="F11" i="9" a="1"/>
  <c r="F11" i="9" s="1"/>
  <c r="F20" i="9" a="1"/>
  <c r="F20" i="9" s="1"/>
  <c r="F18" i="9" a="1"/>
  <c r="F18" i="9" s="1"/>
  <c r="F14" i="9" a="1"/>
  <c r="F14" i="9" s="1"/>
  <c r="H14" i="9" s="1" a="1"/>
  <c r="H14" i="9" s="1"/>
  <c r="F6" i="9" a="1"/>
  <c r="F6" i="9" s="1"/>
  <c r="H6" i="9" s="1" a="1"/>
  <c r="H6" i="9" s="1"/>
  <c r="F9" i="9" a="1"/>
  <c r="F9" i="9" s="1"/>
  <c r="F25" i="9" a="1"/>
  <c r="F25" i="9" s="1"/>
  <c r="F16" i="9" a="1"/>
  <c r="F16" i="9" s="1"/>
  <c r="H16" i="9" s="1" a="1"/>
  <c r="H16" i="9" s="1"/>
  <c r="F23" i="9" a="1"/>
  <c r="F23" i="9" s="1"/>
  <c r="F21" i="9" a="1"/>
  <c r="F21" i="9" s="1"/>
  <c r="F5" i="9" a="1"/>
  <c r="F5" i="9" s="1"/>
  <c r="F19" i="9" a="1"/>
  <c r="F19" i="9" s="1"/>
  <c r="H19" i="9" s="1" a="1"/>
  <c r="H19" i="9" s="1"/>
  <c r="F28" i="9" a="1"/>
  <c r="F28" i="9" s="1"/>
  <c r="F26" i="9" a="1"/>
  <c r="F26" i="9" s="1"/>
  <c r="F17" i="9" a="1"/>
  <c r="F17" i="9" s="1"/>
  <c r="F7" i="9" a="1"/>
  <c r="F7" i="9" s="1"/>
  <c r="F24" i="9" a="1"/>
  <c r="F24" i="9" s="1"/>
  <c r="F31" i="9" a="1"/>
  <c r="F31" i="9" s="1"/>
  <c r="F29" i="9" a="1"/>
  <c r="F29" i="9" s="1"/>
  <c r="F12" i="9" a="1"/>
  <c r="F12" i="9" s="1"/>
  <c r="F10" i="9" a="1"/>
  <c r="F10" i="9" s="1"/>
  <c r="F27" i="9" a="1"/>
  <c r="F27" i="9" s="1"/>
  <c r="F30" i="9" a="1"/>
  <c r="F30" i="9" s="1"/>
  <c r="F8" i="9" a="1"/>
  <c r="F8" i="9" s="1"/>
  <c r="B289" i="5" a="1"/>
  <c r="B289" i="5" s="1"/>
  <c r="B281" i="5" a="1"/>
  <c r="B281" i="5" s="1"/>
  <c r="B274" i="5" a="1"/>
  <c r="B274" i="5" s="1"/>
  <c r="B267" i="5" a="1"/>
  <c r="B267" i="5" s="1"/>
  <c r="B260" i="5" a="1"/>
  <c r="B260" i="5" s="1"/>
  <c r="B253" i="5" a="1"/>
  <c r="B253" i="5" s="1"/>
  <c r="B245" i="5" a="1"/>
  <c r="B245" i="5" s="1"/>
  <c r="B238" i="5" a="1"/>
  <c r="B238" i="5" s="1"/>
  <c r="B231" i="5" a="1"/>
  <c r="B231" i="5" s="1"/>
  <c r="B224" i="5" a="1"/>
  <c r="B224" i="5" s="1"/>
  <c r="B217" i="5" a="1"/>
  <c r="B217" i="5" s="1"/>
  <c r="B211" i="5" a="1"/>
  <c r="B211" i="5" s="1"/>
  <c r="B201" i="5" a="1"/>
  <c r="B201" i="5" s="1"/>
  <c r="B194" i="5" a="1"/>
  <c r="B194" i="5" s="1"/>
  <c r="B188" i="5" a="1"/>
  <c r="B188" i="5" s="1"/>
  <c r="B181" i="5" a="1"/>
  <c r="B181" i="5" s="1"/>
  <c r="B175" i="5" a="1"/>
  <c r="B175" i="5" s="1"/>
  <c r="B167" i="5" a="1"/>
  <c r="B167" i="5" s="1"/>
  <c r="B160" i="5" a="1"/>
  <c r="B160" i="5" s="1"/>
  <c r="B153" i="5" a="1"/>
  <c r="B153" i="5" s="1"/>
  <c r="B146" i="5" a="1"/>
  <c r="B146" i="5" s="1"/>
  <c r="B139" i="5" a="1"/>
  <c r="B139" i="5" s="1"/>
  <c r="B132" i="5" a="1"/>
  <c r="B132" i="5" s="1"/>
  <c r="B116" i="5" a="1"/>
  <c r="B116" i="5" s="1"/>
  <c r="B107" i="5" a="1"/>
  <c r="B107" i="5" s="1"/>
  <c r="B97" i="5" a="1"/>
  <c r="B97" i="5" s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B280" i="5" a="1"/>
  <c r="B280" i="5" s="1"/>
  <c r="B273" i="5" a="1"/>
  <c r="B273" i="5" s="1"/>
  <c r="B266" i="5" a="1"/>
  <c r="B266" i="5" s="1"/>
  <c r="B259" i="5" a="1"/>
  <c r="B259" i="5" s="1"/>
  <c r="B252" i="5" a="1"/>
  <c r="B252" i="5" s="1"/>
  <c r="B244" i="5" a="1"/>
  <c r="B244" i="5" s="1"/>
  <c r="B237" i="5" a="1"/>
  <c r="B237" i="5" s="1"/>
  <c r="B230" i="5" a="1"/>
  <c r="B230" i="5" s="1"/>
  <c r="B215" i="5" a="1"/>
  <c r="B215" i="5" s="1"/>
  <c r="B208" i="5" a="1"/>
  <c r="B208" i="5" s="1"/>
  <c r="B200" i="5" a="1"/>
  <c r="B200" i="5" s="1"/>
  <c r="B186" i="5" a="1"/>
  <c r="B186" i="5" s="1"/>
  <c r="B180" i="5" a="1"/>
  <c r="B180" i="5" s="1"/>
  <c r="B173" i="5" a="1"/>
  <c r="B173" i="5" s="1"/>
  <c r="B166" i="5" a="1"/>
  <c r="B166" i="5" s="1"/>
  <c r="B159" i="5" a="1"/>
  <c r="B159" i="5" s="1"/>
  <c r="B150" i="5" a="1"/>
  <c r="B150" i="5" s="1"/>
  <c r="B144" i="5" a="1"/>
  <c r="B144" i="5" s="1"/>
  <c r="B137" i="5" a="1"/>
  <c r="B137" i="5" s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86" i="5" s="1"/>
  <c r="B278" i="5" a="1"/>
  <c r="B278" i="5" s="1"/>
  <c r="B271" i="5" a="1"/>
  <c r="B271" i="5" s="1"/>
  <c r="B256" i="5" a="1"/>
  <c r="B256" i="5" s="1"/>
  <c r="B249" i="5" a="1"/>
  <c r="B249" i="5" s="1"/>
  <c r="B241" i="5" a="1"/>
  <c r="B241" i="5" s="1"/>
  <c r="B234" i="5" a="1"/>
  <c r="B234" i="5" s="1"/>
  <c r="B228" i="5" a="1"/>
  <c r="B228" i="5" s="1"/>
  <c r="B221" i="5" a="1"/>
  <c r="B221" i="5" s="1"/>
  <c r="B214" i="5" a="1"/>
  <c r="B214" i="5" s="1"/>
  <c r="B205" i="5" a="1"/>
  <c r="B205" i="5" s="1"/>
  <c r="B198" i="5" a="1"/>
  <c r="B198" i="5" s="1"/>
  <c r="B191" i="5" a="1"/>
  <c r="B191" i="5" s="1"/>
  <c r="B178" i="5" a="1"/>
  <c r="B178" i="5" s="1"/>
  <c r="B172" i="5" a="1"/>
  <c r="B172" i="5" s="1"/>
  <c r="B163" i="5" a="1"/>
  <c r="B163" i="5" s="1"/>
  <c r="B156" i="5" a="1"/>
  <c r="B156" i="5" s="1"/>
  <c r="B149" i="5" a="1"/>
  <c r="B149" i="5" s="1"/>
  <c r="B143" i="5" a="1"/>
  <c r="B143" i="5" s="1"/>
  <c r="B136" i="5" a="1"/>
  <c r="B136" i="5" s="1"/>
  <c r="B127" i="5" a="1"/>
  <c r="B127" i="5" s="1"/>
  <c r="B121" i="5" a="1"/>
  <c r="B121" i="5" s="1"/>
  <c r="B112" i="5" a="1"/>
  <c r="B112" i="5" s="1"/>
  <c r="B103" i="5" a="1"/>
  <c r="B103" i="5" s="1"/>
  <c r="B84" i="5" a="1"/>
  <c r="B84" i="5" s="1"/>
  <c r="B69" i="5" a="1"/>
  <c r="B69" i="5" s="1"/>
  <c r="B50" i="5" a="1"/>
  <c r="B50" i="5" s="1"/>
  <c r="B27" i="5" a="1"/>
  <c r="B27" i="5" s="1"/>
  <c r="B291" i="5" a="1"/>
  <c r="B291" i="5" s="1"/>
  <c r="B284" i="5" a="1"/>
  <c r="B284" i="5" s="1"/>
  <c r="B277" i="5" a="1"/>
  <c r="B277" i="5" s="1"/>
  <c r="B270" i="5" a="1"/>
  <c r="B270" i="5" s="1"/>
  <c r="B263" i="5" a="1"/>
  <c r="B263" i="5" s="1"/>
  <c r="B255" i="5" a="1"/>
  <c r="B255" i="5" s="1"/>
  <c r="B248" i="5" a="1"/>
  <c r="B248" i="5" s="1"/>
  <c r="B240" i="5" a="1"/>
  <c r="B240" i="5" s="1"/>
  <c r="B233" i="5" a="1"/>
  <c r="B233" i="5" s="1"/>
  <c r="B227" i="5" a="1"/>
  <c r="B227" i="5" s="1"/>
  <c r="B218" i="5" a="1"/>
  <c r="B218" i="5" s="1"/>
  <c r="B212" i="5" a="1"/>
  <c r="B212" i="5" s="1"/>
  <c r="B204" i="5" a="1"/>
  <c r="B204" i="5" s="1"/>
  <c r="B195" i="5" a="1"/>
  <c r="B195" i="5" s="1"/>
  <c r="B189" i="5" a="1"/>
  <c r="B189" i="5" s="1"/>
  <c r="B183" i="5" a="1"/>
  <c r="B183" i="5" s="1"/>
  <c r="B170" i="5" a="1"/>
  <c r="B170" i="5" s="1"/>
  <c r="B162" i="5" a="1"/>
  <c r="B162" i="5" s="1"/>
  <c r="B147" i="5" a="1"/>
  <c r="B147" i="5" s="1"/>
  <c r="B140" i="5" a="1"/>
  <c r="B140" i="5" s="1"/>
  <c r="B133" i="5" a="1"/>
  <c r="B133" i="5" s="1"/>
  <c r="B126" i="5" a="1"/>
  <c r="B126" i="5" s="1"/>
  <c r="B120" i="5" a="1"/>
  <c r="B120" i="5" s="1"/>
  <c r="B108" i="5" a="1"/>
  <c r="B108" i="5" s="1"/>
  <c r="B98" i="5" a="1"/>
  <c r="B98" i="5" s="1"/>
  <c r="B82" i="5" a="1"/>
  <c r="B82" i="5" s="1"/>
  <c r="B64" i="5" a="1"/>
  <c r="B64" i="5" s="1"/>
  <c r="B49" i="5" a="1"/>
  <c r="B49" i="5" s="1"/>
  <c r="A1" i="5"/>
  <c r="A2" i="13" s="1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89" i="5" s="1"/>
  <c r="B92" i="5" a="1"/>
  <c r="B92" i="5" s="1"/>
  <c r="B96" i="5" a="1"/>
  <c r="B96" i="5" s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87" i="5" s="1"/>
  <c r="B90" i="5" a="1"/>
  <c r="B90" i="5" s="1"/>
  <c r="B94" i="5" a="1"/>
  <c r="B94" i="5" s="1"/>
  <c r="B101" i="5" a="1"/>
  <c r="B101" i="5" s="1"/>
  <c r="B105" i="5" a="1"/>
  <c r="B105" i="5" s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93" i="5" s="1"/>
  <c r="B100" i="5" a="1"/>
  <c r="B100" i="5" s="1"/>
  <c r="B109" i="5" a="1"/>
  <c r="B109" i="5" s="1"/>
  <c r="B118" i="5" a="1"/>
  <c r="B118" i="5" s="1"/>
  <c r="B124" i="5" a="1"/>
  <c r="B124" i="5" s="1"/>
  <c r="B128" i="5" a="1"/>
  <c r="B128" i="5" s="1"/>
  <c r="B131" i="5" a="1"/>
  <c r="B131" i="5" s="1"/>
  <c r="B134" i="5" a="1"/>
  <c r="B134" i="5" s="1"/>
  <c r="B141" i="5" a="1"/>
  <c r="B141" i="5" s="1"/>
  <c r="B145" i="5" a="1"/>
  <c r="B145" i="5" s="1"/>
  <c r="B151" i="5" a="1"/>
  <c r="B151" i="5" s="1"/>
  <c r="B154" i="5" a="1"/>
  <c r="B154" i="5" s="1"/>
  <c r="B157" i="5" a="1"/>
  <c r="B157" i="5" s="1"/>
  <c r="B161" i="5" a="1"/>
  <c r="B161" i="5" s="1"/>
  <c r="B164" i="5" a="1"/>
  <c r="B164" i="5" s="1"/>
  <c r="B168" i="5" a="1"/>
  <c r="B168" i="5" s="1"/>
  <c r="B171" i="5" a="1"/>
  <c r="B171" i="5" s="1"/>
  <c r="B176" i="5" a="1"/>
  <c r="B176" i="5" s="1"/>
  <c r="B179" i="5" a="1"/>
  <c r="B179" i="5" s="1"/>
  <c r="B184" i="5" a="1"/>
  <c r="B184" i="5" s="1"/>
  <c r="B187" i="5" a="1"/>
  <c r="B187" i="5" s="1"/>
  <c r="B192" i="5" a="1"/>
  <c r="B192" i="5" s="1"/>
  <c r="B196" i="5" a="1"/>
  <c r="B196" i="5" s="1"/>
  <c r="B199" i="5" a="1"/>
  <c r="B199" i="5" s="1"/>
  <c r="B202" i="5" a="1"/>
  <c r="B202" i="5" s="1"/>
  <c r="B206" i="5" a="1"/>
  <c r="B206" i="5" s="1"/>
  <c r="B209" i="5" a="1"/>
  <c r="B209" i="5" s="1"/>
  <c r="B213" i="5" a="1"/>
  <c r="B213" i="5" s="1"/>
  <c r="B219" i="5" a="1"/>
  <c r="B219" i="5" s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2" i="5" s="1"/>
  <c r="B246" i="5" a="1"/>
  <c r="B246" i="5" s="1"/>
  <c r="B250" i="5" a="1"/>
  <c r="B250" i="5" s="1"/>
  <c r="B257" i="5" a="1"/>
  <c r="B257" i="5" s="1"/>
  <c r="B261" i="5" a="1"/>
  <c r="B261" i="5" s="1"/>
  <c r="B264" i="5" a="1"/>
  <c r="B264" i="5" s="1"/>
  <c r="B268" i="5" a="1"/>
  <c r="B268" i="5" s="1"/>
  <c r="B275" i="5" a="1"/>
  <c r="B275" i="5" s="1"/>
  <c r="B279" i="5" a="1"/>
  <c r="B279" i="5" s="1"/>
  <c r="B282" i="5" a="1"/>
  <c r="B282" i="5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88" i="5" s="1"/>
  <c r="B95" i="5" a="1"/>
  <c r="B95" i="5" s="1"/>
  <c r="B102" i="5" a="1"/>
  <c r="B102" i="5" s="1"/>
  <c r="B106" i="5" a="1"/>
  <c r="B106" i="5" s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38" i="5" s="1"/>
  <c r="B142" i="5" a="1"/>
  <c r="B142" i="5" s="1"/>
  <c r="B148" i="5" a="1"/>
  <c r="B148" i="5" s="1"/>
  <c r="B152" i="5" a="1"/>
  <c r="B152" i="5" s="1"/>
  <c r="B155" i="5" a="1"/>
  <c r="B155" i="5" s="1"/>
  <c r="B158" i="5" a="1"/>
  <c r="B158" i="5" s="1"/>
  <c r="B165" i="5" a="1"/>
  <c r="B165" i="5" s="1"/>
  <c r="B169" i="5" a="1"/>
  <c r="B169" i="5" s="1"/>
  <c r="B174" i="5" a="1"/>
  <c r="B174" i="5" s="1"/>
  <c r="B177" i="5" a="1"/>
  <c r="B177" i="5" s="1"/>
  <c r="B182" i="5" a="1"/>
  <c r="B182" i="5" s="1"/>
  <c r="B185" i="5" a="1"/>
  <c r="B185" i="5" s="1"/>
  <c r="B190" i="5" a="1"/>
  <c r="B190" i="5" s="1"/>
  <c r="B193" i="5" a="1"/>
  <c r="B193" i="5" s="1"/>
  <c r="B197" i="5" a="1"/>
  <c r="B197" i="5" s="1"/>
  <c r="B203" i="5" a="1"/>
  <c r="B203" i="5" s="1"/>
  <c r="B207" i="5" a="1"/>
  <c r="B207" i="5" s="1"/>
  <c r="B210" i="5" a="1"/>
  <c r="B210" i="5" s="1"/>
  <c r="B216" i="5" a="1"/>
  <c r="B216" i="5" s="1"/>
  <c r="B220" i="5" a="1"/>
  <c r="B220" i="5" s="1"/>
  <c r="B223" i="5" a="1"/>
  <c r="B223" i="5" s="1"/>
  <c r="B226" i="5" a="1"/>
  <c r="B226" i="5" s="1"/>
  <c r="B232" i="5" a="1"/>
  <c r="B232" i="5" s="1"/>
  <c r="B236" i="5" a="1"/>
  <c r="B236" i="5" s="1"/>
  <c r="B243" i="5" a="1"/>
  <c r="B243" i="5" s="1"/>
  <c r="B247" i="5" a="1"/>
  <c r="B247" i="5" s="1"/>
  <c r="B251" i="5" a="1"/>
  <c r="B251" i="5" s="1"/>
  <c r="B254" i="5" a="1"/>
  <c r="B254" i="5" s="1"/>
  <c r="B258" i="5" a="1"/>
  <c r="B258" i="5" s="1"/>
  <c r="B262" i="5" a="1"/>
  <c r="B262" i="5" s="1"/>
  <c r="B265" i="5" a="1"/>
  <c r="B265" i="5" s="1"/>
  <c r="B269" i="5" a="1"/>
  <c r="B269" i="5" s="1"/>
  <c r="B272" i="5" a="1"/>
  <c r="B272" i="5" s="1"/>
  <c r="B276" i="5" a="1"/>
  <c r="B276" i="5" s="1"/>
  <c r="B283" i="5" a="1"/>
  <c r="B283" i="5" s="1"/>
  <c r="B288" i="5" a="1"/>
  <c r="B288" i="5" s="1"/>
  <c r="H31" i="9" a="1"/>
  <c r="H5" i="9" a="1"/>
  <c r="H12" i="9" a="1"/>
  <c r="H8" i="9" a="1"/>
  <c r="H22" i="9" a="1"/>
  <c r="H7" i="9" a="1"/>
  <c r="H17" i="9" a="1"/>
  <c r="H26" i="9" a="1"/>
  <c r="H32" i="9" a="1"/>
  <c r="H28" i="9" a="1"/>
  <c r="H15" i="9" a="1"/>
  <c r="H11" i="9" a="1"/>
  <c r="H29" i="9" a="1"/>
  <c r="H20" i="9" a="1"/>
  <c r="H18" i="9" a="1"/>
  <c r="H25" i="9" a="1"/>
  <c r="H24" i="9" a="1"/>
  <c r="H21" i="9" a="1"/>
  <c r="H9" i="9" a="1"/>
  <c r="H23" i="9" a="1"/>
  <c r="H10" i="9" a="1"/>
  <c r="H27" i="9" a="1"/>
  <c r="H30" i="9" a="1"/>
  <c r="M297" i="13" l="1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H32" i="9"/>
  <c r="H22" i="9"/>
  <c r="H30" i="9"/>
  <c r="H29" i="9"/>
  <c r="H17" i="9"/>
  <c r="H25" i="9"/>
  <c r="H18" i="9"/>
  <c r="H27" i="9"/>
  <c r="H31" i="9"/>
  <c r="H26" i="9"/>
  <c r="H21" i="9"/>
  <c r="H20" i="9"/>
  <c r="H15" i="9"/>
  <c r="H24" i="9"/>
  <c r="H28" i="9"/>
  <c r="H23" i="9"/>
  <c r="H8" i="9"/>
  <c r="H12" i="9"/>
  <c r="H7" i="9"/>
  <c r="H10" i="9"/>
  <c r="H9" i="9"/>
  <c r="H11" i="9"/>
  <c r="H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G32" i="9" a="1"/>
  <c r="G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G10" i="9" a="1"/>
  <c r="G10" i="9" s="1"/>
  <c r="G24" i="9" a="1"/>
  <c r="G24" i="9" s="1"/>
  <c r="G28" i="9" a="1"/>
  <c r="G28" i="9" s="1"/>
  <c r="G23" i="9" a="1"/>
  <c r="G23" i="9" s="1"/>
  <c r="G6" i="9" a="1"/>
  <c r="G6" i="9" s="1"/>
  <c r="G11" i="9" a="1"/>
  <c r="G11" i="9" s="1"/>
  <c r="G8" i="9" a="1"/>
  <c r="G8" i="9" s="1"/>
  <c r="G12" i="9" a="1"/>
  <c r="G12" i="9" s="1"/>
  <c r="G7" i="9" a="1"/>
  <c r="G7" i="9" s="1"/>
  <c r="G19" i="9" a="1"/>
  <c r="G19" i="9" s="1"/>
  <c r="G16" i="9" a="1"/>
  <c r="G16" i="9" s="1"/>
  <c r="G14" i="9" a="1"/>
  <c r="G14" i="9" s="1"/>
  <c r="G22" i="9" a="1"/>
  <c r="G22" i="9" s="1"/>
  <c r="G30" i="9" a="1"/>
  <c r="G30" i="9" s="1"/>
  <c r="G29" i="9" a="1"/>
  <c r="G29" i="9" s="1"/>
  <c r="G17" i="9" a="1"/>
  <c r="G17" i="9" s="1"/>
  <c r="G5" i="9" a="1"/>
  <c r="G5" i="9" s="1"/>
  <c r="G25" i="9" a="1"/>
  <c r="G25" i="9" s="1"/>
  <c r="G18" i="9" a="1"/>
  <c r="G18" i="9" s="1"/>
  <c r="G13" i="9" a="1"/>
  <c r="G13" i="9" s="1"/>
  <c r="G27" i="9" a="1"/>
  <c r="G27" i="9" s="1"/>
  <c r="G31" i="9" a="1"/>
  <c r="G31" i="9" s="1"/>
  <c r="G26" i="9" a="1"/>
  <c r="G26" i="9" s="1"/>
  <c r="G21" i="9" a="1"/>
  <c r="G21" i="9" s="1"/>
  <c r="G9" i="9" a="1"/>
  <c r="G9" i="9" s="1"/>
  <c r="G20" i="9" a="1"/>
  <c r="G20" i="9" s="1"/>
  <c r="G15" i="9" a="1"/>
  <c r="G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D88" i="3" l="1" a="1"/>
  <c r="D88" i="3" s="1"/>
  <c r="H88" i="3"/>
  <c r="L88" i="3"/>
  <c r="P88" i="3"/>
  <c r="T88" i="3"/>
  <c r="G88" i="3"/>
  <c r="I88" i="3"/>
  <c r="M88" i="3"/>
  <c r="Q88" i="3"/>
  <c r="U88" i="3"/>
  <c r="J88" i="3"/>
  <c r="N88" i="3"/>
  <c r="R88" i="3"/>
  <c r="K88" i="3"/>
  <c r="O88" i="3"/>
  <c r="S88" i="3"/>
  <c r="C88" i="3"/>
  <c r="D51" i="3" a="1"/>
  <c r="D51" i="3" s="1"/>
  <c r="D55" i="3" a="1"/>
  <c r="D55" i="3" s="1"/>
  <c r="D59" i="3" a="1"/>
  <c r="D59" i="3" s="1"/>
  <c r="D63" i="3" a="1"/>
  <c r="D63" i="3" s="1"/>
  <c r="D67" i="3" a="1"/>
  <c r="D67" i="3" s="1"/>
  <c r="D70" i="3" a="1"/>
  <c r="D70" i="3" s="1"/>
  <c r="D74" i="3" a="1"/>
  <c r="D74" i="3" s="1"/>
  <c r="D78" i="3" a="1"/>
  <c r="D78" i="3" s="1"/>
  <c r="D82" i="3" a="1"/>
  <c r="D82" i="3" s="1"/>
  <c r="D86" i="3" a="1"/>
  <c r="D86" i="3" s="1"/>
  <c r="D52" i="3" a="1"/>
  <c r="D52" i="3" s="1"/>
  <c r="D56" i="3" a="1"/>
  <c r="D56" i="3" s="1"/>
  <c r="D60" i="3" a="1"/>
  <c r="D60" i="3" s="1"/>
  <c r="D64" i="3" a="1"/>
  <c r="D64" i="3" s="1"/>
  <c r="D68" i="3" a="1"/>
  <c r="D68" i="3" s="1"/>
  <c r="D71" i="3" a="1"/>
  <c r="D71" i="3" s="1"/>
  <c r="D75" i="3" a="1"/>
  <c r="D75" i="3" s="1"/>
  <c r="D79" i="3" a="1"/>
  <c r="D79" i="3" s="1"/>
  <c r="D83" i="3" a="1"/>
  <c r="D83" i="3" s="1"/>
  <c r="D87" i="3" a="1"/>
  <c r="D87" i="3" s="1"/>
  <c r="D53" i="3" a="1"/>
  <c r="D53" i="3" s="1"/>
  <c r="D57" i="3" a="1"/>
  <c r="D57" i="3" s="1"/>
  <c r="D61" i="3" a="1"/>
  <c r="D61" i="3" s="1"/>
  <c r="D65" i="3" a="1"/>
  <c r="D65" i="3" s="1"/>
  <c r="D69" i="3" a="1"/>
  <c r="D69" i="3" s="1"/>
  <c r="D72" i="3" a="1"/>
  <c r="D72" i="3" s="1"/>
  <c r="D76" i="3" a="1"/>
  <c r="D76" i="3" s="1"/>
  <c r="D80" i="3" a="1"/>
  <c r="D80" i="3" s="1"/>
  <c r="D84" i="3" a="1"/>
  <c r="D84" i="3" s="1"/>
  <c r="D50" i="3" a="1"/>
  <c r="D50" i="3" s="1"/>
  <c r="D54" i="3" a="1"/>
  <c r="D54" i="3" s="1"/>
  <c r="D58" i="3" a="1"/>
  <c r="D58" i="3" s="1"/>
  <c r="D62" i="3" a="1"/>
  <c r="D62" i="3" s="1"/>
  <c r="D66" i="3" a="1"/>
  <c r="D66" i="3" s="1"/>
  <c r="D73" i="3" a="1"/>
  <c r="D73" i="3" s="1"/>
  <c r="D77" i="3" a="1"/>
  <c r="D77" i="3" s="1"/>
  <c r="D81" i="3" a="1"/>
  <c r="D81" i="3" s="1"/>
  <c r="D85" i="3" a="1"/>
  <c r="D85" i="3" s="1"/>
  <c r="D34" i="3" a="1"/>
  <c r="D34" i="3" s="1"/>
  <c r="D38" i="3" a="1"/>
  <c r="D38" i="3" s="1"/>
  <c r="D42" i="3" a="1"/>
  <c r="D42" i="3" s="1"/>
  <c r="D46" i="3" a="1"/>
  <c r="D46" i="3" s="1"/>
  <c r="D35" i="3" a="1"/>
  <c r="D35" i="3" s="1"/>
  <c r="D39" i="3" a="1"/>
  <c r="D39" i="3" s="1"/>
  <c r="D43" i="3" a="1"/>
  <c r="D43" i="3" s="1"/>
  <c r="D47" i="3" a="1"/>
  <c r="D47" i="3" s="1"/>
  <c r="D36" i="3" a="1"/>
  <c r="D36" i="3" s="1"/>
  <c r="D40" i="3" a="1"/>
  <c r="D40" i="3" s="1"/>
  <c r="D44" i="3" a="1"/>
  <c r="D44" i="3" s="1"/>
  <c r="D48" i="3" a="1"/>
  <c r="D48" i="3" s="1"/>
  <c r="D33" i="3" a="1"/>
  <c r="D33" i="3" s="1"/>
  <c r="D37" i="3" a="1"/>
  <c r="D37" i="3" s="1"/>
  <c r="D41" i="3" a="1"/>
  <c r="D41" i="3" s="1"/>
  <c r="D45" i="3" a="1"/>
  <c r="D45" i="3" s="1"/>
  <c r="D49" i="3" a="1"/>
  <c r="D49" i="3" s="1"/>
  <c r="B2" i="18" a="1"/>
  <c r="B2" i="18" s="1"/>
  <c r="A2" i="17" a="1"/>
  <c r="A2" i="17" s="1"/>
  <c r="B2" i="17" s="1" a="1"/>
  <c r="B2" i="17" s="1"/>
  <c r="D11" i="3" a="1"/>
  <c r="D11" i="3" s="1"/>
  <c r="D14" i="3" a="1"/>
  <c r="D14" i="3" s="1"/>
  <c r="D17" i="3" a="1"/>
  <c r="D17" i="3" s="1"/>
  <c r="D21" i="3" a="1"/>
  <c r="D21" i="3" s="1"/>
  <c r="D24" i="3" a="1"/>
  <c r="D24" i="3" s="1"/>
  <c r="D27" i="3" a="1"/>
  <c r="D27" i="3" s="1"/>
  <c r="D30" i="3" a="1"/>
  <c r="D30" i="3" s="1"/>
  <c r="D7" i="3" a="1"/>
  <c r="D7" i="3" s="1"/>
  <c r="D20" i="3" a="1"/>
  <c r="D20" i="3" s="1"/>
  <c r="D26" i="3" a="1"/>
  <c r="D26" i="3" s="1"/>
  <c r="D8" i="3" a="1"/>
  <c r="D8" i="3" s="1"/>
  <c r="D12" i="3" a="1"/>
  <c r="D12" i="3" s="1"/>
  <c r="D15" i="3" a="1"/>
  <c r="D15" i="3" s="1"/>
  <c r="D18" i="3" a="1"/>
  <c r="D18" i="3" s="1"/>
  <c r="D25" i="3" a="1"/>
  <c r="D25" i="3" s="1"/>
  <c r="D28" i="3" a="1"/>
  <c r="D28" i="3" s="1"/>
  <c r="D31" i="3" a="1"/>
  <c r="D31" i="3" s="1"/>
  <c r="D16" i="3" a="1"/>
  <c r="D16" i="3" s="1"/>
  <c r="D6" i="3" a="1"/>
  <c r="D6" i="3" s="1"/>
  <c r="D9" i="3" a="1"/>
  <c r="D9" i="3" s="1"/>
  <c r="D13" i="3" a="1"/>
  <c r="D13" i="3" s="1"/>
  <c r="D19" i="3" a="1"/>
  <c r="D19" i="3" s="1"/>
  <c r="D22" i="3" a="1"/>
  <c r="D22" i="3" s="1"/>
  <c r="D29" i="3" a="1"/>
  <c r="D29" i="3" s="1"/>
  <c r="D32" i="3" a="1"/>
  <c r="D32" i="3" s="1"/>
  <c r="D10" i="3" a="1"/>
  <c r="D10" i="3" s="1"/>
  <c r="D23" i="3" a="1"/>
  <c r="D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O87" i="3"/>
  <c r="J1" i="3" a="1"/>
  <c r="J1" i="3" s="1"/>
  <c r="E91" i="3" l="1" a="1"/>
  <c r="E91" i="3" s="1"/>
  <c r="F91" i="3" s="1" a="1"/>
  <c r="F91" i="3" s="1"/>
  <c r="E95" i="3" a="1"/>
  <c r="E95" i="3" s="1"/>
  <c r="F95" i="3" s="1" a="1"/>
  <c r="F95" i="3" s="1"/>
  <c r="E99" i="3" a="1"/>
  <c r="E99" i="3" s="1"/>
  <c r="F99" i="3" s="1" a="1"/>
  <c r="F99" i="3" s="1"/>
  <c r="E103" i="3" a="1"/>
  <c r="E103" i="3" s="1"/>
  <c r="F103" i="3" s="1" a="1"/>
  <c r="F103" i="3" s="1"/>
  <c r="E107" i="3" a="1"/>
  <c r="E107" i="3" s="1"/>
  <c r="F107" i="3" s="1" a="1"/>
  <c r="F107" i="3" s="1"/>
  <c r="E111" i="3" a="1"/>
  <c r="E111" i="3" s="1"/>
  <c r="F111" i="3" s="1" a="1"/>
  <c r="F111" i="3" s="1"/>
  <c r="E115" i="3" a="1"/>
  <c r="E115" i="3" s="1"/>
  <c r="F115" i="3" s="1" a="1"/>
  <c r="F115" i="3" s="1"/>
  <c r="E119" i="3" a="1"/>
  <c r="E119" i="3" s="1"/>
  <c r="F119" i="3" s="1" a="1"/>
  <c r="F119" i="3" s="1"/>
  <c r="E123" i="3" a="1"/>
  <c r="E123" i="3" s="1"/>
  <c r="F123" i="3" s="1" a="1"/>
  <c r="F123" i="3" s="1"/>
  <c r="E127" i="3" a="1"/>
  <c r="E127" i="3" s="1"/>
  <c r="F127" i="3" s="1" a="1"/>
  <c r="F127" i="3" s="1"/>
  <c r="E131" i="3" a="1"/>
  <c r="E131" i="3" s="1"/>
  <c r="F131" i="3" s="1" a="1"/>
  <c r="F131" i="3" s="1"/>
  <c r="E135" i="3" a="1"/>
  <c r="E135" i="3" s="1"/>
  <c r="F135" i="3" s="1" a="1"/>
  <c r="F135" i="3" s="1"/>
  <c r="E139" i="3" a="1"/>
  <c r="E139" i="3" s="1"/>
  <c r="F139" i="3" s="1" a="1"/>
  <c r="F139" i="3" s="1"/>
  <c r="E143" i="3" a="1"/>
  <c r="E143" i="3" s="1"/>
  <c r="F143" i="3" s="1" a="1"/>
  <c r="F143" i="3" s="1"/>
  <c r="E147" i="3" a="1"/>
  <c r="E147" i="3" s="1"/>
  <c r="F147" i="3" s="1" a="1"/>
  <c r="F147" i="3" s="1"/>
  <c r="E151" i="3" a="1"/>
  <c r="E151" i="3" s="1"/>
  <c r="F151" i="3" s="1" a="1"/>
  <c r="F151" i="3" s="1"/>
  <c r="E155" i="3" a="1"/>
  <c r="E155" i="3" s="1"/>
  <c r="F155" i="3" s="1" a="1"/>
  <c r="F155" i="3" s="1"/>
  <c r="E159" i="3" a="1"/>
  <c r="E159" i="3" s="1"/>
  <c r="F159" i="3" s="1" a="1"/>
  <c r="F159" i="3" s="1"/>
  <c r="E163" i="3" a="1"/>
  <c r="E163" i="3" s="1"/>
  <c r="F163" i="3" s="1" a="1"/>
  <c r="F163" i="3" s="1"/>
  <c r="E167" i="3" a="1"/>
  <c r="E167" i="3" s="1"/>
  <c r="F167" i="3" s="1" a="1"/>
  <c r="F167" i="3" s="1"/>
  <c r="E171" i="3" a="1"/>
  <c r="E171" i="3" s="1"/>
  <c r="F171" i="3" s="1" a="1"/>
  <c r="F171" i="3" s="1"/>
  <c r="E175" i="3" a="1"/>
  <c r="E175" i="3" s="1"/>
  <c r="F175" i="3" s="1" a="1"/>
  <c r="F175" i="3" s="1"/>
  <c r="E179" i="3" a="1"/>
  <c r="E179" i="3" s="1"/>
  <c r="F179" i="3" s="1" a="1"/>
  <c r="F179" i="3" s="1"/>
  <c r="E183" i="3" a="1"/>
  <c r="E183" i="3" s="1"/>
  <c r="F183" i="3" s="1" a="1"/>
  <c r="F183" i="3" s="1"/>
  <c r="E187" i="3" a="1"/>
  <c r="E187" i="3" s="1"/>
  <c r="F187" i="3" s="1" a="1"/>
  <c r="F187" i="3" s="1"/>
  <c r="E191" i="3" a="1"/>
  <c r="E191" i="3" s="1"/>
  <c r="F191" i="3" s="1" a="1"/>
  <c r="F191" i="3" s="1"/>
  <c r="E195" i="3" a="1"/>
  <c r="E195" i="3" s="1"/>
  <c r="F195" i="3" s="1" a="1"/>
  <c r="F195" i="3" s="1"/>
  <c r="E199" i="3" a="1"/>
  <c r="E199" i="3" s="1"/>
  <c r="F199" i="3" s="1" a="1"/>
  <c r="F199" i="3" s="1"/>
  <c r="E203" i="3" a="1"/>
  <c r="E203" i="3" s="1"/>
  <c r="F203" i="3" s="1" a="1"/>
  <c r="F203" i="3" s="1"/>
  <c r="E207" i="3" a="1"/>
  <c r="E207" i="3" s="1"/>
  <c r="F207" i="3" s="1" a="1"/>
  <c r="F207" i="3" s="1"/>
  <c r="E211" i="3" a="1"/>
  <c r="E211" i="3" s="1"/>
  <c r="F211" i="3" s="1" a="1"/>
  <c r="F211" i="3" s="1"/>
  <c r="E215" i="3" a="1"/>
  <c r="E215" i="3" s="1"/>
  <c r="F215" i="3" s="1" a="1"/>
  <c r="F215" i="3" s="1"/>
  <c r="E219" i="3" a="1"/>
  <c r="E219" i="3" s="1"/>
  <c r="F219" i="3" s="1" a="1"/>
  <c r="F219" i="3" s="1"/>
  <c r="E223" i="3" a="1"/>
  <c r="E223" i="3" s="1"/>
  <c r="F223" i="3" s="1" a="1"/>
  <c r="F223" i="3" s="1"/>
  <c r="E227" i="3" a="1"/>
  <c r="E227" i="3" s="1"/>
  <c r="F227" i="3" s="1" a="1"/>
  <c r="F227" i="3" s="1"/>
  <c r="E231" i="3" a="1"/>
  <c r="E231" i="3" s="1"/>
  <c r="F231" i="3" s="1" a="1"/>
  <c r="F231" i="3" s="1"/>
  <c r="E235" i="3" a="1"/>
  <c r="E235" i="3" s="1"/>
  <c r="F235" i="3" s="1" a="1"/>
  <c r="F235" i="3" s="1"/>
  <c r="E239" i="3" a="1"/>
  <c r="E239" i="3" s="1"/>
  <c r="F239" i="3" s="1" a="1"/>
  <c r="F239" i="3" s="1"/>
  <c r="E243" i="3" a="1"/>
  <c r="E243" i="3" s="1"/>
  <c r="F243" i="3" s="1" a="1"/>
  <c r="F243" i="3" s="1"/>
  <c r="E247" i="3" a="1"/>
  <c r="E247" i="3" s="1"/>
  <c r="F247" i="3" s="1" a="1"/>
  <c r="F247" i="3" s="1"/>
  <c r="E251" i="3" a="1"/>
  <c r="E251" i="3" s="1"/>
  <c r="F251" i="3" s="1" a="1"/>
  <c r="F251" i="3" s="1"/>
  <c r="E255" i="3" a="1"/>
  <c r="E255" i="3" s="1"/>
  <c r="F255" i="3" s="1" a="1"/>
  <c r="F255" i="3" s="1"/>
  <c r="E259" i="3" a="1"/>
  <c r="E259" i="3" s="1"/>
  <c r="F259" i="3" s="1" a="1"/>
  <c r="F259" i="3" s="1"/>
  <c r="E263" i="3" a="1"/>
  <c r="E263" i="3" s="1"/>
  <c r="F263" i="3" s="1" a="1"/>
  <c r="F263" i="3" s="1"/>
  <c r="E267" i="3" a="1"/>
  <c r="E267" i="3" s="1"/>
  <c r="F267" i="3" s="1" a="1"/>
  <c r="F267" i="3" s="1"/>
  <c r="E271" i="3" a="1"/>
  <c r="E271" i="3" s="1"/>
  <c r="F271" i="3" s="1" a="1"/>
  <c r="F271" i="3" s="1"/>
  <c r="E275" i="3" a="1"/>
  <c r="E275" i="3" s="1"/>
  <c r="F275" i="3" s="1" a="1"/>
  <c r="F275" i="3" s="1"/>
  <c r="E279" i="3" a="1"/>
  <c r="E279" i="3" s="1"/>
  <c r="F279" i="3" s="1" a="1"/>
  <c r="F279" i="3" s="1"/>
  <c r="E283" i="3" a="1"/>
  <c r="E283" i="3" s="1"/>
  <c r="F283" i="3" s="1" a="1"/>
  <c r="F283" i="3" s="1"/>
  <c r="E287" i="3" a="1"/>
  <c r="E287" i="3" s="1"/>
  <c r="F287" i="3" s="1" a="1"/>
  <c r="F287" i="3" s="1"/>
  <c r="E291" i="3" a="1"/>
  <c r="E291" i="3" s="1"/>
  <c r="F291" i="3" s="1" a="1"/>
  <c r="F291" i="3" s="1"/>
  <c r="E295" i="3" a="1"/>
  <c r="E295" i="3" s="1"/>
  <c r="F295" i="3" s="1" a="1"/>
  <c r="F295" i="3" s="1"/>
  <c r="E299" i="3" a="1"/>
  <c r="E299" i="3" s="1"/>
  <c r="F299" i="3" s="1" a="1"/>
  <c r="F299" i="3" s="1"/>
  <c r="E92" i="3" a="1"/>
  <c r="E92" i="3" s="1"/>
  <c r="F92" i="3" s="1" a="1"/>
  <c r="F92" i="3" s="1"/>
  <c r="E96" i="3" a="1"/>
  <c r="E96" i="3" s="1"/>
  <c r="F96" i="3" s="1" a="1"/>
  <c r="F96" i="3" s="1"/>
  <c r="E100" i="3" a="1"/>
  <c r="E100" i="3" s="1"/>
  <c r="F100" i="3" s="1" a="1"/>
  <c r="F100" i="3" s="1"/>
  <c r="E104" i="3" a="1"/>
  <c r="E104" i="3" s="1"/>
  <c r="F104" i="3" s="1" a="1"/>
  <c r="F104" i="3" s="1"/>
  <c r="E108" i="3" a="1"/>
  <c r="E108" i="3" s="1"/>
  <c r="F108" i="3" s="1" a="1"/>
  <c r="F108" i="3" s="1"/>
  <c r="E112" i="3" a="1"/>
  <c r="E112" i="3" s="1"/>
  <c r="F112" i="3" s="1" a="1"/>
  <c r="F112" i="3" s="1"/>
  <c r="E116" i="3" a="1"/>
  <c r="E116" i="3" s="1"/>
  <c r="F116" i="3" s="1" a="1"/>
  <c r="F116" i="3" s="1"/>
  <c r="E120" i="3" a="1"/>
  <c r="E120" i="3" s="1"/>
  <c r="F120" i="3" s="1" a="1"/>
  <c r="F120" i="3" s="1"/>
  <c r="E124" i="3" a="1"/>
  <c r="E124" i="3" s="1"/>
  <c r="F124" i="3" s="1" a="1"/>
  <c r="F124" i="3" s="1"/>
  <c r="E128" i="3" a="1"/>
  <c r="E128" i="3" s="1"/>
  <c r="F128" i="3" s="1" a="1"/>
  <c r="F128" i="3" s="1"/>
  <c r="E132" i="3" a="1"/>
  <c r="E132" i="3" s="1"/>
  <c r="F132" i="3" s="1" a="1"/>
  <c r="F132" i="3" s="1"/>
  <c r="E136" i="3" a="1"/>
  <c r="E136" i="3" s="1"/>
  <c r="F136" i="3" s="1" a="1"/>
  <c r="F136" i="3" s="1"/>
  <c r="E140" i="3" a="1"/>
  <c r="E140" i="3" s="1"/>
  <c r="F140" i="3" s="1" a="1"/>
  <c r="F140" i="3" s="1"/>
  <c r="E144" i="3" a="1"/>
  <c r="E144" i="3" s="1"/>
  <c r="F144" i="3" s="1" a="1"/>
  <c r="F144" i="3" s="1"/>
  <c r="E148" i="3" a="1"/>
  <c r="E148" i="3" s="1"/>
  <c r="F148" i="3" s="1" a="1"/>
  <c r="F148" i="3" s="1"/>
  <c r="E152" i="3" a="1"/>
  <c r="E152" i="3" s="1"/>
  <c r="F152" i="3" s="1" a="1"/>
  <c r="F152" i="3" s="1"/>
  <c r="E156" i="3" a="1"/>
  <c r="E156" i="3" s="1"/>
  <c r="F156" i="3" s="1" a="1"/>
  <c r="F156" i="3" s="1"/>
  <c r="E160" i="3" a="1"/>
  <c r="E160" i="3" s="1"/>
  <c r="F160" i="3" s="1" a="1"/>
  <c r="F160" i="3" s="1"/>
  <c r="E164" i="3" a="1"/>
  <c r="E164" i="3" s="1"/>
  <c r="F164" i="3" s="1" a="1"/>
  <c r="F164" i="3" s="1"/>
  <c r="E168" i="3" a="1"/>
  <c r="E168" i="3" s="1"/>
  <c r="F168" i="3" s="1" a="1"/>
  <c r="F168" i="3" s="1"/>
  <c r="E172" i="3" a="1"/>
  <c r="E172" i="3" s="1"/>
  <c r="F172" i="3" s="1" a="1"/>
  <c r="F172" i="3" s="1"/>
  <c r="E176" i="3" a="1"/>
  <c r="E176" i="3" s="1"/>
  <c r="F176" i="3" s="1" a="1"/>
  <c r="F176" i="3" s="1"/>
  <c r="E180" i="3" a="1"/>
  <c r="E180" i="3" s="1"/>
  <c r="F180" i="3" s="1" a="1"/>
  <c r="F180" i="3" s="1"/>
  <c r="E184" i="3" a="1"/>
  <c r="E184" i="3" s="1"/>
  <c r="F184" i="3" s="1" a="1"/>
  <c r="F184" i="3" s="1"/>
  <c r="E188" i="3" a="1"/>
  <c r="E188" i="3" s="1"/>
  <c r="F188" i="3" s="1" a="1"/>
  <c r="F188" i="3" s="1"/>
  <c r="E192" i="3" a="1"/>
  <c r="E192" i="3" s="1"/>
  <c r="F192" i="3" s="1" a="1"/>
  <c r="F192" i="3" s="1"/>
  <c r="E196" i="3" a="1"/>
  <c r="E196" i="3" s="1"/>
  <c r="F196" i="3" s="1" a="1"/>
  <c r="F196" i="3" s="1"/>
  <c r="E200" i="3" a="1"/>
  <c r="E200" i="3" s="1"/>
  <c r="F200" i="3" s="1" a="1"/>
  <c r="F200" i="3" s="1"/>
  <c r="E204" i="3" a="1"/>
  <c r="E204" i="3" s="1"/>
  <c r="F204" i="3" s="1" a="1"/>
  <c r="F204" i="3" s="1"/>
  <c r="E208" i="3" a="1"/>
  <c r="E208" i="3" s="1"/>
  <c r="F208" i="3" s="1" a="1"/>
  <c r="F208" i="3" s="1"/>
  <c r="E212" i="3" a="1"/>
  <c r="E212" i="3" s="1"/>
  <c r="F212" i="3" s="1" a="1"/>
  <c r="F212" i="3" s="1"/>
  <c r="E216" i="3" a="1"/>
  <c r="E216" i="3" s="1"/>
  <c r="F216" i="3" s="1" a="1"/>
  <c r="F216" i="3" s="1"/>
  <c r="E220" i="3" a="1"/>
  <c r="E220" i="3" s="1"/>
  <c r="F220" i="3" s="1" a="1"/>
  <c r="F220" i="3" s="1"/>
  <c r="E224" i="3" a="1"/>
  <c r="E224" i="3" s="1"/>
  <c r="F224" i="3" s="1" a="1"/>
  <c r="F224" i="3" s="1"/>
  <c r="E228" i="3" a="1"/>
  <c r="E228" i="3" s="1"/>
  <c r="F228" i="3" s="1" a="1"/>
  <c r="F228" i="3" s="1"/>
  <c r="E232" i="3" a="1"/>
  <c r="E232" i="3" s="1"/>
  <c r="F232" i="3" s="1" a="1"/>
  <c r="F232" i="3" s="1"/>
  <c r="E236" i="3" a="1"/>
  <c r="E236" i="3" s="1"/>
  <c r="F236" i="3" s="1" a="1"/>
  <c r="F236" i="3" s="1"/>
  <c r="E240" i="3" a="1"/>
  <c r="E240" i="3" s="1"/>
  <c r="F240" i="3" s="1" a="1"/>
  <c r="F240" i="3" s="1"/>
  <c r="E244" i="3" a="1"/>
  <c r="E244" i="3" s="1"/>
  <c r="F244" i="3" s="1" a="1"/>
  <c r="F244" i="3" s="1"/>
  <c r="E248" i="3" a="1"/>
  <c r="E248" i="3" s="1"/>
  <c r="F248" i="3" s="1" a="1"/>
  <c r="F248" i="3" s="1"/>
  <c r="E252" i="3" a="1"/>
  <c r="E252" i="3" s="1"/>
  <c r="F252" i="3" s="1" a="1"/>
  <c r="F252" i="3" s="1"/>
  <c r="E256" i="3" a="1"/>
  <c r="E256" i="3" s="1"/>
  <c r="F256" i="3" s="1" a="1"/>
  <c r="F256" i="3" s="1"/>
  <c r="E260" i="3" a="1"/>
  <c r="E260" i="3" s="1"/>
  <c r="F260" i="3" s="1" a="1"/>
  <c r="F260" i="3" s="1"/>
  <c r="E264" i="3" a="1"/>
  <c r="E264" i="3" s="1"/>
  <c r="F264" i="3" s="1" a="1"/>
  <c r="F264" i="3" s="1"/>
  <c r="E268" i="3" a="1"/>
  <c r="E268" i="3" s="1"/>
  <c r="F268" i="3" s="1" a="1"/>
  <c r="F268" i="3" s="1"/>
  <c r="E272" i="3" a="1"/>
  <c r="E272" i="3" s="1"/>
  <c r="F272" i="3" s="1" a="1"/>
  <c r="F272" i="3" s="1"/>
  <c r="E276" i="3" a="1"/>
  <c r="E276" i="3" s="1"/>
  <c r="F276" i="3" s="1" a="1"/>
  <c r="F276" i="3" s="1"/>
  <c r="E280" i="3" a="1"/>
  <c r="E280" i="3" s="1"/>
  <c r="F280" i="3" s="1" a="1"/>
  <c r="F280" i="3" s="1"/>
  <c r="E284" i="3" a="1"/>
  <c r="E284" i="3" s="1"/>
  <c r="F284" i="3" s="1" a="1"/>
  <c r="F284" i="3" s="1"/>
  <c r="E288" i="3" a="1"/>
  <c r="E288" i="3" s="1"/>
  <c r="F288" i="3" s="1" a="1"/>
  <c r="F288" i="3" s="1"/>
  <c r="E292" i="3" a="1"/>
  <c r="E292" i="3" s="1"/>
  <c r="F292" i="3" s="1" a="1"/>
  <c r="F292" i="3" s="1"/>
  <c r="E296" i="3" a="1"/>
  <c r="E296" i="3" s="1"/>
  <c r="F296" i="3" s="1" a="1"/>
  <c r="F296" i="3" s="1"/>
  <c r="E89" i="3" a="1"/>
  <c r="E89" i="3" s="1"/>
  <c r="F89" i="3" s="1" a="1"/>
  <c r="F89" i="3" s="1"/>
  <c r="E93" i="3" a="1"/>
  <c r="E93" i="3" s="1"/>
  <c r="F93" i="3" s="1" a="1"/>
  <c r="F93" i="3" s="1"/>
  <c r="E97" i="3" a="1"/>
  <c r="E97" i="3" s="1"/>
  <c r="F97" i="3" s="1" a="1"/>
  <c r="F97" i="3" s="1"/>
  <c r="E101" i="3" a="1"/>
  <c r="E101" i="3" s="1"/>
  <c r="F101" i="3" s="1" a="1"/>
  <c r="F101" i="3" s="1"/>
  <c r="E105" i="3" a="1"/>
  <c r="E105" i="3" s="1"/>
  <c r="F105" i="3" s="1" a="1"/>
  <c r="F105" i="3" s="1"/>
  <c r="E109" i="3" a="1"/>
  <c r="E109" i="3" s="1"/>
  <c r="F109" i="3" s="1" a="1"/>
  <c r="F109" i="3" s="1"/>
  <c r="E113" i="3" a="1"/>
  <c r="E113" i="3" s="1"/>
  <c r="F113" i="3" s="1" a="1"/>
  <c r="F113" i="3" s="1"/>
  <c r="E117" i="3" a="1"/>
  <c r="E117" i="3" s="1"/>
  <c r="F117" i="3" s="1" a="1"/>
  <c r="F117" i="3" s="1"/>
  <c r="E121" i="3" a="1"/>
  <c r="E121" i="3" s="1"/>
  <c r="F121" i="3" s="1" a="1"/>
  <c r="F121" i="3" s="1"/>
  <c r="E125" i="3" a="1"/>
  <c r="E125" i="3" s="1"/>
  <c r="F125" i="3" s="1" a="1"/>
  <c r="F125" i="3" s="1"/>
  <c r="E129" i="3" a="1"/>
  <c r="E129" i="3" s="1"/>
  <c r="F129" i="3" s="1" a="1"/>
  <c r="F129" i="3" s="1"/>
  <c r="E133" i="3" a="1"/>
  <c r="E133" i="3" s="1"/>
  <c r="F133" i="3" s="1" a="1"/>
  <c r="F133" i="3" s="1"/>
  <c r="E137" i="3" a="1"/>
  <c r="E137" i="3" s="1"/>
  <c r="F137" i="3" s="1" a="1"/>
  <c r="F137" i="3" s="1"/>
  <c r="E141" i="3" a="1"/>
  <c r="E141" i="3" s="1"/>
  <c r="F141" i="3" s="1" a="1"/>
  <c r="F141" i="3" s="1"/>
  <c r="E145" i="3" a="1"/>
  <c r="E145" i="3" s="1"/>
  <c r="F145" i="3" s="1" a="1"/>
  <c r="F145" i="3" s="1"/>
  <c r="E149" i="3" a="1"/>
  <c r="E149" i="3" s="1"/>
  <c r="F149" i="3" s="1" a="1"/>
  <c r="F149" i="3" s="1"/>
  <c r="E153" i="3" a="1"/>
  <c r="E153" i="3" s="1"/>
  <c r="F153" i="3" s="1" a="1"/>
  <c r="F153" i="3" s="1"/>
  <c r="E157" i="3" a="1"/>
  <c r="E157" i="3" s="1"/>
  <c r="F157" i="3" s="1" a="1"/>
  <c r="F157" i="3" s="1"/>
  <c r="E161" i="3" a="1"/>
  <c r="E161" i="3" s="1"/>
  <c r="F161" i="3" s="1" a="1"/>
  <c r="F161" i="3" s="1"/>
  <c r="E165" i="3" a="1"/>
  <c r="E165" i="3" s="1"/>
  <c r="F165" i="3" s="1" a="1"/>
  <c r="F165" i="3" s="1"/>
  <c r="E169" i="3" a="1"/>
  <c r="E169" i="3" s="1"/>
  <c r="F169" i="3" s="1" a="1"/>
  <c r="F169" i="3" s="1"/>
  <c r="E173" i="3" a="1"/>
  <c r="E173" i="3" s="1"/>
  <c r="F173" i="3" s="1" a="1"/>
  <c r="F173" i="3" s="1"/>
  <c r="E177" i="3" a="1"/>
  <c r="E177" i="3" s="1"/>
  <c r="F177" i="3" s="1" a="1"/>
  <c r="F177" i="3" s="1"/>
  <c r="E181" i="3" a="1"/>
  <c r="E181" i="3" s="1"/>
  <c r="F181" i="3" s="1" a="1"/>
  <c r="F181" i="3" s="1"/>
  <c r="E185" i="3" a="1"/>
  <c r="E185" i="3" s="1"/>
  <c r="F185" i="3" s="1" a="1"/>
  <c r="F185" i="3" s="1"/>
  <c r="E189" i="3" a="1"/>
  <c r="E189" i="3" s="1"/>
  <c r="F189" i="3" s="1" a="1"/>
  <c r="F189" i="3" s="1"/>
  <c r="E193" i="3" a="1"/>
  <c r="E193" i="3" s="1"/>
  <c r="F193" i="3" s="1" a="1"/>
  <c r="F193" i="3" s="1"/>
  <c r="E197" i="3" a="1"/>
  <c r="E197" i="3" s="1"/>
  <c r="F197" i="3" s="1" a="1"/>
  <c r="F197" i="3" s="1"/>
  <c r="E201" i="3" a="1"/>
  <c r="E201" i="3" s="1"/>
  <c r="F201" i="3" s="1" a="1"/>
  <c r="F201" i="3" s="1"/>
  <c r="E205" i="3" a="1"/>
  <c r="E205" i="3" s="1"/>
  <c r="F205" i="3" s="1" a="1"/>
  <c r="F205" i="3" s="1"/>
  <c r="E209" i="3" a="1"/>
  <c r="E209" i="3" s="1"/>
  <c r="F209" i="3" s="1" a="1"/>
  <c r="F209" i="3" s="1"/>
  <c r="E213" i="3" a="1"/>
  <c r="E213" i="3" s="1"/>
  <c r="F213" i="3" s="1" a="1"/>
  <c r="F213" i="3" s="1"/>
  <c r="E217" i="3" a="1"/>
  <c r="E217" i="3" s="1"/>
  <c r="F217" i="3" s="1" a="1"/>
  <c r="F217" i="3" s="1"/>
  <c r="E221" i="3" a="1"/>
  <c r="E221" i="3" s="1"/>
  <c r="F221" i="3" s="1" a="1"/>
  <c r="F221" i="3" s="1"/>
  <c r="E225" i="3" a="1"/>
  <c r="E225" i="3" s="1"/>
  <c r="F225" i="3" s="1" a="1"/>
  <c r="F225" i="3" s="1"/>
  <c r="E229" i="3" a="1"/>
  <c r="E229" i="3" s="1"/>
  <c r="F229" i="3" s="1" a="1"/>
  <c r="F229" i="3" s="1"/>
  <c r="E233" i="3" a="1"/>
  <c r="E233" i="3" s="1"/>
  <c r="F233" i="3" s="1" a="1"/>
  <c r="F233" i="3" s="1"/>
  <c r="E237" i="3" a="1"/>
  <c r="E237" i="3" s="1"/>
  <c r="F237" i="3" s="1" a="1"/>
  <c r="F237" i="3" s="1"/>
  <c r="E241" i="3" a="1"/>
  <c r="E241" i="3" s="1"/>
  <c r="F241" i="3" s="1" a="1"/>
  <c r="F241" i="3" s="1"/>
  <c r="E245" i="3" a="1"/>
  <c r="E245" i="3" s="1"/>
  <c r="F245" i="3" s="1" a="1"/>
  <c r="F245" i="3" s="1"/>
  <c r="E249" i="3" a="1"/>
  <c r="E249" i="3" s="1"/>
  <c r="F249" i="3" s="1" a="1"/>
  <c r="F249" i="3" s="1"/>
  <c r="E253" i="3" a="1"/>
  <c r="E253" i="3" s="1"/>
  <c r="F253" i="3" s="1" a="1"/>
  <c r="F253" i="3" s="1"/>
  <c r="E257" i="3" a="1"/>
  <c r="E257" i="3" s="1"/>
  <c r="F257" i="3" s="1" a="1"/>
  <c r="F257" i="3" s="1"/>
  <c r="E261" i="3" a="1"/>
  <c r="E261" i="3" s="1"/>
  <c r="F261" i="3" s="1" a="1"/>
  <c r="F261" i="3" s="1"/>
  <c r="E265" i="3" a="1"/>
  <c r="E265" i="3" s="1"/>
  <c r="F265" i="3" s="1" a="1"/>
  <c r="F265" i="3" s="1"/>
  <c r="E269" i="3" a="1"/>
  <c r="E269" i="3" s="1"/>
  <c r="F269" i="3" s="1" a="1"/>
  <c r="F269" i="3" s="1"/>
  <c r="E273" i="3" a="1"/>
  <c r="E273" i="3" s="1"/>
  <c r="F273" i="3" s="1" a="1"/>
  <c r="F273" i="3" s="1"/>
  <c r="E277" i="3" a="1"/>
  <c r="E277" i="3" s="1"/>
  <c r="F277" i="3" s="1" a="1"/>
  <c r="F277" i="3" s="1"/>
  <c r="E281" i="3" a="1"/>
  <c r="E281" i="3" s="1"/>
  <c r="F281" i="3" s="1" a="1"/>
  <c r="F281" i="3" s="1"/>
  <c r="E285" i="3" a="1"/>
  <c r="E285" i="3" s="1"/>
  <c r="F285" i="3" s="1" a="1"/>
  <c r="F285" i="3" s="1"/>
  <c r="E289" i="3" a="1"/>
  <c r="E289" i="3" s="1"/>
  <c r="F289" i="3" s="1" a="1"/>
  <c r="F289" i="3" s="1"/>
  <c r="E293" i="3" a="1"/>
  <c r="E293" i="3" s="1"/>
  <c r="F293" i="3" s="1" a="1"/>
  <c r="F293" i="3" s="1"/>
  <c r="E297" i="3" a="1"/>
  <c r="E297" i="3" s="1"/>
  <c r="F297" i="3" s="1" a="1"/>
  <c r="F297" i="3" s="1"/>
  <c r="E90" i="3" a="1"/>
  <c r="E90" i="3" s="1"/>
  <c r="F90" i="3" s="1" a="1"/>
  <c r="F90" i="3" s="1"/>
  <c r="E94" i="3" a="1"/>
  <c r="E94" i="3" s="1"/>
  <c r="F94" i="3" s="1" a="1"/>
  <c r="F94" i="3" s="1"/>
  <c r="E98" i="3" a="1"/>
  <c r="E98" i="3" s="1"/>
  <c r="F98" i="3" s="1" a="1"/>
  <c r="F98" i="3" s="1"/>
  <c r="E102" i="3" a="1"/>
  <c r="E102" i="3" s="1"/>
  <c r="F102" i="3" s="1" a="1"/>
  <c r="F102" i="3" s="1"/>
  <c r="E106" i="3" a="1"/>
  <c r="E106" i="3" s="1"/>
  <c r="F106" i="3" s="1" a="1"/>
  <c r="F106" i="3" s="1"/>
  <c r="E110" i="3" a="1"/>
  <c r="E110" i="3" s="1"/>
  <c r="F110" i="3" s="1" a="1"/>
  <c r="F110" i="3" s="1"/>
  <c r="E114" i="3" a="1"/>
  <c r="E114" i="3" s="1"/>
  <c r="F114" i="3" s="1" a="1"/>
  <c r="F114" i="3" s="1"/>
  <c r="E118" i="3" a="1"/>
  <c r="E118" i="3" s="1"/>
  <c r="F118" i="3" s="1" a="1"/>
  <c r="F118" i="3" s="1"/>
  <c r="E122" i="3" a="1"/>
  <c r="E122" i="3" s="1"/>
  <c r="F122" i="3" s="1" a="1"/>
  <c r="F122" i="3" s="1"/>
  <c r="E126" i="3" a="1"/>
  <c r="E126" i="3" s="1"/>
  <c r="F126" i="3" s="1" a="1"/>
  <c r="F126" i="3" s="1"/>
  <c r="E130" i="3" a="1"/>
  <c r="E130" i="3" s="1"/>
  <c r="F130" i="3" s="1" a="1"/>
  <c r="F130" i="3" s="1"/>
  <c r="E134" i="3" a="1"/>
  <c r="E134" i="3" s="1"/>
  <c r="F134" i="3" s="1" a="1"/>
  <c r="F134" i="3" s="1"/>
  <c r="E138" i="3" a="1"/>
  <c r="E138" i="3" s="1"/>
  <c r="F138" i="3" s="1" a="1"/>
  <c r="F138" i="3" s="1"/>
  <c r="E142" i="3" a="1"/>
  <c r="E142" i="3" s="1"/>
  <c r="F142" i="3" s="1" a="1"/>
  <c r="F142" i="3" s="1"/>
  <c r="E146" i="3" a="1"/>
  <c r="E146" i="3" s="1"/>
  <c r="F146" i="3" s="1" a="1"/>
  <c r="F146" i="3" s="1"/>
  <c r="E150" i="3" a="1"/>
  <c r="E150" i="3" s="1"/>
  <c r="F150" i="3" s="1" a="1"/>
  <c r="F150" i="3" s="1"/>
  <c r="E154" i="3" a="1"/>
  <c r="E154" i="3" s="1"/>
  <c r="F154" i="3" s="1" a="1"/>
  <c r="F154" i="3" s="1"/>
  <c r="E158" i="3" a="1"/>
  <c r="E158" i="3" s="1"/>
  <c r="F158" i="3" s="1" a="1"/>
  <c r="F158" i="3" s="1"/>
  <c r="E162" i="3" a="1"/>
  <c r="E162" i="3" s="1"/>
  <c r="F162" i="3" s="1" a="1"/>
  <c r="F162" i="3" s="1"/>
  <c r="E166" i="3" a="1"/>
  <c r="E166" i="3" s="1"/>
  <c r="F166" i="3" s="1" a="1"/>
  <c r="F166" i="3" s="1"/>
  <c r="E170" i="3" a="1"/>
  <c r="E170" i="3" s="1"/>
  <c r="F170" i="3" s="1" a="1"/>
  <c r="F170" i="3" s="1"/>
  <c r="E174" i="3" a="1"/>
  <c r="E174" i="3" s="1"/>
  <c r="F174" i="3" s="1" a="1"/>
  <c r="F174" i="3" s="1"/>
  <c r="E178" i="3" a="1"/>
  <c r="E178" i="3" s="1"/>
  <c r="F178" i="3" s="1" a="1"/>
  <c r="F178" i="3" s="1"/>
  <c r="E182" i="3" a="1"/>
  <c r="E182" i="3" s="1"/>
  <c r="F182" i="3" s="1" a="1"/>
  <c r="F182" i="3" s="1"/>
  <c r="E186" i="3" a="1"/>
  <c r="E186" i="3" s="1"/>
  <c r="F186" i="3" s="1" a="1"/>
  <c r="F186" i="3" s="1"/>
  <c r="E190" i="3" a="1"/>
  <c r="E190" i="3" s="1"/>
  <c r="F190" i="3" s="1" a="1"/>
  <c r="F190" i="3" s="1"/>
  <c r="E194" i="3" a="1"/>
  <c r="E194" i="3" s="1"/>
  <c r="F194" i="3" s="1" a="1"/>
  <c r="F194" i="3" s="1"/>
  <c r="E198" i="3" a="1"/>
  <c r="E198" i="3" s="1"/>
  <c r="F198" i="3" s="1" a="1"/>
  <c r="F198" i="3" s="1"/>
  <c r="E202" i="3" a="1"/>
  <c r="E202" i="3" s="1"/>
  <c r="F202" i="3" s="1" a="1"/>
  <c r="F202" i="3" s="1"/>
  <c r="E206" i="3" a="1"/>
  <c r="E206" i="3" s="1"/>
  <c r="F206" i="3" s="1" a="1"/>
  <c r="F206" i="3" s="1"/>
  <c r="E210" i="3" a="1"/>
  <c r="E210" i="3" s="1"/>
  <c r="F210" i="3" s="1" a="1"/>
  <c r="F210" i="3" s="1"/>
  <c r="E214" i="3" a="1"/>
  <c r="E214" i="3" s="1"/>
  <c r="F214" i="3" s="1" a="1"/>
  <c r="F214" i="3" s="1"/>
  <c r="E218" i="3" a="1"/>
  <c r="E218" i="3" s="1"/>
  <c r="F218" i="3" s="1" a="1"/>
  <c r="F218" i="3" s="1"/>
  <c r="E222" i="3" a="1"/>
  <c r="E222" i="3" s="1"/>
  <c r="F222" i="3" s="1" a="1"/>
  <c r="F222" i="3" s="1"/>
  <c r="E226" i="3" a="1"/>
  <c r="E226" i="3" s="1"/>
  <c r="F226" i="3" s="1" a="1"/>
  <c r="F226" i="3" s="1"/>
  <c r="E230" i="3" a="1"/>
  <c r="E230" i="3" s="1"/>
  <c r="F230" i="3" s="1" a="1"/>
  <c r="F230" i="3" s="1"/>
  <c r="E234" i="3" a="1"/>
  <c r="E234" i="3" s="1"/>
  <c r="F234" i="3" s="1" a="1"/>
  <c r="F234" i="3" s="1"/>
  <c r="E238" i="3" a="1"/>
  <c r="E238" i="3" s="1"/>
  <c r="F238" i="3" s="1" a="1"/>
  <c r="F238" i="3" s="1"/>
  <c r="E242" i="3" a="1"/>
  <c r="E242" i="3" s="1"/>
  <c r="F242" i="3" s="1" a="1"/>
  <c r="F242" i="3" s="1"/>
  <c r="E246" i="3" a="1"/>
  <c r="E246" i="3" s="1"/>
  <c r="F246" i="3" s="1" a="1"/>
  <c r="F246" i="3" s="1"/>
  <c r="E250" i="3" a="1"/>
  <c r="E250" i="3" s="1"/>
  <c r="F250" i="3" s="1" a="1"/>
  <c r="F250" i="3" s="1"/>
  <c r="E254" i="3" a="1"/>
  <c r="E254" i="3" s="1"/>
  <c r="F254" i="3" s="1" a="1"/>
  <c r="F254" i="3" s="1"/>
  <c r="E258" i="3" a="1"/>
  <c r="E258" i="3" s="1"/>
  <c r="F258" i="3" s="1" a="1"/>
  <c r="F258" i="3" s="1"/>
  <c r="E262" i="3" a="1"/>
  <c r="E262" i="3" s="1"/>
  <c r="F262" i="3" s="1" a="1"/>
  <c r="F262" i="3" s="1"/>
  <c r="E266" i="3" a="1"/>
  <c r="E266" i="3" s="1"/>
  <c r="F266" i="3" s="1" a="1"/>
  <c r="F266" i="3" s="1"/>
  <c r="E270" i="3" a="1"/>
  <c r="E270" i="3" s="1"/>
  <c r="F270" i="3" s="1" a="1"/>
  <c r="F270" i="3" s="1"/>
  <c r="E274" i="3" a="1"/>
  <c r="E274" i="3" s="1"/>
  <c r="F274" i="3" s="1" a="1"/>
  <c r="F274" i="3" s="1"/>
  <c r="E278" i="3" a="1"/>
  <c r="E278" i="3" s="1"/>
  <c r="F278" i="3" s="1" a="1"/>
  <c r="F278" i="3" s="1"/>
  <c r="E282" i="3" a="1"/>
  <c r="E282" i="3" s="1"/>
  <c r="F282" i="3" s="1" a="1"/>
  <c r="F282" i="3" s="1"/>
  <c r="E286" i="3" a="1"/>
  <c r="E286" i="3" s="1"/>
  <c r="F286" i="3" s="1" a="1"/>
  <c r="F286" i="3" s="1"/>
  <c r="E290" i="3" a="1"/>
  <c r="E290" i="3" s="1"/>
  <c r="F290" i="3" s="1" a="1"/>
  <c r="F290" i="3" s="1"/>
  <c r="E294" i="3" a="1"/>
  <c r="E294" i="3" s="1"/>
  <c r="F294" i="3" s="1" a="1"/>
  <c r="F294" i="3" s="1"/>
  <c r="E298" i="3" a="1"/>
  <c r="E298" i="3" s="1"/>
  <c r="F298" i="3" s="1" a="1"/>
  <c r="F298" i="3" s="1"/>
  <c r="G2" i="3" a="1"/>
  <c r="G2" i="3" s="1"/>
  <c r="E88" i="3" a="1"/>
  <c r="E88" i="3" s="1"/>
  <c r="F88" i="3" s="1" a="1"/>
  <c r="F88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2" i="3" a="1"/>
  <c r="E72" i="3" s="1"/>
  <c r="E76" i="3" a="1"/>
  <c r="E76" i="3" s="1"/>
  <c r="E80" i="3" a="1"/>
  <c r="E80" i="3" s="1"/>
  <c r="E84" i="3" a="1"/>
  <c r="E84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3" i="3" a="1"/>
  <c r="E73" i="3" s="1"/>
  <c r="E77" i="3" a="1"/>
  <c r="E77" i="3" s="1"/>
  <c r="E81" i="3" a="1"/>
  <c r="E81" i="3" s="1"/>
  <c r="E85" i="3" a="1"/>
  <c r="E85" i="3" s="1"/>
  <c r="E87" i="3" a="1"/>
  <c r="E87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1" i="3" a="1"/>
  <c r="E71" i="3" s="1"/>
  <c r="E75" i="3" a="1"/>
  <c r="E75" i="3" s="1"/>
  <c r="E79" i="3" a="1"/>
  <c r="E79" i="3" s="1"/>
  <c r="E83" i="3" a="1"/>
  <c r="E83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49" i="3" a="1"/>
  <c r="E49" i="3" s="1"/>
  <c r="E33" i="3" a="1"/>
  <c r="E33" i="3" s="1"/>
  <c r="E37" i="3" a="1"/>
  <c r="E37" i="3" s="1"/>
  <c r="E41" i="3" a="1"/>
  <c r="E41" i="3" s="1"/>
  <c r="E45" i="3" a="1"/>
  <c r="E45" i="3" s="1"/>
  <c r="D5" i="3" a="1"/>
  <c r="D5" i="3" s="1"/>
  <c r="C2" i="17" a="1"/>
  <c r="C2" i="17" s="1"/>
  <c r="E5" i="3" a="1"/>
  <c r="E5" i="3" s="1"/>
  <c r="E18" i="3" a="1"/>
  <c r="E18" i="3" s="1"/>
  <c r="E30" i="3" a="1"/>
  <c r="E30" i="3" s="1"/>
  <c r="E21" i="3" a="1"/>
  <c r="E21" i="3" s="1"/>
  <c r="F21" i="3" s="1" a="1"/>
  <c r="F21" i="3" s="1"/>
  <c r="E27" i="3" a="1"/>
  <c r="E27" i="3" s="1"/>
  <c r="E8" i="3" a="1"/>
  <c r="E8" i="3" s="1"/>
  <c r="E13" i="3" a="1"/>
  <c r="E13" i="3" s="1"/>
  <c r="F13" i="3" s="1" a="1"/>
  <c r="F13" i="3" s="1"/>
  <c r="E11" i="3" a="1"/>
  <c r="E11" i="3" s="1"/>
  <c r="E19" i="3" a="1"/>
  <c r="E19" i="3" s="1"/>
  <c r="F19" i="3" s="1" a="1"/>
  <c r="F19" i="3" s="1"/>
  <c r="E20" i="3" a="1"/>
  <c r="E20" i="3" s="1"/>
  <c r="F20" i="3" s="1" a="1"/>
  <c r="F20" i="3" s="1"/>
  <c r="E26" i="3" a="1"/>
  <c r="E26" i="3" s="1"/>
  <c r="F26" i="3" s="1" a="1"/>
  <c r="F26" i="3" s="1"/>
  <c r="E32" i="3" a="1"/>
  <c r="E32" i="3" s="1"/>
  <c r="F32" i="3" s="1" a="1"/>
  <c r="F32" i="3" s="1"/>
  <c r="E10" i="3" a="1"/>
  <c r="E10" i="3" s="1"/>
  <c r="F10" i="3" s="1" a="1"/>
  <c r="F10" i="3" s="1"/>
  <c r="E15" i="3" a="1"/>
  <c r="E15" i="3" s="1"/>
  <c r="F15" i="3" s="1" a="1"/>
  <c r="F15" i="3" s="1"/>
  <c r="E12" i="3" a="1"/>
  <c r="E12" i="3" s="1"/>
  <c r="F12" i="3" s="1" a="1"/>
  <c r="F12" i="3" s="1"/>
  <c r="E22" i="3" a="1"/>
  <c r="E22" i="3" s="1"/>
  <c r="F22" i="3" s="1" a="1"/>
  <c r="F22" i="3" s="1"/>
  <c r="E23" i="3" a="1"/>
  <c r="E23" i="3" s="1"/>
  <c r="E29" i="3" a="1"/>
  <c r="E29" i="3" s="1"/>
  <c r="F29" i="3" s="1" a="1"/>
  <c r="F29" i="3" s="1"/>
  <c r="E31" i="3" a="1"/>
  <c r="E31" i="3" s="1"/>
  <c r="E14" i="3" a="1"/>
  <c r="E14" i="3" s="1"/>
  <c r="F14" i="3" s="1" a="1"/>
  <c r="F14" i="3" s="1"/>
  <c r="E17" i="3" a="1"/>
  <c r="E17" i="3" s="1"/>
  <c r="E16" i="3" a="1"/>
  <c r="E16" i="3" s="1"/>
  <c r="F16" i="3" s="1" a="1"/>
  <c r="F16" i="3" s="1"/>
  <c r="E25" i="3" a="1"/>
  <c r="E25" i="3" s="1"/>
  <c r="E28" i="3" a="1"/>
  <c r="E28" i="3" s="1"/>
  <c r="F28" i="3" s="1" a="1"/>
  <c r="F28" i="3" s="1"/>
  <c r="E24" i="3" a="1"/>
  <c r="E24" i="3" s="1"/>
  <c r="E6" i="3" a="1"/>
  <c r="E6" i="3" s="1"/>
  <c r="E9" i="3" a="1"/>
  <c r="E9" i="3" s="1"/>
  <c r="E7" i="3" a="1"/>
  <c r="E7" i="3" s="1"/>
  <c r="C62" i="3"/>
  <c r="C47" i="3"/>
  <c r="F65" i="3" a="1"/>
  <c r="F65" i="3" s="1"/>
  <c r="G76" i="3"/>
  <c r="N58" i="3"/>
  <c r="M84" i="3"/>
  <c r="M78" i="3"/>
  <c r="T71" i="3"/>
  <c r="P45" i="3"/>
  <c r="G66" i="3"/>
  <c r="H76" i="3"/>
  <c r="C77" i="3"/>
  <c r="F83" i="3" a="1"/>
  <c r="F83" i="3" s="1"/>
  <c r="G51" i="3"/>
  <c r="K75" i="3"/>
  <c r="R81" i="3"/>
  <c r="C46" i="3"/>
  <c r="C72" i="3"/>
  <c r="F85" i="3" a="1"/>
  <c r="F85" i="3" s="1"/>
  <c r="F82" i="3" a="1"/>
  <c r="F82" i="3" s="1"/>
  <c r="H85" i="3"/>
  <c r="G71" i="3"/>
  <c r="U82" i="3"/>
  <c r="U76" i="3"/>
  <c r="H65" i="3"/>
  <c r="J86" i="3"/>
  <c r="J85" i="3"/>
  <c r="N62" i="3"/>
  <c r="C56" i="3"/>
  <c r="F66" i="3" a="1"/>
  <c r="F66" i="3" s="1"/>
  <c r="N80" i="3"/>
  <c r="O81" i="3"/>
  <c r="L59" i="3"/>
  <c r="J78" i="3"/>
  <c r="C78" i="3"/>
  <c r="C61" i="3"/>
  <c r="C67" i="3"/>
  <c r="F86" i="3" a="1"/>
  <c r="F86" i="3" s="1"/>
  <c r="F60" i="3" a="1"/>
  <c r="F60" i="3" s="1"/>
  <c r="P73" i="3"/>
  <c r="I86" i="3"/>
  <c r="S79" i="3"/>
  <c r="S73" i="3"/>
  <c r="P53" i="3"/>
  <c r="P59" i="3"/>
  <c r="J79" i="3"/>
  <c r="C86" i="3"/>
  <c r="C70" i="3"/>
  <c r="C54" i="3"/>
  <c r="C85" i="3"/>
  <c r="C69" i="3"/>
  <c r="C53" i="3"/>
  <c r="C80" i="3"/>
  <c r="C64" i="3"/>
  <c r="C48" i="3"/>
  <c r="C79" i="3"/>
  <c r="C55" i="3"/>
  <c r="F67" i="3" a="1"/>
  <c r="F67" i="3" s="1"/>
  <c r="F77" i="3" a="1"/>
  <c r="F77" i="3" s="1"/>
  <c r="F51" i="3" a="1"/>
  <c r="F51" i="3" s="1"/>
  <c r="F76" i="3" a="1"/>
  <c r="F76" i="3" s="1"/>
  <c r="F58" i="3" a="1"/>
  <c r="F58" i="3" s="1"/>
  <c r="F72" i="3" a="1"/>
  <c r="F72" i="3" s="1"/>
  <c r="F53" i="3" a="1"/>
  <c r="F53" i="3" s="1"/>
  <c r="G48" i="3"/>
  <c r="H83" i="3"/>
  <c r="L77" i="3"/>
  <c r="N66" i="3"/>
  <c r="G83" i="3"/>
  <c r="G63" i="3"/>
  <c r="Q86" i="3"/>
  <c r="K85" i="3"/>
  <c r="S83" i="3"/>
  <c r="I82" i="3"/>
  <c r="Q80" i="3"/>
  <c r="K79" i="3"/>
  <c r="O77" i="3"/>
  <c r="I76" i="3"/>
  <c r="Q74" i="3"/>
  <c r="U72" i="3"/>
  <c r="N68" i="3"/>
  <c r="R62" i="3"/>
  <c r="T55" i="3"/>
  <c r="J50" i="3"/>
  <c r="G72" i="3"/>
  <c r="L81" i="3"/>
  <c r="N74" i="3"/>
  <c r="G86" i="3"/>
  <c r="L86" i="3"/>
  <c r="R83" i="3"/>
  <c r="P80" i="3"/>
  <c r="J77" i="3"/>
  <c r="P74" i="3"/>
  <c r="J68" i="3"/>
  <c r="N54" i="3"/>
  <c r="G56" i="3"/>
  <c r="H79" i="3"/>
  <c r="L57" i="3"/>
  <c r="G69" i="3"/>
  <c r="M85" i="3"/>
  <c r="U81" i="3"/>
  <c r="S78" i="3"/>
  <c r="L71" i="3"/>
  <c r="I72" i="3"/>
  <c r="K67" i="3"/>
  <c r="Q60" i="3"/>
  <c r="S53" i="3"/>
  <c r="U48" i="3"/>
  <c r="P68" i="3"/>
  <c r="R61" i="3"/>
  <c r="T56" i="3"/>
  <c r="L50" i="3"/>
  <c r="I69" i="3"/>
  <c r="K64" i="3"/>
  <c r="Q57" i="3"/>
  <c r="S50" i="3"/>
  <c r="M87" i="3"/>
  <c r="H81" i="3"/>
  <c r="H47" i="3"/>
  <c r="U83" i="3"/>
  <c r="O74" i="3"/>
  <c r="S69" i="3"/>
  <c r="I58" i="3"/>
  <c r="T70" i="3"/>
  <c r="N59" i="3"/>
  <c r="R47" i="3"/>
  <c r="U59" i="3"/>
  <c r="I55" i="3"/>
  <c r="C82" i="3"/>
  <c r="C66" i="3"/>
  <c r="C50" i="3"/>
  <c r="C81" i="3"/>
  <c r="C65" i="3"/>
  <c r="C49" i="3"/>
  <c r="C76" i="3"/>
  <c r="C60" i="3"/>
  <c r="C44" i="3"/>
  <c r="C71" i="3"/>
  <c r="C51" i="3"/>
  <c r="F59" i="3" a="1"/>
  <c r="F59" i="3" s="1"/>
  <c r="F70" i="3" a="1"/>
  <c r="F70" i="3" s="1"/>
  <c r="F47" i="3" a="1"/>
  <c r="F47" i="3" s="1"/>
  <c r="F73" i="3" a="1"/>
  <c r="F73" i="3" s="1"/>
  <c r="F50" i="3" a="1"/>
  <c r="F50" i="3" s="1"/>
  <c r="F48" i="3" a="1"/>
  <c r="F48" i="3" s="1"/>
  <c r="G84" i="3"/>
  <c r="T85" i="3"/>
  <c r="N82" i="3"/>
  <c r="R74" i="3"/>
  <c r="H63" i="3"/>
  <c r="G79" i="3"/>
  <c r="G55" i="3"/>
  <c r="M86" i="3"/>
  <c r="U84" i="3"/>
  <c r="K83" i="3"/>
  <c r="S81" i="3"/>
  <c r="M80" i="3"/>
  <c r="Q78" i="3"/>
  <c r="K77" i="3"/>
  <c r="S75" i="3"/>
  <c r="I74" i="3"/>
  <c r="O72" i="3"/>
  <c r="L67" i="3"/>
  <c r="N60" i="3"/>
  <c r="R54" i="3"/>
  <c r="H49" i="3"/>
  <c r="N86" i="3"/>
  <c r="J80" i="3"/>
  <c r="J72" i="3"/>
  <c r="G70" i="3"/>
  <c r="H86" i="3"/>
  <c r="T82" i="3"/>
  <c r="N79" i="3"/>
  <c r="T76" i="3"/>
  <c r="R73" i="3"/>
  <c r="P63" i="3"/>
  <c r="L53" i="3"/>
  <c r="J84" i="3"/>
  <c r="P75" i="3"/>
  <c r="T53" i="3"/>
  <c r="G57" i="3"/>
  <c r="K84" i="3"/>
  <c r="Q81" i="3"/>
  <c r="S76" i="3"/>
  <c r="J62" i="3"/>
  <c r="S71" i="3"/>
  <c r="K65" i="3"/>
  <c r="M58" i="3"/>
  <c r="O53" i="3"/>
  <c r="U44" i="3"/>
  <c r="L66" i="3"/>
  <c r="N61" i="3"/>
  <c r="T54" i="3"/>
  <c r="H48" i="3"/>
  <c r="S68" i="3"/>
  <c r="K62" i="3"/>
  <c r="M55" i="3"/>
  <c r="O50" i="3"/>
  <c r="S87" i="3"/>
  <c r="N72" i="3"/>
  <c r="T49" i="3"/>
  <c r="H75" i="3"/>
  <c r="O86" i="3"/>
  <c r="S80" i="3"/>
  <c r="H61" i="3"/>
  <c r="U62" i="3"/>
  <c r="O51" i="3"/>
  <c r="H66" i="3"/>
  <c r="P52" i="3"/>
  <c r="S66" i="3"/>
  <c r="O48" i="3"/>
  <c r="C74" i="3"/>
  <c r="C58" i="3"/>
  <c r="C73" i="3"/>
  <c r="C57" i="3"/>
  <c r="C84" i="3"/>
  <c r="C68" i="3"/>
  <c r="C52" i="3"/>
  <c r="C83" i="3"/>
  <c r="C63" i="3"/>
  <c r="F78" i="3" a="1"/>
  <c r="F78" i="3" s="1"/>
  <c r="F81" i="3" a="1"/>
  <c r="F81" i="3" s="1"/>
  <c r="F62" i="3" a="1"/>
  <c r="F62" i="3" s="1"/>
  <c r="F80" i="3" a="1"/>
  <c r="F80" i="3" s="1"/>
  <c r="F61" i="3" a="1"/>
  <c r="F61" i="3" s="1"/>
  <c r="F71" i="3" a="1"/>
  <c r="F71" i="3" s="1"/>
  <c r="F75" i="3" a="1"/>
  <c r="F75" i="3" s="1"/>
  <c r="G64" i="3"/>
  <c r="T83" i="3"/>
  <c r="R78" i="3"/>
  <c r="R72" i="3"/>
  <c r="N50" i="3"/>
  <c r="G67" i="3"/>
  <c r="G47" i="3"/>
  <c r="O85" i="3"/>
  <c r="I84" i="3"/>
  <c r="Q82" i="3"/>
  <c r="U80" i="3"/>
  <c r="O79" i="3"/>
  <c r="I78" i="3"/>
  <c r="M76" i="3"/>
  <c r="U74" i="3"/>
  <c r="O73" i="3"/>
  <c r="P69" i="3"/>
  <c r="T63" i="3"/>
  <c r="J58" i="3"/>
  <c r="L51" i="3"/>
  <c r="G80" i="3"/>
  <c r="P85" i="3"/>
  <c r="L75" i="3"/>
  <c r="J56" i="3"/>
  <c r="G54" i="3"/>
  <c r="H84" i="3"/>
  <c r="N81" i="3"/>
  <c r="L78" i="3"/>
  <c r="T74" i="3"/>
  <c r="P71" i="3"/>
  <c r="H59" i="3"/>
  <c r="G68" i="3"/>
  <c r="R80" i="3"/>
  <c r="H71" i="3"/>
  <c r="G73" i="3"/>
  <c r="K86" i="3"/>
  <c r="I83" i="3"/>
  <c r="I79" i="3"/>
  <c r="K74" i="3"/>
  <c r="H53" i="3"/>
  <c r="O67" i="3"/>
  <c r="Q62" i="3"/>
  <c r="I56" i="3"/>
  <c r="K49" i="3"/>
  <c r="P70" i="3"/>
  <c r="H64" i="3"/>
  <c r="J57" i="3"/>
  <c r="L52" i="3"/>
  <c r="M71" i="3"/>
  <c r="O64" i="3"/>
  <c r="Q59" i="3"/>
  <c r="I53" i="3"/>
  <c r="Q87" i="3"/>
  <c r="C75" i="3"/>
  <c r="C59" i="3"/>
  <c r="C43" i="3"/>
  <c r="F52" i="3" a="1"/>
  <c r="F52" i="3" s="1"/>
  <c r="F74" i="3" a="1"/>
  <c r="F74" i="3" s="1"/>
  <c r="F63" i="3" a="1"/>
  <c r="F63" i="3" s="1"/>
  <c r="F79" i="3" a="1"/>
  <c r="F79" i="3" s="1"/>
  <c r="F64" i="3" a="1"/>
  <c r="F64" i="3" s="1"/>
  <c r="G52" i="3"/>
  <c r="N84" i="3"/>
  <c r="P81" i="3"/>
  <c r="J76" i="3"/>
  <c r="T69" i="3"/>
  <c r="H55" i="3"/>
  <c r="G75" i="3"/>
  <c r="G59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R70" i="3"/>
  <c r="J66" i="3"/>
  <c r="P61" i="3"/>
  <c r="H57" i="3"/>
  <c r="N52" i="3"/>
  <c r="R46" i="3"/>
  <c r="G60" i="3"/>
  <c r="R84" i="3"/>
  <c r="P77" i="3"/>
  <c r="P67" i="3"/>
  <c r="G82" i="3"/>
  <c r="G50" i="3"/>
  <c r="T84" i="3"/>
  <c r="P82" i="3"/>
  <c r="L80" i="3"/>
  <c r="H78" i="3"/>
  <c r="R75" i="3"/>
  <c r="N73" i="3"/>
  <c r="H67" i="3"/>
  <c r="T57" i="3"/>
  <c r="R48" i="3"/>
  <c r="P83" i="3"/>
  <c r="T77" i="3"/>
  <c r="R68" i="3"/>
  <c r="G85" i="3"/>
  <c r="G53" i="3"/>
  <c r="I85" i="3"/>
  <c r="S82" i="3"/>
  <c r="O80" i="3"/>
  <c r="O76" i="3"/>
  <c r="J70" i="3"/>
  <c r="T51" i="3"/>
  <c r="O69" i="3"/>
  <c r="U64" i="3"/>
  <c r="M60" i="3"/>
  <c r="S55" i="3"/>
  <c r="K51" i="3"/>
  <c r="O43" i="3"/>
  <c r="L68" i="3"/>
  <c r="R63" i="3"/>
  <c r="J59" i="3"/>
  <c r="P54" i="3"/>
  <c r="H50" i="3"/>
  <c r="I71" i="3"/>
  <c r="O66" i="3"/>
  <c r="U61" i="3"/>
  <c r="M57" i="3"/>
  <c r="S52" i="3"/>
  <c r="K48" i="3"/>
  <c r="T6" i="3"/>
  <c r="L83" i="3"/>
  <c r="L79" i="3"/>
  <c r="R76" i="3"/>
  <c r="T73" i="3"/>
  <c r="L65" i="3"/>
  <c r="R52" i="3"/>
  <c r="G78" i="3"/>
  <c r="G62" i="3"/>
  <c r="T86" i="3"/>
  <c r="R85" i="3"/>
  <c r="P84" i="3"/>
  <c r="N83" i="3"/>
  <c r="L82" i="3"/>
  <c r="J81" i="3"/>
  <c r="H80" i="3"/>
  <c r="T78" i="3"/>
  <c r="R77" i="3"/>
  <c r="P76" i="3"/>
  <c r="N75" i="3"/>
  <c r="L74" i="3"/>
  <c r="J73" i="3"/>
  <c r="N70" i="3"/>
  <c r="T65" i="3"/>
  <c r="L61" i="3"/>
  <c r="R56" i="3"/>
  <c r="J52" i="3"/>
  <c r="N46" i="3"/>
  <c r="R86" i="3"/>
  <c r="R82" i="3"/>
  <c r="T79" i="3"/>
  <c r="H77" i="3"/>
  <c r="J74" i="3"/>
  <c r="J64" i="3"/>
  <c r="P51" i="3"/>
  <c r="G81" i="3"/>
  <c r="G65" i="3"/>
  <c r="G49" i="3"/>
  <c r="U85" i="3"/>
  <c r="S84" i="3"/>
  <c r="Q83" i="3"/>
  <c r="O82" i="3"/>
  <c r="M81" i="3"/>
  <c r="K80" i="3"/>
  <c r="U77" i="3"/>
  <c r="Q75" i="3"/>
  <c r="M73" i="3"/>
  <c r="R66" i="3"/>
  <c r="P57" i="3"/>
  <c r="N48" i="3"/>
  <c r="U70" i="3"/>
  <c r="Q68" i="3"/>
  <c r="M66" i="3"/>
  <c r="I64" i="3"/>
  <c r="S61" i="3"/>
  <c r="O59" i="3"/>
  <c r="K57" i="3"/>
  <c r="U54" i="3"/>
  <c r="Q52" i="3"/>
  <c r="M50" i="3"/>
  <c r="I48" i="3"/>
  <c r="H72" i="3"/>
  <c r="R69" i="3"/>
  <c r="N67" i="3"/>
  <c r="J65" i="3"/>
  <c r="T62" i="3"/>
  <c r="P60" i="3"/>
  <c r="L58" i="3"/>
  <c r="H56" i="3"/>
  <c r="R53" i="3"/>
  <c r="N51" i="3"/>
  <c r="J49" i="3"/>
  <c r="P44" i="3"/>
  <c r="K70" i="3"/>
  <c r="U67" i="3"/>
  <c r="Q65" i="3"/>
  <c r="M63" i="3"/>
  <c r="I61" i="3"/>
  <c r="S58" i="3"/>
  <c r="O56" i="3"/>
  <c r="K54" i="3"/>
  <c r="U51" i="3"/>
  <c r="Q49" i="3"/>
  <c r="M45" i="3"/>
  <c r="P87" i="3"/>
  <c r="G87" i="3"/>
  <c r="J82" i="3"/>
  <c r="N78" i="3"/>
  <c r="T75" i="3"/>
  <c r="H73" i="3"/>
  <c r="T61" i="3"/>
  <c r="L49" i="3"/>
  <c r="G74" i="3"/>
  <c r="G58" i="3"/>
  <c r="P86" i="3"/>
  <c r="N85" i="3"/>
  <c r="L84" i="3"/>
  <c r="J83" i="3"/>
  <c r="H82" i="3"/>
  <c r="T80" i="3"/>
  <c r="R79" i="3"/>
  <c r="P78" i="3"/>
  <c r="N77" i="3"/>
  <c r="L76" i="3"/>
  <c r="J75" i="3"/>
  <c r="H74" i="3"/>
  <c r="T72" i="3"/>
  <c r="L69" i="3"/>
  <c r="R64" i="3"/>
  <c r="J60" i="3"/>
  <c r="P55" i="3"/>
  <c r="H51" i="3"/>
  <c r="L45" i="3"/>
  <c r="L85" i="3"/>
  <c r="T81" i="3"/>
  <c r="P79" i="3"/>
  <c r="N76" i="3"/>
  <c r="L73" i="3"/>
  <c r="R60" i="3"/>
  <c r="J48" i="3"/>
  <c r="G77" i="3"/>
  <c r="G61" i="3"/>
  <c r="S86" i="3"/>
  <c r="Q85" i="3"/>
  <c r="O84" i="3"/>
  <c r="M83" i="3"/>
  <c r="K82" i="3"/>
  <c r="I81" i="3"/>
  <c r="U79" i="3"/>
  <c r="Q77" i="3"/>
  <c r="M75" i="3"/>
  <c r="I73" i="3"/>
  <c r="P65" i="3"/>
  <c r="N56" i="3"/>
  <c r="J46" i="3"/>
  <c r="Q70" i="3"/>
  <c r="M68" i="3"/>
  <c r="I66" i="3"/>
  <c r="S63" i="3"/>
  <c r="O61" i="3"/>
  <c r="K59" i="3"/>
  <c r="U56" i="3"/>
  <c r="Q54" i="3"/>
  <c r="M52" i="3"/>
  <c r="I50" i="3"/>
  <c r="K47" i="3"/>
  <c r="R71" i="3"/>
  <c r="N69" i="3"/>
  <c r="J67" i="3"/>
  <c r="T64" i="3"/>
  <c r="P62" i="3"/>
  <c r="L60" i="3"/>
  <c r="H58" i="3"/>
  <c r="R55" i="3"/>
  <c r="N53" i="3"/>
  <c r="J51" i="3"/>
  <c r="T48" i="3"/>
  <c r="J43" i="3"/>
  <c r="U69" i="3"/>
  <c r="Q67" i="3"/>
  <c r="M65" i="3"/>
  <c r="I63" i="3"/>
  <c r="S60" i="3"/>
  <c r="O58" i="3"/>
  <c r="K56" i="3"/>
  <c r="U53" i="3"/>
  <c r="Q51" i="3"/>
  <c r="M49" i="3"/>
  <c r="U43" i="3"/>
  <c r="L87" i="3"/>
  <c r="R87" i="3"/>
  <c r="Q79" i="3"/>
  <c r="O78" i="3"/>
  <c r="M77" i="3"/>
  <c r="K76" i="3"/>
  <c r="I75" i="3"/>
  <c r="U73" i="3"/>
  <c r="S72" i="3"/>
  <c r="H69" i="3"/>
  <c r="N64" i="3"/>
  <c r="T59" i="3"/>
  <c r="L55" i="3"/>
  <c r="R50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P72" i="3"/>
  <c r="N71" i="3"/>
  <c r="L70" i="3"/>
  <c r="J69" i="3"/>
  <c r="H68" i="3"/>
  <c r="T66" i="3"/>
  <c r="R65" i="3"/>
  <c r="P64" i="3"/>
  <c r="N63" i="3"/>
  <c r="L62" i="3"/>
  <c r="J61" i="3"/>
  <c r="H60" i="3"/>
  <c r="T58" i="3"/>
  <c r="R57" i="3"/>
  <c r="P56" i="3"/>
  <c r="N55" i="3"/>
  <c r="L54" i="3"/>
  <c r="J53" i="3"/>
  <c r="H52" i="3"/>
  <c r="T50" i="3"/>
  <c r="R49" i="3"/>
  <c r="P48" i="3"/>
  <c r="T46" i="3"/>
  <c r="U71" i="3"/>
  <c r="S70" i="3"/>
  <c r="Q69" i="3"/>
  <c r="O68" i="3"/>
  <c r="M67" i="3"/>
  <c r="K66" i="3"/>
  <c r="I65" i="3"/>
  <c r="U63" i="3"/>
  <c r="S62" i="3"/>
  <c r="Q61" i="3"/>
  <c r="O60" i="3"/>
  <c r="M59" i="3"/>
  <c r="K58" i="3"/>
  <c r="I57" i="3"/>
  <c r="U55" i="3"/>
  <c r="S54" i="3"/>
  <c r="Q53" i="3"/>
  <c r="O52" i="3"/>
  <c r="M51" i="3"/>
  <c r="K50" i="3"/>
  <c r="I49" i="3"/>
  <c r="Q47" i="3"/>
  <c r="I43" i="3"/>
  <c r="I87" i="3"/>
  <c r="H87" i="3"/>
  <c r="K87" i="3"/>
  <c r="N87" i="3"/>
  <c r="M79" i="3"/>
  <c r="K78" i="3"/>
  <c r="I77" i="3"/>
  <c r="U75" i="3"/>
  <c r="S74" i="3"/>
  <c r="Q73" i="3"/>
  <c r="K72" i="3"/>
  <c r="T67" i="3"/>
  <c r="L63" i="3"/>
  <c r="R58" i="3"/>
  <c r="J54" i="3"/>
  <c r="P49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S45" i="3"/>
  <c r="L72" i="3"/>
  <c r="J71" i="3"/>
  <c r="H70" i="3"/>
  <c r="T68" i="3"/>
  <c r="R67" i="3"/>
  <c r="P66" i="3"/>
  <c r="N65" i="3"/>
  <c r="L64" i="3"/>
  <c r="J63" i="3"/>
  <c r="H62" i="3"/>
  <c r="T60" i="3"/>
  <c r="R59" i="3"/>
  <c r="P58" i="3"/>
  <c r="N57" i="3"/>
  <c r="L56" i="3"/>
  <c r="J55" i="3"/>
  <c r="H54" i="3"/>
  <c r="T52" i="3"/>
  <c r="R51" i="3"/>
  <c r="P50" i="3"/>
  <c r="N49" i="3"/>
  <c r="L48" i="3"/>
  <c r="N45" i="3"/>
  <c r="Q71" i="3"/>
  <c r="O70" i="3"/>
  <c r="M69" i="3"/>
  <c r="K68" i="3"/>
  <c r="I67" i="3"/>
  <c r="U65" i="3"/>
  <c r="S64" i="3"/>
  <c r="Q63" i="3"/>
  <c r="O62" i="3"/>
  <c r="M61" i="3"/>
  <c r="K60" i="3"/>
  <c r="I59" i="3"/>
  <c r="U57" i="3"/>
  <c r="S56" i="3"/>
  <c r="Q55" i="3"/>
  <c r="O54" i="3"/>
  <c r="M53" i="3"/>
  <c r="K52" i="3"/>
  <c r="I51" i="3"/>
  <c r="U49" i="3"/>
  <c r="S48" i="3"/>
  <c r="K46" i="3"/>
  <c r="U87" i="3"/>
  <c r="T87" i="3"/>
  <c r="C87" i="3"/>
  <c r="J87" i="3"/>
  <c r="N42" i="3"/>
  <c r="C42" i="3"/>
  <c r="Q42" i="3"/>
  <c r="Q41" i="3"/>
  <c r="L42" i="3"/>
  <c r="H41" i="3"/>
  <c r="P41" i="3"/>
  <c r="T41" i="3"/>
  <c r="K41" i="3"/>
  <c r="C14" i="3"/>
  <c r="C8" i="3"/>
  <c r="C34" i="3"/>
  <c r="G31" i="3"/>
  <c r="H39" i="3"/>
  <c r="G36" i="3"/>
  <c r="N40" i="3"/>
  <c r="O33" i="3"/>
  <c r="R37" i="3"/>
  <c r="S34" i="3"/>
  <c r="H22" i="3"/>
  <c r="C31" i="3"/>
  <c r="C32" i="3"/>
  <c r="C35" i="3"/>
  <c r="N36" i="3"/>
  <c r="N30" i="3"/>
  <c r="G29" i="3"/>
  <c r="H37" i="3"/>
  <c r="Q30" i="3"/>
  <c r="L36" i="3"/>
  <c r="O32" i="3"/>
  <c r="H14" i="3"/>
  <c r="C7" i="3"/>
  <c r="C30" i="3"/>
  <c r="C25" i="3"/>
  <c r="C24" i="3"/>
  <c r="C37" i="3"/>
  <c r="F8" i="3" a="1"/>
  <c r="F8" i="3" s="1"/>
  <c r="F18" i="3" a="1"/>
  <c r="F18" i="3" s="1"/>
  <c r="Q27" i="3"/>
  <c r="M25" i="3"/>
  <c r="M40" i="3"/>
  <c r="S35" i="3"/>
  <c r="S22" i="3"/>
  <c r="H40" i="3"/>
  <c r="N35" i="3"/>
  <c r="Q37" i="3"/>
  <c r="K22" i="3"/>
  <c r="J10" i="3"/>
  <c r="S9" i="3"/>
  <c r="R9" i="3"/>
  <c r="C23" i="3"/>
  <c r="C13" i="3"/>
  <c r="C39" i="3"/>
  <c r="F36" i="3" a="1"/>
  <c r="F36" i="3" s="1"/>
  <c r="G24" i="3"/>
  <c r="P37" i="3"/>
  <c r="J36" i="3"/>
  <c r="G33" i="3"/>
  <c r="I38" i="3"/>
  <c r="J33" i="3"/>
  <c r="S40" i="3"/>
  <c r="J22" i="3"/>
  <c r="I22" i="3"/>
  <c r="C10" i="3"/>
  <c r="F2" i="3"/>
  <c r="N34" i="3"/>
  <c r="G13" i="3"/>
  <c r="Q36" i="3"/>
  <c r="T40" i="3"/>
  <c r="O14" i="3"/>
  <c r="S38" i="3"/>
  <c r="J14" i="3"/>
  <c r="I14" i="3"/>
  <c r="C15" i="3"/>
  <c r="C18" i="3"/>
  <c r="C21" i="3"/>
  <c r="C20" i="3"/>
  <c r="C36" i="3"/>
  <c r="C38" i="3"/>
  <c r="F37" i="3" a="1"/>
  <c r="F37" i="3" s="1"/>
  <c r="F40" i="3" a="1"/>
  <c r="F40" i="3" s="1"/>
  <c r="G40" i="3"/>
  <c r="G38" i="3"/>
  <c r="L37" i="3"/>
  <c r="S20" i="3"/>
  <c r="U38" i="3"/>
  <c r="M34" i="3"/>
  <c r="U7" i="3"/>
  <c r="P38" i="3"/>
  <c r="H34" i="3"/>
  <c r="U35" i="3"/>
  <c r="N26" i="3"/>
  <c r="M26" i="3"/>
  <c r="H26" i="3"/>
  <c r="Q44" i="3"/>
  <c r="M42" i="3"/>
  <c r="I40" i="3"/>
  <c r="S37" i="3"/>
  <c r="O35" i="3"/>
  <c r="K33" i="3"/>
  <c r="K18" i="3"/>
  <c r="P46" i="3"/>
  <c r="L44" i="3"/>
  <c r="H42" i="3"/>
  <c r="R39" i="3"/>
  <c r="N37" i="3"/>
  <c r="J35" i="3"/>
  <c r="L32" i="3"/>
  <c r="M47" i="3"/>
  <c r="I45" i="3"/>
  <c r="S42" i="3"/>
  <c r="O40" i="3"/>
  <c r="M37" i="3"/>
  <c r="K34" i="3"/>
  <c r="K14" i="3"/>
  <c r="N20" i="3"/>
  <c r="J8" i="3"/>
  <c r="I20" i="3"/>
  <c r="I8" i="3"/>
  <c r="H20" i="3"/>
  <c r="R7" i="3"/>
  <c r="C19" i="3"/>
  <c r="C26" i="3"/>
  <c r="C29" i="3"/>
  <c r="C9" i="3"/>
  <c r="C16" i="3"/>
  <c r="C40" i="3"/>
  <c r="C41" i="3"/>
  <c r="C33" i="3"/>
  <c r="C45" i="3"/>
  <c r="F35" i="3" a="1"/>
  <c r="F35" i="3" s="1"/>
  <c r="F42" i="3" a="1"/>
  <c r="F42" i="3" s="1"/>
  <c r="F41" i="3" a="1"/>
  <c r="F41" i="3" s="1"/>
  <c r="F43" i="3" a="1"/>
  <c r="F43" i="3" s="1"/>
  <c r="F46" i="3" a="1"/>
  <c r="F46" i="3" s="1"/>
  <c r="F45" i="3" a="1"/>
  <c r="F45" i="3" s="1"/>
  <c r="T37" i="3"/>
  <c r="G35" i="3"/>
  <c r="J42" i="3"/>
  <c r="H33" i="3"/>
  <c r="P35" i="3"/>
  <c r="G34" i="3"/>
  <c r="R40" i="3"/>
  <c r="S12" i="3"/>
  <c r="L33" i="3"/>
  <c r="G45" i="3"/>
  <c r="H45" i="3"/>
  <c r="T35" i="3"/>
  <c r="I46" i="3"/>
  <c r="S43" i="3"/>
  <c r="O41" i="3"/>
  <c r="K39" i="3"/>
  <c r="U36" i="3"/>
  <c r="Q34" i="3"/>
  <c r="O31" i="3"/>
  <c r="I9" i="3"/>
  <c r="R45" i="3"/>
  <c r="N43" i="3"/>
  <c r="J41" i="3"/>
  <c r="T38" i="3"/>
  <c r="P36" i="3"/>
  <c r="L34" i="3"/>
  <c r="I19" i="3"/>
  <c r="O46" i="3"/>
  <c r="K44" i="3"/>
  <c r="U41" i="3"/>
  <c r="M39" i="3"/>
  <c r="K36" i="3"/>
  <c r="I33" i="3"/>
  <c r="N28" i="3"/>
  <c r="J16" i="3"/>
  <c r="I28" i="3"/>
  <c r="I16" i="3"/>
  <c r="H28" i="3"/>
  <c r="R15" i="3"/>
  <c r="F33" i="3" a="1"/>
  <c r="F33" i="3" s="1"/>
  <c r="F44" i="3" a="1"/>
  <c r="F44" i="3" s="1"/>
  <c r="G16" i="3"/>
  <c r="R44" i="3"/>
  <c r="G15" i="3"/>
  <c r="G43" i="3"/>
  <c r="G27" i="3"/>
  <c r="N44" i="3"/>
  <c r="T39" i="3"/>
  <c r="L35" i="3"/>
  <c r="I23" i="3"/>
  <c r="T45" i="3"/>
  <c r="J32" i="3"/>
  <c r="G46" i="3"/>
  <c r="G18" i="3"/>
  <c r="J44" i="3"/>
  <c r="P39" i="3"/>
  <c r="H35" i="3"/>
  <c r="K8" i="3"/>
  <c r="J40" i="3"/>
  <c r="G9" i="3"/>
  <c r="G41" i="3"/>
  <c r="G25" i="3"/>
  <c r="T43" i="3"/>
  <c r="L39" i="3"/>
  <c r="R34" i="3"/>
  <c r="I7" i="3"/>
  <c r="S47" i="3"/>
  <c r="Q46" i="3"/>
  <c r="O45" i="3"/>
  <c r="M44" i="3"/>
  <c r="K43" i="3"/>
  <c r="I42" i="3"/>
  <c r="U40" i="3"/>
  <c r="S39" i="3"/>
  <c r="Q38" i="3"/>
  <c r="O37" i="3"/>
  <c r="M36" i="3"/>
  <c r="K35" i="3"/>
  <c r="I34" i="3"/>
  <c r="U32" i="3"/>
  <c r="M27" i="3"/>
  <c r="I17" i="3"/>
  <c r="N47" i="3"/>
  <c r="L46" i="3"/>
  <c r="J45" i="3"/>
  <c r="H44" i="3"/>
  <c r="T42" i="3"/>
  <c r="R41" i="3"/>
  <c r="P40" i="3"/>
  <c r="N39" i="3"/>
  <c r="L38" i="3"/>
  <c r="J37" i="3"/>
  <c r="H36" i="3"/>
  <c r="T34" i="3"/>
  <c r="R33" i="3"/>
  <c r="P30" i="3"/>
  <c r="Q7" i="3"/>
  <c r="I47" i="3"/>
  <c r="U45" i="3"/>
  <c r="S44" i="3"/>
  <c r="Q43" i="3"/>
  <c r="O42" i="3"/>
  <c r="M41" i="3"/>
  <c r="U39" i="3"/>
  <c r="O38" i="3"/>
  <c r="I37" i="3"/>
  <c r="M35" i="3"/>
  <c r="U33" i="3"/>
  <c r="M31" i="3"/>
  <c r="Q9" i="3"/>
  <c r="L25" i="3"/>
  <c r="L19" i="3"/>
  <c r="H13" i="3"/>
  <c r="H7" i="3"/>
  <c r="K25" i="3"/>
  <c r="U18" i="3"/>
  <c r="U12" i="3"/>
  <c r="U6" i="3"/>
  <c r="T24" i="3"/>
  <c r="T18" i="3"/>
  <c r="T12" i="3"/>
  <c r="P6" i="3"/>
  <c r="F34" i="3" a="1"/>
  <c r="F34" i="3" s="1"/>
  <c r="F39" i="3" a="1"/>
  <c r="F39" i="3" s="1"/>
  <c r="L41" i="3"/>
  <c r="G11" i="3"/>
  <c r="G39" i="3"/>
  <c r="T47" i="3"/>
  <c r="L43" i="3"/>
  <c r="R38" i="3"/>
  <c r="J34" i="3"/>
  <c r="M9" i="3"/>
  <c r="G44" i="3"/>
  <c r="P43" i="3"/>
  <c r="G10" i="3"/>
  <c r="G42" i="3"/>
  <c r="P47" i="3"/>
  <c r="H43" i="3"/>
  <c r="N38" i="3"/>
  <c r="T33" i="3"/>
  <c r="R36" i="3"/>
  <c r="G37" i="3"/>
  <c r="L47" i="3"/>
  <c r="R42" i="3"/>
  <c r="J38" i="3"/>
  <c r="P33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S31" i="3"/>
  <c r="K26" i="3"/>
  <c r="Q13" i="3"/>
  <c r="J47" i="3"/>
  <c r="H46" i="3"/>
  <c r="T44" i="3"/>
  <c r="R43" i="3"/>
  <c r="P42" i="3"/>
  <c r="N41" i="3"/>
  <c r="L40" i="3"/>
  <c r="J39" i="3"/>
  <c r="H38" i="3"/>
  <c r="T36" i="3"/>
  <c r="R35" i="3"/>
  <c r="P34" i="3"/>
  <c r="N33" i="3"/>
  <c r="I27" i="3"/>
  <c r="U47" i="3"/>
  <c r="S46" i="3"/>
  <c r="Q45" i="3"/>
  <c r="O44" i="3"/>
  <c r="M43" i="3"/>
  <c r="K42" i="3"/>
  <c r="I41" i="3"/>
  <c r="Q39" i="3"/>
  <c r="K38" i="3"/>
  <c r="O36" i="3"/>
  <c r="I35" i="3"/>
  <c r="Q33" i="3"/>
  <c r="S26" i="3"/>
  <c r="P29" i="3"/>
  <c r="L23" i="3"/>
  <c r="L17" i="3"/>
  <c r="L11" i="3"/>
  <c r="K29" i="3"/>
  <c r="K23" i="3"/>
  <c r="K17" i="3"/>
  <c r="U10" i="3"/>
  <c r="J29" i="3"/>
  <c r="J23" i="3"/>
  <c r="T16" i="3"/>
  <c r="T10" i="3"/>
  <c r="H32" i="3"/>
  <c r="U25" i="3"/>
  <c r="M13" i="3"/>
  <c r="S30" i="3"/>
  <c r="I21" i="3"/>
  <c r="O8" i="3"/>
  <c r="T27" i="3"/>
  <c r="H25" i="3"/>
  <c r="T21" i="3"/>
  <c r="R18" i="3"/>
  <c r="T15" i="3"/>
  <c r="R12" i="3"/>
  <c r="P9" i="3"/>
  <c r="R6" i="3"/>
  <c r="S27" i="3"/>
  <c r="Q24" i="3"/>
  <c r="S21" i="3"/>
  <c r="Q18" i="3"/>
  <c r="O15" i="3"/>
  <c r="Q12" i="3"/>
  <c r="O9" i="3"/>
  <c r="M6" i="3"/>
  <c r="R27" i="3"/>
  <c r="P24" i="3"/>
  <c r="N21" i="3"/>
  <c r="P18" i="3"/>
  <c r="N15" i="3"/>
  <c r="L12" i="3"/>
  <c r="N9" i="3"/>
  <c r="L6" i="3"/>
  <c r="C11" i="3"/>
  <c r="C27" i="3"/>
  <c r="C22" i="3"/>
  <c r="C6" i="3"/>
  <c r="C17" i="3"/>
  <c r="C28" i="3"/>
  <c r="C12" i="3"/>
  <c r="G32" i="3"/>
  <c r="G12" i="3"/>
  <c r="G14" i="3"/>
  <c r="G30" i="3"/>
  <c r="O26" i="3"/>
  <c r="N32" i="3"/>
  <c r="Q32" i="3"/>
  <c r="M30" i="3"/>
  <c r="Q21" i="3"/>
  <c r="O12" i="3"/>
  <c r="T30" i="3"/>
  <c r="M21" i="3"/>
  <c r="S8" i="3"/>
  <c r="S32" i="3"/>
  <c r="U27" i="3"/>
  <c r="O16" i="3"/>
  <c r="T29" i="3"/>
  <c r="R26" i="3"/>
  <c r="T23" i="3"/>
  <c r="R20" i="3"/>
  <c r="P17" i="3"/>
  <c r="R14" i="3"/>
  <c r="P11" i="3"/>
  <c r="N8" i="3"/>
  <c r="S29" i="3"/>
  <c r="Q26" i="3"/>
  <c r="O23" i="3"/>
  <c r="Q20" i="3"/>
  <c r="O17" i="3"/>
  <c r="M14" i="3"/>
  <c r="O11" i="3"/>
  <c r="M8" i="3"/>
  <c r="N29" i="3"/>
  <c r="P26" i="3"/>
  <c r="N23" i="3"/>
  <c r="L20" i="3"/>
  <c r="N17" i="3"/>
  <c r="L14" i="3"/>
  <c r="J11" i="3"/>
  <c r="L8" i="3"/>
  <c r="S28" i="3"/>
  <c r="G7" i="3"/>
  <c r="G23" i="3"/>
  <c r="T31" i="3"/>
  <c r="O18" i="3"/>
  <c r="G28" i="3"/>
  <c r="K24" i="3"/>
  <c r="G6" i="3"/>
  <c r="G26" i="3"/>
  <c r="R32" i="3"/>
  <c r="U21" i="3"/>
  <c r="G8" i="3"/>
  <c r="G20" i="3"/>
  <c r="H31" i="3"/>
  <c r="G21" i="3"/>
  <c r="L31" i="3"/>
  <c r="K16" i="3"/>
  <c r="M32" i="3"/>
  <c r="K31" i="3"/>
  <c r="Q29" i="3"/>
  <c r="I25" i="3"/>
  <c r="O20" i="3"/>
  <c r="U15" i="3"/>
  <c r="M11" i="3"/>
  <c r="S6" i="3"/>
  <c r="T32" i="3"/>
  <c r="R31" i="3"/>
  <c r="L30" i="3"/>
  <c r="Q23" i="3"/>
  <c r="U17" i="3"/>
  <c r="K12" i="3"/>
  <c r="U31" i="3"/>
  <c r="O30" i="3"/>
  <c r="Q25" i="3"/>
  <c r="S18" i="3"/>
  <c r="I13" i="3"/>
  <c r="M7" i="3"/>
  <c r="H29" i="3"/>
  <c r="P27" i="3"/>
  <c r="J26" i="3"/>
  <c r="N24" i="3"/>
  <c r="H23" i="3"/>
  <c r="P21" i="3"/>
  <c r="T19" i="3"/>
  <c r="N18" i="3"/>
  <c r="H17" i="3"/>
  <c r="L15" i="3"/>
  <c r="T13" i="3"/>
  <c r="N12" i="3"/>
  <c r="R10" i="3"/>
  <c r="L9" i="3"/>
  <c r="T7" i="3"/>
  <c r="J6" i="3"/>
  <c r="U28" i="3"/>
  <c r="O27" i="3"/>
  <c r="S25" i="3"/>
  <c r="M24" i="3"/>
  <c r="U22" i="3"/>
  <c r="K21" i="3"/>
  <c r="S19" i="3"/>
  <c r="M18" i="3"/>
  <c r="Q16" i="3"/>
  <c r="K15" i="3"/>
  <c r="S13" i="3"/>
  <c r="I12" i="3"/>
  <c r="Q10" i="3"/>
  <c r="K9" i="3"/>
  <c r="O7" i="3"/>
  <c r="I6" i="3"/>
  <c r="T28" i="3"/>
  <c r="J27" i="3"/>
  <c r="R25" i="3"/>
  <c r="L24" i="3"/>
  <c r="P22" i="3"/>
  <c r="J21" i="3"/>
  <c r="R19" i="3"/>
  <c r="H18" i="3"/>
  <c r="P16" i="3"/>
  <c r="J15" i="3"/>
  <c r="N13" i="3"/>
  <c r="H12" i="3"/>
  <c r="P10" i="3"/>
  <c r="T8" i="3"/>
  <c r="N7" i="3"/>
  <c r="H6" i="3"/>
  <c r="O10" i="3"/>
  <c r="G19" i="3"/>
  <c r="R30" i="3"/>
  <c r="U13" i="3"/>
  <c r="Q19" i="3"/>
  <c r="G22" i="3"/>
  <c r="P31" i="3"/>
  <c r="M17" i="3"/>
  <c r="I15" i="3"/>
  <c r="G17" i="3"/>
  <c r="U29" i="3"/>
  <c r="Q11" i="3"/>
  <c r="I32" i="3"/>
  <c r="U30" i="3"/>
  <c r="O28" i="3"/>
  <c r="U23" i="3"/>
  <c r="M19" i="3"/>
  <c r="S14" i="3"/>
  <c r="K10" i="3"/>
  <c r="P32" i="3"/>
  <c r="N31" i="3"/>
  <c r="K28" i="3"/>
  <c r="O22" i="3"/>
  <c r="S16" i="3"/>
  <c r="U9" i="3"/>
  <c r="Q31" i="3"/>
  <c r="K30" i="3"/>
  <c r="M23" i="3"/>
  <c r="Q17" i="3"/>
  <c r="U11" i="3"/>
  <c r="J30" i="3"/>
  <c r="R28" i="3"/>
  <c r="L27" i="3"/>
  <c r="P25" i="3"/>
  <c r="J24" i="3"/>
  <c r="R22" i="3"/>
  <c r="H21" i="3"/>
  <c r="P19" i="3"/>
  <c r="J18" i="3"/>
  <c r="N16" i="3"/>
  <c r="H15" i="3"/>
  <c r="P13" i="3"/>
  <c r="T11" i="3"/>
  <c r="N10" i="3"/>
  <c r="H9" i="3"/>
  <c r="L7" i="3"/>
  <c r="I30" i="3"/>
  <c r="Q28" i="3"/>
  <c r="U26" i="3"/>
  <c r="O25" i="3"/>
  <c r="I24" i="3"/>
  <c r="M22" i="3"/>
  <c r="U20" i="3"/>
  <c r="O19" i="3"/>
  <c r="S17" i="3"/>
  <c r="M16" i="3"/>
  <c r="U14" i="3"/>
  <c r="K13" i="3"/>
  <c r="S11" i="3"/>
  <c r="M10" i="3"/>
  <c r="Q8" i="3"/>
  <c r="K7" i="3"/>
  <c r="H30" i="3"/>
  <c r="L28" i="3"/>
  <c r="T26" i="3"/>
  <c r="N25" i="3"/>
  <c r="R23" i="3"/>
  <c r="L22" i="3"/>
  <c r="T20" i="3"/>
  <c r="J19" i="3"/>
  <c r="R17" i="3"/>
  <c r="L16" i="3"/>
  <c r="P14" i="3"/>
  <c r="J13" i="3"/>
  <c r="R11" i="3"/>
  <c r="H10" i="3"/>
  <c r="P8" i="3"/>
  <c r="J7" i="3"/>
  <c r="J31" i="3"/>
  <c r="M29" i="3"/>
  <c r="S24" i="3"/>
  <c r="K20" i="3"/>
  <c r="Q15" i="3"/>
  <c r="I11" i="3"/>
  <c r="O6" i="3"/>
  <c r="K40" i="3"/>
  <c r="I39" i="3"/>
  <c r="U37" i="3"/>
  <c r="S36" i="3"/>
  <c r="Q35" i="3"/>
  <c r="O34" i="3"/>
  <c r="M33" i="3"/>
  <c r="K32" i="3"/>
  <c r="I31" i="3"/>
  <c r="I29" i="3"/>
  <c r="O24" i="3"/>
  <c r="U19" i="3"/>
  <c r="M15" i="3"/>
  <c r="S10" i="3"/>
  <c r="K6" i="3"/>
  <c r="L29" i="3"/>
  <c r="J28" i="3"/>
  <c r="H27" i="3"/>
  <c r="T25" i="3"/>
  <c r="R24" i="3"/>
  <c r="P23" i="3"/>
  <c r="N22" i="3"/>
  <c r="L21" i="3"/>
  <c r="J20" i="3"/>
  <c r="H19" i="3"/>
  <c r="T17" i="3"/>
  <c r="R16" i="3"/>
  <c r="P15" i="3"/>
  <c r="N14" i="3"/>
  <c r="L13" i="3"/>
  <c r="J12" i="3"/>
  <c r="H11" i="3"/>
  <c r="T9" i="3"/>
  <c r="R8" i="3"/>
  <c r="P7" i="3"/>
  <c r="N6" i="3"/>
  <c r="O29" i="3"/>
  <c r="M28" i="3"/>
  <c r="K27" i="3"/>
  <c r="I26" i="3"/>
  <c r="U24" i="3"/>
  <c r="S23" i="3"/>
  <c r="Q22" i="3"/>
  <c r="O21" i="3"/>
  <c r="M20" i="3"/>
  <c r="K19" i="3"/>
  <c r="I18" i="3"/>
  <c r="U16" i="3"/>
  <c r="S15" i="3"/>
  <c r="Q14" i="3"/>
  <c r="O13" i="3"/>
  <c r="M12" i="3"/>
  <c r="K11" i="3"/>
  <c r="I10" i="3"/>
  <c r="U8" i="3"/>
  <c r="S7" i="3"/>
  <c r="Q6" i="3"/>
  <c r="R29" i="3"/>
  <c r="P28" i="3"/>
  <c r="N27" i="3"/>
  <c r="L26" i="3"/>
  <c r="J25" i="3"/>
  <c r="H24" i="3"/>
  <c r="T22" i="3"/>
  <c r="R21" i="3"/>
  <c r="P20" i="3"/>
  <c r="N19" i="3"/>
  <c r="L18" i="3"/>
  <c r="J17" i="3"/>
  <c r="H16" i="3"/>
  <c r="T14" i="3"/>
  <c r="R13" i="3"/>
  <c r="P12" i="3"/>
  <c r="N11" i="3"/>
  <c r="L10" i="3"/>
  <c r="J9" i="3"/>
  <c r="H8" i="3"/>
  <c r="F87" i="3" a="1"/>
  <c r="F87" i="3" s="1"/>
  <c r="F56" i="3" a="1"/>
  <c r="F56" i="3" s="1"/>
  <c r="F27" i="3" a="1"/>
  <c r="F27" i="3" s="1"/>
  <c r="F30" i="3" a="1"/>
  <c r="F30" i="3" s="1"/>
  <c r="F38" i="3" a="1"/>
  <c r="F38" i="3" s="1"/>
  <c r="R5" i="3"/>
  <c r="N5" i="3"/>
  <c r="J5" i="3"/>
  <c r="K5" i="3"/>
  <c r="U5" i="3"/>
  <c r="Q5" i="3"/>
  <c r="M5" i="3"/>
  <c r="I5" i="3"/>
  <c r="S5" i="3"/>
  <c r="G5" i="3"/>
  <c r="T5" i="3"/>
  <c r="P5" i="3"/>
  <c r="L5" i="3"/>
  <c r="H5" i="3"/>
  <c r="O5" i="3"/>
  <c r="C5" i="3"/>
  <c r="F24" i="3" l="1" a="1"/>
  <c r="F24" i="3" s="1"/>
  <c r="F17" i="3" a="1"/>
  <c r="F17" i="3" s="1"/>
  <c r="F6" i="3" a="1"/>
  <c r="F6" i="3" s="1"/>
  <c r="F25" i="3" a="1"/>
  <c r="F25" i="3" s="1"/>
  <c r="F31" i="3" a="1"/>
  <c r="F31" i="3" s="1"/>
  <c r="F7" i="3" a="1"/>
  <c r="F7" i="3" s="1"/>
  <c r="F5" i="3" a="1"/>
  <c r="F5" i="3" s="1"/>
  <c r="H2" i="3" a="1"/>
  <c r="H2" i="3" s="1"/>
  <c r="F11" i="3" a="1"/>
  <c r="F11" i="3" s="1"/>
  <c r="F9" i="3" a="1"/>
  <c r="F9" i="3" s="1"/>
  <c r="F23" i="3" a="1"/>
  <c r="F23" i="3" s="1"/>
  <c r="F57" i="3" a="1"/>
  <c r="F57" i="3" s="1"/>
  <c r="F68" i="3" a="1"/>
  <c r="F68" i="3" s="1"/>
  <c r="F55" i="3" a="1"/>
  <c r="F55" i="3" s="1"/>
  <c r="F49" i="3" a="1"/>
  <c r="F49" i="3" s="1"/>
  <c r="F54" i="3" a="1"/>
  <c r="F54" i="3" s="1"/>
  <c r="F69" i="3" a="1"/>
  <c r="F69" i="3" s="1"/>
  <c r="F84" i="3" a="1"/>
  <c r="F8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<sst xmlns="http://schemas.openxmlformats.org/spreadsheetml/2006/main" count="9734" uniqueCount="2010">
  <si>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</si>
  <si>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</si>
  <si>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</si>
  <si>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</si>
  <si>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</si>
  <si>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</si>
  <si>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</si>
  <si>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</si>
  <si>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</si>
  <si>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</si>
  <si>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</si>
  <si>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</si>
  <si>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</si>
  <si>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</si>
  <si>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</si>
  <si>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</si>
  <si>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</si>
  <si>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</si>
  <si>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</si>
  <si>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</si>
  <si>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</si>
  <si>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</si>
  <si>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</si>
  <si>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</si>
  <si>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</si>
  <si>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</si>
  <si>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</si>
  <si>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</si>
  <si>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</si>
  <si>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</si>
  <si>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</si>
  <si>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</si>
  <si>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</si>
  <si>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</si>
  <si>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</si>
  <si>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</si>
  <si>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</si>
  <si>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</si>
  <si>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</si>
  <si>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</si>
  <si>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</si>
  <si>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</si>
  <si>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</si>
  <si>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</si>
  <si>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</si>
  <si>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</si>
  <si>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</si>
  <si>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</si>
  <si>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</si>
  <si>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</si>
  <si>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</si>
  <si>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</si>
  <si>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</si>
  <si>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</si>
  <si>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</si>
  <si>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</si>
  <si>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</si>
  <si>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</si>
  <si>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</si>
  <si>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</si>
  <si>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</si>
  <si>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</si>
  <si>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</si>
  <si>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</si>
  <si>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</si>
  <si>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</si>
  <si>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</si>
  <si>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</si>
  <si>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</si>
  <si>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</si>
  <si>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</si>
  <si>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</si>
  <si>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</si>
  <si>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</si>
  <si>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</si>
  <si>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</si>
  <si>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</si>
  <si>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</si>
  <si>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</si>
  <si>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</si>
  <si>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</si>
  <si>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</si>
  <si>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</si>
  <si>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</si>
  <si>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</si>
  <si>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</si>
  <si>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</si>
  <si>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</si>
  <si>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</si>
  <si>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</si>
  <si>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</si>
  <si>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</si>
  <si>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</si>
  <si>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</si>
  <si>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</si>
  <si>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</si>
  <si>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</si>
  <si>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</si>
  <si>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</si>
  <si>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</si>
  <si>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</si>
  <si>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</si>
  <si>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</si>
  <si>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</si>
  <si>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</si>
  <si>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</si>
  <si>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</si>
  <si>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</si>
  <si>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</si>
  <si>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</si>
  <si>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</si>
  <si>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</si>
  <si>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</si>
  <si>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</si>
  <si>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</si>
  <si>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</si>
  <si>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</si>
  <si>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</si>
  <si>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</si>
  <si>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</si>
  <si>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</si>
  <si>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</si>
  <si>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</si>
  <si>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</si>
  <si>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</si>
  <si>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</si>
  <si>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</si>
  <si>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</si>
  <si>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</si>
  <si>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</si>
  <si>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</si>
  <si>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</si>
  <si>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</si>
  <si>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</si>
  <si>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</si>
  <si>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</si>
  <si>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</si>
  <si>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</si>
  <si>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</si>
  <si>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</si>
  <si>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</si>
  <si>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</si>
  <si>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</si>
  <si>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</si>
  <si>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</si>
  <si>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</si>
  <si>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</si>
  <si>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</si>
  <si>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</si>
  <si>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</si>
  <si>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</si>
  <si>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</si>
  <si>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</si>
  <si>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</si>
  <si>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</si>
  <si>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</si>
  <si>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</si>
  <si>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</si>
  <si>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</si>
  <si>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</si>
  <si>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</si>
  <si>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</si>
  <si>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</si>
  <si>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</si>
  <si>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</si>
  <si>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</si>
  <si>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</si>
  <si>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</si>
  <si>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</si>
  <si>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</si>
  <si>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</si>
  <si>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</si>
  <si>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</si>
  <si>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</si>
  <si>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</si>
  <si>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</si>
  <si>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</si>
  <si>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</si>
  <si>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</si>
  <si>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</si>
  <si>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</si>
  <si>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</si>
  <si>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</si>
  <si>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</si>
  <si>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</si>
  <si>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</si>
  <si>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</si>
  <si>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</si>
  <si>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</si>
  <si>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</si>
  <si>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</si>
  <si>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</si>
  <si>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</si>
  <si>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</si>
  <si>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</si>
  <si>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</si>
  <si>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</si>
  <si>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</si>
  <si>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</si>
  <si>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</si>
  <si>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</si>
  <si>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</si>
  <si>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</si>
  <si>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</si>
  <si>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</si>
  <si>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</si>
  <si>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</si>
  <si>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</si>
  <si>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</si>
  <si>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</si>
  <si>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</si>
  <si>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</si>
  <si>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</si>
  <si>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</si>
  <si>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</si>
  <si>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</si>
  <si>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</si>
  <si>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</si>
  <si>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</si>
  <si>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</si>
  <si>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</si>
  <si>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</si>
  <si>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</si>
  <si>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</si>
  <si>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</si>
  <si>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</si>
  <si>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</si>
  <si>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</si>
  <si>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</si>
  <si>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</si>
  <si>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</si>
  <si>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</si>
  <si>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</si>
  <si>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</si>
  <si>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</si>
  <si>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</si>
  <si>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</si>
  <si>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</si>
  <si>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</si>
  <si>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</si>
  <si>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</si>
  <si>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</si>
  <si>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</si>
  <si>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</si>
  <si>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</si>
  <si>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</si>
  <si>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</si>
  <si>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</si>
  <si>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</si>
  <si>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</si>
  <si>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</si>
  <si>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</si>
  <si>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</si>
  <si>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</si>
  <si>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</si>
  <si>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</si>
  <si>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</si>
  <si>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</si>
  <si>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</si>
  <si>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</si>
  <si>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</si>
  <si>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</si>
  <si>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</si>
  <si>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</si>
  <si>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</si>
  <si>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</si>
  <si>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</si>
  <si>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</si>
  <si>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</si>
  <si>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</si>
  <si>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</si>
  <si>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</si>
  <si>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</si>
  <si>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</si>
  <si>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</si>
  <si>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</si>
  <si>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</si>
  <si>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</si>
  <si>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</si>
  <si>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</si>
  <si>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</si>
  <si>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</si>
  <si>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</si>
  <si>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</si>
  <si>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</si>
  <si>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</si>
  <si>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</si>
  <si>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</si>
  <si>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</si>
  <si>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</si>
  <si>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</si>
  <si>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</si>
  <si>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</si>
  <si>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</si>
  <si>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</si>
  <si>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</si>
  <si>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</si>
  <si>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</si>
  <si>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</si>
  <si>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</si>
  <si>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</si>
  <si>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</si>
  <si>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</si>
  <si>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</si>
  <si>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</si>
  <si>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</si>
  <si>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</si>
  <si>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</si>
  <si>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</si>
  <si>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</si>
  <si>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</si>
  <si>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</si>
  <si>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</si>
  <si>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</si>
  <si>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</si>
  <si>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</si>
  <si>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</si>
  <si>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</si>
  <si>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</si>
  <si>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</si>
  <si>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</si>
  <si>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</si>
  <si>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</si>
  <si>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</si>
  <si>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</si>
  <si>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</si>
  <si>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</si>
  <si>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</si>
  <si>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</si>
  <si>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</si>
  <si>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</si>
  <si>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</si>
  <si>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</si>
  <si>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</si>
  <si>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</si>
  <si>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</si>
  <si>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</si>
  <si>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</si>
  <si>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</si>
  <si>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</si>
  <si>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</si>
  <si>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</si>
  <si>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</si>
  <si>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</si>
  <si>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</si>
  <si>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</si>
  <si>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</si>
  <si>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</si>
  <si>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</si>
  <si>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</si>
  <si>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</si>
  <si>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</si>
  <si>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</si>
  <si>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</si>
  <si>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</si>
  <si>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</si>
  <si>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</si>
  <si>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</si>
  <si>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</si>
  <si>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</si>
  <si>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</si>
  <si>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</si>
  <si>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</si>
  <si>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</si>
  <si>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</si>
  <si>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</si>
  <si>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</si>
  <si>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</si>
  <si>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</si>
  <si>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</si>
  <si>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</si>
  <si>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</si>
  <si>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</si>
  <si>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</si>
  <si>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</si>
  <si>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</si>
  <si>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</si>
  <si>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</si>
  <si>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</si>
  <si>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</si>
  <si>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</si>
  <si>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</si>
  <si>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</si>
  <si>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</si>
  <si>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</si>
  <si>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</si>
  <si>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</si>
  <si>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</si>
  <si>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</si>
  <si>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</si>
  <si>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</si>
  <si>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</si>
  <si>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</si>
  <si>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</si>
  <si>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</si>
  <si>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</si>
  <si>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</si>
  <si>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</si>
  <si>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</si>
  <si>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</si>
  <si>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</si>
  <si>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</si>
  <si>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</si>
  <si>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</si>
  <si>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</si>
  <si>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</si>
  <si>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</si>
  <si>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</si>
  <si>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</si>
  <si>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</si>
  <si>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</si>
  <si>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</si>
  <si>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</si>
  <si>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</si>
  <si>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</si>
  <si>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</si>
  <si>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</si>
  <si>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</si>
  <si>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</si>
  <si>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</si>
  <si>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</si>
  <si>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</si>
  <si>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</si>
  <si>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</si>
  <si>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</si>
  <si>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</si>
  <si>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</si>
  <si>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</si>
  <si>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</si>
  <si>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</si>
  <si>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</si>
  <si>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</si>
  <si>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</si>
  <si>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</si>
  <si>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</si>
  <si>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</si>
  <si>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</si>
  <si>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</si>
  <si>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</si>
  <si>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</si>
  <si>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</si>
  <si>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</si>
  <si>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</si>
  <si>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</si>
  <si>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</si>
  <si>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</si>
  <si>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</si>
  <si>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</si>
  <si>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</si>
  <si>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</si>
  <si>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</si>
  <si>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</si>
  <si>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</si>
  <si>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</si>
  <si>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</si>
  <si>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</si>
  <si>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</si>
  <si>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</si>
  <si>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</si>
  <si>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</si>
  <si>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</si>
  <si>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</si>
  <si>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</si>
  <si>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</si>
  <si>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</si>
  <si>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</si>
  <si>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</si>
  <si>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</si>
  <si>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</si>
  <si>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</si>
  <si>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</si>
  <si>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</si>
  <si>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</si>
  <si>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</si>
  <si>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</si>
  <si>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</si>
  <si>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</si>
  <si>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</si>
  <si>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</si>
  <si>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</si>
  <si>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</si>
  <si>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</si>
  <si>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</si>
  <si>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</si>
  <si>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</si>
  <si>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</si>
  <si>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</si>
  <si>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</si>
  <si>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</si>
  <si>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</si>
  <si>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</si>
  <si>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</si>
  <si>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</si>
  <si>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</si>
  <si>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</si>
  <si>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</si>
  <si>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</si>
  <si>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</si>
  <si>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</si>
  <si>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</si>
  <si>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</si>
  <si>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</si>
  <si>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</si>
  <si>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</si>
  <si>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</si>
  <si>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</si>
  <si>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</si>
  <si>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</si>
  <si>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</si>
  <si>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</si>
  <si>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</si>
  <si>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</si>
  <si>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</si>
  <si>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</si>
  <si>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</si>
  <si>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</si>
  <si>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</si>
  <si>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</si>
  <si>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</si>
  <si>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</si>
  <si>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</si>
  <si>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</si>
  <si>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</si>
  <si>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</si>
  <si>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</si>
  <si>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</si>
  <si>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</si>
  <si>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</si>
  <si>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</si>
  <si>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</si>
  <si>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</si>
  <si>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</si>
  <si>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</si>
  <si>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</si>
  <si>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</si>
  <si>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</si>
  <si>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</si>
  <si>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</si>
  <si>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</si>
  <si>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</si>
  <si>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</si>
  <si>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</si>
  <si>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</si>
  <si>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</si>
  <si>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</si>
  <si>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</si>
  <si>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</si>
  <si>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</si>
  <si>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</si>
  <si>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</si>
  <si>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</si>
  <si>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</si>
  <si>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</si>
  <si>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</si>
  <si>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</si>
  <si>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</si>
  <si>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</si>
  <si>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</si>
  <si>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</si>
  <si>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</si>
  <si>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</si>
  <si>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</si>
  <si>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</si>
  <si>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</si>
  <si>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</si>
  <si>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</si>
  <si>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</si>
  <si>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</si>
  <si>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</si>
  <si>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</si>
  <si>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</si>
  <si>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</si>
  <si>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</si>
  <si>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</si>
  <si>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</si>
  <si>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</si>
  <si>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</si>
  <si>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</si>
  <si>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</si>
  <si>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</si>
  <si>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</si>
  <si>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</si>
  <si>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</si>
  <si>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</si>
  <si>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</si>
  <si>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</si>
  <si>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</si>
  <si>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</si>
  <si>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</si>
  <si>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</si>
  <si>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</si>
  <si>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</si>
  <si>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</si>
  <si>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</si>
  <si>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</si>
  <si>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</si>
  <si>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</si>
  <si>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</si>
  <si>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</si>
  <si>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</si>
  <si>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</si>
  <si>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</si>
  <si>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</si>
  <si>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</si>
  <si>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</si>
  <si>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</si>
  <si>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</si>
  <si>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</si>
  <si>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</si>
  <si>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</si>
  <si>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</si>
  <si>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</si>
  <si>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</si>
  <si>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</si>
  <si>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</si>
  <si>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</si>
  <si>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</si>
  <si>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</si>
  <si>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</si>
  <si>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</si>
  <si>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</si>
  <si>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</si>
  <si>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</si>
  <si>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</si>
  <si>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</si>
  <si>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</si>
  <si>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</si>
  <si>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</si>
  <si>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</si>
  <si>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</si>
  <si>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</si>
  <si>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</si>
  <si>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</si>
  <si>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</si>
  <si>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</si>
  <si>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</si>
  <si>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</si>
  <si>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</si>
  <si>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</si>
  <si>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</si>
  <si>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</si>
  <si>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</si>
  <si>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</si>
  <si>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</si>
  <si>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</si>
  <si>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</si>
  <si>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</si>
  <si>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</si>
  <si>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</si>
  <si>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</si>
  <si>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</si>
  <si>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</si>
  <si>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</si>
  <si>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</si>
  <si>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</si>
  <si>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</si>
  <si>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</si>
  <si>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</si>
  <si>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</si>
  <si>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</si>
  <si>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</si>
  <si>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</si>
  <si>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</si>
  <si>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</si>
  <si>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</si>
  <si>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</si>
  <si>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</si>
  <si>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</si>
  <si>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</si>
  <si>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</si>
  <si>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</si>
  <si>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</si>
  <si>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</si>
  <si>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</si>
  <si>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</si>
  <si>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</si>
  <si>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</si>
  <si>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</si>
  <si>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</si>
  <si>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</si>
  <si>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</si>
  <si>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</si>
  <si>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</si>
  <si>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</si>
  <si>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</si>
  <si>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</si>
  <si>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</si>
  <si>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</si>
  <si>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</si>
  <si>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</si>
  <si>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</si>
  <si>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</si>
  <si>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</si>
  <si>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</si>
  <si>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</si>
  <si>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</si>
  <si>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</si>
  <si>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</si>
  <si>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</si>
  <si>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</si>
  <si>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</si>
  <si>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</si>
  <si>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</si>
  <si>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</si>
  <si>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</si>
  <si>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</si>
  <si>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</si>
  <si>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</si>
  <si>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</si>
  <si>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</si>
  <si>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</si>
  <si>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</si>
  <si>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</si>
  <si>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</si>
  <si>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</si>
  <si>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</si>
  <si>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</si>
  <si>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</si>
  <si>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</si>
  <si>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</si>
  <si>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</si>
  <si>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</si>
  <si>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</si>
  <si>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</si>
  <si>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</si>
  <si>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</si>
  <si>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</si>
  <si>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</si>
  <si>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</si>
  <si>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</si>
  <si>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</si>
  <si>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</si>
  <si>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</si>
  <si>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</si>
  <si>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</si>
  <si>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</si>
  <si>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</si>
  <si>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</si>
  <si>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</si>
  <si>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</si>
  <si>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</si>
  <si>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</si>
  <si>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</si>
  <si>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</si>
  <si>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</si>
  <si>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</si>
  <si>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</si>
  <si>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</si>
  <si>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</si>
  <si>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</si>
  <si>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</si>
  <si>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</si>
  <si>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</si>
  <si>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</si>
  <si>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</si>
  <si>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</si>
  <si>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</si>
  <si>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</si>
  <si>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</si>
  <si>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</si>
  <si>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</si>
  <si>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</si>
  <si>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</si>
  <si>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</si>
  <si>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</si>
  <si>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</si>
  <si>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</si>
  <si>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</si>
  <si>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</si>
  <si>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</si>
  <si>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</si>
  <si>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</si>
  <si>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</si>
  <si>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</si>
  <si>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</si>
  <si>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</si>
  <si>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</si>
  <si>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</si>
  <si>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</si>
  <si>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</si>
  <si>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</si>
  <si>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</si>
  <si>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</si>
  <si>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</si>
  <si>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</si>
  <si>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</si>
  <si>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</si>
  <si>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</si>
  <si>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</si>
  <si>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</si>
  <si>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</si>
  <si>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</si>
  <si>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</si>
  <si>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</si>
  <si>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</si>
  <si>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</si>
  <si>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</si>
  <si>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</si>
  <si>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</si>
  <si>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</si>
  <si>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</si>
  <si>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</si>
  <si>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</si>
  <si>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</si>
  <si>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</si>
  <si>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</si>
  <si>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</si>
  <si>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</si>
  <si>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</si>
  <si>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</si>
  <si>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</si>
  <si>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</si>
  <si>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</si>
  <si>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</si>
  <si>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</si>
  <si>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</si>
  <si>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</si>
  <si>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</si>
  <si>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</si>
  <si>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</si>
  <si>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</si>
  <si>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</si>
  <si>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</si>
  <si>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</si>
  <si>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</si>
  <si>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</si>
  <si>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</si>
  <si>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</si>
  <si>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</si>
  <si>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</si>
  <si>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</si>
  <si>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</si>
  <si>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</si>
  <si>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</si>
  <si>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</si>
  <si>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</si>
  <si>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</si>
  <si>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</si>
  <si>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</si>
  <si>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</si>
  <si>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</si>
  <si>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</si>
  <si>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</si>
  <si>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</si>
  <si>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</si>
  <si>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</si>
  <si>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</si>
  <si>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</si>
  <si>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</si>
  <si>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</si>
  <si>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</si>
  <si>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</si>
  <si>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</si>
  <si>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</si>
  <si>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</si>
  <si>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</si>
  <si>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</si>
  <si>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</si>
  <si>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</si>
  <si>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</si>
  <si>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</si>
  <si>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</si>
  <si>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</si>
  <si>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</si>
  <si>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</si>
  <si>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</si>
  <si>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</si>
  <si>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</si>
  <si>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</si>
  <si>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</si>
  <si>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</si>
  <si>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</si>
  <si>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</si>
  <si>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</si>
  <si>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</si>
  <si>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</si>
  <si>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</si>
  <si>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</si>
  <si>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</si>
  <si>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</si>
  <si>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</si>
  <si>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</si>
  <si>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</si>
  <si>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</si>
  <si>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</si>
  <si>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</si>
  <si>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</si>
  <si>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</si>
  <si>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</si>
  <si>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</si>
  <si>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</si>
  <si>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</si>
  <si>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</si>
  <si>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</si>
  <si>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</si>
  <si>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</si>
  <si>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</si>
  <si>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</si>
  <si>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</si>
  <si>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</si>
  <si>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</si>
  <si>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</si>
  <si>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</si>
  <si>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</si>
  <si>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</si>
  <si>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</si>
  <si>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</si>
  <si>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</si>
  <si>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</si>
  <si>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</si>
  <si>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</si>
  <si>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</si>
  <si>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</si>
  <si>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</si>
  <si>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</si>
  <si>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</si>
  <si>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</si>
  <si>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</si>
  <si>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</si>
  <si>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</si>
  <si>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</si>
  <si>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</si>
  <si>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</si>
  <si>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</si>
  <si>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</si>
  <si>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</si>
  <si>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</si>
  <si>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</si>
  <si>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</si>
  <si>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</si>
  <si>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</si>
  <si>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</si>
  <si>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</si>
  <si>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</si>
  <si>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</si>
  <si>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</si>
  <si>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</si>
  <si>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</si>
  <si>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</si>
  <si>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</si>
  <si>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</si>
  <si>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</si>
  <si>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</si>
  <si>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</si>
  <si>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</si>
  <si>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</si>
  <si>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</si>
  <si>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</si>
  <si>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</si>
  <si>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</si>
  <si>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</si>
  <si>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</si>
  <si>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</si>
  <si>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</si>
  <si>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</si>
  <si>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</si>
  <si>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</si>
  <si>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</si>
  <si>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</si>
  <si>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</si>
  <si>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</si>
  <si>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</si>
  <si>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</si>
  <si>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</si>
  <si>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</si>
  <si>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</si>
  <si>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</si>
  <si>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</si>
  <si>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</si>
  <si>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</si>
  <si>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</si>
  <si>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</si>
  <si>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</si>
  <si>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</si>
  <si>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</si>
  <si>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</si>
  <si>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</si>
  <si>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</si>
  <si>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</si>
  <si>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</si>
  <si>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</si>
  <si>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</si>
  <si>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</si>
  <si>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</si>
  <si>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</si>
  <si>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</si>
  <si>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</si>
  <si>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</si>
  <si>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</si>
  <si>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</si>
  <si>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</si>
  <si>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</si>
  <si>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</si>
  <si>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</si>
  <si>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</si>
  <si>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</si>
  <si>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</si>
  <si>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</si>
  <si>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</si>
  <si>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</si>
  <si>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</si>
  <si>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</si>
  <si>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</si>
  <si>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</si>
  <si>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</si>
  <si>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</si>
  <si>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</si>
  <si>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</si>
  <si>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</si>
  <si>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</si>
  <si>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</si>
  <si>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</si>
  <si>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</si>
  <si>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>يوسف شنودة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</si>
  <si>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</si>
  <si>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</si>
  <si>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</si>
  <si>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</si>
  <si>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</si>
  <si>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</si>
  <si>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</si>
  <si>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</si>
  <si>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</si>
  <si>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</si>
  <si>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</si>
  <si>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</si>
  <si>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</si>
  <si>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</si>
  <si>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</si>
  <si>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</si>
  <si>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</si>
  <si>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</si>
  <si>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</si>
  <si>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</si>
  <si>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</si>
  <si>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</si>
  <si>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</si>
  <si>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</si>
  <si>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</si>
  <si>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</si>
  <si>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</si>
  <si>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</si>
  <si>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</si>
  <si>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</si>
  <si>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</si>
  <si>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</si>
  <si>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</si>
  <si>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</si>
  <si>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</si>
  <si>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</si>
  <si>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</si>
  <si>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</si>
  <si>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</si>
  <si>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</si>
  <si>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</si>
  <si>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</si>
  <si>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</si>
  <si>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</si>
  <si>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</si>
  <si>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</si>
  <si>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</si>
  <si>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</si>
  <si>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</si>
  <si>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</si>
  <si>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</si>
  <si>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</si>
  <si>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</si>
  <si>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</si>
  <si>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</si>
  <si>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</si>
  <si>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</si>
  <si>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</si>
  <si>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</si>
  <si>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</si>
  <si>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</si>
  <si>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</si>
  <si>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</si>
  <si>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</si>
  <si>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</si>
  <si>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</si>
  <si>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</si>
  <si>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</si>
  <si>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</si>
  <si>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</si>
  <si>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</si>
  <si>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</si>
  <si>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</si>
  <si>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</si>
  <si>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</si>
  <si>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</si>
  <si>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</si>
  <si>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</si>
  <si>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</si>
  <si>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</si>
  <si>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</si>
  <si>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</si>
  <si>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</si>
  <si>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</si>
  <si>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</si>
  <si>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</si>
  <si>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</si>
  <si>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</si>
  <si>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</si>
  <si>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</si>
  <si>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</si>
  <si>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</si>
  <si>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</si>
  <si>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</si>
  <si>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</si>
  <si>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</si>
  <si>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</si>
  <si>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</si>
  <si>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</si>
  <si>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</si>
  <si>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</si>
  <si>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</si>
  <si>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</si>
  <si>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</si>
  <si>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</si>
  <si>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</si>
  <si>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</si>
  <si>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</si>
  <si>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</si>
  <si>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</si>
  <si>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</si>
  <si>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</si>
  <si>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</si>
  <si>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</si>
  <si>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</si>
  <si>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</si>
  <si>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</si>
  <si>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</si>
  <si>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</si>
  <si>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</si>
  <si>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</si>
  <si>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</si>
  <si>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</si>
  <si>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</si>
  <si>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</si>
  <si>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</si>
  <si>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</si>
  <si>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</si>
  <si>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</si>
  <si>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</si>
  <si>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</si>
  <si>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</si>
  <si>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</si>
  <si>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</si>
  <si>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</si>
  <si>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</si>
  <si>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</si>
  <si>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</si>
  <si>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</si>
  <si>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</si>
  <si>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</si>
  <si>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</si>
  <si>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</si>
  <si>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</si>
  <si>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</si>
  <si>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</si>
  <si>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</si>
  <si>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</si>
  <si>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</si>
  <si>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</si>
  <si>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</si>
  <si>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</si>
  <si>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</si>
  <si>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</si>
  <si>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</si>
  <si>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</si>
  <si>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</si>
  <si>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</si>
  <si>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</si>
  <si>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</si>
  <si>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</si>
  <si>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</si>
  <si>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</si>
  <si>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</si>
  <si>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</si>
  <si>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</si>
  <si>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</si>
  <si>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</si>
  <si>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</si>
  <si>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</si>
  <si>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</si>
  <si>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</si>
  <si>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</si>
  <si>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</si>
  <si>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</si>
  <si>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</si>
  <si>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</si>
  <si>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</si>
  <si>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</si>
  <si>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</si>
  <si>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</si>
  <si>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</si>
  <si>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</si>
  <si>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</si>
  <si>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</si>
  <si>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</si>
  <si>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</si>
  <si>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</si>
  <si>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</si>
  <si>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</si>
  <si>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</si>
  <si>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</si>
  <si>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</si>
  <si>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</si>
  <si>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</si>
  <si>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</si>
  <si>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</si>
  <si>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</si>
  <si>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</si>
  <si>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</si>
  <si>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</si>
  <si>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</si>
  <si>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</si>
  <si>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</si>
  <si>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</si>
  <si>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</si>
  <si>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</si>
  <si>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</si>
  <si>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</si>
  <si>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</si>
  <si>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</si>
  <si>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</si>
  <si>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</si>
  <si>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</si>
  <si>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</si>
  <si>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</si>
  <si>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</si>
  <si>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</si>
  <si>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</si>
  <si>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</si>
  <si>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</si>
  <si>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</si>
  <si>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</si>
  <si>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</si>
  <si>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</si>
  <si>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</si>
  <si>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</si>
  <si>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</si>
  <si>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</si>
  <si>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</si>
  <si>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</si>
  <si>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</si>
  <si>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</si>
  <si>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</si>
  <si>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</si>
  <si>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</si>
  <si>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</si>
  <si>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</si>
  <si>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</si>
  <si>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</si>
  <si>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</si>
  <si>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</si>
  <si>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</si>
  <si>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</si>
  <si>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</si>
  <si>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</si>
  <si>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</si>
  <si>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</si>
  <si>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</si>
  <si>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</si>
  <si>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</si>
  <si>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</si>
  <si>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</si>
  <si>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</si>
  <si>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</si>
  <si>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</si>
  <si>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</si>
  <si>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</si>
  <si>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</si>
  <si>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</si>
  <si>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</si>
  <si>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</si>
  <si>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</si>
  <si>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</si>
  <si>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</si>
  <si>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</si>
  <si>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</si>
  <si>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</si>
  <si>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</si>
  <si>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</si>
  <si>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</si>
  <si>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</si>
  <si>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</si>
  <si>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</si>
  <si>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</si>
  <si>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</si>
  <si>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</si>
  <si>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</si>
  <si>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</si>
  <si>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</si>
  <si>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</si>
  <si>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</si>
  <si>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</si>
  <si>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</si>
  <si>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</si>
  <si>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</si>
  <si>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</si>
  <si>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</si>
  <si>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</si>
  <si>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</si>
  <si>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</si>
  <si>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</si>
  <si>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</si>
  <si>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</si>
  <si>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</si>
  <si>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</si>
  <si>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</si>
  <si>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</si>
  <si>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</si>
  <si>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</si>
  <si>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</si>
  <si>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</si>
  <si>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</si>
  <si>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</si>
  <si>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</si>
  <si>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</si>
  <si>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</si>
  <si>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</si>
  <si>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</si>
  <si>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</si>
  <si>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</si>
  <si>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</si>
  <si>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</si>
  <si>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</si>
  <si>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</si>
  <si>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</si>
  <si>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</si>
  <si>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</si>
  <si>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</si>
  <si>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</si>
  <si>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</si>
  <si>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</si>
  <si>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</si>
  <si>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</si>
  <si>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</si>
  <si>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</si>
  <si>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</si>
  <si>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</si>
  <si>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</si>
  <si>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</si>
  <si>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</si>
  <si>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</si>
  <si>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</si>
  <si>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</si>
  <si>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</si>
  <si>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</si>
  <si>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</si>
  <si>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</si>
  <si>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</si>
  <si>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</si>
  <si>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</si>
  <si>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</si>
  <si>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</si>
  <si>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</si>
  <si>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</si>
  <si>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</si>
  <si>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</si>
  <si>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</si>
  <si>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</si>
  <si>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</si>
  <si>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</si>
  <si>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</si>
  <si>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</si>
  <si>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</si>
  <si>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</si>
  <si>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</si>
  <si>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</si>
  <si>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</si>
  <si>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</si>
  <si>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</si>
  <si>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</si>
  <si>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</si>
  <si>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</si>
  <si>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</si>
  <si>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</si>
  <si>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</si>
  <si>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</si>
  <si>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</si>
  <si>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</si>
  <si>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</si>
  <si>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</si>
  <si>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</si>
  <si>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</si>
  <si>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</si>
  <si>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</si>
  <si>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</si>
  <si>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</si>
  <si>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</si>
  <si>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</si>
  <si>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</si>
  <si>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</si>
  <si>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</si>
  <si>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</si>
  <si>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</si>
  <si>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</si>
  <si>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</si>
  <si>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</si>
  <si>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</si>
  <si>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</si>
  <si>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</si>
  <si>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</si>
  <si>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</si>
  <si>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</si>
  <si>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</si>
  <si>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</si>
  <si>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</si>
  <si>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</si>
  <si>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</si>
  <si>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</si>
  <si>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</si>
  <si>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</si>
  <si>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</si>
  <si>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</si>
  <si>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</si>
  <si>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</si>
  <si>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</si>
  <si>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</si>
  <si>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</si>
  <si>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</si>
  <si>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</si>
  <si>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</si>
  <si>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</si>
  <si>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</si>
  <si>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</si>
  <si>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</si>
  <si>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</si>
  <si>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</si>
  <si>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</si>
  <si>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</si>
  <si>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</si>
  <si>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</si>
  <si>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</si>
  <si>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</si>
  <si>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</si>
  <si>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</si>
  <si>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</si>
  <si>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</si>
  <si>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</si>
  <si>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</si>
  <si>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</si>
  <si>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</si>
  <si>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</si>
  <si>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</si>
  <si>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</si>
  <si>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</si>
  <si>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</si>
  <si>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</si>
  <si>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</si>
  <si>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</si>
  <si>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</si>
  <si>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</si>
  <si>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</si>
  <si>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</si>
  <si>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</si>
  <si>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</si>
  <si>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</si>
  <si>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</si>
  <si>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</si>
  <si>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</si>
  <si>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</si>
  <si>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</si>
  <si>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</si>
  <si>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</si>
  <si>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</si>
  <si>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</si>
  <si>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</si>
  <si>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</si>
  <si>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</si>
  <si>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</si>
  <si>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</si>
  <si>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</si>
  <si>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</si>
  <si>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</si>
  <si>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</si>
  <si>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</si>
  <si>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</si>
  <si>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</si>
  <si>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</si>
  <si>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</si>
  <si>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</si>
  <si>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</si>
  <si>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</si>
  <si>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</si>
  <si>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</si>
  <si>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</si>
  <si>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</si>
  <si>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</si>
  <si>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</si>
  <si>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</si>
  <si>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</si>
  <si>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</si>
  <si>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</si>
  <si>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</si>
  <si>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</si>
  <si>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</si>
  <si>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</si>
  <si>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</si>
  <si>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</si>
  <si>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</si>
  <si>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</si>
  <si>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</si>
  <si>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</si>
  <si>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</si>
  <si>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</si>
  <si>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</si>
  <si>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</si>
  <si>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</si>
  <si>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</si>
  <si>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</si>
  <si>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</si>
  <si>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</si>
  <si>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</si>
  <si>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</si>
  <si>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</si>
  <si>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</si>
  <si>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</si>
  <si>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</si>
  <si>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</si>
  <si>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</si>
  <si>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</si>
  <si>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</si>
  <si>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</si>
  <si>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</si>
  <si>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</si>
  <si>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</si>
  <si>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</si>
  <si>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</si>
  <si>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</si>
  <si>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</si>
  <si>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</si>
  <si>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</si>
  <si>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</si>
  <si>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</si>
  <si>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</si>
  <si>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</si>
  <si>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</si>
  <si>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</si>
  <si>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</si>
  <si>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</si>
  <si>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</si>
  <si>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</si>
  <si>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</si>
  <si>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</si>
  <si>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</si>
  <si>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</si>
  <si>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</si>
  <si>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</si>
  <si>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</si>
  <si>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</si>
  <si>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</si>
  <si>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</si>
  <si>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</si>
  <si>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</si>
  <si>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</si>
  <si>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</si>
  <si>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</si>
  <si>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</si>
  <si>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</si>
  <si>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</si>
  <si>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</si>
  <si>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</si>
  <si>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</si>
  <si>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</si>
  <si>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</si>
  <si>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</si>
  <si>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</si>
  <si>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</si>
  <si>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</si>
  <si>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</si>
  <si>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</si>
  <si>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</si>
  <si>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</si>
  <si>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</si>
  <si>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</si>
  <si>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</si>
  <si>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</si>
  <si>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</si>
  <si>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</si>
  <si>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</si>
  <si>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</si>
  <si>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</si>
  <si>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</si>
  <si>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</si>
  <si>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</si>
  <si>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</si>
  <si>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</si>
  <si>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</si>
  <si>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</si>
  <si>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</si>
  <si>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</si>
  <si>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</si>
  <si>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</si>
  <si>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</si>
  <si>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</si>
  <si>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</si>
  <si>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</si>
  <si>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</si>
  <si>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</si>
  <si>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</si>
  <si>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</si>
  <si>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</si>
  <si>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</si>
  <si>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</si>
  <si>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</si>
  <si>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</si>
  <si>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</si>
  <si>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</si>
  <si>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</si>
  <si>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</si>
  <si>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</si>
  <si>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</si>
  <si>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</si>
  <si>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</si>
  <si>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</si>
  <si>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</si>
  <si>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</si>
  <si>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</si>
  <si>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</si>
  <si>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</si>
  <si>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</si>
  <si>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</si>
  <si>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</si>
  <si>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</si>
  <si>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</si>
  <si>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</si>
  <si>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</si>
  <si>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</si>
  <si>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</si>
  <si>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</si>
  <si>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</si>
  <si>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</si>
  <si>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الصور والبصمات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</si>
  <si>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</si>
  <si>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</si>
  <si>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</si>
  <si>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</si>
  <si>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</si>
  <si>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</si>
  <si>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</si>
  <si>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</si>
  <si>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</si>
  <si>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</si>
  <si>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</si>
  <si>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</si>
  <si>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</si>
  <si>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</si>
  <si>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13:30</t>
  </si>
  <si>
    <t>13:25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</si>
  <si>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</si>
  <si>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</si>
  <si>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</si>
  <si>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</si>
  <si>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</si>
  <si>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</si>
  <si>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</si>
  <si>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</si>
  <si>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</si>
  <si>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</si>
  <si>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</si>
  <si>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</si>
  <si>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</si>
  <si>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</si>
  <si>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</si>
  <si>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</si>
  <si>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</si>
  <si>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</si>
  <si>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</si>
  <si>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</si>
  <si>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</si>
  <si>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</si>
  <si>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</si>
  <si>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</si>
  <si>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</si>
  <si>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</si>
  <si>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</si>
  <si>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</si>
  <si>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</si>
  <si>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</si>
  <si>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</si>
  <si>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</si>
  <si>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</si>
  <si>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</si>
  <si>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</si>
  <si>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</si>
  <si>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</si>
  <si>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</si>
  <si>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</si>
  <si>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</si>
  <si>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</si>
  <si>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</si>
  <si>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</si>
  <si>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</si>
  <si>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</si>
  <si>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</si>
  <si>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</si>
  <si>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</si>
  <si>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</si>
  <si>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</si>
  <si>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</si>
  <si>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</si>
  <si>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</si>
  <si>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</si>
  <si>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</si>
  <si>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</si>
  <si>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</si>
  <si>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</si>
  <si>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</si>
  <si>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</si>
  <si>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</si>
  <si>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</si>
  <si>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</si>
  <si>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13:52</t>
  </si>
  <si>
    <t>13:28</t>
  </si>
  <si>
    <t>13:17</t>
  </si>
  <si>
    <t>13:53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</si>
  <si>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</si>
  <si>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</si>
  <si>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</si>
  <si>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</si>
  <si>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</si>
  <si>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</si>
  <si>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</si>
  <si>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</si>
  <si>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</si>
  <si>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</si>
  <si>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</si>
  <si>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</si>
  <si>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</si>
  <si>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</si>
  <si>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</si>
  <si>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</si>
  <si>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13:44</t>
  </si>
  <si>
    <t>13:32</t>
  </si>
  <si>
    <t>13:45</t>
  </si>
  <si>
    <t>13:19</t>
  </si>
  <si>
    <t>13:29</t>
  </si>
  <si>
    <t>13:37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</si>
  <si>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</si>
  <si>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</si>
  <si>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</si>
  <si>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</si>
  <si>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</si>
  <si>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</si>
  <si>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</si>
  <si>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</si>
  <si>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</si>
  <si>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</si>
  <si>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</si>
  <si>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</si>
  <si>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</si>
  <si>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</si>
  <si>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</si>
  <si>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</si>
  <si>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</si>
  <si>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 xml:space="preserve">2023-12-29 ~ 2023-12-29
</t>
  </si>
  <si>
    <t>2023-12-29</t>
  </si>
  <si>
    <t>13:36</t>
  </si>
  <si>
    <t>14:23</t>
  </si>
  <si>
    <t>14:24</t>
  </si>
  <si>
    <t>14:13</t>
  </si>
  <si>
    <t>13:48</t>
  </si>
  <si>
    <t>14:25</t>
  </si>
  <si>
    <t>14:26</t>
  </si>
  <si>
    <t>14:18</t>
  </si>
  <si>
    <t>14:20</t>
  </si>
  <si>
    <t>14:32</t>
  </si>
  <si>
    <t>14:11</t>
  </si>
  <si>
    <t>14:03</t>
  </si>
  <si>
    <t>13:24</t>
  </si>
  <si>
    <t>14:09</t>
  </si>
  <si>
    <t>13:57</t>
  </si>
  <si>
    <t>13:40</t>
  </si>
  <si>
    <t>13:23</t>
  </si>
  <si>
    <t>14:30</t>
  </si>
  <si>
    <t>13:46</t>
  </si>
  <si>
    <t>14:22</t>
  </si>
  <si>
    <t>14:05</t>
  </si>
  <si>
    <t>14:16</t>
  </si>
  <si>
    <t>14:04</t>
  </si>
  <si>
    <t>14:07</t>
  </si>
  <si>
    <t>14:19</t>
  </si>
  <si>
    <t>14:06</t>
  </si>
  <si>
    <t>14:17</t>
  </si>
  <si>
    <t>13:38</t>
  </si>
  <si>
    <t>13:41</t>
  </si>
  <si>
    <t>14:33</t>
  </si>
  <si>
    <t>523</t>
  </si>
  <si>
    <t>14:31</t>
  </si>
  <si>
    <t>14:08</t>
  </si>
  <si>
    <t>178</t>
  </si>
  <si>
    <t>747</t>
  </si>
  <si>
    <t>13:55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</si>
  <si>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</si>
  <si>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</si>
  <si>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</si>
  <si>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</si>
  <si>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</si>
  <si>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</si>
  <si>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</si>
  <si>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</si>
  <si>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</si>
  <si>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112.jpg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</si>
  <si>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</si>
  <si>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</si>
  <si>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</si>
  <si>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</si>
  <si>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</si>
  <si>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</si>
  <si>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</si>
  <si>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</si>
  <si>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</si>
  <si>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</si>
  <si>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</si>
  <si>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</si>
  <si>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</si>
  <si>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</si>
  <si>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</si>
  <si>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</si>
  <si>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</si>
  <si>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</si>
  <si>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</si>
  <si>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</si>
  <si>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</si>
  <si>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</si>
  <si>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</si>
  <si>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</si>
  <si>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</si>
  <si>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</si>
  <si>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</si>
  <si>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</si>
  <si>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</si>
  <si>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</si>
  <si>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</si>
  <si>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</si>
  <si>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</si>
  <si>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</si>
  <si>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</si>
  <si>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</si>
  <si>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</si>
  <si>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</si>
  <si>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</si>
  <si>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</si>
  <si>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</si>
  <si>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</si>
  <si>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</si>
  <si>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</si>
  <si>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302.jpg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</si>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</sst>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1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26" fillId="16" borderId="20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6" fillId="16" borderId="27" xfId="0" applyFont="1" applyFill="1" applyBorder="1" applyAlignment="1">
      <alignment horizontal="center"/>
    </xf>
    <xf numFmtId="0" fontId="2" fillId="0" borderId="28" xfId="4" applyFont="1" applyBorder="1" applyAlignment="1">
      <alignment wrapText="1"/>
    </xf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14" fontId="0" fillId="0" borderId="0" xfId="0" applyNumberFormat="1" applyAlignment="1">
      <alignment horizontal="center"/>
    </xf>
    <xf numFmtId="0" fontId="2" fillId="0" borderId="2" xfId="2" applyFont="1" applyBorder="1" applyAlignment="1">
      <alignment horizontal="right" wrapText="1"/>
    </xf>
    <xf numFmtId="0" fontId="2" fillId="0" borderId="2" xfId="2" applyFont="1" applyBorder="1" applyAlignment="1">
      <alignment wrapText="1"/>
    </xf>
    <xf numFmtId="14" fontId="2" fillId="0" borderId="2" xfId="2" applyNumberFormat="1" applyFont="1" applyBorder="1" applyAlignment="1">
      <alignment horizontal="right" wrapText="1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5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6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45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4" totalsRowShown="0">
  <autoFilter ref="A1:U324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818" totalsRowShown="0">
  <autoFilter ref="A1:F81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B1:H2" totalsRowShown="0" headerRowDxfId="44" dataDxfId="43">
  <autoFilter ref="B1:H2" xr:uid="{154E18DB-7FC7-4588-BF85-5106E81A3A43}"/>
  <tableColumns count="7">
    <tableColumn id="1" xr3:uid="{19C427C0-3054-4885-AF29-A42CD18F505D}" name="ID range" dataDxfId="42">
      <calculatedColumnFormula>_xlfn.XLOOKUP(Table3[[#This Row],[Class]],Classes!B1:B9,Classes!A1:A9,"??")</calculatedColumnFormula>
    </tableColumn>
    <tableColumn id="2" xr3:uid="{5664014D-7D3C-41D2-AD7B-A0D98844693D}" name="Class" dataDxfId="41"/>
    <tableColumn id="3" xr3:uid="{6E23AAC6-FD0D-4E52-9F81-ABFCBF302555}" name="حساب الحضور من اخر عدد مرات" dataDxfId="40"/>
    <tableColumn id="4" xr3:uid="{D476A30F-C3B1-4A79-AB13-50F31319C093}" name="التاريخ الـData" dataDxfId="39">
      <calculatedColumnFormula>TODAY()</calculatedColumnFormula>
    </tableColumn>
    <tableColumn id="5" xr3:uid="{CE68895D-8534-428D-B1AC-066626E532DD}" name="العدد" dataDxfId="38">
      <calculatedColumnFormula>COUNTA(B5:B505)</calculatedColumnFormula>
    </tableColumn>
    <tableColumn id="7" xr3:uid="{B7D64BDA-5A0B-45C7-928A-0568395809AB}" name="الصور والبصمات" dataDxfId="37">
      <calculatedColumnFormula array="1">COUNTA(_xlfn._xlws.FILTER(A5:A505,A5:A505&lt;&gt;""))</calculatedColumnFormula>
    </tableColumn>
    <tableColumn id="8" xr3:uid="{263CBEFF-3218-4097-BA5B-2DD3D10B45EB}" name="بطاقات التعارف" dataDxfId="36">
      <calculatedColumnFormula array="1">COUNTA(_xlfn._xlws.FILTER(S5:S505,S5:S505&lt;&gt;""))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B1:G2" totalsRowShown="0" headerRowDxfId="35" dataDxfId="34">
  <autoFilter ref="B1:G2" xr:uid="{B967D9CB-E4CF-49DB-AD02-87B98176DAF0}"/>
  <tableColumns count="6">
    <tableColumn id="1" xr3:uid="{8FE2FD76-D876-4C6F-A846-89A0096216BF}" name="ID range" dataDxfId="33"/>
    <tableColumn id="2" xr3:uid="{B4330DD3-7E8C-4D87-BBB1-7FFF19E7BD74}" name="Class" dataDxfId="32"/>
    <tableColumn id="3" xr3:uid="{C14B0E47-9C8F-4689-82AB-74892996922A}" name="حساب الحضور من اخر عدد مرات" dataDxfId="31">
      <calculatedColumnFormula>_xlfn.CEILING.MATH(8+(TODAY()-45282)/7)</calculatedColumnFormula>
    </tableColumn>
    <tableColumn id="4" xr3:uid="{F7FDFB8C-03B7-40DB-8B03-E00D6A59A755}" name="التاريخ الـData" dataDxfId="30">
      <calculatedColumnFormula>TODAY()</calculatedColumnFormula>
    </tableColumn>
    <tableColumn id="5" xr3:uid="{2218FFAD-E3EE-41B7-BE0E-EDB436DF65CE}" name="العدد" dataDxfId="29">
      <calculatedColumnFormula>COUNTA(B5:B100)</calculatedColumnFormula>
    </tableColumn>
    <tableColumn id="6" xr3:uid="{CCBB3951-0D1B-4F64-8CC4-BE6294EF5846}" name="البصمات" dataDxfId="28">
      <calculatedColumnFormula array="1">COUNTA(_xlfn._xlws.FILTER(A5:A100,A5:A100&lt;&gt;""))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4"/>
  <sheetViews>
    <sheetView topLeftCell="A289" workbookViewId="0">
      <selection activeCell="A325" sqref="A325:XFD325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0">
      <c r="A2" s="57">
        <v>1</v>
      </c>
      <c r="B2" s="58" t="s">
        <v>21</v>
      </c>
      <c r="C2" s="58" t="s">
        <v>22</v>
      </c>
      <c r="D2" s="59">
        <v>33920</v>
      </c>
      <c r="E2" s="58" t="s">
        <v>23</v>
      </c>
      <c r="F2" s="58" t="s">
        <v>24</v>
      </c>
      <c r="G2" s="58" t="s">
        <v>25</v>
      </c>
      <c r="H2" s="58" t="s">
        <v>26</v>
      </c>
      <c r="I2" s="58" t="s">
        <v>27</v>
      </c>
      <c r="J2" s="58" t="s">
        <v>26</v>
      </c>
      <c r="K2" s="58" t="s">
        <v>26</v>
      </c>
      <c r="L2" s="58" t="s">
        <v>28</v>
      </c>
      <c r="M2" s="58" t="s">
        <v>29</v>
      </c>
      <c r="N2" s="58" t="s">
        <v>30</v>
      </c>
      <c r="O2" s="58" t="s">
        <v>26</v>
      </c>
      <c r="P2" s="58" t="s">
        <v>31</v>
      </c>
      <c r="Q2" s="58" t="s">
        <v>32</v>
      </c>
      <c r="R2" s="58" t="s">
        <v>26</v>
      </c>
      <c r="S2" s="58" t="s">
        <v>26</v>
      </c>
      <c r="T2" s="58" t="s">
        <v>33</v>
      </c>
      <c r="U2" s="58" t="s">
        <v>26</v>
      </c>
    </row>
    <row r="3" spans="1:21" ht="45">
      <c r="A3" s="57">
        <v>2</v>
      </c>
      <c r="B3" s="58" t="s">
        <v>34</v>
      </c>
      <c r="C3" s="58" t="s">
        <v>22</v>
      </c>
      <c r="D3" s="59">
        <v>24415</v>
      </c>
      <c r="E3" s="58" t="s">
        <v>23</v>
      </c>
      <c r="F3" s="58" t="s">
        <v>26</v>
      </c>
      <c r="G3" s="58" t="s">
        <v>33</v>
      </c>
      <c r="H3" s="58" t="s">
        <v>35</v>
      </c>
      <c r="I3" s="58" t="s">
        <v>36</v>
      </c>
      <c r="J3" s="58" t="s">
        <v>26</v>
      </c>
      <c r="K3" s="58" t="s">
        <v>26</v>
      </c>
      <c r="L3" s="58" t="s">
        <v>37</v>
      </c>
      <c r="M3" s="58" t="s">
        <v>38</v>
      </c>
      <c r="N3" s="58" t="s">
        <v>39</v>
      </c>
      <c r="O3" s="58" t="s">
        <v>40</v>
      </c>
      <c r="P3" s="58" t="s">
        <v>41</v>
      </c>
      <c r="Q3" s="58" t="s">
        <v>31</v>
      </c>
      <c r="R3" s="58" t="s">
        <v>42</v>
      </c>
      <c r="S3" s="58" t="s">
        <v>43</v>
      </c>
      <c r="T3" s="58" t="s">
        <v>33</v>
      </c>
      <c r="U3" s="58" t="s">
        <v>26</v>
      </c>
    </row>
    <row r="4" spans="1:21" ht="45">
      <c r="A4" s="57">
        <v>3</v>
      </c>
      <c r="B4" s="58" t="s">
        <v>44</v>
      </c>
      <c r="C4" s="58" t="s">
        <v>22</v>
      </c>
      <c r="D4" s="59">
        <v>38923</v>
      </c>
      <c r="E4" s="58" t="s">
        <v>23</v>
      </c>
      <c r="F4" s="58" t="s">
        <v>45</v>
      </c>
      <c r="G4" s="58" t="s">
        <v>25</v>
      </c>
      <c r="H4" s="58" t="s">
        <v>26</v>
      </c>
      <c r="I4" s="58" t="s">
        <v>46</v>
      </c>
      <c r="J4" s="58" t="s">
        <v>47</v>
      </c>
      <c r="K4" s="58" t="s">
        <v>48</v>
      </c>
      <c r="L4" s="58" t="s">
        <v>49</v>
      </c>
      <c r="M4" s="58" t="s">
        <v>50</v>
      </c>
      <c r="N4" s="58" t="s">
        <v>51</v>
      </c>
      <c r="O4" s="58" t="s">
        <v>52</v>
      </c>
      <c r="P4" s="58" t="s">
        <v>53</v>
      </c>
      <c r="Q4" s="58" t="s">
        <v>54</v>
      </c>
      <c r="R4" s="58" t="s">
        <v>42</v>
      </c>
      <c r="S4" s="58" t="s">
        <v>26</v>
      </c>
      <c r="T4" s="58" t="s">
        <v>33</v>
      </c>
      <c r="U4" s="58" t="s">
        <v>26</v>
      </c>
    </row>
    <row r="5" spans="1:21" ht="45">
      <c r="A5" s="57">
        <v>4</v>
      </c>
      <c r="B5" s="58" t="s">
        <v>55</v>
      </c>
      <c r="C5" s="58" t="s">
        <v>22</v>
      </c>
      <c r="D5" s="59">
        <v>32698</v>
      </c>
      <c r="E5" s="58" t="s">
        <v>23</v>
      </c>
      <c r="F5" s="58" t="s">
        <v>26</v>
      </c>
      <c r="G5" s="58" t="s">
        <v>33</v>
      </c>
      <c r="H5" s="58" t="s">
        <v>56</v>
      </c>
      <c r="I5" s="58" t="s">
        <v>57</v>
      </c>
      <c r="J5" s="58" t="s">
        <v>26</v>
      </c>
      <c r="K5" s="58" t="s">
        <v>26</v>
      </c>
      <c r="L5" s="58" t="s">
        <v>37</v>
      </c>
      <c r="M5" s="58" t="s">
        <v>26</v>
      </c>
      <c r="N5" s="58" t="s">
        <v>58</v>
      </c>
      <c r="O5" s="58" t="s">
        <v>26</v>
      </c>
      <c r="P5" s="58" t="s">
        <v>54</v>
      </c>
      <c r="Q5" s="58" t="s">
        <v>31</v>
      </c>
      <c r="R5" s="58" t="s">
        <v>42</v>
      </c>
      <c r="S5" s="58" t="s">
        <v>59</v>
      </c>
      <c r="T5" s="58" t="s">
        <v>33</v>
      </c>
      <c r="U5" s="58" t="s">
        <v>26</v>
      </c>
    </row>
    <row r="6" spans="1:21" ht="45">
      <c r="A6" s="57">
        <v>5</v>
      </c>
      <c r="B6" s="58" t="s">
        <v>60</v>
      </c>
      <c r="C6" s="58" t="s">
        <v>22</v>
      </c>
      <c r="D6" s="59">
        <v>27324</v>
      </c>
      <c r="E6" s="58" t="s">
        <v>23</v>
      </c>
      <c r="F6" s="58" t="s">
        <v>26</v>
      </c>
      <c r="G6" s="58" t="s">
        <v>33</v>
      </c>
      <c r="H6" s="58" t="s">
        <v>26</v>
      </c>
      <c r="I6" s="58" t="s">
        <v>26</v>
      </c>
      <c r="J6" s="58" t="s">
        <v>26</v>
      </c>
      <c r="K6" s="58" t="s">
        <v>26</v>
      </c>
      <c r="L6" s="58" t="s">
        <v>61</v>
      </c>
      <c r="M6" s="58" t="s">
        <v>62</v>
      </c>
      <c r="N6" s="58" t="s">
        <v>63</v>
      </c>
      <c r="O6" s="58" t="s">
        <v>64</v>
      </c>
      <c r="P6" s="58" t="s">
        <v>54</v>
      </c>
      <c r="Q6" s="58" t="s">
        <v>65</v>
      </c>
      <c r="R6" s="58" t="s">
        <v>26</v>
      </c>
      <c r="S6" s="58" t="s">
        <v>26</v>
      </c>
      <c r="T6" s="58" t="s">
        <v>33</v>
      </c>
      <c r="U6" s="58" t="s">
        <v>26</v>
      </c>
    </row>
    <row r="7" spans="1:21" ht="30">
      <c r="A7" s="57">
        <v>6</v>
      </c>
      <c r="B7" s="58" t="s">
        <v>66</v>
      </c>
      <c r="C7" s="58" t="s">
        <v>22</v>
      </c>
      <c r="D7" s="59">
        <v>31572</v>
      </c>
      <c r="E7" s="58" t="s">
        <v>23</v>
      </c>
      <c r="F7" s="58" t="s">
        <v>26</v>
      </c>
      <c r="G7" s="58" t="s">
        <v>33</v>
      </c>
      <c r="H7" s="58" t="s">
        <v>26</v>
      </c>
      <c r="I7" s="58" t="s">
        <v>67</v>
      </c>
      <c r="J7" s="58" t="s">
        <v>26</v>
      </c>
      <c r="K7" s="58" t="s">
        <v>26</v>
      </c>
      <c r="L7" s="58" t="s">
        <v>68</v>
      </c>
      <c r="M7" s="58" t="s">
        <v>41</v>
      </c>
      <c r="N7" s="58" t="s">
        <v>69</v>
      </c>
      <c r="O7" s="58" t="s">
        <v>26</v>
      </c>
      <c r="P7" s="58" t="s">
        <v>38</v>
      </c>
      <c r="Q7" s="58" t="s">
        <v>70</v>
      </c>
      <c r="R7" s="58" t="s">
        <v>42</v>
      </c>
      <c r="S7" s="58" t="s">
        <v>71</v>
      </c>
      <c r="T7" s="58" t="s">
        <v>33</v>
      </c>
      <c r="U7" s="58" t="s">
        <v>26</v>
      </c>
    </row>
    <row r="8" spans="1:21" ht="30">
      <c r="A8" s="57">
        <v>102</v>
      </c>
      <c r="B8" s="58" t="s">
        <v>72</v>
      </c>
      <c r="C8" s="58" t="s">
        <v>22</v>
      </c>
      <c r="D8" s="59">
        <v>32698</v>
      </c>
      <c r="E8" s="58" t="s">
        <v>23</v>
      </c>
      <c r="F8" s="58" t="s">
        <v>26</v>
      </c>
      <c r="G8" s="58" t="s">
        <v>33</v>
      </c>
      <c r="H8" s="58" t="s">
        <v>26</v>
      </c>
      <c r="I8" s="58" t="s">
        <v>73</v>
      </c>
      <c r="J8" s="58" t="s">
        <v>26</v>
      </c>
      <c r="K8" s="58" t="s">
        <v>26</v>
      </c>
      <c r="L8" s="58" t="s">
        <v>74</v>
      </c>
      <c r="M8" s="58" t="s">
        <v>65</v>
      </c>
      <c r="N8" s="58" t="s">
        <v>75</v>
      </c>
      <c r="O8" s="58" t="s">
        <v>26</v>
      </c>
      <c r="P8" s="58" t="s">
        <v>53</v>
      </c>
      <c r="Q8" s="58" t="s">
        <v>70</v>
      </c>
      <c r="R8" s="58" t="s">
        <v>42</v>
      </c>
      <c r="S8" s="58" t="s">
        <v>76</v>
      </c>
      <c r="T8" s="58" t="s">
        <v>33</v>
      </c>
      <c r="U8" s="58" t="s">
        <v>26</v>
      </c>
    </row>
    <row r="9" spans="1:21" ht="30">
      <c r="A9" s="57">
        <v>103</v>
      </c>
      <c r="B9" s="58" t="s">
        <v>77</v>
      </c>
      <c r="C9" s="58" t="s">
        <v>22</v>
      </c>
      <c r="D9" s="59">
        <v>36000</v>
      </c>
      <c r="E9" s="58" t="s">
        <v>23</v>
      </c>
      <c r="F9" s="58" t="s">
        <v>26</v>
      </c>
      <c r="G9" s="58" t="s">
        <v>33</v>
      </c>
      <c r="H9" s="58" t="s">
        <v>78</v>
      </c>
      <c r="I9" s="58" t="s">
        <v>79</v>
      </c>
      <c r="J9" s="58" t="s">
        <v>26</v>
      </c>
      <c r="K9" s="58" t="s">
        <v>26</v>
      </c>
      <c r="L9" s="58" t="s">
        <v>80</v>
      </c>
      <c r="M9" s="58" t="s">
        <v>81</v>
      </c>
      <c r="N9" s="58" t="s">
        <v>82</v>
      </c>
      <c r="O9" s="58" t="s">
        <v>26</v>
      </c>
      <c r="P9" s="58" t="s">
        <v>83</v>
      </c>
      <c r="Q9" s="58" t="s">
        <v>53</v>
      </c>
      <c r="R9" s="58" t="s">
        <v>42</v>
      </c>
      <c r="S9" s="58" t="s">
        <v>26</v>
      </c>
      <c r="T9" s="58" t="s">
        <v>33</v>
      </c>
      <c r="U9" s="58" t="s">
        <v>26</v>
      </c>
    </row>
    <row r="10" spans="1:21" ht="45">
      <c r="A10" s="57">
        <v>104</v>
      </c>
      <c r="B10" s="58" t="s">
        <v>84</v>
      </c>
      <c r="C10" s="58" t="s">
        <v>22</v>
      </c>
      <c r="D10" s="59">
        <v>36439</v>
      </c>
      <c r="E10" s="58" t="s">
        <v>23</v>
      </c>
      <c r="F10" s="58" t="s">
        <v>26</v>
      </c>
      <c r="G10" s="58" t="s">
        <v>33</v>
      </c>
      <c r="H10" s="58" t="s">
        <v>26</v>
      </c>
      <c r="I10" s="58" t="s">
        <v>85</v>
      </c>
      <c r="J10" s="58" t="s">
        <v>26</v>
      </c>
      <c r="K10" s="58" t="s">
        <v>26</v>
      </c>
      <c r="L10" s="58" t="s">
        <v>61</v>
      </c>
      <c r="M10" s="58" t="s">
        <v>86</v>
      </c>
      <c r="N10" s="58" t="s">
        <v>87</v>
      </c>
      <c r="O10" s="58" t="s">
        <v>64</v>
      </c>
      <c r="P10" s="58" t="s">
        <v>83</v>
      </c>
      <c r="Q10" s="58" t="s">
        <v>83</v>
      </c>
      <c r="R10" s="58" t="s">
        <v>26</v>
      </c>
      <c r="S10" s="58" t="s">
        <v>88</v>
      </c>
      <c r="T10" s="58" t="s">
        <v>33</v>
      </c>
      <c r="U10" s="58" t="s">
        <v>26</v>
      </c>
    </row>
    <row r="11" spans="1:21" ht="45">
      <c r="A11" s="57">
        <v>113</v>
      </c>
      <c r="B11" s="58" t="s">
        <v>1695</v>
      </c>
      <c r="C11" s="58" t="s">
        <v>22</v>
      </c>
      <c r="D11" s="59">
        <v>39644</v>
      </c>
      <c r="E11" s="58" t="s">
        <v>89</v>
      </c>
      <c r="F11" s="58" t="s">
        <v>90</v>
      </c>
      <c r="G11" s="58" t="s">
        <v>33</v>
      </c>
      <c r="H11" s="58" t="s">
        <v>26</v>
      </c>
      <c r="I11" s="58" t="s">
        <v>91</v>
      </c>
      <c r="J11" s="58" t="s">
        <v>92</v>
      </c>
      <c r="K11" s="58" t="s">
        <v>26</v>
      </c>
      <c r="L11" s="58" t="s">
        <v>26</v>
      </c>
      <c r="M11" s="58" t="s">
        <v>93</v>
      </c>
      <c r="N11" s="58" t="s">
        <v>94</v>
      </c>
      <c r="O11" s="58" t="s">
        <v>95</v>
      </c>
      <c r="P11" s="58" t="s">
        <v>41</v>
      </c>
      <c r="Q11" s="58" t="s">
        <v>93</v>
      </c>
      <c r="R11" s="58" t="s">
        <v>42</v>
      </c>
      <c r="S11" s="58" t="s">
        <v>96</v>
      </c>
      <c r="T11" s="58" t="s">
        <v>33</v>
      </c>
      <c r="U11" s="58" t="s">
        <v>26</v>
      </c>
    </row>
    <row r="12" spans="1:21" ht="30">
      <c r="A12" s="57">
        <v>114</v>
      </c>
      <c r="B12" s="58" t="s">
        <v>97</v>
      </c>
      <c r="C12" s="58" t="s">
        <v>22</v>
      </c>
      <c r="D12" s="59">
        <v>39780</v>
      </c>
      <c r="E12" s="58" t="s">
        <v>89</v>
      </c>
      <c r="F12" s="58" t="s">
        <v>26</v>
      </c>
      <c r="G12" s="58" t="s">
        <v>33</v>
      </c>
      <c r="H12" s="58" t="s">
        <v>26</v>
      </c>
      <c r="I12" s="58" t="s">
        <v>98</v>
      </c>
      <c r="J12" s="58" t="s">
        <v>26</v>
      </c>
      <c r="K12" s="58" t="s">
        <v>26</v>
      </c>
      <c r="L12" s="58" t="s">
        <v>26</v>
      </c>
      <c r="M12" s="58" t="s">
        <v>41</v>
      </c>
      <c r="N12" s="58" t="s">
        <v>99</v>
      </c>
      <c r="O12" s="58" t="s">
        <v>26</v>
      </c>
      <c r="P12" s="58" t="s">
        <v>26</v>
      </c>
      <c r="Q12" s="58" t="s">
        <v>26</v>
      </c>
      <c r="R12" s="58" t="s">
        <v>42</v>
      </c>
      <c r="S12" s="58" t="s">
        <v>26</v>
      </c>
      <c r="T12" s="58" t="s">
        <v>33</v>
      </c>
      <c r="U12" s="58" t="s">
        <v>26</v>
      </c>
    </row>
    <row r="13" spans="1:21" ht="30">
      <c r="A13" s="57">
        <v>115</v>
      </c>
      <c r="B13" s="58" t="s">
        <v>100</v>
      </c>
      <c r="C13" s="58" t="s">
        <v>22</v>
      </c>
      <c r="D13" s="59">
        <v>39639</v>
      </c>
      <c r="E13" s="58" t="s">
        <v>89</v>
      </c>
      <c r="F13" s="58" t="s">
        <v>101</v>
      </c>
      <c r="G13" s="58" t="s">
        <v>33</v>
      </c>
      <c r="H13" s="58" t="s">
        <v>26</v>
      </c>
      <c r="I13" s="58" t="s">
        <v>26</v>
      </c>
      <c r="J13" s="58" t="s">
        <v>102</v>
      </c>
      <c r="K13" s="58" t="s">
        <v>103</v>
      </c>
      <c r="L13" s="58" t="s">
        <v>49</v>
      </c>
      <c r="M13" s="58" t="s">
        <v>104</v>
      </c>
      <c r="N13" s="58" t="s">
        <v>105</v>
      </c>
      <c r="O13" s="58" t="s">
        <v>26</v>
      </c>
      <c r="P13" s="58" t="s">
        <v>70</v>
      </c>
      <c r="Q13" s="58" t="s">
        <v>106</v>
      </c>
      <c r="R13" s="58" t="s">
        <v>42</v>
      </c>
      <c r="S13" s="58" t="s">
        <v>107</v>
      </c>
      <c r="T13" s="58" t="s">
        <v>33</v>
      </c>
      <c r="U13" s="58" t="s">
        <v>26</v>
      </c>
    </row>
    <row r="14" spans="1:21" ht="45">
      <c r="A14" s="57">
        <v>116</v>
      </c>
      <c r="B14" s="58" t="s">
        <v>108</v>
      </c>
      <c r="C14" s="58" t="s">
        <v>22</v>
      </c>
      <c r="D14" s="59">
        <v>39788</v>
      </c>
      <c r="E14" s="58" t="s">
        <v>89</v>
      </c>
      <c r="F14" s="58" t="s">
        <v>109</v>
      </c>
      <c r="G14" s="58" t="s">
        <v>33</v>
      </c>
      <c r="H14" s="58" t="s">
        <v>26</v>
      </c>
      <c r="I14" s="58" t="s">
        <v>110</v>
      </c>
      <c r="J14" s="58" t="s">
        <v>111</v>
      </c>
      <c r="K14" s="58" t="s">
        <v>112</v>
      </c>
      <c r="L14" s="58" t="s">
        <v>113</v>
      </c>
      <c r="M14" s="58" t="s">
        <v>114</v>
      </c>
      <c r="N14" s="58" t="s">
        <v>115</v>
      </c>
      <c r="O14" s="58" t="s">
        <v>26</v>
      </c>
      <c r="P14" s="58" t="s">
        <v>116</v>
      </c>
      <c r="Q14" s="58" t="s">
        <v>53</v>
      </c>
      <c r="R14" s="58" t="s">
        <v>42</v>
      </c>
      <c r="S14" s="58" t="s">
        <v>117</v>
      </c>
      <c r="T14" s="58" t="s">
        <v>33</v>
      </c>
      <c r="U14" s="58" t="s">
        <v>26</v>
      </c>
    </row>
    <row r="15" spans="1:21" ht="30">
      <c r="A15" s="57">
        <v>118</v>
      </c>
      <c r="B15" s="58" t="s">
        <v>118</v>
      </c>
      <c r="C15" s="58" t="s">
        <v>22</v>
      </c>
      <c r="D15" s="59">
        <v>40033</v>
      </c>
      <c r="E15" s="58" t="s">
        <v>89</v>
      </c>
      <c r="F15" s="58" t="s">
        <v>26</v>
      </c>
      <c r="G15" s="58" t="s">
        <v>33</v>
      </c>
      <c r="H15" s="58" t="s">
        <v>26</v>
      </c>
      <c r="I15" s="58" t="s">
        <v>119</v>
      </c>
      <c r="J15" s="58" t="s">
        <v>26</v>
      </c>
      <c r="K15" s="58" t="s">
        <v>26</v>
      </c>
      <c r="L15" s="58" t="s">
        <v>26</v>
      </c>
      <c r="M15" s="58" t="s">
        <v>26</v>
      </c>
      <c r="N15" s="58" t="s">
        <v>120</v>
      </c>
      <c r="O15" s="58" t="s">
        <v>26</v>
      </c>
      <c r="P15" s="58" t="s">
        <v>53</v>
      </c>
      <c r="Q15" s="58" t="s">
        <v>41</v>
      </c>
      <c r="R15" s="58" t="s">
        <v>121</v>
      </c>
      <c r="S15" s="58" t="s">
        <v>26</v>
      </c>
      <c r="T15" s="58" t="s">
        <v>33</v>
      </c>
      <c r="U15" s="58" t="s">
        <v>26</v>
      </c>
    </row>
    <row r="16" spans="1:21" ht="30">
      <c r="A16" s="57">
        <v>119</v>
      </c>
      <c r="B16" s="58" t="s">
        <v>122</v>
      </c>
      <c r="C16" s="58" t="s">
        <v>22</v>
      </c>
      <c r="D16" s="59">
        <v>39486</v>
      </c>
      <c r="E16" s="58" t="s">
        <v>89</v>
      </c>
      <c r="F16" s="58" t="s">
        <v>26</v>
      </c>
      <c r="G16" s="58" t="s">
        <v>33</v>
      </c>
      <c r="H16" s="58" t="s">
        <v>26</v>
      </c>
      <c r="I16" s="58" t="s">
        <v>123</v>
      </c>
      <c r="J16" s="58" t="s">
        <v>26</v>
      </c>
      <c r="K16" s="58" t="s">
        <v>26</v>
      </c>
      <c r="L16" s="58" t="s">
        <v>26</v>
      </c>
      <c r="M16" s="58" t="s">
        <v>124</v>
      </c>
      <c r="N16" s="58" t="s">
        <v>125</v>
      </c>
      <c r="O16" s="58" t="s">
        <v>26</v>
      </c>
      <c r="P16" s="58" t="s">
        <v>41</v>
      </c>
      <c r="Q16" s="58" t="s">
        <v>50</v>
      </c>
      <c r="R16" s="58" t="s">
        <v>42</v>
      </c>
      <c r="S16" s="58" t="s">
        <v>26</v>
      </c>
      <c r="T16" s="58" t="s">
        <v>33</v>
      </c>
      <c r="U16" s="58" t="s">
        <v>26</v>
      </c>
    </row>
    <row r="17" spans="1:21" ht="30">
      <c r="A17" s="57">
        <v>120</v>
      </c>
      <c r="B17" s="58" t="s">
        <v>126</v>
      </c>
      <c r="C17" s="58" t="s">
        <v>22</v>
      </c>
      <c r="D17" s="59">
        <v>39920</v>
      </c>
      <c r="E17" s="58" t="s">
        <v>89</v>
      </c>
      <c r="F17" s="58" t="s">
        <v>109</v>
      </c>
      <c r="G17" s="58" t="s">
        <v>33</v>
      </c>
      <c r="H17" s="58" t="s">
        <v>26</v>
      </c>
      <c r="I17" s="58" t="s">
        <v>127</v>
      </c>
      <c r="J17" s="58" t="s">
        <v>26</v>
      </c>
      <c r="K17" s="58" t="s">
        <v>26</v>
      </c>
      <c r="L17" s="58" t="s">
        <v>128</v>
      </c>
      <c r="M17" s="58" t="s">
        <v>129</v>
      </c>
      <c r="N17" s="58" t="s">
        <v>130</v>
      </c>
      <c r="O17" s="58" t="s">
        <v>26</v>
      </c>
      <c r="P17" s="58" t="s">
        <v>53</v>
      </c>
      <c r="Q17" s="58" t="s">
        <v>116</v>
      </c>
      <c r="R17" s="58" t="s">
        <v>42</v>
      </c>
      <c r="S17" s="58" t="s">
        <v>131</v>
      </c>
      <c r="T17" s="58" t="s">
        <v>33</v>
      </c>
      <c r="U17" s="58" t="s">
        <v>26</v>
      </c>
    </row>
    <row r="18" spans="1:21" ht="45">
      <c r="A18" s="57">
        <v>121</v>
      </c>
      <c r="B18" s="58" t="s">
        <v>1680</v>
      </c>
      <c r="C18" s="58" t="s">
        <v>22</v>
      </c>
      <c r="D18" s="59">
        <v>39731</v>
      </c>
      <c r="E18" s="58" t="s">
        <v>89</v>
      </c>
      <c r="F18" s="58" t="s">
        <v>1681</v>
      </c>
      <c r="G18" s="58" t="s">
        <v>33</v>
      </c>
      <c r="H18" s="58" t="s">
        <v>26</v>
      </c>
      <c r="I18" s="58" t="s">
        <v>132</v>
      </c>
      <c r="J18" s="58" t="s">
        <v>1682</v>
      </c>
      <c r="K18" s="58" t="s">
        <v>1683</v>
      </c>
      <c r="L18" s="58" t="s">
        <v>49</v>
      </c>
      <c r="M18" s="58" t="s">
        <v>133</v>
      </c>
      <c r="N18" s="58" t="s">
        <v>75</v>
      </c>
      <c r="O18" s="58" t="s">
        <v>26</v>
      </c>
      <c r="P18" s="58" t="s">
        <v>54</v>
      </c>
      <c r="Q18" s="58" t="s">
        <v>50</v>
      </c>
      <c r="R18" s="58" t="s">
        <v>42</v>
      </c>
      <c r="S18" s="58" t="s">
        <v>1684</v>
      </c>
      <c r="T18" s="58" t="s">
        <v>33</v>
      </c>
      <c r="U18" s="58" t="s">
        <v>26</v>
      </c>
    </row>
    <row r="19" spans="1:21" ht="60">
      <c r="A19" s="57">
        <v>122</v>
      </c>
      <c r="B19" s="58" t="s">
        <v>134</v>
      </c>
      <c r="C19" s="58" t="s">
        <v>22</v>
      </c>
      <c r="D19" s="59">
        <v>39702</v>
      </c>
      <c r="E19" s="58" t="s">
        <v>89</v>
      </c>
      <c r="F19" s="58" t="s">
        <v>109</v>
      </c>
      <c r="G19" s="58" t="s">
        <v>33</v>
      </c>
      <c r="H19" s="58" t="s">
        <v>26</v>
      </c>
      <c r="I19" s="58" t="s">
        <v>135</v>
      </c>
      <c r="J19" s="58" t="s">
        <v>136</v>
      </c>
      <c r="K19" s="58" t="s">
        <v>137</v>
      </c>
      <c r="L19" s="58" t="s">
        <v>26</v>
      </c>
      <c r="M19" s="58" t="s">
        <v>138</v>
      </c>
      <c r="N19" s="58" t="s">
        <v>130</v>
      </c>
      <c r="O19" s="58" t="s">
        <v>26</v>
      </c>
      <c r="P19" s="58" t="s">
        <v>38</v>
      </c>
      <c r="Q19" s="58" t="s">
        <v>50</v>
      </c>
      <c r="R19" s="58" t="s">
        <v>42</v>
      </c>
      <c r="S19" s="58" t="s">
        <v>139</v>
      </c>
      <c r="T19" s="58" t="s">
        <v>33</v>
      </c>
      <c r="U19" s="58" t="s">
        <v>26</v>
      </c>
    </row>
    <row r="20" spans="1:21" ht="45">
      <c r="A20" s="57">
        <v>123</v>
      </c>
      <c r="B20" s="58" t="s">
        <v>1696</v>
      </c>
      <c r="C20" s="58" t="s">
        <v>22</v>
      </c>
      <c r="D20" s="59">
        <v>39605</v>
      </c>
      <c r="E20" s="58" t="s">
        <v>89</v>
      </c>
      <c r="F20" s="58" t="s">
        <v>26</v>
      </c>
      <c r="G20" s="58" t="s">
        <v>33</v>
      </c>
      <c r="H20" s="58" t="s">
        <v>26</v>
      </c>
      <c r="I20" s="58" t="s">
        <v>140</v>
      </c>
      <c r="J20" s="58" t="s">
        <v>26</v>
      </c>
      <c r="K20" s="58" t="s">
        <v>26</v>
      </c>
      <c r="L20" s="58" t="s">
        <v>26</v>
      </c>
      <c r="M20" s="58" t="s">
        <v>141</v>
      </c>
      <c r="N20" s="58" t="s">
        <v>82</v>
      </c>
      <c r="O20" s="58" t="s">
        <v>64</v>
      </c>
      <c r="P20" s="58" t="s">
        <v>38</v>
      </c>
      <c r="Q20" s="58" t="s">
        <v>142</v>
      </c>
      <c r="R20" s="58" t="s">
        <v>42</v>
      </c>
      <c r="S20" s="58" t="s">
        <v>143</v>
      </c>
      <c r="T20" s="58" t="s">
        <v>33</v>
      </c>
      <c r="U20" s="58" t="s">
        <v>26</v>
      </c>
    </row>
    <row r="21" spans="1:21" ht="45">
      <c r="A21" s="57">
        <v>124</v>
      </c>
      <c r="B21" s="58" t="s">
        <v>1697</v>
      </c>
      <c r="C21" s="58" t="s">
        <v>22</v>
      </c>
      <c r="D21" s="59">
        <v>40055</v>
      </c>
      <c r="E21" s="58" t="s">
        <v>89</v>
      </c>
      <c r="F21" s="58" t="s">
        <v>26</v>
      </c>
      <c r="G21" s="58" t="s">
        <v>33</v>
      </c>
      <c r="H21" s="58" t="s">
        <v>26</v>
      </c>
      <c r="I21" s="58" t="s">
        <v>144</v>
      </c>
      <c r="J21" s="58" t="s">
        <v>26</v>
      </c>
      <c r="K21" s="58" t="s">
        <v>26</v>
      </c>
      <c r="L21" s="58" t="s">
        <v>26</v>
      </c>
      <c r="M21" s="58" t="s">
        <v>138</v>
      </c>
      <c r="N21" s="58" t="s">
        <v>130</v>
      </c>
      <c r="O21" s="58" t="s">
        <v>26</v>
      </c>
      <c r="P21" s="58" t="s">
        <v>53</v>
      </c>
      <c r="Q21" s="58" t="s">
        <v>116</v>
      </c>
      <c r="R21" s="58" t="s">
        <v>42</v>
      </c>
      <c r="S21" s="58" t="s">
        <v>26</v>
      </c>
      <c r="T21" s="58" t="s">
        <v>33</v>
      </c>
      <c r="U21" s="58" t="s">
        <v>26</v>
      </c>
    </row>
    <row r="22" spans="1:21" ht="30">
      <c r="A22" s="57">
        <v>125</v>
      </c>
      <c r="B22" s="58" t="s">
        <v>145</v>
      </c>
      <c r="C22" s="58" t="s">
        <v>22</v>
      </c>
      <c r="D22" s="59">
        <v>39896</v>
      </c>
      <c r="E22" s="58" t="s">
        <v>89</v>
      </c>
      <c r="F22" s="58" t="s">
        <v>26</v>
      </c>
      <c r="G22" s="58" t="s">
        <v>33</v>
      </c>
      <c r="H22" s="58" t="s">
        <v>26</v>
      </c>
      <c r="I22" s="58" t="s">
        <v>146</v>
      </c>
      <c r="J22" s="58" t="s">
        <v>26</v>
      </c>
      <c r="K22" s="58" t="s">
        <v>26</v>
      </c>
      <c r="L22" s="58" t="s">
        <v>26</v>
      </c>
      <c r="M22" s="58" t="s">
        <v>38</v>
      </c>
      <c r="N22" s="58" t="s">
        <v>147</v>
      </c>
      <c r="O22" s="58" t="s">
        <v>75</v>
      </c>
      <c r="P22" s="58" t="s">
        <v>26</v>
      </c>
      <c r="Q22" s="58" t="s">
        <v>26</v>
      </c>
      <c r="R22" s="58" t="s">
        <v>42</v>
      </c>
      <c r="S22" s="58" t="s">
        <v>148</v>
      </c>
      <c r="T22" s="58" t="s">
        <v>33</v>
      </c>
      <c r="U22" s="58" t="s">
        <v>26</v>
      </c>
    </row>
    <row r="23" spans="1:21" ht="45">
      <c r="A23" s="57">
        <v>126</v>
      </c>
      <c r="B23" s="58" t="s">
        <v>149</v>
      </c>
      <c r="C23" s="58" t="s">
        <v>22</v>
      </c>
      <c r="D23" s="59">
        <v>39882</v>
      </c>
      <c r="E23" s="58" t="s">
        <v>89</v>
      </c>
      <c r="F23" s="58" t="s">
        <v>150</v>
      </c>
      <c r="G23" s="58" t="s">
        <v>33</v>
      </c>
      <c r="H23" s="58" t="s">
        <v>26</v>
      </c>
      <c r="I23" s="58" t="s">
        <v>151</v>
      </c>
      <c r="J23" s="58" t="s">
        <v>26</v>
      </c>
      <c r="K23" s="58" t="s">
        <v>152</v>
      </c>
      <c r="L23" s="58" t="s">
        <v>153</v>
      </c>
      <c r="M23" s="58" t="s">
        <v>26</v>
      </c>
      <c r="N23" s="58" t="s">
        <v>154</v>
      </c>
      <c r="O23" s="58" t="s">
        <v>26</v>
      </c>
      <c r="P23" s="58" t="s">
        <v>26</v>
      </c>
      <c r="Q23" s="58" t="s">
        <v>26</v>
      </c>
      <c r="R23" s="58" t="s">
        <v>42</v>
      </c>
      <c r="S23" s="58" t="s">
        <v>155</v>
      </c>
      <c r="T23" s="58" t="s">
        <v>33</v>
      </c>
      <c r="U23" s="58" t="s">
        <v>26</v>
      </c>
    </row>
    <row r="24" spans="1:21" ht="45">
      <c r="A24" s="57">
        <v>127</v>
      </c>
      <c r="B24" s="58" t="s">
        <v>156</v>
      </c>
      <c r="C24" s="58" t="s">
        <v>22</v>
      </c>
      <c r="D24" s="59">
        <v>39706</v>
      </c>
      <c r="E24" s="58" t="s">
        <v>89</v>
      </c>
      <c r="F24" s="58" t="s">
        <v>26</v>
      </c>
      <c r="G24" s="58" t="s">
        <v>33</v>
      </c>
      <c r="H24" s="58" t="s">
        <v>26</v>
      </c>
      <c r="I24" s="58" t="s">
        <v>157</v>
      </c>
      <c r="J24" s="58" t="s">
        <v>26</v>
      </c>
      <c r="K24" s="58" t="s">
        <v>26</v>
      </c>
      <c r="L24" s="58" t="s">
        <v>26</v>
      </c>
      <c r="M24" s="58" t="s">
        <v>93</v>
      </c>
      <c r="N24" s="58" t="s">
        <v>158</v>
      </c>
      <c r="O24" s="58" t="s">
        <v>125</v>
      </c>
      <c r="P24" s="58" t="s">
        <v>26</v>
      </c>
      <c r="Q24" s="58" t="s">
        <v>26</v>
      </c>
      <c r="R24" s="58" t="s">
        <v>42</v>
      </c>
      <c r="S24" s="58" t="s">
        <v>26</v>
      </c>
      <c r="T24" s="58" t="s">
        <v>33</v>
      </c>
      <c r="U24" s="58" t="s">
        <v>26</v>
      </c>
    </row>
    <row r="25" spans="1:21" ht="45">
      <c r="A25" s="57">
        <v>128</v>
      </c>
      <c r="B25" s="58" t="s">
        <v>159</v>
      </c>
      <c r="C25" s="58" t="s">
        <v>22</v>
      </c>
      <c r="D25" s="59">
        <v>39640</v>
      </c>
      <c r="E25" s="58" t="s">
        <v>89</v>
      </c>
      <c r="F25" s="58" t="s">
        <v>26</v>
      </c>
      <c r="G25" s="58" t="s">
        <v>33</v>
      </c>
      <c r="H25" s="58" t="s">
        <v>26</v>
      </c>
      <c r="I25" s="58" t="s">
        <v>160</v>
      </c>
      <c r="J25" s="58" t="s">
        <v>26</v>
      </c>
      <c r="K25" s="58" t="s">
        <v>26</v>
      </c>
      <c r="L25" s="58" t="s">
        <v>26</v>
      </c>
      <c r="M25" s="58" t="s">
        <v>31</v>
      </c>
      <c r="N25" s="58" t="s">
        <v>161</v>
      </c>
      <c r="O25" s="58" t="s">
        <v>64</v>
      </c>
      <c r="P25" s="58" t="s">
        <v>41</v>
      </c>
      <c r="Q25" s="58" t="s">
        <v>26</v>
      </c>
      <c r="R25" s="58" t="s">
        <v>42</v>
      </c>
      <c r="S25" s="58" t="s">
        <v>26</v>
      </c>
      <c r="T25" s="58" t="s">
        <v>33</v>
      </c>
      <c r="U25" s="58" t="s">
        <v>26</v>
      </c>
    </row>
    <row r="26" spans="1:21" ht="60">
      <c r="A26" s="57">
        <v>129</v>
      </c>
      <c r="B26" s="58" t="s">
        <v>162</v>
      </c>
      <c r="C26" s="58" t="s">
        <v>22</v>
      </c>
      <c r="D26" s="59">
        <v>39684</v>
      </c>
      <c r="E26" s="58" t="s">
        <v>89</v>
      </c>
      <c r="F26" s="58" t="s">
        <v>26</v>
      </c>
      <c r="G26" s="58" t="s">
        <v>33</v>
      </c>
      <c r="H26" s="58" t="s">
        <v>26</v>
      </c>
      <c r="I26" s="58" t="s">
        <v>163</v>
      </c>
      <c r="J26" s="58" t="s">
        <v>26</v>
      </c>
      <c r="K26" s="58" t="s">
        <v>26</v>
      </c>
      <c r="L26" s="58" t="s">
        <v>26</v>
      </c>
      <c r="M26" s="58" t="s">
        <v>164</v>
      </c>
      <c r="N26" s="58" t="s">
        <v>147</v>
      </c>
      <c r="O26" s="58" t="s">
        <v>82</v>
      </c>
      <c r="P26" s="58" t="s">
        <v>38</v>
      </c>
      <c r="Q26" s="58" t="s">
        <v>26</v>
      </c>
      <c r="R26" s="58" t="s">
        <v>42</v>
      </c>
      <c r="S26" s="58" t="s">
        <v>165</v>
      </c>
      <c r="T26" s="58" t="s">
        <v>33</v>
      </c>
      <c r="U26" s="58" t="s">
        <v>26</v>
      </c>
    </row>
    <row r="27" spans="1:21" ht="45">
      <c r="A27" s="57">
        <v>130</v>
      </c>
      <c r="B27" s="58" t="s">
        <v>166</v>
      </c>
      <c r="C27" s="58" t="s">
        <v>22</v>
      </c>
      <c r="D27" s="59">
        <v>39773</v>
      </c>
      <c r="E27" s="58" t="s">
        <v>89</v>
      </c>
      <c r="F27" s="58" t="s">
        <v>109</v>
      </c>
      <c r="G27" s="58" t="s">
        <v>33</v>
      </c>
      <c r="H27" s="58" t="s">
        <v>26</v>
      </c>
      <c r="I27" s="58" t="s">
        <v>167</v>
      </c>
      <c r="J27" s="58" t="s">
        <v>168</v>
      </c>
      <c r="K27" s="58" t="s">
        <v>169</v>
      </c>
      <c r="L27" s="58" t="s">
        <v>170</v>
      </c>
      <c r="M27" s="58" t="s">
        <v>171</v>
      </c>
      <c r="N27" s="58" t="s">
        <v>82</v>
      </c>
      <c r="O27" s="58" t="s">
        <v>26</v>
      </c>
      <c r="P27" s="58" t="s">
        <v>54</v>
      </c>
      <c r="Q27" s="58" t="s">
        <v>31</v>
      </c>
      <c r="R27" s="58" t="s">
        <v>42</v>
      </c>
      <c r="S27" s="58" t="s">
        <v>172</v>
      </c>
      <c r="T27" s="58" t="s">
        <v>33</v>
      </c>
      <c r="U27" s="58" t="s">
        <v>26</v>
      </c>
    </row>
    <row r="28" spans="1:21" ht="45">
      <c r="A28" s="57">
        <v>131</v>
      </c>
      <c r="B28" s="58" t="s">
        <v>173</v>
      </c>
      <c r="C28" s="58" t="s">
        <v>22</v>
      </c>
      <c r="D28" s="59">
        <v>40266</v>
      </c>
      <c r="E28" s="58" t="s">
        <v>89</v>
      </c>
      <c r="F28" s="58" t="s">
        <v>26</v>
      </c>
      <c r="G28" s="58" t="s">
        <v>33</v>
      </c>
      <c r="H28" s="58" t="s">
        <v>26</v>
      </c>
      <c r="I28" s="58" t="s">
        <v>174</v>
      </c>
      <c r="J28" s="58" t="s">
        <v>26</v>
      </c>
      <c r="K28" s="58" t="s">
        <v>26</v>
      </c>
      <c r="L28" s="58" t="s">
        <v>26</v>
      </c>
      <c r="M28" s="58" t="s">
        <v>175</v>
      </c>
      <c r="N28" s="58" t="s">
        <v>176</v>
      </c>
      <c r="O28" s="58" t="s">
        <v>26</v>
      </c>
      <c r="P28" s="58" t="s">
        <v>26</v>
      </c>
      <c r="Q28" s="58" t="s">
        <v>26</v>
      </c>
      <c r="R28" s="58" t="s">
        <v>177</v>
      </c>
      <c r="S28" s="58" t="s">
        <v>26</v>
      </c>
      <c r="T28" s="58" t="s">
        <v>33</v>
      </c>
      <c r="U28" s="58" t="s">
        <v>26</v>
      </c>
    </row>
    <row r="29" spans="1:21" ht="45">
      <c r="A29" s="57">
        <v>132</v>
      </c>
      <c r="B29" s="58" t="s">
        <v>178</v>
      </c>
      <c r="C29" s="58" t="s">
        <v>22</v>
      </c>
      <c r="D29" s="59">
        <v>39717</v>
      </c>
      <c r="E29" s="58" t="s">
        <v>89</v>
      </c>
      <c r="F29" s="58" t="s">
        <v>26</v>
      </c>
      <c r="G29" s="58" t="s">
        <v>33</v>
      </c>
      <c r="H29" s="58" t="s">
        <v>26</v>
      </c>
      <c r="I29" s="58" t="s">
        <v>179</v>
      </c>
      <c r="J29" s="58" t="s">
        <v>26</v>
      </c>
      <c r="K29" s="58" t="s">
        <v>26</v>
      </c>
      <c r="L29" s="58" t="s">
        <v>26</v>
      </c>
      <c r="M29" s="58" t="s">
        <v>180</v>
      </c>
      <c r="N29" s="58" t="s">
        <v>64</v>
      </c>
      <c r="O29" s="58" t="s">
        <v>26</v>
      </c>
      <c r="P29" s="58" t="s">
        <v>31</v>
      </c>
      <c r="Q29" s="58" t="s">
        <v>141</v>
      </c>
      <c r="R29" s="58" t="s">
        <v>42</v>
      </c>
      <c r="S29" s="58" t="s">
        <v>181</v>
      </c>
      <c r="T29" s="58" t="s">
        <v>33</v>
      </c>
      <c r="U29" s="58" t="s">
        <v>26</v>
      </c>
    </row>
    <row r="30" spans="1:21" ht="45">
      <c r="A30" s="57">
        <v>133</v>
      </c>
      <c r="B30" s="58" t="s">
        <v>182</v>
      </c>
      <c r="C30" s="58" t="s">
        <v>22</v>
      </c>
      <c r="D30" s="59">
        <v>39777</v>
      </c>
      <c r="E30" s="58" t="s">
        <v>89</v>
      </c>
      <c r="F30" s="58" t="s">
        <v>183</v>
      </c>
      <c r="G30" s="58" t="s">
        <v>25</v>
      </c>
      <c r="H30" s="58" t="s">
        <v>26</v>
      </c>
      <c r="I30" s="58" t="s">
        <v>184</v>
      </c>
      <c r="J30" s="58" t="s">
        <v>185</v>
      </c>
      <c r="K30" s="58" t="s">
        <v>186</v>
      </c>
      <c r="L30" s="58" t="s">
        <v>49</v>
      </c>
      <c r="M30" s="58" t="s">
        <v>187</v>
      </c>
      <c r="N30" s="58" t="s">
        <v>188</v>
      </c>
      <c r="O30" s="58" t="s">
        <v>105</v>
      </c>
      <c r="P30" s="58" t="s">
        <v>54</v>
      </c>
      <c r="Q30" s="58" t="s">
        <v>106</v>
      </c>
      <c r="R30" s="58" t="s">
        <v>42</v>
      </c>
      <c r="S30" s="58" t="s">
        <v>189</v>
      </c>
      <c r="T30" s="58" t="s">
        <v>33</v>
      </c>
      <c r="U30" s="58" t="s">
        <v>26</v>
      </c>
    </row>
    <row r="31" spans="1:21" ht="30">
      <c r="A31" s="57">
        <v>134</v>
      </c>
      <c r="B31" s="58" t="s">
        <v>190</v>
      </c>
      <c r="C31" s="58" t="s">
        <v>22</v>
      </c>
      <c r="D31" s="59">
        <v>40068</v>
      </c>
      <c r="E31" s="58" t="s">
        <v>89</v>
      </c>
      <c r="F31" s="58" t="s">
        <v>26</v>
      </c>
      <c r="G31" s="58" t="s">
        <v>33</v>
      </c>
      <c r="H31" s="58" t="s">
        <v>26</v>
      </c>
      <c r="I31" s="58" t="s">
        <v>191</v>
      </c>
      <c r="J31" s="58" t="s">
        <v>26</v>
      </c>
      <c r="K31" s="58" t="s">
        <v>26</v>
      </c>
      <c r="L31" s="58" t="s">
        <v>26</v>
      </c>
      <c r="M31" s="58" t="s">
        <v>192</v>
      </c>
      <c r="N31" s="58" t="s">
        <v>193</v>
      </c>
      <c r="O31" s="58" t="s">
        <v>26</v>
      </c>
      <c r="P31" s="58" t="s">
        <v>38</v>
      </c>
      <c r="Q31" s="58" t="s">
        <v>38</v>
      </c>
      <c r="R31" s="58" t="s">
        <v>42</v>
      </c>
      <c r="S31" s="58" t="s">
        <v>194</v>
      </c>
      <c r="T31" s="58" t="s">
        <v>33</v>
      </c>
      <c r="U31" s="58" t="s">
        <v>26</v>
      </c>
    </row>
    <row r="32" spans="1:21" ht="30">
      <c r="A32" s="57">
        <v>135</v>
      </c>
      <c r="B32" s="58" t="s">
        <v>195</v>
      </c>
      <c r="C32" s="58" t="s">
        <v>22</v>
      </c>
      <c r="D32" s="59">
        <v>39985</v>
      </c>
      <c r="E32" s="58" t="s">
        <v>89</v>
      </c>
      <c r="F32" s="58" t="s">
        <v>26</v>
      </c>
      <c r="G32" s="58" t="s">
        <v>33</v>
      </c>
      <c r="H32" s="58" t="s">
        <v>26</v>
      </c>
      <c r="I32" s="58" t="s">
        <v>196</v>
      </c>
      <c r="J32" s="58" t="s">
        <v>26</v>
      </c>
      <c r="K32" s="58" t="s">
        <v>26</v>
      </c>
      <c r="L32" s="58" t="s">
        <v>26</v>
      </c>
      <c r="M32" s="58" t="s">
        <v>197</v>
      </c>
      <c r="N32" s="58" t="s">
        <v>198</v>
      </c>
      <c r="O32" s="58" t="s">
        <v>64</v>
      </c>
      <c r="P32" s="58" t="s">
        <v>53</v>
      </c>
      <c r="Q32" s="58" t="s">
        <v>50</v>
      </c>
      <c r="R32" s="58" t="s">
        <v>42</v>
      </c>
      <c r="S32" s="58" t="s">
        <v>26</v>
      </c>
      <c r="T32" s="58" t="s">
        <v>33</v>
      </c>
      <c r="U32" s="58" t="s">
        <v>26</v>
      </c>
    </row>
    <row r="33" spans="1:21" ht="45">
      <c r="A33" s="57">
        <v>136</v>
      </c>
      <c r="B33" s="58" t="s">
        <v>199</v>
      </c>
      <c r="C33" s="58" t="s">
        <v>22</v>
      </c>
      <c r="D33" s="59">
        <v>39614</v>
      </c>
      <c r="E33" s="58" t="s">
        <v>89</v>
      </c>
      <c r="F33" s="58" t="s">
        <v>26</v>
      </c>
      <c r="G33" s="58" t="s">
        <v>33</v>
      </c>
      <c r="H33" s="58" t="s">
        <v>26</v>
      </c>
      <c r="I33" s="58" t="s">
        <v>200</v>
      </c>
      <c r="J33" s="58" t="s">
        <v>26</v>
      </c>
      <c r="K33" s="58" t="s">
        <v>26</v>
      </c>
      <c r="L33" s="58" t="s">
        <v>26</v>
      </c>
      <c r="M33" s="58" t="s">
        <v>54</v>
      </c>
      <c r="N33" s="58" t="s">
        <v>201</v>
      </c>
      <c r="O33" s="58" t="s">
        <v>26</v>
      </c>
      <c r="P33" s="58" t="s">
        <v>26</v>
      </c>
      <c r="Q33" s="58" t="s">
        <v>26</v>
      </c>
      <c r="R33" s="58" t="s">
        <v>202</v>
      </c>
      <c r="S33" s="58" t="s">
        <v>26</v>
      </c>
      <c r="T33" s="58" t="s">
        <v>33</v>
      </c>
      <c r="U33" s="58" t="s">
        <v>26</v>
      </c>
    </row>
    <row r="34" spans="1:21" ht="45">
      <c r="A34" s="57">
        <v>137</v>
      </c>
      <c r="B34" s="58" t="s">
        <v>203</v>
      </c>
      <c r="C34" s="58" t="s">
        <v>22</v>
      </c>
      <c r="D34" s="59">
        <v>39820</v>
      </c>
      <c r="E34" s="58" t="s">
        <v>89</v>
      </c>
      <c r="F34" s="58" t="s">
        <v>204</v>
      </c>
      <c r="G34" s="58" t="s">
        <v>25</v>
      </c>
      <c r="H34" s="58" t="s">
        <v>26</v>
      </c>
      <c r="I34" s="58" t="s">
        <v>205</v>
      </c>
      <c r="J34" s="58" t="s">
        <v>206</v>
      </c>
      <c r="K34" s="58" t="s">
        <v>26</v>
      </c>
      <c r="L34" s="58" t="s">
        <v>153</v>
      </c>
      <c r="M34" s="58" t="s">
        <v>38</v>
      </c>
      <c r="N34" s="58" t="s">
        <v>130</v>
      </c>
      <c r="O34" s="58" t="s">
        <v>26</v>
      </c>
      <c r="P34" s="58" t="s">
        <v>83</v>
      </c>
      <c r="Q34" s="58" t="s">
        <v>207</v>
      </c>
      <c r="R34" s="58" t="s">
        <v>42</v>
      </c>
      <c r="S34" s="58" t="s">
        <v>208</v>
      </c>
      <c r="T34" s="58" t="s">
        <v>33</v>
      </c>
      <c r="U34" s="58" t="s">
        <v>26</v>
      </c>
    </row>
    <row r="35" spans="1:21" ht="75">
      <c r="A35" s="57">
        <v>138</v>
      </c>
      <c r="B35" s="58" t="s">
        <v>1698</v>
      </c>
      <c r="C35" s="58" t="s">
        <v>22</v>
      </c>
      <c r="D35" s="59">
        <v>39908</v>
      </c>
      <c r="E35" s="58" t="s">
        <v>89</v>
      </c>
      <c r="F35" s="58" t="s">
        <v>209</v>
      </c>
      <c r="G35" s="58" t="s">
        <v>25</v>
      </c>
      <c r="H35" s="58" t="s">
        <v>26</v>
      </c>
      <c r="I35" s="58" t="s">
        <v>1750</v>
      </c>
      <c r="J35" s="58" t="s">
        <v>210</v>
      </c>
      <c r="K35" s="58" t="s">
        <v>1751</v>
      </c>
      <c r="L35" s="58" t="s">
        <v>1752</v>
      </c>
      <c r="M35" s="58" t="s">
        <v>211</v>
      </c>
      <c r="N35" s="58" t="s">
        <v>130</v>
      </c>
      <c r="O35" s="58" t="s">
        <v>26</v>
      </c>
      <c r="P35" s="58" t="s">
        <v>86</v>
      </c>
      <c r="Q35" s="58" t="s">
        <v>212</v>
      </c>
      <c r="R35" s="58" t="s">
        <v>42</v>
      </c>
      <c r="S35" s="58" t="s">
        <v>213</v>
      </c>
      <c r="T35" s="58" t="s">
        <v>33</v>
      </c>
      <c r="U35" s="58" t="s">
        <v>1753</v>
      </c>
    </row>
    <row r="36" spans="1:21" ht="45">
      <c r="A36" s="57">
        <v>139</v>
      </c>
      <c r="B36" s="58" t="s">
        <v>214</v>
      </c>
      <c r="C36" s="58" t="s">
        <v>22</v>
      </c>
      <c r="D36" s="59">
        <v>39823</v>
      </c>
      <c r="E36" s="58" t="s">
        <v>89</v>
      </c>
      <c r="F36" s="58" t="s">
        <v>215</v>
      </c>
      <c r="G36" s="58" t="s">
        <v>33</v>
      </c>
      <c r="H36" s="58" t="s">
        <v>26</v>
      </c>
      <c r="I36" s="58" t="s">
        <v>216</v>
      </c>
      <c r="J36" s="58" t="s">
        <v>26</v>
      </c>
      <c r="K36" s="58" t="s">
        <v>217</v>
      </c>
      <c r="L36" s="58" t="s">
        <v>128</v>
      </c>
      <c r="M36" s="58" t="s">
        <v>218</v>
      </c>
      <c r="N36" s="58" t="s">
        <v>64</v>
      </c>
      <c r="O36" s="58" t="s">
        <v>26</v>
      </c>
      <c r="P36" s="58" t="s">
        <v>70</v>
      </c>
      <c r="Q36" s="58" t="s">
        <v>219</v>
      </c>
      <c r="R36" s="58" t="s">
        <v>42</v>
      </c>
      <c r="S36" s="58" t="s">
        <v>220</v>
      </c>
      <c r="T36" s="58" t="s">
        <v>33</v>
      </c>
      <c r="U36" s="58" t="s">
        <v>26</v>
      </c>
    </row>
    <row r="37" spans="1:21" ht="45">
      <c r="A37" s="57">
        <v>140</v>
      </c>
      <c r="B37" s="58" t="s">
        <v>221</v>
      </c>
      <c r="C37" s="58" t="s">
        <v>22</v>
      </c>
      <c r="D37" s="59">
        <v>39795</v>
      </c>
      <c r="E37" s="58" t="s">
        <v>89</v>
      </c>
      <c r="F37" s="58" t="s">
        <v>109</v>
      </c>
      <c r="G37" s="58" t="s">
        <v>25</v>
      </c>
      <c r="H37" s="58" t="s">
        <v>26</v>
      </c>
      <c r="I37" s="58" t="s">
        <v>1685</v>
      </c>
      <c r="J37" s="58" t="s">
        <v>222</v>
      </c>
      <c r="K37" s="58" t="s">
        <v>26</v>
      </c>
      <c r="L37" s="58" t="s">
        <v>26</v>
      </c>
      <c r="M37" s="58" t="s">
        <v>223</v>
      </c>
      <c r="N37" s="58" t="s">
        <v>224</v>
      </c>
      <c r="O37" s="58" t="s">
        <v>26</v>
      </c>
      <c r="P37" s="58" t="s">
        <v>116</v>
      </c>
      <c r="Q37" s="58" t="s">
        <v>26</v>
      </c>
      <c r="R37" s="58" t="s">
        <v>26</v>
      </c>
      <c r="S37" s="58" t="s">
        <v>225</v>
      </c>
      <c r="T37" s="58" t="s">
        <v>33</v>
      </c>
      <c r="U37" s="58" t="s">
        <v>26</v>
      </c>
    </row>
    <row r="38" spans="1:21" ht="30">
      <c r="A38" s="57">
        <v>141</v>
      </c>
      <c r="B38" s="58" t="s">
        <v>226</v>
      </c>
      <c r="C38" s="58" t="s">
        <v>22</v>
      </c>
      <c r="D38" s="59">
        <v>39965</v>
      </c>
      <c r="E38" s="58" t="s">
        <v>89</v>
      </c>
      <c r="F38" s="58" t="s">
        <v>227</v>
      </c>
      <c r="G38" s="58" t="s">
        <v>25</v>
      </c>
      <c r="H38" s="58" t="s">
        <v>26</v>
      </c>
      <c r="I38" s="58" t="s">
        <v>228</v>
      </c>
      <c r="J38" s="58" t="s">
        <v>26</v>
      </c>
      <c r="K38" s="58" t="s">
        <v>229</v>
      </c>
      <c r="L38" s="58" t="s">
        <v>26</v>
      </c>
      <c r="M38" s="58" t="s">
        <v>230</v>
      </c>
      <c r="N38" s="58" t="s">
        <v>231</v>
      </c>
      <c r="O38" s="58" t="s">
        <v>26</v>
      </c>
      <c r="P38" s="58" t="s">
        <v>86</v>
      </c>
      <c r="Q38" s="58" t="s">
        <v>65</v>
      </c>
      <c r="R38" s="58" t="s">
        <v>42</v>
      </c>
      <c r="S38" s="58" t="s">
        <v>232</v>
      </c>
      <c r="T38" s="58" t="s">
        <v>33</v>
      </c>
      <c r="U38" s="58" t="s">
        <v>26</v>
      </c>
    </row>
    <row r="39" spans="1:21" ht="30">
      <c r="A39" s="57">
        <v>202</v>
      </c>
      <c r="B39" s="58" t="s">
        <v>233</v>
      </c>
      <c r="C39" s="58" t="s">
        <v>22</v>
      </c>
      <c r="D39" s="59">
        <v>28712</v>
      </c>
      <c r="E39" s="58" t="s">
        <v>23</v>
      </c>
      <c r="F39" s="58" t="s">
        <v>26</v>
      </c>
      <c r="G39" s="58" t="s">
        <v>33</v>
      </c>
      <c r="H39" s="58" t="s">
        <v>26</v>
      </c>
      <c r="I39" s="58" t="s">
        <v>234</v>
      </c>
      <c r="J39" s="58" t="s">
        <v>26</v>
      </c>
      <c r="K39" s="58" t="s">
        <v>26</v>
      </c>
      <c r="L39" s="58" t="s">
        <v>68</v>
      </c>
      <c r="M39" s="58" t="s">
        <v>235</v>
      </c>
      <c r="N39" s="58" t="s">
        <v>236</v>
      </c>
      <c r="O39" s="58" t="s">
        <v>125</v>
      </c>
      <c r="P39" s="58" t="s">
        <v>53</v>
      </c>
      <c r="Q39" s="58" t="s">
        <v>53</v>
      </c>
      <c r="R39" s="58" t="s">
        <v>26</v>
      </c>
      <c r="S39" s="58" t="s">
        <v>26</v>
      </c>
      <c r="T39" s="58" t="s">
        <v>33</v>
      </c>
      <c r="U39" s="58" t="s">
        <v>26</v>
      </c>
    </row>
    <row r="40" spans="1:21" ht="45">
      <c r="A40" s="57">
        <v>203</v>
      </c>
      <c r="B40" s="58" t="s">
        <v>237</v>
      </c>
      <c r="C40" s="58" t="s">
        <v>22</v>
      </c>
      <c r="D40" s="59">
        <v>32698</v>
      </c>
      <c r="E40" s="58" t="s">
        <v>23</v>
      </c>
      <c r="F40" s="58" t="s">
        <v>26</v>
      </c>
      <c r="G40" s="58" t="s">
        <v>33</v>
      </c>
      <c r="H40" s="58" t="s">
        <v>26</v>
      </c>
      <c r="I40" s="58" t="s">
        <v>238</v>
      </c>
      <c r="J40" s="58" t="s">
        <v>26</v>
      </c>
      <c r="K40" s="58" t="s">
        <v>26</v>
      </c>
      <c r="L40" s="58" t="s">
        <v>153</v>
      </c>
      <c r="M40" s="58" t="s">
        <v>70</v>
      </c>
      <c r="N40" s="58" t="s">
        <v>239</v>
      </c>
      <c r="O40" s="58" t="s">
        <v>64</v>
      </c>
      <c r="P40" s="58" t="s">
        <v>53</v>
      </c>
      <c r="Q40" s="58" t="s">
        <v>86</v>
      </c>
      <c r="R40" s="58" t="s">
        <v>42</v>
      </c>
      <c r="S40" s="58" t="s">
        <v>240</v>
      </c>
      <c r="T40" s="58" t="s">
        <v>33</v>
      </c>
      <c r="U40" s="58" t="s">
        <v>26</v>
      </c>
    </row>
    <row r="41" spans="1:21" ht="30">
      <c r="A41" s="57">
        <v>204</v>
      </c>
      <c r="B41" s="58" t="s">
        <v>241</v>
      </c>
      <c r="C41" s="58" t="s">
        <v>22</v>
      </c>
      <c r="D41" s="59">
        <v>31147</v>
      </c>
      <c r="E41" s="58" t="s">
        <v>23</v>
      </c>
      <c r="F41" s="58" t="s">
        <v>26</v>
      </c>
      <c r="G41" s="58" t="s">
        <v>33</v>
      </c>
      <c r="H41" s="58" t="s">
        <v>26</v>
      </c>
      <c r="I41" s="58" t="s">
        <v>242</v>
      </c>
      <c r="J41" s="58" t="s">
        <v>26</v>
      </c>
      <c r="K41" s="58" t="s">
        <v>26</v>
      </c>
      <c r="L41" s="58" t="s">
        <v>68</v>
      </c>
      <c r="M41" s="58" t="s">
        <v>243</v>
      </c>
      <c r="N41" s="58" t="s">
        <v>244</v>
      </c>
      <c r="O41" s="58" t="s">
        <v>26</v>
      </c>
      <c r="P41" s="58" t="s">
        <v>38</v>
      </c>
      <c r="Q41" s="58" t="s">
        <v>53</v>
      </c>
      <c r="R41" s="58" t="s">
        <v>245</v>
      </c>
      <c r="S41" s="58" t="s">
        <v>246</v>
      </c>
      <c r="T41" s="58" t="s">
        <v>33</v>
      </c>
      <c r="U41" s="58" t="s">
        <v>26</v>
      </c>
    </row>
    <row r="42" spans="1:21" ht="45">
      <c r="A42" s="57">
        <v>210</v>
      </c>
      <c r="B42" s="58" t="s">
        <v>247</v>
      </c>
      <c r="C42" s="58" t="s">
        <v>22</v>
      </c>
      <c r="D42" s="59">
        <v>39925</v>
      </c>
      <c r="E42" s="58" t="s">
        <v>248</v>
      </c>
      <c r="F42" s="58" t="s">
        <v>150</v>
      </c>
      <c r="G42" s="58" t="s">
        <v>33</v>
      </c>
      <c r="H42" s="58" t="s">
        <v>26</v>
      </c>
      <c r="I42" s="58" t="s">
        <v>249</v>
      </c>
      <c r="J42" s="58" t="s">
        <v>250</v>
      </c>
      <c r="K42" s="58" t="s">
        <v>251</v>
      </c>
      <c r="L42" s="58" t="s">
        <v>80</v>
      </c>
      <c r="M42" s="58" t="s">
        <v>54</v>
      </c>
      <c r="N42" s="58" t="s">
        <v>252</v>
      </c>
      <c r="O42" s="58" t="s">
        <v>40</v>
      </c>
      <c r="P42" s="58" t="s">
        <v>53</v>
      </c>
      <c r="Q42" s="58" t="s">
        <v>41</v>
      </c>
      <c r="R42" s="58" t="s">
        <v>42</v>
      </c>
      <c r="S42" s="58" t="s">
        <v>26</v>
      </c>
      <c r="T42" s="58" t="s">
        <v>33</v>
      </c>
      <c r="U42" s="58" t="s">
        <v>26</v>
      </c>
    </row>
    <row r="43" spans="1:21" ht="30">
      <c r="A43" s="57">
        <v>211</v>
      </c>
      <c r="B43" s="58" t="s">
        <v>253</v>
      </c>
      <c r="C43" s="58" t="s">
        <v>22</v>
      </c>
      <c r="D43" s="59">
        <v>40191</v>
      </c>
      <c r="E43" s="58" t="s">
        <v>248</v>
      </c>
      <c r="F43" s="58" t="s">
        <v>427</v>
      </c>
      <c r="G43" s="58" t="s">
        <v>33</v>
      </c>
      <c r="H43" s="58" t="s">
        <v>26</v>
      </c>
      <c r="I43" s="58" t="s">
        <v>1401</v>
      </c>
      <c r="J43" s="58" t="s">
        <v>254</v>
      </c>
      <c r="K43" s="58" t="s">
        <v>1402</v>
      </c>
      <c r="L43" s="58" t="s">
        <v>128</v>
      </c>
      <c r="M43" s="58" t="s">
        <v>1403</v>
      </c>
      <c r="N43" s="58" t="s">
        <v>64</v>
      </c>
      <c r="O43" s="58" t="s">
        <v>26</v>
      </c>
      <c r="P43" s="58" t="s">
        <v>86</v>
      </c>
      <c r="Q43" s="58" t="s">
        <v>1404</v>
      </c>
      <c r="R43" s="58" t="s">
        <v>42</v>
      </c>
      <c r="S43" s="58" t="s">
        <v>1265</v>
      </c>
      <c r="T43" s="58" t="s">
        <v>33</v>
      </c>
      <c r="U43" s="58" t="s">
        <v>1405</v>
      </c>
    </row>
    <row r="44" spans="1:21" ht="30">
      <c r="A44" s="57">
        <v>212</v>
      </c>
      <c r="B44" s="58" t="s">
        <v>256</v>
      </c>
      <c r="C44" s="58" t="s">
        <v>22</v>
      </c>
      <c r="D44" s="59">
        <v>40011</v>
      </c>
      <c r="E44" s="58" t="s">
        <v>248</v>
      </c>
      <c r="F44" s="58" t="s">
        <v>26</v>
      </c>
      <c r="G44" s="58" t="s">
        <v>33</v>
      </c>
      <c r="H44" s="58" t="s">
        <v>26</v>
      </c>
      <c r="I44" s="58" t="s">
        <v>257</v>
      </c>
      <c r="J44" s="58" t="s">
        <v>26</v>
      </c>
      <c r="K44" s="58" t="s">
        <v>26</v>
      </c>
      <c r="L44" s="58" t="s">
        <v>26</v>
      </c>
      <c r="M44" s="58" t="s">
        <v>255</v>
      </c>
      <c r="N44" s="58" t="s">
        <v>95</v>
      </c>
      <c r="O44" s="58" t="s">
        <v>26</v>
      </c>
      <c r="P44" s="58" t="s">
        <v>26</v>
      </c>
      <c r="Q44" s="58" t="s">
        <v>26</v>
      </c>
      <c r="R44" s="58" t="s">
        <v>42</v>
      </c>
      <c r="S44" s="58" t="s">
        <v>26</v>
      </c>
      <c r="T44" s="58" t="s">
        <v>33</v>
      </c>
      <c r="U44" s="58" t="s">
        <v>26</v>
      </c>
    </row>
    <row r="45" spans="1:21" ht="30">
      <c r="A45" s="57">
        <v>214</v>
      </c>
      <c r="B45" s="58" t="s">
        <v>258</v>
      </c>
      <c r="C45" s="58" t="s">
        <v>22</v>
      </c>
      <c r="D45" s="59">
        <v>39920</v>
      </c>
      <c r="E45" s="58" t="s">
        <v>248</v>
      </c>
      <c r="F45" s="58" t="s">
        <v>109</v>
      </c>
      <c r="G45" s="58" t="s">
        <v>25</v>
      </c>
      <c r="H45" s="58" t="s">
        <v>26</v>
      </c>
      <c r="I45" s="58" t="s">
        <v>259</v>
      </c>
      <c r="J45" s="58" t="s">
        <v>127</v>
      </c>
      <c r="K45" s="58" t="s">
        <v>260</v>
      </c>
      <c r="L45" s="58" t="s">
        <v>49</v>
      </c>
      <c r="M45" s="58" t="s">
        <v>129</v>
      </c>
      <c r="N45" s="58" t="s">
        <v>130</v>
      </c>
      <c r="O45" s="58" t="s">
        <v>26</v>
      </c>
      <c r="P45" s="58" t="s">
        <v>53</v>
      </c>
      <c r="Q45" s="58" t="s">
        <v>116</v>
      </c>
      <c r="R45" s="58" t="s">
        <v>42</v>
      </c>
      <c r="S45" s="58" t="s">
        <v>261</v>
      </c>
      <c r="T45" s="58" t="s">
        <v>33</v>
      </c>
      <c r="U45" s="58" t="s">
        <v>26</v>
      </c>
    </row>
    <row r="46" spans="1:21" ht="30">
      <c r="A46" s="57">
        <v>215</v>
      </c>
      <c r="B46" s="58" t="s">
        <v>262</v>
      </c>
      <c r="C46" s="58" t="s">
        <v>22</v>
      </c>
      <c r="D46" s="59">
        <v>39883</v>
      </c>
      <c r="E46" s="58" t="s">
        <v>248</v>
      </c>
      <c r="F46" s="58" t="s">
        <v>26</v>
      </c>
      <c r="G46" s="58" t="s">
        <v>33</v>
      </c>
      <c r="H46" s="58" t="s">
        <v>26</v>
      </c>
      <c r="I46" s="58" t="s">
        <v>263</v>
      </c>
      <c r="J46" s="58" t="s">
        <v>26</v>
      </c>
      <c r="K46" s="58" t="s">
        <v>26</v>
      </c>
      <c r="L46" s="58" t="s">
        <v>26</v>
      </c>
      <c r="M46" s="58" t="s">
        <v>264</v>
      </c>
      <c r="N46" s="58" t="s">
        <v>82</v>
      </c>
      <c r="O46" s="58" t="s">
        <v>64</v>
      </c>
      <c r="P46" s="58" t="s">
        <v>86</v>
      </c>
      <c r="Q46" s="58" t="s">
        <v>265</v>
      </c>
      <c r="R46" s="58" t="s">
        <v>42</v>
      </c>
      <c r="S46" s="58" t="s">
        <v>26</v>
      </c>
      <c r="T46" s="58" t="s">
        <v>33</v>
      </c>
      <c r="U46" s="58" t="s">
        <v>26</v>
      </c>
    </row>
    <row r="47" spans="1:21" ht="45">
      <c r="A47" s="57">
        <v>216</v>
      </c>
      <c r="B47" s="58" t="s">
        <v>266</v>
      </c>
      <c r="C47" s="58" t="s">
        <v>22</v>
      </c>
      <c r="D47" s="59">
        <v>40048</v>
      </c>
      <c r="E47" s="58" t="s">
        <v>248</v>
      </c>
      <c r="F47" s="58" t="s">
        <v>26</v>
      </c>
      <c r="G47" s="58" t="s">
        <v>33</v>
      </c>
      <c r="H47" s="58" t="s">
        <v>26</v>
      </c>
      <c r="I47" s="58" t="s">
        <v>267</v>
      </c>
      <c r="J47" s="58" t="s">
        <v>26</v>
      </c>
      <c r="K47" s="58" t="s">
        <v>26</v>
      </c>
      <c r="L47" s="58" t="s">
        <v>26</v>
      </c>
      <c r="M47" s="58" t="s">
        <v>268</v>
      </c>
      <c r="N47" s="58" t="s">
        <v>130</v>
      </c>
      <c r="O47" s="58" t="s">
        <v>26</v>
      </c>
      <c r="P47" s="58" t="s">
        <v>26</v>
      </c>
      <c r="Q47" s="58" t="s">
        <v>26</v>
      </c>
      <c r="R47" s="58" t="s">
        <v>42</v>
      </c>
      <c r="S47" s="58" t="s">
        <v>26</v>
      </c>
      <c r="T47" s="58" t="s">
        <v>33</v>
      </c>
      <c r="U47" s="58" t="s">
        <v>26</v>
      </c>
    </row>
    <row r="48" spans="1:21" ht="30">
      <c r="A48" s="57">
        <v>217</v>
      </c>
      <c r="B48" s="58" t="s">
        <v>269</v>
      </c>
      <c r="C48" s="58" t="s">
        <v>22</v>
      </c>
      <c r="D48" s="59">
        <v>39737</v>
      </c>
      <c r="E48" s="58" t="s">
        <v>248</v>
      </c>
      <c r="F48" s="58" t="s">
        <v>26</v>
      </c>
      <c r="G48" s="58" t="s">
        <v>33</v>
      </c>
      <c r="H48" s="58" t="s">
        <v>26</v>
      </c>
      <c r="I48" s="58" t="s">
        <v>270</v>
      </c>
      <c r="J48" s="58" t="s">
        <v>26</v>
      </c>
      <c r="K48" s="58" t="s">
        <v>26</v>
      </c>
      <c r="L48" s="58" t="s">
        <v>26</v>
      </c>
      <c r="M48" s="58" t="s">
        <v>86</v>
      </c>
      <c r="N48" s="58" t="s">
        <v>271</v>
      </c>
      <c r="O48" s="58" t="s">
        <v>40</v>
      </c>
      <c r="P48" s="58" t="s">
        <v>38</v>
      </c>
      <c r="Q48" s="58" t="s">
        <v>264</v>
      </c>
      <c r="R48" s="58" t="s">
        <v>42</v>
      </c>
      <c r="S48" s="58" t="s">
        <v>26</v>
      </c>
      <c r="T48" s="58" t="s">
        <v>33</v>
      </c>
      <c r="U48" s="58" t="s">
        <v>26</v>
      </c>
    </row>
    <row r="49" spans="1:21" ht="45">
      <c r="A49" s="57">
        <v>218</v>
      </c>
      <c r="B49" s="58" t="s">
        <v>272</v>
      </c>
      <c r="C49" s="58" t="s">
        <v>22</v>
      </c>
      <c r="D49" s="59">
        <v>39581</v>
      </c>
      <c r="E49" s="58" t="s">
        <v>248</v>
      </c>
      <c r="F49" s="58" t="s">
        <v>273</v>
      </c>
      <c r="G49" s="58" t="s">
        <v>33</v>
      </c>
      <c r="H49" s="58" t="s">
        <v>26</v>
      </c>
      <c r="I49" s="58" t="s">
        <v>274</v>
      </c>
      <c r="J49" s="58" t="s">
        <v>275</v>
      </c>
      <c r="K49" s="58" t="s">
        <v>26</v>
      </c>
      <c r="L49" s="58" t="s">
        <v>61</v>
      </c>
      <c r="M49" s="58" t="s">
        <v>276</v>
      </c>
      <c r="N49" s="58" t="s">
        <v>224</v>
      </c>
      <c r="O49" s="58" t="s">
        <v>64</v>
      </c>
      <c r="P49" s="58" t="s">
        <v>62</v>
      </c>
      <c r="Q49" s="58" t="s">
        <v>277</v>
      </c>
      <c r="R49" s="58" t="s">
        <v>42</v>
      </c>
      <c r="S49" s="58" t="s">
        <v>278</v>
      </c>
      <c r="T49" s="58" t="s">
        <v>33</v>
      </c>
      <c r="U49" s="58" t="s">
        <v>26</v>
      </c>
    </row>
    <row r="50" spans="1:21" ht="45">
      <c r="A50" s="57">
        <v>219</v>
      </c>
      <c r="B50" s="58" t="s">
        <v>279</v>
      </c>
      <c r="C50" s="58" t="s">
        <v>22</v>
      </c>
      <c r="D50" s="59">
        <v>39543</v>
      </c>
      <c r="E50" s="58" t="s">
        <v>248</v>
      </c>
      <c r="F50" s="58" t="s">
        <v>26</v>
      </c>
      <c r="G50" s="58" t="s">
        <v>33</v>
      </c>
      <c r="H50" s="58" t="s">
        <v>26</v>
      </c>
      <c r="I50" s="58" t="s">
        <v>280</v>
      </c>
      <c r="J50" s="58" t="s">
        <v>26</v>
      </c>
      <c r="K50" s="58" t="s">
        <v>26</v>
      </c>
      <c r="L50" s="58" t="s">
        <v>26</v>
      </c>
      <c r="M50" s="58" t="s">
        <v>212</v>
      </c>
      <c r="N50" s="58" t="s">
        <v>130</v>
      </c>
      <c r="O50" s="58" t="s">
        <v>26</v>
      </c>
      <c r="P50" s="58" t="s">
        <v>41</v>
      </c>
      <c r="Q50" s="58" t="s">
        <v>26</v>
      </c>
      <c r="R50" s="58" t="s">
        <v>42</v>
      </c>
      <c r="S50" s="58" t="s">
        <v>281</v>
      </c>
      <c r="T50" s="58" t="s">
        <v>33</v>
      </c>
      <c r="U50" s="58" t="s">
        <v>26</v>
      </c>
    </row>
    <row r="51" spans="1:21" ht="45">
      <c r="A51" s="57">
        <v>220</v>
      </c>
      <c r="B51" s="58" t="s">
        <v>282</v>
      </c>
      <c r="C51" s="58" t="s">
        <v>22</v>
      </c>
      <c r="D51" s="59">
        <v>39722</v>
      </c>
      <c r="E51" s="58" t="s">
        <v>248</v>
      </c>
      <c r="F51" s="58" t="s">
        <v>26</v>
      </c>
      <c r="G51" s="58" t="s">
        <v>33</v>
      </c>
      <c r="H51" s="58" t="s">
        <v>26</v>
      </c>
      <c r="I51" s="58" t="s">
        <v>283</v>
      </c>
      <c r="J51" s="58" t="s">
        <v>26</v>
      </c>
      <c r="K51" s="58" t="s">
        <v>26</v>
      </c>
      <c r="L51" s="58" t="s">
        <v>26</v>
      </c>
      <c r="M51" s="58" t="s">
        <v>26</v>
      </c>
      <c r="N51" s="58" t="s">
        <v>284</v>
      </c>
      <c r="O51" s="58" t="s">
        <v>26</v>
      </c>
      <c r="P51" s="58" t="s">
        <v>26</v>
      </c>
      <c r="Q51" s="58" t="s">
        <v>26</v>
      </c>
      <c r="R51" s="58" t="s">
        <v>42</v>
      </c>
      <c r="S51" s="58" t="s">
        <v>26</v>
      </c>
      <c r="T51" s="58" t="s">
        <v>33</v>
      </c>
      <c r="U51" s="58" t="s">
        <v>26</v>
      </c>
    </row>
    <row r="52" spans="1:21" ht="30">
      <c r="A52" s="57">
        <v>221</v>
      </c>
      <c r="B52" s="58" t="s">
        <v>1699</v>
      </c>
      <c r="C52" s="58" t="s">
        <v>22</v>
      </c>
      <c r="D52" s="59">
        <v>39686</v>
      </c>
      <c r="E52" s="58" t="s">
        <v>248</v>
      </c>
      <c r="F52" s="58" t="s">
        <v>26</v>
      </c>
      <c r="G52" s="58" t="s">
        <v>33</v>
      </c>
      <c r="H52" s="58" t="s">
        <v>26</v>
      </c>
      <c r="I52" s="58" t="s">
        <v>285</v>
      </c>
      <c r="J52" s="58" t="s">
        <v>26</v>
      </c>
      <c r="K52" s="58" t="s">
        <v>26</v>
      </c>
      <c r="L52" s="58" t="s">
        <v>26</v>
      </c>
      <c r="M52" s="58" t="s">
        <v>86</v>
      </c>
      <c r="N52" s="58" t="s">
        <v>286</v>
      </c>
      <c r="O52" s="58" t="s">
        <v>26</v>
      </c>
      <c r="P52" s="58" t="s">
        <v>26</v>
      </c>
      <c r="Q52" s="58" t="s">
        <v>26</v>
      </c>
      <c r="R52" s="58" t="s">
        <v>287</v>
      </c>
      <c r="S52" s="58" t="s">
        <v>26</v>
      </c>
      <c r="T52" s="58" t="s">
        <v>33</v>
      </c>
      <c r="U52" s="58" t="s">
        <v>26</v>
      </c>
    </row>
    <row r="53" spans="1:21" ht="30">
      <c r="A53" s="57">
        <v>222</v>
      </c>
      <c r="B53" s="58" t="s">
        <v>288</v>
      </c>
      <c r="C53" s="58" t="s">
        <v>22</v>
      </c>
      <c r="D53" s="59">
        <v>39491</v>
      </c>
      <c r="E53" s="58" t="s">
        <v>248</v>
      </c>
      <c r="F53" s="58" t="s">
        <v>26</v>
      </c>
      <c r="G53" s="58" t="s">
        <v>33</v>
      </c>
      <c r="H53" s="58" t="s">
        <v>26</v>
      </c>
      <c r="I53" s="58" t="s">
        <v>289</v>
      </c>
      <c r="J53" s="58" t="s">
        <v>26</v>
      </c>
      <c r="K53" s="58" t="s">
        <v>26</v>
      </c>
      <c r="L53" s="58" t="s">
        <v>26</v>
      </c>
      <c r="M53" s="58" t="s">
        <v>290</v>
      </c>
      <c r="N53" s="58" t="s">
        <v>193</v>
      </c>
      <c r="O53" s="58" t="s">
        <v>26</v>
      </c>
      <c r="P53" s="58" t="s">
        <v>26</v>
      </c>
      <c r="Q53" s="58" t="s">
        <v>26</v>
      </c>
      <c r="R53" s="58" t="s">
        <v>42</v>
      </c>
      <c r="S53" s="58" t="s">
        <v>26</v>
      </c>
      <c r="T53" s="58" t="s">
        <v>33</v>
      </c>
      <c r="U53" s="58" t="s">
        <v>26</v>
      </c>
    </row>
    <row r="54" spans="1:21" ht="45">
      <c r="A54" s="57">
        <v>223</v>
      </c>
      <c r="B54" s="58" t="s">
        <v>291</v>
      </c>
      <c r="C54" s="58" t="s">
        <v>22</v>
      </c>
      <c r="D54" s="59">
        <v>39650</v>
      </c>
      <c r="E54" s="58" t="s">
        <v>248</v>
      </c>
      <c r="F54" s="58" t="s">
        <v>26</v>
      </c>
      <c r="G54" s="58" t="s">
        <v>33</v>
      </c>
      <c r="H54" s="58" t="s">
        <v>26</v>
      </c>
      <c r="I54" s="58" t="s">
        <v>292</v>
      </c>
      <c r="J54" s="58" t="s">
        <v>26</v>
      </c>
      <c r="K54" s="58" t="s">
        <v>26</v>
      </c>
      <c r="L54" s="58" t="s">
        <v>26</v>
      </c>
      <c r="M54" s="58" t="s">
        <v>293</v>
      </c>
      <c r="N54" s="58" t="s">
        <v>64</v>
      </c>
      <c r="O54" s="58" t="s">
        <v>26</v>
      </c>
      <c r="P54" s="58" t="s">
        <v>65</v>
      </c>
      <c r="Q54" s="58" t="s">
        <v>294</v>
      </c>
      <c r="R54" s="58" t="s">
        <v>42</v>
      </c>
      <c r="S54" s="58" t="s">
        <v>295</v>
      </c>
      <c r="T54" s="58" t="s">
        <v>33</v>
      </c>
      <c r="U54" s="58" t="s">
        <v>26</v>
      </c>
    </row>
    <row r="55" spans="1:21" ht="30">
      <c r="A55" s="57">
        <v>224</v>
      </c>
      <c r="B55" s="58" t="s">
        <v>1700</v>
      </c>
      <c r="C55" s="58" t="s">
        <v>22</v>
      </c>
      <c r="D55" s="59">
        <v>39687</v>
      </c>
      <c r="E55" s="58" t="s">
        <v>248</v>
      </c>
      <c r="F55" s="58" t="s">
        <v>26</v>
      </c>
      <c r="G55" s="58" t="s">
        <v>33</v>
      </c>
      <c r="H55" s="58" t="s">
        <v>26</v>
      </c>
      <c r="I55" s="58" t="s">
        <v>296</v>
      </c>
      <c r="J55" s="58" t="s">
        <v>26</v>
      </c>
      <c r="K55" s="58" t="s">
        <v>26</v>
      </c>
      <c r="L55" s="58" t="s">
        <v>26</v>
      </c>
      <c r="M55" s="58" t="s">
        <v>211</v>
      </c>
      <c r="N55" s="58" t="s">
        <v>271</v>
      </c>
      <c r="O55" s="58" t="s">
        <v>40</v>
      </c>
      <c r="P55" s="58" t="s">
        <v>38</v>
      </c>
      <c r="Q55" s="58" t="s">
        <v>70</v>
      </c>
      <c r="R55" s="58" t="s">
        <v>42</v>
      </c>
      <c r="S55" s="58" t="s">
        <v>297</v>
      </c>
      <c r="T55" s="58" t="s">
        <v>33</v>
      </c>
      <c r="U55" s="58" t="s">
        <v>26</v>
      </c>
    </row>
    <row r="56" spans="1:21" ht="30">
      <c r="A56" s="57">
        <v>225</v>
      </c>
      <c r="B56" s="58" t="s">
        <v>298</v>
      </c>
      <c r="C56" s="58" t="s">
        <v>22</v>
      </c>
      <c r="D56" s="59">
        <v>39354</v>
      </c>
      <c r="E56" s="58" t="s">
        <v>248</v>
      </c>
      <c r="F56" s="58" t="s">
        <v>299</v>
      </c>
      <c r="G56" s="58" t="s">
        <v>33</v>
      </c>
      <c r="H56" s="58" t="s">
        <v>26</v>
      </c>
      <c r="I56" s="58" t="s">
        <v>300</v>
      </c>
      <c r="J56" s="58" t="s">
        <v>301</v>
      </c>
      <c r="K56" s="58" t="s">
        <v>302</v>
      </c>
      <c r="L56" s="58" t="s">
        <v>26</v>
      </c>
      <c r="M56" s="58" t="s">
        <v>38</v>
      </c>
      <c r="N56" s="58" t="s">
        <v>303</v>
      </c>
      <c r="O56" s="58" t="s">
        <v>304</v>
      </c>
      <c r="P56" s="58" t="s">
        <v>116</v>
      </c>
      <c r="Q56" s="58" t="s">
        <v>26</v>
      </c>
      <c r="R56" s="58" t="s">
        <v>305</v>
      </c>
      <c r="S56" s="58" t="s">
        <v>26</v>
      </c>
      <c r="T56" s="58" t="s">
        <v>33</v>
      </c>
      <c r="U56" s="58" t="s">
        <v>26</v>
      </c>
    </row>
    <row r="57" spans="1:21" ht="30">
      <c r="A57" s="57">
        <v>226</v>
      </c>
      <c r="B57" s="58" t="s">
        <v>306</v>
      </c>
      <c r="C57" s="58" t="s">
        <v>22</v>
      </c>
      <c r="D57" s="59">
        <v>39092</v>
      </c>
      <c r="E57" s="58" t="s">
        <v>248</v>
      </c>
      <c r="F57" s="58" t="s">
        <v>26</v>
      </c>
      <c r="G57" s="58" t="s">
        <v>33</v>
      </c>
      <c r="H57" s="58" t="s">
        <v>26</v>
      </c>
      <c r="I57" s="58" t="s">
        <v>307</v>
      </c>
      <c r="J57" s="58" t="s">
        <v>26</v>
      </c>
      <c r="K57" s="58" t="s">
        <v>26</v>
      </c>
      <c r="L57" s="58" t="s">
        <v>26</v>
      </c>
      <c r="M57" s="58" t="s">
        <v>308</v>
      </c>
      <c r="N57" s="58" t="s">
        <v>224</v>
      </c>
      <c r="O57" s="58" t="s">
        <v>64</v>
      </c>
      <c r="P57" s="58" t="s">
        <v>83</v>
      </c>
      <c r="Q57" s="58" t="s">
        <v>106</v>
      </c>
      <c r="R57" s="58" t="s">
        <v>42</v>
      </c>
      <c r="S57" s="58" t="s">
        <v>26</v>
      </c>
      <c r="T57" s="58" t="s">
        <v>33</v>
      </c>
      <c r="U57" s="58" t="s">
        <v>26</v>
      </c>
    </row>
    <row r="58" spans="1:21" ht="45">
      <c r="A58" s="57">
        <v>227</v>
      </c>
      <c r="B58" s="58" t="s">
        <v>309</v>
      </c>
      <c r="C58" s="58" t="s">
        <v>22</v>
      </c>
      <c r="D58" s="59">
        <v>39994</v>
      </c>
      <c r="E58" s="58" t="s">
        <v>248</v>
      </c>
      <c r="F58" s="58" t="s">
        <v>26</v>
      </c>
      <c r="G58" s="58" t="s">
        <v>33</v>
      </c>
      <c r="H58" s="58" t="s">
        <v>26</v>
      </c>
      <c r="I58" s="58" t="s">
        <v>310</v>
      </c>
      <c r="J58" s="58" t="s">
        <v>26</v>
      </c>
      <c r="K58" s="58" t="s">
        <v>26</v>
      </c>
      <c r="L58" s="58" t="s">
        <v>26</v>
      </c>
      <c r="M58" s="58" t="s">
        <v>62</v>
      </c>
      <c r="N58" s="58" t="s">
        <v>311</v>
      </c>
      <c r="O58" s="58" t="s">
        <v>52</v>
      </c>
      <c r="P58" s="58" t="s">
        <v>116</v>
      </c>
      <c r="Q58" s="58" t="s">
        <v>41</v>
      </c>
      <c r="R58" s="58" t="s">
        <v>42</v>
      </c>
      <c r="S58" s="58" t="s">
        <v>312</v>
      </c>
      <c r="T58" s="58" t="s">
        <v>33</v>
      </c>
      <c r="U58" s="58" t="s">
        <v>26</v>
      </c>
    </row>
    <row r="59" spans="1:21" ht="60">
      <c r="A59" s="57">
        <v>228</v>
      </c>
      <c r="B59" s="58" t="s">
        <v>313</v>
      </c>
      <c r="C59" s="58" t="s">
        <v>22</v>
      </c>
      <c r="D59" s="59">
        <v>39884</v>
      </c>
      <c r="E59" s="58" t="s">
        <v>248</v>
      </c>
      <c r="F59" s="58" t="s">
        <v>26</v>
      </c>
      <c r="G59" s="58" t="s">
        <v>33</v>
      </c>
      <c r="H59" s="58" t="s">
        <v>26</v>
      </c>
      <c r="I59" s="58" t="s">
        <v>314</v>
      </c>
      <c r="J59" s="58" t="s">
        <v>26</v>
      </c>
      <c r="K59" s="58" t="s">
        <v>26</v>
      </c>
      <c r="L59" s="58" t="s">
        <v>26</v>
      </c>
      <c r="M59" s="58" t="s">
        <v>26</v>
      </c>
      <c r="N59" s="58" t="s">
        <v>315</v>
      </c>
      <c r="O59" s="58" t="s">
        <v>52</v>
      </c>
      <c r="P59" s="58" t="s">
        <v>26</v>
      </c>
      <c r="Q59" s="58" t="s">
        <v>26</v>
      </c>
      <c r="R59" s="58" t="s">
        <v>42</v>
      </c>
      <c r="S59" s="58" t="s">
        <v>316</v>
      </c>
      <c r="T59" s="58" t="s">
        <v>33</v>
      </c>
      <c r="U59" s="58" t="s">
        <v>26</v>
      </c>
    </row>
    <row r="60" spans="1:21" ht="45">
      <c r="A60" s="57">
        <v>229</v>
      </c>
      <c r="B60" s="58" t="s">
        <v>1662</v>
      </c>
      <c r="C60" s="58" t="s">
        <v>22</v>
      </c>
      <c r="D60" s="59">
        <v>39741</v>
      </c>
      <c r="E60" s="58" t="s">
        <v>248</v>
      </c>
      <c r="F60" s="58" t="s">
        <v>317</v>
      </c>
      <c r="G60" s="58" t="s">
        <v>33</v>
      </c>
      <c r="H60" s="58" t="s">
        <v>26</v>
      </c>
      <c r="I60" s="58" t="s">
        <v>318</v>
      </c>
      <c r="J60" s="58" t="s">
        <v>319</v>
      </c>
      <c r="K60" s="58" t="s">
        <v>320</v>
      </c>
      <c r="L60" s="58" t="s">
        <v>128</v>
      </c>
      <c r="M60" s="58" t="s">
        <v>41</v>
      </c>
      <c r="N60" s="58" t="s">
        <v>321</v>
      </c>
      <c r="O60" s="58" t="s">
        <v>322</v>
      </c>
      <c r="P60" s="58" t="s">
        <v>53</v>
      </c>
      <c r="Q60" s="58" t="s">
        <v>41</v>
      </c>
      <c r="R60" s="58" t="s">
        <v>323</v>
      </c>
      <c r="S60" s="58" t="s">
        <v>324</v>
      </c>
      <c r="T60" s="58" t="s">
        <v>33</v>
      </c>
      <c r="U60" s="58" t="s">
        <v>26</v>
      </c>
    </row>
    <row r="61" spans="1:21" ht="30">
      <c r="A61" s="57">
        <v>230</v>
      </c>
      <c r="B61" s="58" t="s">
        <v>325</v>
      </c>
      <c r="C61" s="58" t="s">
        <v>22</v>
      </c>
      <c r="D61" s="59">
        <v>40029</v>
      </c>
      <c r="E61" s="58" t="s">
        <v>248</v>
      </c>
      <c r="F61" s="58" t="s">
        <v>26</v>
      </c>
      <c r="G61" s="58" t="s">
        <v>33</v>
      </c>
      <c r="H61" s="58" t="s">
        <v>26</v>
      </c>
      <c r="I61" s="58" t="s">
        <v>326</v>
      </c>
      <c r="J61" s="58" t="s">
        <v>26</v>
      </c>
      <c r="K61" s="58" t="s">
        <v>26</v>
      </c>
      <c r="L61" s="58" t="s">
        <v>26</v>
      </c>
      <c r="M61" s="58" t="s">
        <v>327</v>
      </c>
      <c r="N61" s="58" t="s">
        <v>328</v>
      </c>
      <c r="O61" s="58" t="s">
        <v>26</v>
      </c>
      <c r="P61" s="58" t="s">
        <v>54</v>
      </c>
      <c r="Q61" s="58" t="s">
        <v>93</v>
      </c>
      <c r="R61" s="58" t="s">
        <v>323</v>
      </c>
      <c r="S61" s="58" t="s">
        <v>329</v>
      </c>
      <c r="T61" s="58" t="s">
        <v>33</v>
      </c>
      <c r="U61" s="58" t="s">
        <v>26</v>
      </c>
    </row>
    <row r="62" spans="1:21" ht="30">
      <c r="A62" s="57">
        <v>231</v>
      </c>
      <c r="B62" s="58" t="s">
        <v>330</v>
      </c>
      <c r="C62" s="58" t="s">
        <v>22</v>
      </c>
      <c r="D62" s="59">
        <v>39731</v>
      </c>
      <c r="E62" s="58" t="s">
        <v>248</v>
      </c>
      <c r="F62" s="58" t="s">
        <v>26</v>
      </c>
      <c r="G62" s="58" t="s">
        <v>33</v>
      </c>
      <c r="H62" s="58" t="s">
        <v>26</v>
      </c>
      <c r="I62" s="58" t="s">
        <v>331</v>
      </c>
      <c r="J62" s="58" t="s">
        <v>26</v>
      </c>
      <c r="K62" s="58" t="s">
        <v>26</v>
      </c>
      <c r="L62" s="58" t="s">
        <v>26</v>
      </c>
      <c r="M62" s="58" t="s">
        <v>86</v>
      </c>
      <c r="N62" s="58" t="s">
        <v>239</v>
      </c>
      <c r="O62" s="58" t="s">
        <v>64</v>
      </c>
      <c r="P62" s="58" t="s">
        <v>26</v>
      </c>
      <c r="Q62" s="58" t="s">
        <v>26</v>
      </c>
      <c r="R62" s="58" t="s">
        <v>42</v>
      </c>
      <c r="S62" s="58" t="s">
        <v>26</v>
      </c>
      <c r="T62" s="58" t="s">
        <v>33</v>
      </c>
      <c r="U62" s="58" t="s">
        <v>26</v>
      </c>
    </row>
    <row r="63" spans="1:21" ht="45">
      <c r="A63" s="57">
        <v>232</v>
      </c>
      <c r="B63" s="58" t="s">
        <v>332</v>
      </c>
      <c r="C63" s="58" t="s">
        <v>22</v>
      </c>
      <c r="D63" s="59">
        <v>39569</v>
      </c>
      <c r="E63" s="58" t="s">
        <v>248</v>
      </c>
      <c r="F63" s="58" t="s">
        <v>183</v>
      </c>
      <c r="G63" s="58" t="s">
        <v>33</v>
      </c>
      <c r="H63" s="58" t="s">
        <v>26</v>
      </c>
      <c r="I63" s="58" t="s">
        <v>333</v>
      </c>
      <c r="J63" s="58" t="s">
        <v>334</v>
      </c>
      <c r="K63" s="58" t="s">
        <v>335</v>
      </c>
      <c r="L63" s="58" t="s">
        <v>128</v>
      </c>
      <c r="M63" s="58" t="s">
        <v>93</v>
      </c>
      <c r="N63" s="58" t="s">
        <v>130</v>
      </c>
      <c r="O63" s="58" t="s">
        <v>26</v>
      </c>
      <c r="P63" s="58" t="s">
        <v>53</v>
      </c>
      <c r="Q63" s="58" t="s">
        <v>38</v>
      </c>
      <c r="R63" s="58" t="s">
        <v>42</v>
      </c>
      <c r="S63" s="58" t="s">
        <v>336</v>
      </c>
      <c r="T63" s="58" t="s">
        <v>33</v>
      </c>
      <c r="U63" s="58" t="s">
        <v>26</v>
      </c>
    </row>
    <row r="64" spans="1:21" ht="30">
      <c r="A64" s="57">
        <v>234</v>
      </c>
      <c r="B64" s="58" t="s">
        <v>337</v>
      </c>
      <c r="C64" s="58" t="s">
        <v>22</v>
      </c>
      <c r="D64" s="59">
        <v>40008</v>
      </c>
      <c r="E64" s="58" t="s">
        <v>248</v>
      </c>
      <c r="F64" s="58" t="s">
        <v>338</v>
      </c>
      <c r="G64" s="58" t="s">
        <v>33</v>
      </c>
      <c r="H64" s="58" t="s">
        <v>26</v>
      </c>
      <c r="I64" s="58" t="s">
        <v>339</v>
      </c>
      <c r="J64" s="58" t="s">
        <v>340</v>
      </c>
      <c r="K64" s="58" t="s">
        <v>341</v>
      </c>
      <c r="L64" s="58" t="s">
        <v>26</v>
      </c>
      <c r="M64" s="58" t="s">
        <v>342</v>
      </c>
      <c r="N64" s="58" t="s">
        <v>343</v>
      </c>
      <c r="O64" s="58" t="s">
        <v>26</v>
      </c>
      <c r="P64" s="58" t="s">
        <v>138</v>
      </c>
      <c r="Q64" s="58" t="s">
        <v>26</v>
      </c>
      <c r="R64" s="58" t="s">
        <v>42</v>
      </c>
      <c r="S64" s="58" t="s">
        <v>26</v>
      </c>
      <c r="T64" s="58" t="s">
        <v>33</v>
      </c>
      <c r="U64" s="58" t="s">
        <v>26</v>
      </c>
    </row>
    <row r="65" spans="1:21" ht="45">
      <c r="A65" s="57">
        <v>235</v>
      </c>
      <c r="B65" s="58" t="s">
        <v>344</v>
      </c>
      <c r="C65" s="58" t="s">
        <v>22</v>
      </c>
      <c r="D65" s="59">
        <v>39826</v>
      </c>
      <c r="E65" s="58" t="s">
        <v>248</v>
      </c>
      <c r="F65" s="58" t="s">
        <v>26</v>
      </c>
      <c r="G65" s="58" t="s">
        <v>33</v>
      </c>
      <c r="H65" s="58" t="s">
        <v>26</v>
      </c>
      <c r="I65" s="58" t="s">
        <v>345</v>
      </c>
      <c r="J65" s="58" t="s">
        <v>26</v>
      </c>
      <c r="K65" s="58" t="s">
        <v>26</v>
      </c>
      <c r="L65" s="58" t="s">
        <v>26</v>
      </c>
      <c r="M65" s="58" t="s">
        <v>32</v>
      </c>
      <c r="N65" s="58" t="s">
        <v>40</v>
      </c>
      <c r="O65" s="58" t="s">
        <v>26</v>
      </c>
      <c r="P65" s="58" t="s">
        <v>41</v>
      </c>
      <c r="Q65" s="58" t="s">
        <v>50</v>
      </c>
      <c r="R65" s="58" t="s">
        <v>42</v>
      </c>
      <c r="S65" s="58" t="s">
        <v>346</v>
      </c>
      <c r="T65" s="58" t="s">
        <v>33</v>
      </c>
      <c r="U65" s="58" t="s">
        <v>26</v>
      </c>
    </row>
    <row r="66" spans="1:21" ht="30">
      <c r="A66" s="57">
        <v>236</v>
      </c>
      <c r="B66" s="58" t="s">
        <v>1379</v>
      </c>
      <c r="C66" s="58" t="s">
        <v>22</v>
      </c>
      <c r="D66" s="59">
        <v>40095</v>
      </c>
      <c r="E66" s="58" t="s">
        <v>248</v>
      </c>
      <c r="F66" s="58" t="s">
        <v>299</v>
      </c>
      <c r="G66" s="58" t="s">
        <v>25</v>
      </c>
      <c r="H66" s="58" t="s">
        <v>26</v>
      </c>
      <c r="I66" s="58" t="s">
        <v>1380</v>
      </c>
      <c r="J66" s="58" t="s">
        <v>347</v>
      </c>
      <c r="K66" s="58" t="s">
        <v>1381</v>
      </c>
      <c r="L66" s="58" t="s">
        <v>128</v>
      </c>
      <c r="M66" s="58" t="s">
        <v>26</v>
      </c>
      <c r="N66" s="58" t="s">
        <v>82</v>
      </c>
      <c r="O66" s="58" t="s">
        <v>26</v>
      </c>
      <c r="P66" s="58" t="s">
        <v>54</v>
      </c>
      <c r="Q66" s="58" t="s">
        <v>26</v>
      </c>
      <c r="R66" s="58" t="s">
        <v>42</v>
      </c>
      <c r="S66" s="58" t="s">
        <v>1382</v>
      </c>
      <c r="T66" s="58" t="s">
        <v>33</v>
      </c>
      <c r="U66" s="58" t="s">
        <v>26</v>
      </c>
    </row>
    <row r="67" spans="1:21" ht="30">
      <c r="A67" s="57">
        <v>237</v>
      </c>
      <c r="B67" s="58" t="s">
        <v>348</v>
      </c>
      <c r="C67" s="58" t="s">
        <v>22</v>
      </c>
      <c r="D67" s="59">
        <v>39599</v>
      </c>
      <c r="E67" s="58" t="s">
        <v>248</v>
      </c>
      <c r="F67" s="58" t="s">
        <v>26</v>
      </c>
      <c r="G67" s="58" t="s">
        <v>33</v>
      </c>
      <c r="H67" s="58" t="s">
        <v>26</v>
      </c>
      <c r="I67" s="58" t="s">
        <v>349</v>
      </c>
      <c r="J67" s="58" t="s">
        <v>26</v>
      </c>
      <c r="K67" s="58" t="s">
        <v>26</v>
      </c>
      <c r="L67" s="58" t="s">
        <v>26</v>
      </c>
      <c r="M67" s="58" t="s">
        <v>38</v>
      </c>
      <c r="N67" s="58" t="s">
        <v>350</v>
      </c>
      <c r="O67" s="58" t="s">
        <v>64</v>
      </c>
      <c r="P67" s="58" t="s">
        <v>83</v>
      </c>
      <c r="Q67" s="58" t="s">
        <v>106</v>
      </c>
      <c r="R67" s="58" t="s">
        <v>42</v>
      </c>
      <c r="S67" s="58" t="s">
        <v>351</v>
      </c>
      <c r="T67" s="58" t="s">
        <v>33</v>
      </c>
      <c r="U67" s="58" t="s">
        <v>26</v>
      </c>
    </row>
    <row r="68" spans="1:21" ht="45">
      <c r="A68" s="57">
        <v>239</v>
      </c>
      <c r="B68" s="58" t="s">
        <v>352</v>
      </c>
      <c r="C68" s="58" t="s">
        <v>22</v>
      </c>
      <c r="D68" s="59">
        <v>39496</v>
      </c>
      <c r="E68" s="58" t="s">
        <v>248</v>
      </c>
      <c r="F68" s="58" t="s">
        <v>26</v>
      </c>
      <c r="G68" s="58" t="s">
        <v>33</v>
      </c>
      <c r="H68" s="58" t="s">
        <v>26</v>
      </c>
      <c r="I68" s="58" t="s">
        <v>353</v>
      </c>
      <c r="J68" s="58" t="s">
        <v>26</v>
      </c>
      <c r="K68" s="58" t="s">
        <v>26</v>
      </c>
      <c r="L68" s="58" t="s">
        <v>26</v>
      </c>
      <c r="M68" s="58" t="s">
        <v>41</v>
      </c>
      <c r="N68" s="58" t="s">
        <v>354</v>
      </c>
      <c r="O68" s="58" t="s">
        <v>26</v>
      </c>
      <c r="P68" s="58" t="s">
        <v>26</v>
      </c>
      <c r="Q68" s="58" t="s">
        <v>26</v>
      </c>
      <c r="R68" s="58" t="s">
        <v>42</v>
      </c>
      <c r="S68" s="58" t="s">
        <v>26</v>
      </c>
      <c r="T68" s="58" t="s">
        <v>33</v>
      </c>
      <c r="U68" s="58" t="s">
        <v>26</v>
      </c>
    </row>
    <row r="69" spans="1:21" ht="45">
      <c r="A69" s="57">
        <v>240</v>
      </c>
      <c r="B69" s="58" t="s">
        <v>355</v>
      </c>
      <c r="C69" s="58" t="s">
        <v>22</v>
      </c>
      <c r="D69" s="59">
        <v>40081</v>
      </c>
      <c r="E69" s="58" t="s">
        <v>248</v>
      </c>
      <c r="F69" s="58" t="s">
        <v>26</v>
      </c>
      <c r="G69" s="58" t="s">
        <v>33</v>
      </c>
      <c r="H69" s="58" t="s">
        <v>26</v>
      </c>
      <c r="I69" s="58" t="s">
        <v>356</v>
      </c>
      <c r="J69" s="58" t="s">
        <v>26</v>
      </c>
      <c r="K69" s="58" t="s">
        <v>26</v>
      </c>
      <c r="L69" s="58" t="s">
        <v>26</v>
      </c>
      <c r="M69" s="58" t="s">
        <v>357</v>
      </c>
      <c r="N69" s="58" t="s">
        <v>358</v>
      </c>
      <c r="O69" s="58" t="s">
        <v>64</v>
      </c>
      <c r="P69" s="58" t="s">
        <v>38</v>
      </c>
      <c r="Q69" s="58" t="s">
        <v>359</v>
      </c>
      <c r="R69" s="58" t="s">
        <v>42</v>
      </c>
      <c r="S69" s="58" t="s">
        <v>360</v>
      </c>
      <c r="T69" s="58" t="s">
        <v>33</v>
      </c>
      <c r="U69" s="58" t="s">
        <v>26</v>
      </c>
    </row>
    <row r="70" spans="1:21" ht="45">
      <c r="A70" s="57">
        <v>241</v>
      </c>
      <c r="B70" s="58" t="s">
        <v>361</v>
      </c>
      <c r="C70" s="58" t="s">
        <v>22</v>
      </c>
      <c r="D70" s="59">
        <v>39980</v>
      </c>
      <c r="E70" s="58" t="s">
        <v>248</v>
      </c>
      <c r="F70" s="58" t="s">
        <v>26</v>
      </c>
      <c r="G70" s="58" t="s">
        <v>33</v>
      </c>
      <c r="H70" s="58" t="s">
        <v>26</v>
      </c>
      <c r="I70" s="58" t="s">
        <v>362</v>
      </c>
      <c r="J70" s="58" t="s">
        <v>26</v>
      </c>
      <c r="K70" s="58" t="s">
        <v>26</v>
      </c>
      <c r="L70" s="58" t="s">
        <v>26</v>
      </c>
      <c r="M70" s="58" t="s">
        <v>363</v>
      </c>
      <c r="N70" s="58" t="s">
        <v>364</v>
      </c>
      <c r="O70" s="58" t="s">
        <v>365</v>
      </c>
      <c r="P70" s="58" t="s">
        <v>53</v>
      </c>
      <c r="Q70" s="58" t="s">
        <v>38</v>
      </c>
      <c r="R70" s="58" t="s">
        <v>323</v>
      </c>
      <c r="S70" s="58" t="s">
        <v>366</v>
      </c>
      <c r="T70" s="58" t="s">
        <v>33</v>
      </c>
      <c r="U70" s="58" t="s">
        <v>26</v>
      </c>
    </row>
    <row r="71" spans="1:21" ht="45">
      <c r="A71" s="57">
        <v>242</v>
      </c>
      <c r="B71" s="58" t="s">
        <v>1701</v>
      </c>
      <c r="C71" s="58" t="s">
        <v>22</v>
      </c>
      <c r="D71" s="59">
        <v>39463</v>
      </c>
      <c r="E71" s="58" t="s">
        <v>248</v>
      </c>
      <c r="F71" s="58" t="s">
        <v>26</v>
      </c>
      <c r="G71" s="58" t="s">
        <v>33</v>
      </c>
      <c r="H71" s="58" t="s">
        <v>26</v>
      </c>
      <c r="I71" s="58" t="s">
        <v>367</v>
      </c>
      <c r="J71" s="58" t="s">
        <v>26</v>
      </c>
      <c r="K71" s="58" t="s">
        <v>26</v>
      </c>
      <c r="L71" s="58" t="s">
        <v>26</v>
      </c>
      <c r="M71" s="58" t="s">
        <v>276</v>
      </c>
      <c r="N71" s="58" t="s">
        <v>368</v>
      </c>
      <c r="O71" s="58" t="s">
        <v>26</v>
      </c>
      <c r="P71" s="58" t="s">
        <v>26</v>
      </c>
      <c r="Q71" s="58" t="s">
        <v>369</v>
      </c>
      <c r="R71" s="58" t="s">
        <v>42</v>
      </c>
      <c r="S71" s="58" t="s">
        <v>370</v>
      </c>
      <c r="T71" s="58" t="s">
        <v>33</v>
      </c>
      <c r="U71" s="58" t="s">
        <v>26</v>
      </c>
    </row>
    <row r="72" spans="1:21" ht="30">
      <c r="A72" s="57">
        <v>243</v>
      </c>
      <c r="B72" s="58" t="s">
        <v>371</v>
      </c>
      <c r="C72" s="58" t="s">
        <v>22</v>
      </c>
      <c r="D72" s="59">
        <v>40121</v>
      </c>
      <c r="E72" s="58" t="s">
        <v>248</v>
      </c>
      <c r="F72" s="58" t="s">
        <v>372</v>
      </c>
      <c r="G72" s="58" t="s">
        <v>33</v>
      </c>
      <c r="H72" s="58" t="s">
        <v>373</v>
      </c>
      <c r="I72" s="58" t="s">
        <v>374</v>
      </c>
      <c r="J72" s="58" t="s">
        <v>375</v>
      </c>
      <c r="K72" s="58" t="s">
        <v>376</v>
      </c>
      <c r="L72" s="58" t="s">
        <v>26</v>
      </c>
      <c r="M72" s="58" t="s">
        <v>197</v>
      </c>
      <c r="N72" s="58" t="s">
        <v>39</v>
      </c>
      <c r="O72" s="58" t="s">
        <v>64</v>
      </c>
      <c r="P72" s="58" t="s">
        <v>377</v>
      </c>
      <c r="Q72" s="58" t="s">
        <v>378</v>
      </c>
      <c r="R72" s="58" t="s">
        <v>42</v>
      </c>
      <c r="S72" s="58" t="s">
        <v>26</v>
      </c>
      <c r="T72" s="58" t="s">
        <v>33</v>
      </c>
      <c r="U72" s="58" t="s">
        <v>26</v>
      </c>
    </row>
    <row r="73" spans="1:21" ht="30">
      <c r="A73" s="57">
        <v>244</v>
      </c>
      <c r="B73" s="58" t="s">
        <v>379</v>
      </c>
      <c r="C73" s="58" t="s">
        <v>22</v>
      </c>
      <c r="D73" s="59">
        <v>39454</v>
      </c>
      <c r="E73" s="58" t="s">
        <v>248</v>
      </c>
      <c r="F73" s="58" t="s">
        <v>26</v>
      </c>
      <c r="G73" s="58" t="s">
        <v>33</v>
      </c>
      <c r="H73" s="58" t="s">
        <v>26</v>
      </c>
      <c r="I73" s="58" t="s">
        <v>380</v>
      </c>
      <c r="J73" s="58" t="s">
        <v>26</v>
      </c>
      <c r="K73" s="58" t="s">
        <v>26</v>
      </c>
      <c r="L73" s="58" t="s">
        <v>26</v>
      </c>
      <c r="M73" s="58" t="s">
        <v>197</v>
      </c>
      <c r="N73" s="58" t="s">
        <v>381</v>
      </c>
      <c r="O73" s="58" t="s">
        <v>40</v>
      </c>
      <c r="P73" s="58" t="s">
        <v>26</v>
      </c>
      <c r="Q73" s="58" t="s">
        <v>26</v>
      </c>
      <c r="R73" s="58" t="s">
        <v>42</v>
      </c>
      <c r="S73" s="58" t="s">
        <v>26</v>
      </c>
      <c r="T73" s="58" t="s">
        <v>33</v>
      </c>
      <c r="U73" s="58" t="s">
        <v>26</v>
      </c>
    </row>
    <row r="74" spans="1:21" ht="45">
      <c r="A74" s="57">
        <v>245</v>
      </c>
      <c r="B74" s="58" t="s">
        <v>382</v>
      </c>
      <c r="C74" s="58" t="s">
        <v>22</v>
      </c>
      <c r="D74" s="59">
        <v>39914</v>
      </c>
      <c r="E74" s="58" t="s">
        <v>248</v>
      </c>
      <c r="F74" s="58" t="s">
        <v>372</v>
      </c>
      <c r="G74" s="58" t="s">
        <v>33</v>
      </c>
      <c r="H74" s="58" t="s">
        <v>26</v>
      </c>
      <c r="I74" s="58" t="s">
        <v>383</v>
      </c>
      <c r="J74" s="58" t="s">
        <v>384</v>
      </c>
      <c r="K74" s="58" t="s">
        <v>385</v>
      </c>
      <c r="L74" s="58" t="s">
        <v>128</v>
      </c>
      <c r="M74" s="58" t="s">
        <v>1383</v>
      </c>
      <c r="N74" s="58" t="s">
        <v>1384</v>
      </c>
      <c r="O74" s="58" t="s">
        <v>26</v>
      </c>
      <c r="P74" s="58" t="s">
        <v>83</v>
      </c>
      <c r="Q74" s="58" t="s">
        <v>1385</v>
      </c>
      <c r="R74" s="58" t="s">
        <v>42</v>
      </c>
      <c r="S74" s="58" t="s">
        <v>1386</v>
      </c>
      <c r="T74" s="58" t="s">
        <v>33</v>
      </c>
      <c r="U74" s="58" t="s">
        <v>26</v>
      </c>
    </row>
    <row r="75" spans="1:21" ht="45">
      <c r="A75" s="57">
        <v>246</v>
      </c>
      <c r="B75" s="58" t="s">
        <v>386</v>
      </c>
      <c r="C75" s="58" t="s">
        <v>22</v>
      </c>
      <c r="D75" s="59">
        <v>39591</v>
      </c>
      <c r="E75" s="58" t="s">
        <v>248</v>
      </c>
      <c r="F75" s="58" t="s">
        <v>387</v>
      </c>
      <c r="G75" s="58" t="s">
        <v>33</v>
      </c>
      <c r="H75" s="58" t="s">
        <v>26</v>
      </c>
      <c r="I75" s="58" t="s">
        <v>26</v>
      </c>
      <c r="J75" s="58" t="s">
        <v>388</v>
      </c>
      <c r="K75" s="58" t="s">
        <v>26</v>
      </c>
      <c r="L75" s="58" t="s">
        <v>389</v>
      </c>
      <c r="M75" s="58" t="s">
        <v>390</v>
      </c>
      <c r="N75" s="58" t="s">
        <v>105</v>
      </c>
      <c r="O75" s="58" t="s">
        <v>26</v>
      </c>
      <c r="P75" s="58" t="s">
        <v>62</v>
      </c>
      <c r="Q75" s="58" t="s">
        <v>104</v>
      </c>
      <c r="R75" s="58" t="s">
        <v>42</v>
      </c>
      <c r="S75" s="58" t="s">
        <v>391</v>
      </c>
      <c r="T75" s="58" t="s">
        <v>33</v>
      </c>
      <c r="U75" s="58" t="s">
        <v>26</v>
      </c>
    </row>
    <row r="76" spans="1:21" ht="30">
      <c r="A76" s="57">
        <v>247</v>
      </c>
      <c r="B76" s="58" t="s">
        <v>392</v>
      </c>
      <c r="C76" s="58" t="s">
        <v>22</v>
      </c>
      <c r="D76" s="59">
        <v>39707</v>
      </c>
      <c r="E76" s="58" t="s">
        <v>248</v>
      </c>
      <c r="F76" s="58" t="s">
        <v>393</v>
      </c>
      <c r="G76" s="58" t="s">
        <v>33</v>
      </c>
      <c r="H76" s="58" t="s">
        <v>26</v>
      </c>
      <c r="I76" s="58" t="s">
        <v>394</v>
      </c>
      <c r="J76" s="58" t="s">
        <v>26</v>
      </c>
      <c r="K76" s="58" t="s">
        <v>26</v>
      </c>
      <c r="L76" s="58" t="s">
        <v>26</v>
      </c>
      <c r="M76" s="58" t="s">
        <v>26</v>
      </c>
      <c r="N76" s="58" t="s">
        <v>395</v>
      </c>
      <c r="O76" s="58" t="s">
        <v>26</v>
      </c>
      <c r="P76" s="58" t="s">
        <v>396</v>
      </c>
      <c r="Q76" s="58" t="s">
        <v>116</v>
      </c>
      <c r="R76" s="58" t="s">
        <v>26</v>
      </c>
      <c r="S76" s="58" t="s">
        <v>26</v>
      </c>
      <c r="T76" s="58" t="s">
        <v>33</v>
      </c>
      <c r="U76" s="58" t="s">
        <v>26</v>
      </c>
    </row>
    <row r="77" spans="1:21" ht="30">
      <c r="A77" s="57">
        <v>248</v>
      </c>
      <c r="B77" s="58" t="s">
        <v>397</v>
      </c>
      <c r="C77" s="58" t="s">
        <v>22</v>
      </c>
      <c r="D77" s="59">
        <v>39948</v>
      </c>
      <c r="E77" s="58" t="s">
        <v>248</v>
      </c>
      <c r="F77" s="58" t="s">
        <v>398</v>
      </c>
      <c r="G77" s="58" t="s">
        <v>33</v>
      </c>
      <c r="H77" s="58" t="s">
        <v>399</v>
      </c>
      <c r="I77" s="58" t="s">
        <v>400</v>
      </c>
      <c r="J77" s="58" t="s">
        <v>401</v>
      </c>
      <c r="K77" s="58" t="s">
        <v>402</v>
      </c>
      <c r="L77" s="58" t="s">
        <v>389</v>
      </c>
      <c r="M77" s="58" t="s">
        <v>403</v>
      </c>
      <c r="N77" s="58" t="s">
        <v>404</v>
      </c>
      <c r="O77" s="58" t="s">
        <v>26</v>
      </c>
      <c r="P77" s="58" t="s">
        <v>53</v>
      </c>
      <c r="Q77" s="58" t="s">
        <v>41</v>
      </c>
      <c r="R77" s="58" t="s">
        <v>26</v>
      </c>
      <c r="S77" s="58" t="s">
        <v>71</v>
      </c>
      <c r="T77" s="58" t="s">
        <v>33</v>
      </c>
      <c r="U77" s="58" t="s">
        <v>26</v>
      </c>
    </row>
    <row r="78" spans="1:21" ht="30">
      <c r="A78" s="57">
        <v>249</v>
      </c>
      <c r="B78" s="58" t="s">
        <v>405</v>
      </c>
      <c r="C78" s="58" t="s">
        <v>22</v>
      </c>
      <c r="D78" s="59">
        <v>39963</v>
      </c>
      <c r="E78" s="58" t="s">
        <v>248</v>
      </c>
      <c r="F78" s="58" t="s">
        <v>150</v>
      </c>
      <c r="G78" s="58" t="s">
        <v>33</v>
      </c>
      <c r="H78" s="58" t="s">
        <v>26</v>
      </c>
      <c r="I78" s="58" t="s">
        <v>406</v>
      </c>
      <c r="J78" s="58" t="s">
        <v>407</v>
      </c>
      <c r="K78" s="58" t="s">
        <v>408</v>
      </c>
      <c r="L78" s="58" t="s">
        <v>26</v>
      </c>
      <c r="M78" s="58" t="s">
        <v>409</v>
      </c>
      <c r="N78" s="58" t="s">
        <v>52</v>
      </c>
      <c r="O78" s="58" t="s">
        <v>26</v>
      </c>
      <c r="P78" s="58" t="s">
        <v>86</v>
      </c>
      <c r="Q78" s="58" t="s">
        <v>26</v>
      </c>
      <c r="R78" s="58" t="s">
        <v>42</v>
      </c>
      <c r="S78" s="58" t="s">
        <v>410</v>
      </c>
      <c r="T78" s="58" t="s">
        <v>33</v>
      </c>
      <c r="U78" s="58" t="s">
        <v>26</v>
      </c>
    </row>
    <row r="79" spans="1:21" ht="30">
      <c r="A79" s="57">
        <v>250</v>
      </c>
      <c r="B79" s="58" t="s">
        <v>411</v>
      </c>
      <c r="C79" s="58" t="s">
        <v>22</v>
      </c>
      <c r="D79" s="59">
        <v>39868</v>
      </c>
      <c r="E79" s="58" t="s">
        <v>248</v>
      </c>
      <c r="F79" s="58" t="s">
        <v>412</v>
      </c>
      <c r="G79" s="58" t="s">
        <v>33</v>
      </c>
      <c r="H79" s="58" t="s">
        <v>26</v>
      </c>
      <c r="I79" s="58" t="s">
        <v>26</v>
      </c>
      <c r="J79" s="58" t="s">
        <v>413</v>
      </c>
      <c r="K79" s="58" t="s">
        <v>26</v>
      </c>
      <c r="L79" s="58" t="s">
        <v>49</v>
      </c>
      <c r="M79" s="58" t="s">
        <v>53</v>
      </c>
      <c r="N79" s="58" t="s">
        <v>414</v>
      </c>
      <c r="O79" s="58" t="s">
        <v>64</v>
      </c>
      <c r="P79" s="58" t="s">
        <v>396</v>
      </c>
      <c r="Q79" s="58" t="s">
        <v>26</v>
      </c>
      <c r="R79" s="58" t="s">
        <v>26</v>
      </c>
      <c r="S79" s="58" t="s">
        <v>26</v>
      </c>
      <c r="T79" s="58" t="s">
        <v>33</v>
      </c>
      <c r="U79" s="58" t="s">
        <v>26</v>
      </c>
    </row>
    <row r="80" spans="1:21" ht="45">
      <c r="A80" s="57">
        <v>251</v>
      </c>
      <c r="B80" s="58" t="s">
        <v>415</v>
      </c>
      <c r="C80" s="58" t="s">
        <v>22</v>
      </c>
      <c r="D80" s="59">
        <v>39939</v>
      </c>
      <c r="E80" s="58" t="s">
        <v>248</v>
      </c>
      <c r="F80" s="58" t="s">
        <v>299</v>
      </c>
      <c r="G80" s="58" t="s">
        <v>33</v>
      </c>
      <c r="H80" s="58" t="s">
        <v>26</v>
      </c>
      <c r="I80" s="58" t="s">
        <v>416</v>
      </c>
      <c r="J80" s="58" t="s">
        <v>417</v>
      </c>
      <c r="K80" s="58" t="s">
        <v>418</v>
      </c>
      <c r="L80" s="58" t="s">
        <v>419</v>
      </c>
      <c r="M80" s="58" t="s">
        <v>420</v>
      </c>
      <c r="N80" s="58" t="s">
        <v>224</v>
      </c>
      <c r="O80" s="58" t="s">
        <v>26</v>
      </c>
      <c r="P80" s="58" t="s">
        <v>50</v>
      </c>
      <c r="Q80" s="58" t="s">
        <v>26</v>
      </c>
      <c r="R80" s="58" t="s">
        <v>26</v>
      </c>
      <c r="S80" s="58" t="s">
        <v>278</v>
      </c>
      <c r="T80" s="58" t="s">
        <v>33</v>
      </c>
      <c r="U80" s="58" t="s">
        <v>26</v>
      </c>
    </row>
    <row r="81" spans="1:21" ht="30">
      <c r="A81" s="57">
        <v>253</v>
      </c>
      <c r="B81" s="58" t="s">
        <v>421</v>
      </c>
      <c r="C81" s="58" t="s">
        <v>22</v>
      </c>
      <c r="D81" s="59">
        <v>40258</v>
      </c>
      <c r="E81" s="58" t="s">
        <v>248</v>
      </c>
      <c r="F81" s="58" t="s">
        <v>299</v>
      </c>
      <c r="G81" s="58" t="s">
        <v>25</v>
      </c>
      <c r="H81" s="58" t="s">
        <v>26</v>
      </c>
      <c r="I81" s="58" t="s">
        <v>422</v>
      </c>
      <c r="J81" s="58" t="s">
        <v>423</v>
      </c>
      <c r="K81" s="58" t="s">
        <v>424</v>
      </c>
      <c r="L81" s="58" t="s">
        <v>128</v>
      </c>
      <c r="M81" s="58" t="s">
        <v>342</v>
      </c>
      <c r="N81" s="58" t="s">
        <v>105</v>
      </c>
      <c r="O81" s="58" t="s">
        <v>26</v>
      </c>
      <c r="P81" s="58" t="s">
        <v>65</v>
      </c>
      <c r="Q81" s="58" t="s">
        <v>54</v>
      </c>
      <c r="R81" s="58" t="s">
        <v>42</v>
      </c>
      <c r="S81" s="58" t="s">
        <v>425</v>
      </c>
      <c r="T81" s="58" t="s">
        <v>33</v>
      </c>
      <c r="U81" s="58" t="s">
        <v>26</v>
      </c>
    </row>
    <row r="82" spans="1:21" ht="30">
      <c r="A82" s="57">
        <v>254</v>
      </c>
      <c r="B82" s="58" t="s">
        <v>426</v>
      </c>
      <c r="C82" s="58" t="s">
        <v>22</v>
      </c>
      <c r="D82" s="59">
        <v>39917</v>
      </c>
      <c r="E82" s="58" t="s">
        <v>248</v>
      </c>
      <c r="F82" s="58" t="s">
        <v>427</v>
      </c>
      <c r="G82" s="58" t="s">
        <v>33</v>
      </c>
      <c r="H82" s="58" t="s">
        <v>26</v>
      </c>
      <c r="I82" s="58" t="s">
        <v>428</v>
      </c>
      <c r="J82" s="58" t="s">
        <v>26</v>
      </c>
      <c r="K82" s="58" t="s">
        <v>429</v>
      </c>
      <c r="L82" s="58" t="s">
        <v>26</v>
      </c>
      <c r="M82" s="58" t="s">
        <v>65</v>
      </c>
      <c r="N82" s="58" t="s">
        <v>39</v>
      </c>
      <c r="O82" s="58" t="s">
        <v>26</v>
      </c>
      <c r="P82" s="58" t="s">
        <v>38</v>
      </c>
      <c r="Q82" s="58" t="s">
        <v>430</v>
      </c>
      <c r="R82" s="58" t="s">
        <v>42</v>
      </c>
      <c r="S82" s="58" t="s">
        <v>431</v>
      </c>
      <c r="T82" s="58" t="s">
        <v>33</v>
      </c>
      <c r="U82" s="58" t="s">
        <v>26</v>
      </c>
    </row>
    <row r="83" spans="1:21" ht="30">
      <c r="A83" s="57">
        <v>255</v>
      </c>
      <c r="B83" s="58" t="s">
        <v>432</v>
      </c>
      <c r="C83" s="58" t="s">
        <v>22</v>
      </c>
      <c r="D83" s="59">
        <v>40002</v>
      </c>
      <c r="E83" s="58" t="s">
        <v>248</v>
      </c>
      <c r="F83" s="58" t="s">
        <v>427</v>
      </c>
      <c r="G83" s="58" t="s">
        <v>33</v>
      </c>
      <c r="H83" s="58" t="s">
        <v>26</v>
      </c>
      <c r="I83" s="58" t="s">
        <v>433</v>
      </c>
      <c r="J83" s="58" t="s">
        <v>434</v>
      </c>
      <c r="K83" s="58" t="s">
        <v>26</v>
      </c>
      <c r="L83" s="58" t="s">
        <v>26</v>
      </c>
      <c r="M83" s="58" t="s">
        <v>54</v>
      </c>
      <c r="N83" s="58" t="s">
        <v>435</v>
      </c>
      <c r="O83" s="58" t="s">
        <v>26</v>
      </c>
      <c r="P83" s="58" t="s">
        <v>116</v>
      </c>
      <c r="Q83" s="58" t="s">
        <v>26</v>
      </c>
      <c r="R83" s="58" t="s">
        <v>436</v>
      </c>
      <c r="S83" s="58" t="s">
        <v>26</v>
      </c>
      <c r="T83" s="58" t="s">
        <v>33</v>
      </c>
      <c r="U83" s="58" t="s">
        <v>26</v>
      </c>
    </row>
    <row r="84" spans="1:21" ht="30">
      <c r="A84" s="57">
        <v>256</v>
      </c>
      <c r="B84" s="58" t="s">
        <v>1663</v>
      </c>
      <c r="C84" s="58" t="s">
        <v>22</v>
      </c>
      <c r="D84" s="59">
        <v>40150</v>
      </c>
      <c r="E84" s="58" t="s">
        <v>248</v>
      </c>
      <c r="F84" s="58" t="s">
        <v>299</v>
      </c>
      <c r="G84" s="58" t="s">
        <v>25</v>
      </c>
      <c r="H84" s="58" t="s">
        <v>26</v>
      </c>
      <c r="I84" s="58" t="s">
        <v>1664</v>
      </c>
      <c r="J84" s="58" t="s">
        <v>26</v>
      </c>
      <c r="K84" s="58" t="s">
        <v>26</v>
      </c>
      <c r="L84" s="58" t="s">
        <v>1665</v>
      </c>
      <c r="M84" s="58" t="s">
        <v>26</v>
      </c>
      <c r="N84" s="58" t="s">
        <v>64</v>
      </c>
      <c r="O84" s="58" t="s">
        <v>26</v>
      </c>
      <c r="P84" s="58" t="s">
        <v>54</v>
      </c>
      <c r="Q84" s="58" t="s">
        <v>106</v>
      </c>
      <c r="R84" s="58" t="s">
        <v>42</v>
      </c>
      <c r="S84" s="58" t="s">
        <v>26</v>
      </c>
      <c r="T84" s="58" t="s">
        <v>33</v>
      </c>
      <c r="U84" s="58" t="s">
        <v>26</v>
      </c>
    </row>
    <row r="85" spans="1:21" ht="45">
      <c r="A85" s="57">
        <v>257</v>
      </c>
      <c r="B85" s="58" t="s">
        <v>1666</v>
      </c>
      <c r="C85" s="58" t="s">
        <v>22</v>
      </c>
      <c r="D85" s="59">
        <v>0</v>
      </c>
      <c r="E85" s="58" t="s">
        <v>248</v>
      </c>
      <c r="F85" s="58" t="s">
        <v>299</v>
      </c>
      <c r="G85" s="58" t="s">
        <v>33</v>
      </c>
      <c r="H85" s="58" t="s">
        <v>26</v>
      </c>
      <c r="I85" s="58" t="s">
        <v>1667</v>
      </c>
      <c r="J85" s="58" t="s">
        <v>1668</v>
      </c>
      <c r="K85" s="58" t="s">
        <v>1669</v>
      </c>
      <c r="L85" s="58" t="s">
        <v>1670</v>
      </c>
      <c r="M85" s="58" t="s">
        <v>1474</v>
      </c>
      <c r="N85" s="58" t="s">
        <v>323</v>
      </c>
      <c r="O85" s="58" t="s">
        <v>26</v>
      </c>
      <c r="P85" s="58" t="s">
        <v>50</v>
      </c>
      <c r="Q85" s="58" t="s">
        <v>1439</v>
      </c>
      <c r="R85" s="58" t="s">
        <v>26</v>
      </c>
      <c r="S85" s="58" t="s">
        <v>26</v>
      </c>
      <c r="T85" s="58" t="s">
        <v>33</v>
      </c>
      <c r="U85" s="58" t="s">
        <v>26</v>
      </c>
    </row>
    <row r="86" spans="1:21" ht="30">
      <c r="A86" s="57">
        <v>303</v>
      </c>
      <c r="B86" s="58" t="s">
        <v>443</v>
      </c>
      <c r="C86" s="58" t="s">
        <v>22</v>
      </c>
      <c r="D86" s="59">
        <v>32698</v>
      </c>
      <c r="E86" s="58" t="s">
        <v>23</v>
      </c>
      <c r="F86" s="58" t="s">
        <v>26</v>
      </c>
      <c r="G86" s="58" t="s">
        <v>33</v>
      </c>
      <c r="H86" s="58" t="s">
        <v>26</v>
      </c>
      <c r="I86" s="58" t="s">
        <v>444</v>
      </c>
      <c r="J86" s="58" t="s">
        <v>26</v>
      </c>
      <c r="K86" s="58" t="s">
        <v>26</v>
      </c>
      <c r="L86" s="58" t="s">
        <v>61</v>
      </c>
      <c r="M86" s="58" t="s">
        <v>54</v>
      </c>
      <c r="N86" s="58" t="s">
        <v>99</v>
      </c>
      <c r="O86" s="58" t="s">
        <v>26</v>
      </c>
      <c r="P86" s="58" t="s">
        <v>38</v>
      </c>
      <c r="Q86" s="58" t="s">
        <v>106</v>
      </c>
      <c r="R86" s="58" t="s">
        <v>42</v>
      </c>
      <c r="S86" s="58" t="s">
        <v>26</v>
      </c>
      <c r="T86" s="58" t="s">
        <v>33</v>
      </c>
      <c r="U86" s="58" t="s">
        <v>26</v>
      </c>
    </row>
    <row r="87" spans="1:21" ht="30">
      <c r="A87" s="57">
        <v>304</v>
      </c>
      <c r="B87" s="58" t="s">
        <v>445</v>
      </c>
      <c r="C87" s="58" t="s">
        <v>22</v>
      </c>
      <c r="D87" s="59">
        <v>37362</v>
      </c>
      <c r="E87" s="58" t="s">
        <v>23</v>
      </c>
      <c r="F87" s="58" t="s">
        <v>26</v>
      </c>
      <c r="G87" s="58" t="s">
        <v>33</v>
      </c>
      <c r="H87" s="58" t="s">
        <v>26</v>
      </c>
      <c r="I87" s="58" t="s">
        <v>446</v>
      </c>
      <c r="J87" s="58" t="s">
        <v>26</v>
      </c>
      <c r="K87" s="58" t="s">
        <v>26</v>
      </c>
      <c r="L87" s="58" t="s">
        <v>447</v>
      </c>
      <c r="M87" s="58" t="s">
        <v>26</v>
      </c>
      <c r="N87" s="58" t="s">
        <v>448</v>
      </c>
      <c r="O87" s="58" t="s">
        <v>26</v>
      </c>
      <c r="P87" s="58" t="s">
        <v>26</v>
      </c>
      <c r="Q87" s="58" t="s">
        <v>26</v>
      </c>
      <c r="R87" s="58" t="s">
        <v>305</v>
      </c>
      <c r="S87" s="58" t="s">
        <v>26</v>
      </c>
      <c r="T87" s="58" t="s">
        <v>33</v>
      </c>
      <c r="U87" s="58" t="s">
        <v>26</v>
      </c>
    </row>
    <row r="88" spans="1:21" ht="30">
      <c r="A88" s="57">
        <v>310</v>
      </c>
      <c r="B88" s="58" t="s">
        <v>449</v>
      </c>
      <c r="C88" s="58" t="s">
        <v>22</v>
      </c>
      <c r="D88" s="59">
        <v>39875</v>
      </c>
      <c r="E88" s="58" t="s">
        <v>450</v>
      </c>
      <c r="F88" s="58" t="s">
        <v>26</v>
      </c>
      <c r="G88" s="58" t="s">
        <v>33</v>
      </c>
      <c r="H88" s="58" t="s">
        <v>26</v>
      </c>
      <c r="I88" s="58" t="s">
        <v>451</v>
      </c>
      <c r="J88" s="58" t="s">
        <v>26</v>
      </c>
      <c r="K88" s="58" t="s">
        <v>26</v>
      </c>
      <c r="L88" s="58" t="s">
        <v>26</v>
      </c>
      <c r="M88" s="58" t="s">
        <v>180</v>
      </c>
      <c r="N88" s="58" t="s">
        <v>64</v>
      </c>
      <c r="O88" s="58" t="s">
        <v>26</v>
      </c>
      <c r="P88" s="58" t="s">
        <v>116</v>
      </c>
      <c r="Q88" s="58" t="s">
        <v>53</v>
      </c>
      <c r="R88" s="58" t="s">
        <v>42</v>
      </c>
      <c r="S88" s="58" t="s">
        <v>26</v>
      </c>
      <c r="T88" s="58" t="s">
        <v>33</v>
      </c>
      <c r="U88" s="58" t="s">
        <v>26</v>
      </c>
    </row>
    <row r="89" spans="1:21" ht="30">
      <c r="A89" s="57">
        <v>311</v>
      </c>
      <c r="B89" s="58" t="s">
        <v>452</v>
      </c>
      <c r="C89" s="58" t="s">
        <v>22</v>
      </c>
      <c r="D89" s="59">
        <v>39763</v>
      </c>
      <c r="E89" s="58" t="s">
        <v>450</v>
      </c>
      <c r="F89" s="58" t="s">
        <v>26</v>
      </c>
      <c r="G89" s="58" t="s">
        <v>33</v>
      </c>
      <c r="H89" s="58" t="s">
        <v>26</v>
      </c>
      <c r="I89" s="58" t="s">
        <v>453</v>
      </c>
      <c r="J89" s="58" t="s">
        <v>26</v>
      </c>
      <c r="K89" s="58" t="s">
        <v>26</v>
      </c>
      <c r="L89" s="58" t="s">
        <v>26</v>
      </c>
      <c r="M89" s="58" t="s">
        <v>454</v>
      </c>
      <c r="N89" s="58" t="s">
        <v>455</v>
      </c>
      <c r="O89" s="58" t="s">
        <v>456</v>
      </c>
      <c r="P89" s="58" t="s">
        <v>396</v>
      </c>
      <c r="Q89" s="58" t="s">
        <v>26</v>
      </c>
      <c r="R89" s="58" t="s">
        <v>42</v>
      </c>
      <c r="S89" s="58" t="s">
        <v>26</v>
      </c>
      <c r="T89" s="58" t="s">
        <v>25</v>
      </c>
      <c r="U89" s="58" t="s">
        <v>26</v>
      </c>
    </row>
    <row r="90" spans="1:21" ht="45">
      <c r="A90" s="57">
        <v>312</v>
      </c>
      <c r="B90" s="58" t="s">
        <v>457</v>
      </c>
      <c r="C90" s="58" t="s">
        <v>22</v>
      </c>
      <c r="D90" s="59">
        <v>39694</v>
      </c>
      <c r="E90" s="58" t="s">
        <v>450</v>
      </c>
      <c r="F90" s="58" t="s">
        <v>26</v>
      </c>
      <c r="G90" s="58" t="s">
        <v>33</v>
      </c>
      <c r="H90" s="58" t="s">
        <v>26</v>
      </c>
      <c r="I90" s="58" t="s">
        <v>458</v>
      </c>
      <c r="J90" s="58" t="s">
        <v>26</v>
      </c>
      <c r="K90" s="58" t="s">
        <v>26</v>
      </c>
      <c r="L90" s="58" t="s">
        <v>26</v>
      </c>
      <c r="M90" s="58" t="s">
        <v>459</v>
      </c>
      <c r="N90" s="58" t="s">
        <v>64</v>
      </c>
      <c r="O90" s="58" t="s">
        <v>26</v>
      </c>
      <c r="P90" s="58" t="s">
        <v>26</v>
      </c>
      <c r="Q90" s="58" t="s">
        <v>26</v>
      </c>
      <c r="R90" s="58" t="s">
        <v>42</v>
      </c>
      <c r="S90" s="58" t="s">
        <v>26</v>
      </c>
      <c r="T90" s="58" t="s">
        <v>33</v>
      </c>
      <c r="U90" s="58" t="s">
        <v>26</v>
      </c>
    </row>
    <row r="91" spans="1:21" ht="45">
      <c r="A91" s="57">
        <v>313</v>
      </c>
      <c r="B91" s="58" t="s">
        <v>460</v>
      </c>
      <c r="C91" s="58" t="s">
        <v>22</v>
      </c>
      <c r="D91" s="59">
        <v>39700</v>
      </c>
      <c r="E91" s="58" t="s">
        <v>450</v>
      </c>
      <c r="F91" s="58" t="s">
        <v>26</v>
      </c>
      <c r="G91" s="58" t="s">
        <v>33</v>
      </c>
      <c r="H91" s="58" t="s">
        <v>26</v>
      </c>
      <c r="I91" s="58" t="s">
        <v>461</v>
      </c>
      <c r="J91" s="58" t="s">
        <v>26</v>
      </c>
      <c r="K91" s="58" t="s">
        <v>26</v>
      </c>
      <c r="L91" s="58" t="s">
        <v>26</v>
      </c>
      <c r="M91" s="58" t="s">
        <v>223</v>
      </c>
      <c r="N91" s="58" t="s">
        <v>40</v>
      </c>
      <c r="O91" s="58" t="s">
        <v>26</v>
      </c>
      <c r="P91" s="58" t="s">
        <v>26</v>
      </c>
      <c r="Q91" s="58" t="s">
        <v>26</v>
      </c>
      <c r="R91" s="58" t="s">
        <v>42</v>
      </c>
      <c r="S91" s="58" t="s">
        <v>26</v>
      </c>
      <c r="T91" s="58" t="s">
        <v>33</v>
      </c>
      <c r="U91" s="58" t="s">
        <v>26</v>
      </c>
    </row>
    <row r="92" spans="1:21" ht="30">
      <c r="A92" s="57">
        <v>314</v>
      </c>
      <c r="B92" s="58" t="s">
        <v>462</v>
      </c>
      <c r="C92" s="58" t="s">
        <v>22</v>
      </c>
      <c r="D92" s="59">
        <v>39679</v>
      </c>
      <c r="E92" s="58" t="s">
        <v>450</v>
      </c>
      <c r="F92" s="58" t="s">
        <v>26</v>
      </c>
      <c r="G92" s="58" t="s">
        <v>33</v>
      </c>
      <c r="H92" s="58" t="s">
        <v>26</v>
      </c>
      <c r="I92" s="58" t="s">
        <v>463</v>
      </c>
      <c r="J92" s="58" t="s">
        <v>26</v>
      </c>
      <c r="K92" s="58" t="s">
        <v>26</v>
      </c>
      <c r="L92" s="58" t="s">
        <v>26</v>
      </c>
      <c r="M92" s="58" t="s">
        <v>464</v>
      </c>
      <c r="N92" s="58" t="s">
        <v>82</v>
      </c>
      <c r="O92" s="58" t="s">
        <v>26</v>
      </c>
      <c r="P92" s="58" t="s">
        <v>83</v>
      </c>
      <c r="Q92" s="58" t="s">
        <v>223</v>
      </c>
      <c r="R92" s="58" t="s">
        <v>42</v>
      </c>
      <c r="S92" s="58" t="s">
        <v>26</v>
      </c>
      <c r="T92" s="58" t="s">
        <v>33</v>
      </c>
      <c r="U92" s="58" t="s">
        <v>26</v>
      </c>
    </row>
    <row r="93" spans="1:21" ht="30">
      <c r="A93" s="57">
        <v>315</v>
      </c>
      <c r="B93" s="58" t="s">
        <v>1686</v>
      </c>
      <c r="C93" s="58" t="s">
        <v>22</v>
      </c>
      <c r="D93" s="59">
        <v>39836</v>
      </c>
      <c r="E93" s="58" t="s">
        <v>450</v>
      </c>
      <c r="F93" s="58" t="s">
        <v>26</v>
      </c>
      <c r="G93" s="58" t="s">
        <v>33</v>
      </c>
      <c r="H93" s="58" t="s">
        <v>26</v>
      </c>
      <c r="I93" s="58" t="s">
        <v>465</v>
      </c>
      <c r="J93" s="58" t="s">
        <v>26</v>
      </c>
      <c r="K93" s="58" t="s">
        <v>26</v>
      </c>
      <c r="L93" s="58" t="s">
        <v>26</v>
      </c>
      <c r="M93" s="58" t="s">
        <v>26</v>
      </c>
      <c r="N93" s="58" t="s">
        <v>26</v>
      </c>
      <c r="O93" s="58" t="s">
        <v>26</v>
      </c>
      <c r="P93" s="58" t="s">
        <v>26</v>
      </c>
      <c r="Q93" s="58" t="s">
        <v>26</v>
      </c>
      <c r="R93" s="58" t="s">
        <v>287</v>
      </c>
      <c r="S93" s="58" t="s">
        <v>466</v>
      </c>
      <c r="T93" s="58" t="s">
        <v>33</v>
      </c>
      <c r="U93" s="58" t="s">
        <v>26</v>
      </c>
    </row>
    <row r="94" spans="1:21" ht="30">
      <c r="A94" s="57">
        <v>317</v>
      </c>
      <c r="B94" s="58" t="s">
        <v>467</v>
      </c>
      <c r="C94" s="58" t="s">
        <v>22</v>
      </c>
      <c r="D94" s="59">
        <v>39743</v>
      </c>
      <c r="E94" s="58" t="s">
        <v>450</v>
      </c>
      <c r="F94" s="58" t="s">
        <v>468</v>
      </c>
      <c r="G94" s="58" t="s">
        <v>33</v>
      </c>
      <c r="H94" s="58" t="s">
        <v>26</v>
      </c>
      <c r="I94" s="58" t="s">
        <v>469</v>
      </c>
      <c r="J94" s="58" t="s">
        <v>470</v>
      </c>
      <c r="K94" s="58" t="s">
        <v>471</v>
      </c>
      <c r="L94" s="58" t="s">
        <v>153</v>
      </c>
      <c r="M94" s="58" t="s">
        <v>70</v>
      </c>
      <c r="N94" s="58" t="s">
        <v>188</v>
      </c>
      <c r="O94" s="58" t="s">
        <v>472</v>
      </c>
      <c r="P94" s="58" t="s">
        <v>41</v>
      </c>
      <c r="Q94" s="58" t="s">
        <v>197</v>
      </c>
      <c r="R94" s="58" t="s">
        <v>42</v>
      </c>
      <c r="S94" s="58" t="s">
        <v>26</v>
      </c>
      <c r="T94" s="58" t="s">
        <v>33</v>
      </c>
      <c r="U94" s="58" t="s">
        <v>26</v>
      </c>
    </row>
    <row r="95" spans="1:21" ht="30">
      <c r="A95" s="57">
        <v>318</v>
      </c>
      <c r="B95" s="58" t="s">
        <v>473</v>
      </c>
      <c r="C95" s="58" t="s">
        <v>22</v>
      </c>
      <c r="D95" s="59">
        <v>39739</v>
      </c>
      <c r="E95" s="58" t="s">
        <v>450</v>
      </c>
      <c r="F95" s="58" t="s">
        <v>109</v>
      </c>
      <c r="G95" s="58" t="s">
        <v>33</v>
      </c>
      <c r="H95" s="58" t="s">
        <v>474</v>
      </c>
      <c r="I95" s="58" t="s">
        <v>465</v>
      </c>
      <c r="J95" s="58" t="s">
        <v>475</v>
      </c>
      <c r="K95" s="58" t="s">
        <v>476</v>
      </c>
      <c r="L95" s="58" t="s">
        <v>26</v>
      </c>
      <c r="M95" s="58" t="s">
        <v>54</v>
      </c>
      <c r="N95" s="58" t="s">
        <v>477</v>
      </c>
      <c r="O95" s="58" t="s">
        <v>414</v>
      </c>
      <c r="P95" s="58" t="s">
        <v>116</v>
      </c>
      <c r="Q95" s="58" t="s">
        <v>377</v>
      </c>
      <c r="R95" s="58" t="s">
        <v>42</v>
      </c>
      <c r="S95" s="58" t="s">
        <v>26</v>
      </c>
      <c r="T95" s="58" t="s">
        <v>33</v>
      </c>
      <c r="U95" s="58" t="s">
        <v>26</v>
      </c>
    </row>
    <row r="96" spans="1:21" ht="30">
      <c r="A96" s="57">
        <v>319</v>
      </c>
      <c r="B96" s="58" t="s">
        <v>478</v>
      </c>
      <c r="C96" s="58" t="s">
        <v>22</v>
      </c>
      <c r="D96" s="59">
        <v>40218</v>
      </c>
      <c r="E96" s="58" t="s">
        <v>450</v>
      </c>
      <c r="F96" s="58" t="s">
        <v>150</v>
      </c>
      <c r="G96" s="58" t="s">
        <v>33</v>
      </c>
      <c r="H96" s="58" t="s">
        <v>26</v>
      </c>
      <c r="I96" s="58" t="s">
        <v>479</v>
      </c>
      <c r="J96" s="58" t="s">
        <v>26</v>
      </c>
      <c r="K96" s="58" t="s">
        <v>26</v>
      </c>
      <c r="L96" s="58" t="s">
        <v>61</v>
      </c>
      <c r="M96" s="58" t="s">
        <v>62</v>
      </c>
      <c r="N96" s="58" t="s">
        <v>63</v>
      </c>
      <c r="O96" s="58" t="s">
        <v>64</v>
      </c>
      <c r="P96" s="58" t="s">
        <v>54</v>
      </c>
      <c r="Q96" s="58" t="s">
        <v>26</v>
      </c>
      <c r="R96" s="58" t="s">
        <v>42</v>
      </c>
      <c r="S96" s="58" t="s">
        <v>26</v>
      </c>
      <c r="T96" s="58" t="s">
        <v>33</v>
      </c>
      <c r="U96" s="58" t="s">
        <v>26</v>
      </c>
    </row>
    <row r="97" spans="1:21" ht="45">
      <c r="A97" s="57">
        <v>321</v>
      </c>
      <c r="B97" s="58" t="s">
        <v>480</v>
      </c>
      <c r="C97" s="58" t="s">
        <v>22</v>
      </c>
      <c r="D97" s="59">
        <v>40113</v>
      </c>
      <c r="E97" s="58" t="s">
        <v>450</v>
      </c>
      <c r="F97" s="58" t="s">
        <v>101</v>
      </c>
      <c r="G97" s="58" t="s">
        <v>33</v>
      </c>
      <c r="H97" s="58" t="s">
        <v>26</v>
      </c>
      <c r="I97" s="58" t="s">
        <v>481</v>
      </c>
      <c r="J97" s="58" t="s">
        <v>482</v>
      </c>
      <c r="K97" s="58" t="s">
        <v>26</v>
      </c>
      <c r="L97" s="58" t="s">
        <v>113</v>
      </c>
      <c r="M97" s="58" t="s">
        <v>483</v>
      </c>
      <c r="N97" s="58" t="s">
        <v>105</v>
      </c>
      <c r="O97" s="58" t="s">
        <v>26</v>
      </c>
      <c r="P97" s="58" t="s">
        <v>70</v>
      </c>
      <c r="Q97" s="58" t="s">
        <v>484</v>
      </c>
      <c r="R97" s="58" t="s">
        <v>42</v>
      </c>
      <c r="S97" s="58" t="s">
        <v>485</v>
      </c>
      <c r="T97" s="58" t="s">
        <v>33</v>
      </c>
      <c r="U97" s="58" t="s">
        <v>26</v>
      </c>
    </row>
    <row r="98" spans="1:21" ht="45">
      <c r="A98" s="57">
        <v>322</v>
      </c>
      <c r="B98" s="58" t="s">
        <v>1702</v>
      </c>
      <c r="C98" s="58" t="s">
        <v>22</v>
      </c>
      <c r="D98" s="59">
        <v>40052</v>
      </c>
      <c r="E98" s="58" t="s">
        <v>450</v>
      </c>
      <c r="F98" s="58" t="s">
        <v>26</v>
      </c>
      <c r="G98" s="58" t="s">
        <v>33</v>
      </c>
      <c r="H98" s="58" t="s">
        <v>26</v>
      </c>
      <c r="I98" s="58" t="s">
        <v>486</v>
      </c>
      <c r="J98" s="58" t="s">
        <v>26</v>
      </c>
      <c r="K98" s="58" t="s">
        <v>26</v>
      </c>
      <c r="L98" s="58" t="s">
        <v>26</v>
      </c>
      <c r="M98" s="58" t="s">
        <v>54</v>
      </c>
      <c r="N98" s="58" t="s">
        <v>487</v>
      </c>
      <c r="O98" s="58" t="s">
        <v>64</v>
      </c>
      <c r="P98" s="58" t="s">
        <v>38</v>
      </c>
      <c r="Q98" s="58" t="s">
        <v>430</v>
      </c>
      <c r="R98" s="58" t="s">
        <v>42</v>
      </c>
      <c r="S98" s="58" t="s">
        <v>488</v>
      </c>
      <c r="T98" s="58" t="s">
        <v>33</v>
      </c>
      <c r="U98" s="58" t="s">
        <v>26</v>
      </c>
    </row>
    <row r="99" spans="1:21" ht="45">
      <c r="A99" s="57">
        <v>323</v>
      </c>
      <c r="B99" s="58" t="s">
        <v>489</v>
      </c>
      <c r="C99" s="58" t="s">
        <v>22</v>
      </c>
      <c r="D99" s="59">
        <v>39599</v>
      </c>
      <c r="E99" s="58" t="s">
        <v>450</v>
      </c>
      <c r="F99" s="58" t="s">
        <v>490</v>
      </c>
      <c r="G99" s="58" t="s">
        <v>33</v>
      </c>
      <c r="H99" s="58" t="s">
        <v>26</v>
      </c>
      <c r="I99" s="58" t="s">
        <v>491</v>
      </c>
      <c r="J99" s="58" t="s">
        <v>492</v>
      </c>
      <c r="K99" s="58" t="s">
        <v>493</v>
      </c>
      <c r="L99" s="58" t="s">
        <v>128</v>
      </c>
      <c r="M99" s="58" t="s">
        <v>26</v>
      </c>
      <c r="N99" s="58" t="s">
        <v>494</v>
      </c>
      <c r="O99" s="58" t="s">
        <v>52</v>
      </c>
      <c r="P99" s="58" t="s">
        <v>83</v>
      </c>
      <c r="Q99" s="58" t="s">
        <v>223</v>
      </c>
      <c r="R99" s="58" t="s">
        <v>42</v>
      </c>
      <c r="S99" s="58" t="s">
        <v>26</v>
      </c>
      <c r="T99" s="58" t="s">
        <v>33</v>
      </c>
      <c r="U99" s="58" t="s">
        <v>26</v>
      </c>
    </row>
    <row r="100" spans="1:21" ht="60">
      <c r="A100" s="57">
        <v>324</v>
      </c>
      <c r="B100" s="58" t="s">
        <v>495</v>
      </c>
      <c r="C100" s="58" t="s">
        <v>22</v>
      </c>
      <c r="D100" s="59">
        <v>40107</v>
      </c>
      <c r="E100" s="58" t="s">
        <v>450</v>
      </c>
      <c r="F100" s="58" t="s">
        <v>26</v>
      </c>
      <c r="G100" s="58" t="s">
        <v>33</v>
      </c>
      <c r="H100" s="58" t="s">
        <v>26</v>
      </c>
      <c r="I100" s="58" t="s">
        <v>496</v>
      </c>
      <c r="J100" s="58" t="s">
        <v>26</v>
      </c>
      <c r="K100" s="58" t="s">
        <v>26</v>
      </c>
      <c r="L100" s="58" t="s">
        <v>26</v>
      </c>
      <c r="M100" s="58" t="s">
        <v>65</v>
      </c>
      <c r="N100" s="58" t="s">
        <v>497</v>
      </c>
      <c r="O100" s="58" t="s">
        <v>64</v>
      </c>
      <c r="P100" s="58" t="s">
        <v>65</v>
      </c>
      <c r="Q100" s="58" t="s">
        <v>26</v>
      </c>
      <c r="R100" s="58" t="s">
        <v>42</v>
      </c>
      <c r="S100" s="58" t="s">
        <v>26</v>
      </c>
      <c r="T100" s="58" t="s">
        <v>33</v>
      </c>
      <c r="U100" s="58" t="s">
        <v>26</v>
      </c>
    </row>
    <row r="101" spans="1:21" ht="30">
      <c r="A101" s="57">
        <v>325</v>
      </c>
      <c r="B101" s="58" t="s">
        <v>498</v>
      </c>
      <c r="C101" s="58" t="s">
        <v>22</v>
      </c>
      <c r="D101" s="59">
        <v>40169</v>
      </c>
      <c r="E101" s="58" t="s">
        <v>450</v>
      </c>
      <c r="F101" s="58" t="s">
        <v>372</v>
      </c>
      <c r="G101" s="58" t="s">
        <v>33</v>
      </c>
      <c r="H101" s="58" t="s">
        <v>26</v>
      </c>
      <c r="I101" s="58" t="s">
        <v>499</v>
      </c>
      <c r="J101" s="58" t="s">
        <v>500</v>
      </c>
      <c r="K101" s="58" t="s">
        <v>501</v>
      </c>
      <c r="L101" s="58" t="s">
        <v>153</v>
      </c>
      <c r="M101" s="58" t="s">
        <v>50</v>
      </c>
      <c r="N101" s="58" t="s">
        <v>502</v>
      </c>
      <c r="O101" s="58" t="s">
        <v>26</v>
      </c>
      <c r="P101" s="58" t="s">
        <v>65</v>
      </c>
      <c r="Q101" s="58" t="s">
        <v>38</v>
      </c>
      <c r="R101" s="58" t="s">
        <v>42</v>
      </c>
      <c r="S101" s="58" t="s">
        <v>503</v>
      </c>
      <c r="T101" s="58" t="s">
        <v>33</v>
      </c>
      <c r="U101" s="58" t="s">
        <v>26</v>
      </c>
    </row>
    <row r="102" spans="1:21" ht="30">
      <c r="A102" s="57">
        <v>327</v>
      </c>
      <c r="B102" s="58" t="s">
        <v>504</v>
      </c>
      <c r="C102" s="58" t="s">
        <v>22</v>
      </c>
      <c r="D102" s="59">
        <v>39678</v>
      </c>
      <c r="E102" s="58" t="s">
        <v>450</v>
      </c>
      <c r="F102" s="58" t="s">
        <v>26</v>
      </c>
      <c r="G102" s="58" t="s">
        <v>33</v>
      </c>
      <c r="H102" s="58" t="s">
        <v>26</v>
      </c>
      <c r="I102" s="58" t="s">
        <v>505</v>
      </c>
      <c r="J102" s="58" t="s">
        <v>26</v>
      </c>
      <c r="K102" s="58" t="s">
        <v>26</v>
      </c>
      <c r="L102" s="58" t="s">
        <v>26</v>
      </c>
      <c r="M102" s="58" t="s">
        <v>38</v>
      </c>
      <c r="N102" s="58" t="s">
        <v>82</v>
      </c>
      <c r="O102" s="58" t="s">
        <v>26</v>
      </c>
      <c r="P102" s="58" t="s">
        <v>65</v>
      </c>
      <c r="Q102" s="58" t="s">
        <v>50</v>
      </c>
      <c r="R102" s="58" t="s">
        <v>42</v>
      </c>
      <c r="S102" s="58" t="s">
        <v>26</v>
      </c>
      <c r="T102" s="58" t="s">
        <v>33</v>
      </c>
      <c r="U102" s="58" t="s">
        <v>26</v>
      </c>
    </row>
    <row r="103" spans="1:21" ht="30">
      <c r="A103" s="57">
        <v>328</v>
      </c>
      <c r="B103" s="58" t="s">
        <v>1703</v>
      </c>
      <c r="C103" s="58" t="s">
        <v>22</v>
      </c>
      <c r="D103" s="59">
        <v>39651</v>
      </c>
      <c r="E103" s="58" t="s">
        <v>450</v>
      </c>
      <c r="F103" s="58" t="s">
        <v>26</v>
      </c>
      <c r="G103" s="58" t="s">
        <v>33</v>
      </c>
      <c r="H103" s="58" t="s">
        <v>26</v>
      </c>
      <c r="I103" s="58" t="s">
        <v>506</v>
      </c>
      <c r="J103" s="58" t="s">
        <v>26</v>
      </c>
      <c r="K103" s="58" t="s">
        <v>26</v>
      </c>
      <c r="L103" s="58" t="s">
        <v>26</v>
      </c>
      <c r="M103" s="58" t="s">
        <v>70</v>
      </c>
      <c r="N103" s="58" t="s">
        <v>507</v>
      </c>
      <c r="O103" s="58" t="s">
        <v>125</v>
      </c>
      <c r="P103" s="58" t="s">
        <v>53</v>
      </c>
      <c r="Q103" s="58" t="s">
        <v>26</v>
      </c>
      <c r="R103" s="58" t="s">
        <v>42</v>
      </c>
      <c r="S103" s="58" t="s">
        <v>508</v>
      </c>
      <c r="T103" s="58" t="s">
        <v>33</v>
      </c>
      <c r="U103" s="58" t="s">
        <v>26</v>
      </c>
    </row>
    <row r="104" spans="1:21" ht="45">
      <c r="A104" s="57">
        <v>329</v>
      </c>
      <c r="B104" s="58" t="s">
        <v>509</v>
      </c>
      <c r="C104" s="58" t="s">
        <v>22</v>
      </c>
      <c r="D104" s="59">
        <v>39925</v>
      </c>
      <c r="E104" s="58" t="s">
        <v>450</v>
      </c>
      <c r="F104" s="58" t="s">
        <v>372</v>
      </c>
      <c r="G104" s="58" t="s">
        <v>33</v>
      </c>
      <c r="H104" s="58" t="s">
        <v>510</v>
      </c>
      <c r="I104" s="58" t="s">
        <v>511</v>
      </c>
      <c r="J104" s="58" t="s">
        <v>26</v>
      </c>
      <c r="K104" s="58" t="s">
        <v>505</v>
      </c>
      <c r="L104" s="58" t="s">
        <v>153</v>
      </c>
      <c r="M104" s="58" t="s">
        <v>86</v>
      </c>
      <c r="N104" s="58" t="s">
        <v>512</v>
      </c>
      <c r="O104" s="58" t="s">
        <v>125</v>
      </c>
      <c r="P104" s="58" t="s">
        <v>53</v>
      </c>
      <c r="Q104" s="58" t="s">
        <v>54</v>
      </c>
      <c r="R104" s="58" t="s">
        <v>42</v>
      </c>
      <c r="S104" s="58" t="s">
        <v>513</v>
      </c>
      <c r="T104" s="58" t="s">
        <v>33</v>
      </c>
      <c r="U104" s="58" t="s">
        <v>26</v>
      </c>
    </row>
    <row r="105" spans="1:21" ht="30">
      <c r="A105" s="57">
        <v>330</v>
      </c>
      <c r="B105" s="58" t="s">
        <v>514</v>
      </c>
      <c r="C105" s="58" t="s">
        <v>22</v>
      </c>
      <c r="D105" s="59">
        <v>39568</v>
      </c>
      <c r="E105" s="58" t="s">
        <v>450</v>
      </c>
      <c r="F105" s="58" t="s">
        <v>26</v>
      </c>
      <c r="G105" s="58" t="s">
        <v>33</v>
      </c>
      <c r="H105" s="58" t="s">
        <v>26</v>
      </c>
      <c r="I105" s="58" t="s">
        <v>515</v>
      </c>
      <c r="J105" s="58" t="s">
        <v>26</v>
      </c>
      <c r="K105" s="58" t="s">
        <v>26</v>
      </c>
      <c r="L105" s="58" t="s">
        <v>26</v>
      </c>
      <c r="M105" s="58" t="s">
        <v>50</v>
      </c>
      <c r="N105" s="58" t="s">
        <v>99</v>
      </c>
      <c r="O105" s="58" t="s">
        <v>64</v>
      </c>
      <c r="P105" s="58" t="s">
        <v>38</v>
      </c>
      <c r="Q105" s="58" t="s">
        <v>264</v>
      </c>
      <c r="R105" s="58" t="s">
        <v>42</v>
      </c>
      <c r="S105" s="58" t="s">
        <v>26</v>
      </c>
      <c r="T105" s="58" t="s">
        <v>33</v>
      </c>
      <c r="U105" s="58" t="s">
        <v>26</v>
      </c>
    </row>
    <row r="106" spans="1:21" ht="30">
      <c r="A106" s="57">
        <v>333</v>
      </c>
      <c r="B106" s="58" t="s">
        <v>516</v>
      </c>
      <c r="C106" s="58" t="s">
        <v>22</v>
      </c>
      <c r="D106" s="59">
        <v>39831</v>
      </c>
      <c r="E106" s="58" t="s">
        <v>450</v>
      </c>
      <c r="F106" s="58" t="s">
        <v>26</v>
      </c>
      <c r="G106" s="58" t="s">
        <v>33</v>
      </c>
      <c r="H106" s="58" t="s">
        <v>26</v>
      </c>
      <c r="I106" s="58" t="s">
        <v>517</v>
      </c>
      <c r="J106" s="58" t="s">
        <v>26</v>
      </c>
      <c r="K106" s="58" t="s">
        <v>26</v>
      </c>
      <c r="L106" s="58" t="s">
        <v>26</v>
      </c>
      <c r="M106" s="58" t="s">
        <v>93</v>
      </c>
      <c r="N106" s="58" t="s">
        <v>82</v>
      </c>
      <c r="O106" s="58" t="s">
        <v>26</v>
      </c>
      <c r="P106" s="58" t="s">
        <v>26</v>
      </c>
      <c r="Q106" s="58" t="s">
        <v>26</v>
      </c>
      <c r="R106" s="58" t="s">
        <v>42</v>
      </c>
      <c r="S106" s="58" t="s">
        <v>278</v>
      </c>
      <c r="T106" s="58" t="s">
        <v>33</v>
      </c>
      <c r="U106" s="58" t="s">
        <v>26</v>
      </c>
    </row>
    <row r="107" spans="1:21" ht="30">
      <c r="A107" s="57">
        <v>334</v>
      </c>
      <c r="B107" s="58" t="s">
        <v>518</v>
      </c>
      <c r="C107" s="58" t="s">
        <v>22</v>
      </c>
      <c r="D107" s="59">
        <v>39589</v>
      </c>
      <c r="E107" s="58" t="s">
        <v>450</v>
      </c>
      <c r="F107" s="58" t="s">
        <v>519</v>
      </c>
      <c r="G107" s="58" t="s">
        <v>33</v>
      </c>
      <c r="H107" s="58" t="s">
        <v>26</v>
      </c>
      <c r="I107" s="58" t="s">
        <v>26</v>
      </c>
      <c r="J107" s="58" t="s">
        <v>520</v>
      </c>
      <c r="K107" s="58" t="s">
        <v>521</v>
      </c>
      <c r="L107" s="58" t="s">
        <v>153</v>
      </c>
      <c r="M107" s="58" t="s">
        <v>62</v>
      </c>
      <c r="N107" s="58" t="s">
        <v>358</v>
      </c>
      <c r="O107" s="58" t="s">
        <v>64</v>
      </c>
      <c r="P107" s="58" t="s">
        <v>65</v>
      </c>
      <c r="Q107" s="58" t="s">
        <v>38</v>
      </c>
      <c r="R107" s="58" t="s">
        <v>42</v>
      </c>
      <c r="S107" s="58" t="s">
        <v>522</v>
      </c>
      <c r="T107" s="58" t="s">
        <v>33</v>
      </c>
      <c r="U107" s="58" t="s">
        <v>26</v>
      </c>
    </row>
    <row r="108" spans="1:21" ht="30">
      <c r="A108" s="57">
        <v>336</v>
      </c>
      <c r="B108" s="58" t="s">
        <v>523</v>
      </c>
      <c r="C108" s="58" t="s">
        <v>22</v>
      </c>
      <c r="D108" s="59">
        <v>39722</v>
      </c>
      <c r="E108" s="58" t="s">
        <v>450</v>
      </c>
      <c r="F108" s="58" t="s">
        <v>26</v>
      </c>
      <c r="G108" s="58" t="s">
        <v>33</v>
      </c>
      <c r="H108" s="58" t="s">
        <v>26</v>
      </c>
      <c r="I108" s="58" t="s">
        <v>524</v>
      </c>
      <c r="J108" s="58" t="s">
        <v>26</v>
      </c>
      <c r="K108" s="58" t="s">
        <v>26</v>
      </c>
      <c r="L108" s="58" t="s">
        <v>26</v>
      </c>
      <c r="M108" s="58" t="s">
        <v>264</v>
      </c>
      <c r="N108" s="58" t="s">
        <v>525</v>
      </c>
      <c r="O108" s="58" t="s">
        <v>125</v>
      </c>
      <c r="P108" s="58" t="s">
        <v>26</v>
      </c>
      <c r="Q108" s="58" t="s">
        <v>26</v>
      </c>
      <c r="R108" s="58" t="s">
        <v>42</v>
      </c>
      <c r="S108" s="58" t="s">
        <v>26</v>
      </c>
      <c r="T108" s="58" t="s">
        <v>33</v>
      </c>
      <c r="U108" s="58" t="s">
        <v>26</v>
      </c>
    </row>
    <row r="109" spans="1:21" ht="30">
      <c r="A109" s="57">
        <v>337</v>
      </c>
      <c r="B109" s="58" t="s">
        <v>526</v>
      </c>
      <c r="C109" s="58" t="s">
        <v>22</v>
      </c>
      <c r="D109" s="59">
        <v>39750</v>
      </c>
      <c r="E109" s="58" t="s">
        <v>450</v>
      </c>
      <c r="F109" s="58" t="s">
        <v>527</v>
      </c>
      <c r="G109" s="58" t="s">
        <v>33</v>
      </c>
      <c r="H109" s="58" t="s">
        <v>26</v>
      </c>
      <c r="I109" s="58" t="s">
        <v>528</v>
      </c>
      <c r="J109" s="58" t="s">
        <v>26</v>
      </c>
      <c r="K109" s="58" t="s">
        <v>529</v>
      </c>
      <c r="L109" s="58" t="s">
        <v>153</v>
      </c>
      <c r="M109" s="58" t="s">
        <v>26</v>
      </c>
      <c r="N109" s="58" t="s">
        <v>530</v>
      </c>
      <c r="O109" s="58" t="s">
        <v>193</v>
      </c>
      <c r="P109" s="58" t="s">
        <v>41</v>
      </c>
      <c r="Q109" s="58" t="s">
        <v>86</v>
      </c>
      <c r="R109" s="58" t="s">
        <v>42</v>
      </c>
      <c r="S109" s="58" t="s">
        <v>531</v>
      </c>
      <c r="T109" s="58" t="s">
        <v>33</v>
      </c>
      <c r="U109" s="58" t="s">
        <v>26</v>
      </c>
    </row>
    <row r="110" spans="1:21" ht="60">
      <c r="A110" s="57">
        <v>338</v>
      </c>
      <c r="B110" s="58" t="s">
        <v>532</v>
      </c>
      <c r="C110" s="58" t="s">
        <v>22</v>
      </c>
      <c r="D110" s="59">
        <v>39614</v>
      </c>
      <c r="E110" s="58" t="s">
        <v>450</v>
      </c>
      <c r="F110" s="58" t="s">
        <v>533</v>
      </c>
      <c r="G110" s="58" t="s">
        <v>33</v>
      </c>
      <c r="H110" s="58" t="s">
        <v>26</v>
      </c>
      <c r="I110" s="58" t="s">
        <v>534</v>
      </c>
      <c r="J110" s="58" t="s">
        <v>26</v>
      </c>
      <c r="K110" s="58" t="s">
        <v>26</v>
      </c>
      <c r="L110" s="58" t="s">
        <v>128</v>
      </c>
      <c r="M110" s="58" t="s">
        <v>535</v>
      </c>
      <c r="N110" s="58" t="s">
        <v>64</v>
      </c>
      <c r="O110" s="58" t="s">
        <v>26</v>
      </c>
      <c r="P110" s="58" t="s">
        <v>86</v>
      </c>
      <c r="Q110" s="58" t="s">
        <v>536</v>
      </c>
      <c r="R110" s="58" t="s">
        <v>42</v>
      </c>
      <c r="S110" s="58" t="s">
        <v>537</v>
      </c>
      <c r="T110" s="58" t="s">
        <v>33</v>
      </c>
      <c r="U110" s="58" t="s">
        <v>26</v>
      </c>
    </row>
    <row r="111" spans="1:21" ht="30">
      <c r="A111" s="57">
        <v>339</v>
      </c>
      <c r="B111" s="58" t="s">
        <v>538</v>
      </c>
      <c r="C111" s="58" t="s">
        <v>22</v>
      </c>
      <c r="D111" s="59">
        <v>39436</v>
      </c>
      <c r="E111" s="58" t="s">
        <v>450</v>
      </c>
      <c r="F111" s="58" t="s">
        <v>539</v>
      </c>
      <c r="G111" s="58" t="s">
        <v>25</v>
      </c>
      <c r="H111" s="58" t="s">
        <v>26</v>
      </c>
      <c r="I111" s="58" t="s">
        <v>540</v>
      </c>
      <c r="J111" s="58" t="s">
        <v>541</v>
      </c>
      <c r="K111" s="58" t="s">
        <v>542</v>
      </c>
      <c r="L111" s="58" t="s">
        <v>49</v>
      </c>
      <c r="M111" s="58" t="s">
        <v>83</v>
      </c>
      <c r="N111" s="58" t="s">
        <v>543</v>
      </c>
      <c r="O111" s="58" t="s">
        <v>95</v>
      </c>
      <c r="P111" s="58" t="s">
        <v>83</v>
      </c>
      <c r="Q111" s="58" t="s">
        <v>223</v>
      </c>
      <c r="R111" s="58" t="s">
        <v>42</v>
      </c>
      <c r="S111" s="58" t="s">
        <v>544</v>
      </c>
      <c r="T111" s="58" t="s">
        <v>33</v>
      </c>
      <c r="U111" s="58" t="s">
        <v>26</v>
      </c>
    </row>
    <row r="112" spans="1:21" ht="120">
      <c r="A112" s="57">
        <v>340</v>
      </c>
      <c r="B112" s="58" t="s">
        <v>1704</v>
      </c>
      <c r="C112" s="58" t="s">
        <v>22</v>
      </c>
      <c r="D112" s="59">
        <v>39690</v>
      </c>
      <c r="E112" s="58" t="s">
        <v>450</v>
      </c>
      <c r="F112" s="58" t="s">
        <v>26</v>
      </c>
      <c r="G112" s="58" t="s">
        <v>33</v>
      </c>
      <c r="H112" s="58" t="s">
        <v>26</v>
      </c>
      <c r="I112" s="58" t="s">
        <v>545</v>
      </c>
      <c r="J112" s="58" t="s">
        <v>26</v>
      </c>
      <c r="K112" s="58" t="s">
        <v>26</v>
      </c>
      <c r="L112" s="58" t="s">
        <v>26</v>
      </c>
      <c r="M112" s="58" t="s">
        <v>223</v>
      </c>
      <c r="N112" s="58" t="s">
        <v>130</v>
      </c>
      <c r="O112" s="58" t="s">
        <v>26</v>
      </c>
      <c r="P112" s="58" t="s">
        <v>31</v>
      </c>
      <c r="Q112" s="58" t="s">
        <v>62</v>
      </c>
      <c r="R112" s="58" t="s">
        <v>42</v>
      </c>
      <c r="S112" s="58" t="s">
        <v>26</v>
      </c>
      <c r="T112" s="58" t="s">
        <v>33</v>
      </c>
      <c r="U112" s="58" t="s">
        <v>546</v>
      </c>
    </row>
    <row r="113" spans="1:21" ht="45">
      <c r="A113" s="57">
        <v>341</v>
      </c>
      <c r="B113" s="58" t="s">
        <v>547</v>
      </c>
      <c r="C113" s="58" t="s">
        <v>22</v>
      </c>
      <c r="D113" s="59">
        <v>39636</v>
      </c>
      <c r="E113" s="58" t="s">
        <v>450</v>
      </c>
      <c r="F113" s="58" t="s">
        <v>109</v>
      </c>
      <c r="G113" s="58" t="s">
        <v>33</v>
      </c>
      <c r="H113" s="58" t="s">
        <v>26</v>
      </c>
      <c r="I113" s="58" t="s">
        <v>26</v>
      </c>
      <c r="J113" s="58" t="s">
        <v>26</v>
      </c>
      <c r="K113" s="58" t="s">
        <v>548</v>
      </c>
      <c r="L113" s="58" t="s">
        <v>26</v>
      </c>
      <c r="M113" s="58" t="s">
        <v>138</v>
      </c>
      <c r="N113" s="58" t="s">
        <v>130</v>
      </c>
      <c r="O113" s="58" t="s">
        <v>26</v>
      </c>
      <c r="P113" s="58" t="s">
        <v>54</v>
      </c>
      <c r="Q113" s="58" t="s">
        <v>86</v>
      </c>
      <c r="R113" s="58" t="s">
        <v>42</v>
      </c>
      <c r="S113" s="58" t="s">
        <v>549</v>
      </c>
      <c r="T113" s="58" t="s">
        <v>33</v>
      </c>
      <c r="U113" s="58" t="s">
        <v>26</v>
      </c>
    </row>
    <row r="114" spans="1:21" ht="30">
      <c r="A114" s="57">
        <v>342</v>
      </c>
      <c r="B114" s="58" t="s">
        <v>550</v>
      </c>
      <c r="C114" s="58" t="s">
        <v>22</v>
      </c>
      <c r="D114" s="59">
        <v>39519</v>
      </c>
      <c r="E114" s="58" t="s">
        <v>450</v>
      </c>
      <c r="F114" s="58" t="s">
        <v>551</v>
      </c>
      <c r="G114" s="58" t="s">
        <v>33</v>
      </c>
      <c r="H114" s="58" t="s">
        <v>26</v>
      </c>
      <c r="I114" s="58" t="s">
        <v>552</v>
      </c>
      <c r="J114" s="58" t="s">
        <v>553</v>
      </c>
      <c r="K114" s="58" t="s">
        <v>554</v>
      </c>
      <c r="L114" s="58" t="s">
        <v>153</v>
      </c>
      <c r="M114" s="58" t="s">
        <v>124</v>
      </c>
      <c r="N114" s="58" t="s">
        <v>555</v>
      </c>
      <c r="O114" s="58" t="s">
        <v>404</v>
      </c>
      <c r="P114" s="58" t="s">
        <v>556</v>
      </c>
      <c r="Q114" s="58" t="s">
        <v>265</v>
      </c>
      <c r="R114" s="58" t="s">
        <v>42</v>
      </c>
      <c r="S114" s="58" t="s">
        <v>557</v>
      </c>
      <c r="T114" s="58" t="s">
        <v>33</v>
      </c>
      <c r="U114" s="58" t="s">
        <v>26</v>
      </c>
    </row>
    <row r="115" spans="1:21" ht="60">
      <c r="A115" s="57">
        <v>343</v>
      </c>
      <c r="B115" s="58" t="s">
        <v>558</v>
      </c>
      <c r="C115" s="58" t="s">
        <v>22</v>
      </c>
      <c r="D115" s="59">
        <v>39717</v>
      </c>
      <c r="E115" s="58" t="s">
        <v>450</v>
      </c>
      <c r="F115" s="58" t="s">
        <v>559</v>
      </c>
      <c r="G115" s="58" t="s">
        <v>33</v>
      </c>
      <c r="H115" s="58" t="s">
        <v>26</v>
      </c>
      <c r="I115" s="58" t="s">
        <v>560</v>
      </c>
      <c r="J115" s="58" t="s">
        <v>561</v>
      </c>
      <c r="K115" s="58" t="s">
        <v>562</v>
      </c>
      <c r="L115" s="58" t="s">
        <v>153</v>
      </c>
      <c r="M115" s="58" t="s">
        <v>53</v>
      </c>
      <c r="N115" s="58" t="s">
        <v>563</v>
      </c>
      <c r="O115" s="58" t="s">
        <v>26</v>
      </c>
      <c r="P115" s="58" t="s">
        <v>53</v>
      </c>
      <c r="Q115" s="58" t="s">
        <v>41</v>
      </c>
      <c r="R115" s="58" t="s">
        <v>42</v>
      </c>
      <c r="S115" s="58" t="s">
        <v>26</v>
      </c>
      <c r="T115" s="58" t="s">
        <v>33</v>
      </c>
      <c r="U115" s="58" t="s">
        <v>26</v>
      </c>
    </row>
    <row r="116" spans="1:21" ht="60">
      <c r="A116" s="57">
        <v>344</v>
      </c>
      <c r="B116" s="58" t="s">
        <v>564</v>
      </c>
      <c r="C116" s="58" t="s">
        <v>22</v>
      </c>
      <c r="D116" s="59">
        <v>39584</v>
      </c>
      <c r="E116" s="58" t="s">
        <v>450</v>
      </c>
      <c r="F116" s="58" t="s">
        <v>26</v>
      </c>
      <c r="G116" s="58" t="s">
        <v>33</v>
      </c>
      <c r="H116" s="58" t="s">
        <v>26</v>
      </c>
      <c r="I116" s="58" t="s">
        <v>565</v>
      </c>
      <c r="J116" s="58" t="s">
        <v>26</v>
      </c>
      <c r="K116" s="58" t="s">
        <v>26</v>
      </c>
      <c r="L116" s="58" t="s">
        <v>26</v>
      </c>
      <c r="M116" s="58" t="s">
        <v>566</v>
      </c>
      <c r="N116" s="58" t="s">
        <v>82</v>
      </c>
      <c r="O116" s="58" t="s">
        <v>26</v>
      </c>
      <c r="P116" s="58" t="s">
        <v>26</v>
      </c>
      <c r="Q116" s="58" t="s">
        <v>26</v>
      </c>
      <c r="R116" s="58" t="s">
        <v>42</v>
      </c>
      <c r="S116" s="58" t="s">
        <v>26</v>
      </c>
      <c r="T116" s="58" t="s">
        <v>33</v>
      </c>
      <c r="U116" s="58" t="s">
        <v>26</v>
      </c>
    </row>
    <row r="117" spans="1:21" ht="30">
      <c r="A117" s="57">
        <v>345</v>
      </c>
      <c r="B117" s="58" t="s">
        <v>567</v>
      </c>
      <c r="C117" s="58" t="s">
        <v>22</v>
      </c>
      <c r="D117" s="59">
        <v>39860</v>
      </c>
      <c r="E117" s="58" t="s">
        <v>450</v>
      </c>
      <c r="F117" s="58" t="s">
        <v>26</v>
      </c>
      <c r="G117" s="58" t="s">
        <v>33</v>
      </c>
      <c r="H117" s="58" t="s">
        <v>26</v>
      </c>
      <c r="I117" s="58" t="s">
        <v>568</v>
      </c>
      <c r="J117" s="58" t="s">
        <v>26</v>
      </c>
      <c r="K117" s="58" t="s">
        <v>26</v>
      </c>
      <c r="L117" s="58" t="s">
        <v>26</v>
      </c>
      <c r="M117" s="58" t="s">
        <v>106</v>
      </c>
      <c r="N117" s="58" t="s">
        <v>569</v>
      </c>
      <c r="O117" s="58" t="s">
        <v>26</v>
      </c>
      <c r="P117" s="58" t="s">
        <v>26</v>
      </c>
      <c r="Q117" s="58" t="s">
        <v>26</v>
      </c>
      <c r="R117" s="58" t="s">
        <v>287</v>
      </c>
      <c r="S117" s="58" t="s">
        <v>26</v>
      </c>
      <c r="T117" s="58" t="s">
        <v>33</v>
      </c>
      <c r="U117" s="58" t="s">
        <v>26</v>
      </c>
    </row>
    <row r="118" spans="1:21" ht="45">
      <c r="A118" s="57">
        <v>346</v>
      </c>
      <c r="B118" s="58" t="s">
        <v>570</v>
      </c>
      <c r="C118" s="58" t="s">
        <v>22</v>
      </c>
      <c r="D118" s="59">
        <v>39760</v>
      </c>
      <c r="E118" s="58" t="s">
        <v>450</v>
      </c>
      <c r="F118" s="58" t="s">
        <v>571</v>
      </c>
      <c r="G118" s="58" t="s">
        <v>33</v>
      </c>
      <c r="H118" s="58" t="s">
        <v>26</v>
      </c>
      <c r="I118" s="58" t="s">
        <v>572</v>
      </c>
      <c r="J118" s="58" t="s">
        <v>573</v>
      </c>
      <c r="K118" s="58" t="s">
        <v>26</v>
      </c>
      <c r="L118" s="58" t="s">
        <v>128</v>
      </c>
      <c r="M118" s="58" t="s">
        <v>70</v>
      </c>
      <c r="N118" s="58" t="s">
        <v>99</v>
      </c>
      <c r="O118" s="58" t="s">
        <v>64</v>
      </c>
      <c r="P118" s="58" t="s">
        <v>53</v>
      </c>
      <c r="Q118" s="58" t="s">
        <v>38</v>
      </c>
      <c r="R118" s="58" t="s">
        <v>42</v>
      </c>
      <c r="S118" s="58" t="s">
        <v>574</v>
      </c>
      <c r="T118" s="58" t="s">
        <v>33</v>
      </c>
      <c r="U118" s="58" t="s">
        <v>26</v>
      </c>
    </row>
    <row r="119" spans="1:21" ht="45">
      <c r="A119" s="57">
        <v>347</v>
      </c>
      <c r="B119" s="58" t="s">
        <v>575</v>
      </c>
      <c r="C119" s="58" t="s">
        <v>22</v>
      </c>
      <c r="D119" s="59">
        <v>39665</v>
      </c>
      <c r="E119" s="58" t="s">
        <v>450</v>
      </c>
      <c r="F119" s="58" t="s">
        <v>372</v>
      </c>
      <c r="G119" s="58" t="s">
        <v>33</v>
      </c>
      <c r="H119" s="58" t="s">
        <v>576</v>
      </c>
      <c r="I119" s="58" t="s">
        <v>577</v>
      </c>
      <c r="J119" s="58" t="s">
        <v>578</v>
      </c>
      <c r="K119" s="58" t="s">
        <v>579</v>
      </c>
      <c r="L119" s="58" t="s">
        <v>580</v>
      </c>
      <c r="M119" s="58" t="s">
        <v>70</v>
      </c>
      <c r="N119" s="58" t="s">
        <v>581</v>
      </c>
      <c r="O119" s="58" t="s">
        <v>193</v>
      </c>
      <c r="P119" s="58" t="s">
        <v>83</v>
      </c>
      <c r="Q119" s="58" t="s">
        <v>86</v>
      </c>
      <c r="R119" s="58" t="s">
        <v>42</v>
      </c>
      <c r="S119" s="58" t="s">
        <v>26</v>
      </c>
      <c r="T119" s="58" t="s">
        <v>33</v>
      </c>
      <c r="U119" s="58" t="s">
        <v>26</v>
      </c>
    </row>
    <row r="120" spans="1:21" ht="45">
      <c r="A120" s="57">
        <v>348</v>
      </c>
      <c r="B120" s="58" t="s">
        <v>582</v>
      </c>
      <c r="C120" s="58" t="s">
        <v>22</v>
      </c>
      <c r="D120" s="59">
        <v>39470</v>
      </c>
      <c r="E120" s="58" t="s">
        <v>450</v>
      </c>
      <c r="F120" s="58" t="s">
        <v>183</v>
      </c>
      <c r="G120" s="58" t="s">
        <v>33</v>
      </c>
      <c r="H120" s="58" t="s">
        <v>26</v>
      </c>
      <c r="I120" s="58" t="s">
        <v>26</v>
      </c>
      <c r="J120" s="58" t="s">
        <v>583</v>
      </c>
      <c r="K120" s="58" t="s">
        <v>26</v>
      </c>
      <c r="L120" s="58" t="s">
        <v>26</v>
      </c>
      <c r="M120" s="58" t="s">
        <v>377</v>
      </c>
      <c r="N120" s="58" t="s">
        <v>584</v>
      </c>
      <c r="O120" s="58" t="s">
        <v>26</v>
      </c>
      <c r="P120" s="58" t="s">
        <v>86</v>
      </c>
      <c r="Q120" s="58" t="s">
        <v>26</v>
      </c>
      <c r="R120" s="58" t="s">
        <v>26</v>
      </c>
      <c r="S120" s="58" t="s">
        <v>585</v>
      </c>
      <c r="T120" s="58" t="s">
        <v>33</v>
      </c>
      <c r="U120" s="58" t="s">
        <v>26</v>
      </c>
    </row>
    <row r="121" spans="1:21" ht="45">
      <c r="A121" s="57">
        <v>349</v>
      </c>
      <c r="B121" s="58" t="s">
        <v>586</v>
      </c>
      <c r="C121" s="58" t="s">
        <v>22</v>
      </c>
      <c r="D121" s="59">
        <v>39614</v>
      </c>
      <c r="E121" s="58" t="s">
        <v>450</v>
      </c>
      <c r="F121" s="58" t="s">
        <v>183</v>
      </c>
      <c r="G121" s="58" t="s">
        <v>33</v>
      </c>
      <c r="H121" s="58" t="s">
        <v>587</v>
      </c>
      <c r="I121" s="58" t="s">
        <v>26</v>
      </c>
      <c r="J121" s="58" t="s">
        <v>26</v>
      </c>
      <c r="K121" s="58" t="s">
        <v>26</v>
      </c>
      <c r="L121" s="58" t="s">
        <v>26</v>
      </c>
      <c r="M121" s="58" t="s">
        <v>588</v>
      </c>
      <c r="N121" s="58" t="s">
        <v>64</v>
      </c>
      <c r="O121" s="58" t="s">
        <v>26</v>
      </c>
      <c r="P121" s="58" t="s">
        <v>41</v>
      </c>
      <c r="Q121" s="58" t="s">
        <v>589</v>
      </c>
      <c r="R121" s="58" t="s">
        <v>42</v>
      </c>
      <c r="S121" s="58" t="s">
        <v>590</v>
      </c>
      <c r="T121" s="58" t="s">
        <v>33</v>
      </c>
      <c r="U121" s="58" t="s">
        <v>26</v>
      </c>
    </row>
    <row r="122" spans="1:21" ht="30">
      <c r="A122" s="57">
        <v>350</v>
      </c>
      <c r="B122" s="58" t="s">
        <v>591</v>
      </c>
      <c r="C122" s="58" t="s">
        <v>22</v>
      </c>
      <c r="D122" s="59">
        <v>39455</v>
      </c>
      <c r="E122" s="58" t="s">
        <v>450</v>
      </c>
      <c r="F122" s="58" t="s">
        <v>183</v>
      </c>
      <c r="G122" s="58" t="s">
        <v>33</v>
      </c>
      <c r="H122" s="58" t="s">
        <v>592</v>
      </c>
      <c r="I122" s="58" t="s">
        <v>446</v>
      </c>
      <c r="J122" s="58" t="s">
        <v>26</v>
      </c>
      <c r="K122" s="58" t="s">
        <v>26</v>
      </c>
      <c r="L122" s="58" t="s">
        <v>593</v>
      </c>
      <c r="M122" s="58" t="s">
        <v>276</v>
      </c>
      <c r="N122" s="58" t="s">
        <v>224</v>
      </c>
      <c r="O122" s="58" t="s">
        <v>26</v>
      </c>
      <c r="P122" s="58" t="s">
        <v>53</v>
      </c>
      <c r="Q122" s="58" t="s">
        <v>54</v>
      </c>
      <c r="R122" s="58" t="s">
        <v>42</v>
      </c>
      <c r="S122" s="58" t="s">
        <v>278</v>
      </c>
      <c r="T122" s="58" t="s">
        <v>33</v>
      </c>
      <c r="U122" s="58" t="s">
        <v>26</v>
      </c>
    </row>
    <row r="123" spans="1:21" ht="30">
      <c r="A123" s="57">
        <v>351</v>
      </c>
      <c r="B123" s="58" t="s">
        <v>594</v>
      </c>
      <c r="C123" s="58" t="s">
        <v>22</v>
      </c>
      <c r="D123" s="59">
        <v>39917</v>
      </c>
      <c r="E123" s="58" t="s">
        <v>450</v>
      </c>
      <c r="F123" s="58" t="s">
        <v>150</v>
      </c>
      <c r="G123" s="58" t="s">
        <v>33</v>
      </c>
      <c r="H123" s="58" t="s">
        <v>26</v>
      </c>
      <c r="I123" s="58" t="s">
        <v>26</v>
      </c>
      <c r="J123" s="58" t="s">
        <v>595</v>
      </c>
      <c r="K123" s="58" t="s">
        <v>596</v>
      </c>
      <c r="L123" s="58" t="s">
        <v>26</v>
      </c>
      <c r="M123" s="58" t="s">
        <v>26</v>
      </c>
      <c r="N123" s="58" t="s">
        <v>64</v>
      </c>
      <c r="O123" s="58" t="s">
        <v>26</v>
      </c>
      <c r="P123" s="58" t="s">
        <v>53</v>
      </c>
      <c r="Q123" s="58" t="s">
        <v>38</v>
      </c>
      <c r="R123" s="58" t="s">
        <v>42</v>
      </c>
      <c r="S123" s="58" t="s">
        <v>597</v>
      </c>
      <c r="T123" s="58" t="s">
        <v>33</v>
      </c>
      <c r="U123" s="58" t="s">
        <v>598</v>
      </c>
    </row>
    <row r="124" spans="1:21" ht="60">
      <c r="A124" s="57">
        <v>401</v>
      </c>
      <c r="B124" s="58" t="s">
        <v>599</v>
      </c>
      <c r="C124" s="58" t="s">
        <v>22</v>
      </c>
      <c r="D124" s="59">
        <v>17615</v>
      </c>
      <c r="E124" s="58" t="s">
        <v>23</v>
      </c>
      <c r="F124" s="58" t="s">
        <v>26</v>
      </c>
      <c r="G124" s="58" t="s">
        <v>33</v>
      </c>
      <c r="H124" s="58" t="s">
        <v>26</v>
      </c>
      <c r="I124" s="58" t="s">
        <v>600</v>
      </c>
      <c r="J124" s="58" t="s">
        <v>26</v>
      </c>
      <c r="K124" s="58" t="s">
        <v>26</v>
      </c>
      <c r="L124" s="58" t="s">
        <v>128</v>
      </c>
      <c r="M124" s="58" t="s">
        <v>38</v>
      </c>
      <c r="N124" s="58" t="s">
        <v>224</v>
      </c>
      <c r="O124" s="58" t="s">
        <v>64</v>
      </c>
      <c r="P124" s="58" t="s">
        <v>86</v>
      </c>
      <c r="Q124" s="58" t="s">
        <v>601</v>
      </c>
      <c r="R124" s="58" t="s">
        <v>42</v>
      </c>
      <c r="S124" s="58" t="s">
        <v>26</v>
      </c>
      <c r="T124" s="58" t="s">
        <v>33</v>
      </c>
      <c r="U124" s="58" t="s">
        <v>602</v>
      </c>
    </row>
    <row r="125" spans="1:21" ht="30">
      <c r="A125" s="57">
        <v>402</v>
      </c>
      <c r="B125" s="58" t="s">
        <v>603</v>
      </c>
      <c r="C125" s="58" t="s">
        <v>22</v>
      </c>
      <c r="D125" s="59">
        <v>35497</v>
      </c>
      <c r="E125" s="58" t="s">
        <v>23</v>
      </c>
      <c r="F125" s="58" t="s">
        <v>26</v>
      </c>
      <c r="G125" s="58" t="s">
        <v>33</v>
      </c>
      <c r="H125" s="58" t="s">
        <v>26</v>
      </c>
      <c r="I125" s="58" t="s">
        <v>604</v>
      </c>
      <c r="J125" s="58" t="s">
        <v>26</v>
      </c>
      <c r="K125" s="58" t="s">
        <v>26</v>
      </c>
      <c r="L125" s="58" t="s">
        <v>49</v>
      </c>
      <c r="M125" s="58" t="s">
        <v>377</v>
      </c>
      <c r="N125" s="58" t="s">
        <v>605</v>
      </c>
      <c r="O125" s="58" t="s">
        <v>26</v>
      </c>
      <c r="P125" s="58" t="s">
        <v>41</v>
      </c>
      <c r="Q125" s="58" t="s">
        <v>53</v>
      </c>
      <c r="R125" s="58" t="s">
        <v>42</v>
      </c>
      <c r="S125" s="58" t="s">
        <v>26</v>
      </c>
      <c r="T125" s="58" t="s">
        <v>33</v>
      </c>
      <c r="U125" s="58" t="s">
        <v>26</v>
      </c>
    </row>
    <row r="126" spans="1:21" ht="45">
      <c r="A126" s="57">
        <v>403</v>
      </c>
      <c r="B126" s="58" t="s">
        <v>606</v>
      </c>
      <c r="C126" s="58" t="s">
        <v>22</v>
      </c>
      <c r="D126" s="59">
        <v>36689</v>
      </c>
      <c r="E126" s="58" t="s">
        <v>23</v>
      </c>
      <c r="F126" s="58" t="s">
        <v>26</v>
      </c>
      <c r="G126" s="58" t="s">
        <v>33</v>
      </c>
      <c r="H126" s="58" t="s">
        <v>26</v>
      </c>
      <c r="I126" s="58" t="s">
        <v>607</v>
      </c>
      <c r="J126" s="58" t="s">
        <v>26</v>
      </c>
      <c r="K126" s="58" t="s">
        <v>26</v>
      </c>
      <c r="L126" s="58" t="s">
        <v>128</v>
      </c>
      <c r="M126" s="58" t="s">
        <v>31</v>
      </c>
      <c r="N126" s="58" t="s">
        <v>608</v>
      </c>
      <c r="O126" s="58" t="s">
        <v>130</v>
      </c>
      <c r="P126" s="58" t="s">
        <v>83</v>
      </c>
      <c r="Q126" s="58" t="s">
        <v>83</v>
      </c>
      <c r="R126" s="58" t="s">
        <v>42</v>
      </c>
      <c r="S126" s="58" t="s">
        <v>609</v>
      </c>
      <c r="T126" s="58" t="s">
        <v>33</v>
      </c>
      <c r="U126" s="58" t="s">
        <v>26</v>
      </c>
    </row>
    <row r="127" spans="1:21" ht="30">
      <c r="A127" s="57">
        <v>404</v>
      </c>
      <c r="B127" s="58" t="s">
        <v>610</v>
      </c>
      <c r="C127" s="58" t="s">
        <v>22</v>
      </c>
      <c r="D127" s="59">
        <v>25032</v>
      </c>
      <c r="E127" s="58" t="s">
        <v>23</v>
      </c>
      <c r="F127" s="58" t="s">
        <v>26</v>
      </c>
      <c r="G127" s="58" t="s">
        <v>33</v>
      </c>
      <c r="H127" s="58" t="s">
        <v>611</v>
      </c>
      <c r="I127" s="58" t="s">
        <v>612</v>
      </c>
      <c r="J127" s="58" t="s">
        <v>26</v>
      </c>
      <c r="K127" s="58" t="s">
        <v>26</v>
      </c>
      <c r="L127" s="58" t="s">
        <v>128</v>
      </c>
      <c r="M127" s="58" t="s">
        <v>613</v>
      </c>
      <c r="N127" s="58" t="s">
        <v>75</v>
      </c>
      <c r="O127" s="58" t="s">
        <v>26</v>
      </c>
      <c r="P127" s="58" t="s">
        <v>396</v>
      </c>
      <c r="Q127" s="58" t="s">
        <v>53</v>
      </c>
      <c r="R127" s="58" t="s">
        <v>42</v>
      </c>
      <c r="S127" s="58" t="s">
        <v>614</v>
      </c>
      <c r="T127" s="58" t="s">
        <v>33</v>
      </c>
      <c r="U127" s="58" t="s">
        <v>26</v>
      </c>
    </row>
    <row r="128" spans="1:21" ht="45">
      <c r="A128" s="57">
        <v>410</v>
      </c>
      <c r="B128" s="58" t="s">
        <v>615</v>
      </c>
      <c r="C128" s="58" t="s">
        <v>22</v>
      </c>
      <c r="D128" s="59">
        <v>39499</v>
      </c>
      <c r="E128" s="58" t="s">
        <v>616</v>
      </c>
      <c r="F128" s="58" t="s">
        <v>26</v>
      </c>
      <c r="G128" s="58" t="s">
        <v>33</v>
      </c>
      <c r="H128" s="58" t="s">
        <v>26</v>
      </c>
      <c r="I128" s="58" t="s">
        <v>617</v>
      </c>
      <c r="J128" s="58" t="s">
        <v>26</v>
      </c>
      <c r="K128" s="58" t="s">
        <v>26</v>
      </c>
      <c r="L128" s="58" t="s">
        <v>26</v>
      </c>
      <c r="M128" s="58" t="s">
        <v>26</v>
      </c>
      <c r="N128" s="58" t="s">
        <v>618</v>
      </c>
      <c r="O128" s="58" t="s">
        <v>26</v>
      </c>
      <c r="P128" s="58" t="s">
        <v>26</v>
      </c>
      <c r="Q128" s="58" t="s">
        <v>26</v>
      </c>
      <c r="R128" s="58" t="s">
        <v>287</v>
      </c>
      <c r="S128" s="58" t="s">
        <v>26</v>
      </c>
      <c r="T128" s="58" t="s">
        <v>33</v>
      </c>
      <c r="U128" s="58" t="s">
        <v>26</v>
      </c>
    </row>
    <row r="129" spans="1:21" ht="30">
      <c r="A129" s="57">
        <v>411</v>
      </c>
      <c r="B129" s="58" t="s">
        <v>619</v>
      </c>
      <c r="C129" s="58" t="s">
        <v>22</v>
      </c>
      <c r="D129" s="59">
        <v>39625</v>
      </c>
      <c r="E129" s="58" t="s">
        <v>616</v>
      </c>
      <c r="F129" s="58" t="s">
        <v>26</v>
      </c>
      <c r="G129" s="58" t="s">
        <v>33</v>
      </c>
      <c r="H129" s="58" t="s">
        <v>26</v>
      </c>
      <c r="I129" s="58" t="s">
        <v>620</v>
      </c>
      <c r="J129" s="58" t="s">
        <v>26</v>
      </c>
      <c r="K129" s="58" t="s">
        <v>26</v>
      </c>
      <c r="L129" s="58" t="s">
        <v>26</v>
      </c>
      <c r="M129" s="58" t="s">
        <v>621</v>
      </c>
      <c r="N129" s="58" t="s">
        <v>622</v>
      </c>
      <c r="O129" s="58" t="s">
        <v>26</v>
      </c>
      <c r="P129" s="58" t="s">
        <v>26</v>
      </c>
      <c r="Q129" s="58" t="s">
        <v>26</v>
      </c>
      <c r="R129" s="58" t="s">
        <v>42</v>
      </c>
      <c r="S129" s="58" t="s">
        <v>26</v>
      </c>
      <c r="T129" s="58" t="s">
        <v>33</v>
      </c>
      <c r="U129" s="58" t="s">
        <v>26</v>
      </c>
    </row>
    <row r="130" spans="1:21" ht="45">
      <c r="A130" s="57">
        <v>412</v>
      </c>
      <c r="B130" s="58" t="s">
        <v>623</v>
      </c>
      <c r="C130" s="58" t="s">
        <v>22</v>
      </c>
      <c r="D130" s="59">
        <v>39668</v>
      </c>
      <c r="E130" s="58" t="s">
        <v>616</v>
      </c>
      <c r="F130" s="58" t="s">
        <v>26</v>
      </c>
      <c r="G130" s="58" t="s">
        <v>33</v>
      </c>
      <c r="H130" s="58" t="s">
        <v>26</v>
      </c>
      <c r="I130" s="58" t="s">
        <v>624</v>
      </c>
      <c r="J130" s="58" t="s">
        <v>26</v>
      </c>
      <c r="K130" s="58" t="s">
        <v>26</v>
      </c>
      <c r="L130" s="58" t="s">
        <v>26</v>
      </c>
      <c r="M130" s="58" t="s">
        <v>106</v>
      </c>
      <c r="N130" s="58" t="s">
        <v>625</v>
      </c>
      <c r="O130" s="58" t="s">
        <v>26</v>
      </c>
      <c r="P130" s="58" t="s">
        <v>26</v>
      </c>
      <c r="Q130" s="58" t="s">
        <v>26</v>
      </c>
      <c r="R130" s="58" t="s">
        <v>42</v>
      </c>
      <c r="S130" s="58" t="s">
        <v>26</v>
      </c>
      <c r="T130" s="58" t="s">
        <v>33</v>
      </c>
      <c r="U130" s="58" t="s">
        <v>26</v>
      </c>
    </row>
    <row r="131" spans="1:21" ht="45">
      <c r="A131" s="57">
        <v>413</v>
      </c>
      <c r="B131" s="58" t="s">
        <v>626</v>
      </c>
      <c r="C131" s="58" t="s">
        <v>22</v>
      </c>
      <c r="D131" s="59">
        <v>39625</v>
      </c>
      <c r="E131" s="58" t="s">
        <v>616</v>
      </c>
      <c r="F131" s="58" t="s">
        <v>26</v>
      </c>
      <c r="G131" s="58" t="s">
        <v>33</v>
      </c>
      <c r="H131" s="58" t="s">
        <v>26</v>
      </c>
      <c r="I131" s="58" t="s">
        <v>26</v>
      </c>
      <c r="J131" s="58" t="s">
        <v>26</v>
      </c>
      <c r="K131" s="58" t="s">
        <v>26</v>
      </c>
      <c r="L131" s="58" t="s">
        <v>26</v>
      </c>
      <c r="M131" s="58" t="s">
        <v>627</v>
      </c>
      <c r="N131" s="58" t="s">
        <v>628</v>
      </c>
      <c r="O131" s="58" t="s">
        <v>26</v>
      </c>
      <c r="P131" s="58" t="s">
        <v>26</v>
      </c>
      <c r="Q131" s="58" t="s">
        <v>26</v>
      </c>
      <c r="R131" s="58" t="s">
        <v>42</v>
      </c>
      <c r="S131" s="58" t="s">
        <v>629</v>
      </c>
      <c r="T131" s="58" t="s">
        <v>33</v>
      </c>
      <c r="U131" s="58" t="s">
        <v>26</v>
      </c>
    </row>
    <row r="132" spans="1:21" ht="30">
      <c r="A132" s="57">
        <v>415</v>
      </c>
      <c r="B132" s="58" t="s">
        <v>630</v>
      </c>
      <c r="C132" s="58" t="s">
        <v>22</v>
      </c>
      <c r="D132" s="59">
        <v>0</v>
      </c>
      <c r="E132" s="58" t="s">
        <v>616</v>
      </c>
      <c r="F132" s="58" t="s">
        <v>26</v>
      </c>
      <c r="G132" s="58" t="s">
        <v>33</v>
      </c>
      <c r="H132" s="58" t="s">
        <v>26</v>
      </c>
      <c r="I132" s="58" t="s">
        <v>631</v>
      </c>
      <c r="J132" s="58" t="s">
        <v>26</v>
      </c>
      <c r="K132" s="58" t="s">
        <v>26</v>
      </c>
      <c r="L132" s="58" t="s">
        <v>26</v>
      </c>
      <c r="M132" s="58" t="s">
        <v>197</v>
      </c>
      <c r="N132" s="58" t="s">
        <v>632</v>
      </c>
      <c r="O132" s="58" t="s">
        <v>26</v>
      </c>
      <c r="P132" s="58" t="s">
        <v>26</v>
      </c>
      <c r="Q132" s="58" t="s">
        <v>26</v>
      </c>
      <c r="R132" s="58" t="s">
        <v>287</v>
      </c>
      <c r="S132" s="58" t="s">
        <v>26</v>
      </c>
      <c r="T132" s="58" t="s">
        <v>33</v>
      </c>
      <c r="U132" s="58" t="s">
        <v>26</v>
      </c>
    </row>
    <row r="133" spans="1:21" ht="30">
      <c r="A133" s="57">
        <v>416</v>
      </c>
      <c r="B133" s="58" t="s">
        <v>633</v>
      </c>
      <c r="C133" s="58" t="s">
        <v>22</v>
      </c>
      <c r="D133" s="59">
        <v>39716</v>
      </c>
      <c r="E133" s="58" t="s">
        <v>616</v>
      </c>
      <c r="F133" s="58" t="s">
        <v>26</v>
      </c>
      <c r="G133" s="58" t="s">
        <v>33</v>
      </c>
      <c r="H133" s="58" t="s">
        <v>26</v>
      </c>
      <c r="I133" s="58" t="s">
        <v>634</v>
      </c>
      <c r="J133" s="58" t="s">
        <v>26</v>
      </c>
      <c r="K133" s="58" t="s">
        <v>26</v>
      </c>
      <c r="L133" s="58" t="s">
        <v>26</v>
      </c>
      <c r="M133" s="58" t="s">
        <v>635</v>
      </c>
      <c r="N133" s="58" t="s">
        <v>231</v>
      </c>
      <c r="O133" s="58" t="s">
        <v>26</v>
      </c>
      <c r="P133" s="58" t="s">
        <v>26</v>
      </c>
      <c r="Q133" s="58" t="s">
        <v>26</v>
      </c>
      <c r="R133" s="58" t="s">
        <v>42</v>
      </c>
      <c r="S133" s="58" t="s">
        <v>26</v>
      </c>
      <c r="T133" s="58" t="s">
        <v>33</v>
      </c>
      <c r="U133" s="58" t="s">
        <v>26</v>
      </c>
    </row>
    <row r="134" spans="1:21" ht="30">
      <c r="A134" s="57">
        <v>417</v>
      </c>
      <c r="B134" s="58" t="s">
        <v>636</v>
      </c>
      <c r="C134" s="58" t="s">
        <v>22</v>
      </c>
      <c r="D134" s="59">
        <v>39643</v>
      </c>
      <c r="E134" s="58" t="s">
        <v>616</v>
      </c>
      <c r="F134" s="58" t="s">
        <v>527</v>
      </c>
      <c r="G134" s="58" t="s">
        <v>33</v>
      </c>
      <c r="H134" s="58" t="s">
        <v>637</v>
      </c>
      <c r="I134" s="58" t="s">
        <v>638</v>
      </c>
      <c r="J134" s="58" t="s">
        <v>639</v>
      </c>
      <c r="K134" s="58" t="s">
        <v>640</v>
      </c>
      <c r="L134" s="58" t="s">
        <v>26</v>
      </c>
      <c r="M134" s="58" t="s">
        <v>50</v>
      </c>
      <c r="N134" s="58" t="s">
        <v>641</v>
      </c>
      <c r="O134" s="58" t="s">
        <v>404</v>
      </c>
      <c r="P134" s="58" t="s">
        <v>54</v>
      </c>
      <c r="Q134" s="58" t="s">
        <v>93</v>
      </c>
      <c r="R134" s="58" t="s">
        <v>42</v>
      </c>
      <c r="S134" s="58" t="s">
        <v>642</v>
      </c>
      <c r="T134" s="58" t="s">
        <v>33</v>
      </c>
      <c r="U134" s="58" t="s">
        <v>26</v>
      </c>
    </row>
    <row r="135" spans="1:21" ht="45">
      <c r="A135" s="57">
        <v>419</v>
      </c>
      <c r="B135" s="58" t="s">
        <v>643</v>
      </c>
      <c r="C135" s="58" t="s">
        <v>22</v>
      </c>
      <c r="D135" s="59">
        <v>39661</v>
      </c>
      <c r="E135" s="58" t="s">
        <v>616</v>
      </c>
      <c r="F135" s="58" t="s">
        <v>26</v>
      </c>
      <c r="G135" s="58" t="s">
        <v>33</v>
      </c>
      <c r="H135" s="58" t="s">
        <v>26</v>
      </c>
      <c r="I135" s="58" t="s">
        <v>644</v>
      </c>
      <c r="J135" s="58" t="s">
        <v>26</v>
      </c>
      <c r="K135" s="58" t="s">
        <v>26</v>
      </c>
      <c r="L135" s="58" t="s">
        <v>26</v>
      </c>
      <c r="M135" s="58" t="s">
        <v>41</v>
      </c>
      <c r="N135" s="58" t="s">
        <v>645</v>
      </c>
      <c r="O135" s="58" t="s">
        <v>26</v>
      </c>
      <c r="P135" s="58" t="s">
        <v>26</v>
      </c>
      <c r="Q135" s="58" t="s">
        <v>26</v>
      </c>
      <c r="R135" s="58" t="s">
        <v>42</v>
      </c>
      <c r="S135" s="58" t="s">
        <v>26</v>
      </c>
      <c r="T135" s="58" t="s">
        <v>33</v>
      </c>
      <c r="U135" s="58" t="s">
        <v>26</v>
      </c>
    </row>
    <row r="136" spans="1:21" ht="45">
      <c r="A136" s="57">
        <v>420</v>
      </c>
      <c r="B136" s="58" t="s">
        <v>646</v>
      </c>
      <c r="C136" s="58" t="s">
        <v>22</v>
      </c>
      <c r="D136" s="59">
        <v>39824</v>
      </c>
      <c r="E136" s="58" t="s">
        <v>616</v>
      </c>
      <c r="F136" s="58" t="s">
        <v>26</v>
      </c>
      <c r="G136" s="58" t="s">
        <v>33</v>
      </c>
      <c r="H136" s="58" t="s">
        <v>26</v>
      </c>
      <c r="I136" s="58" t="s">
        <v>647</v>
      </c>
      <c r="J136" s="58" t="s">
        <v>26</v>
      </c>
      <c r="K136" s="58" t="s">
        <v>26</v>
      </c>
      <c r="L136" s="58" t="s">
        <v>26</v>
      </c>
      <c r="M136" s="58" t="s">
        <v>232</v>
      </c>
      <c r="N136" s="58" t="s">
        <v>231</v>
      </c>
      <c r="O136" s="58" t="s">
        <v>26</v>
      </c>
      <c r="P136" s="58" t="s">
        <v>26</v>
      </c>
      <c r="Q136" s="58" t="s">
        <v>26</v>
      </c>
      <c r="R136" s="58" t="s">
        <v>42</v>
      </c>
      <c r="S136" s="58" t="s">
        <v>26</v>
      </c>
      <c r="T136" s="58" t="s">
        <v>33</v>
      </c>
      <c r="U136" s="58" t="s">
        <v>26</v>
      </c>
    </row>
    <row r="137" spans="1:21" ht="45">
      <c r="A137" s="57">
        <v>421</v>
      </c>
      <c r="B137" s="58" t="s">
        <v>648</v>
      </c>
      <c r="C137" s="58" t="s">
        <v>22</v>
      </c>
      <c r="D137" s="59">
        <v>39672</v>
      </c>
      <c r="E137" s="58" t="s">
        <v>616</v>
      </c>
      <c r="F137" s="58" t="s">
        <v>26</v>
      </c>
      <c r="G137" s="58" t="s">
        <v>33</v>
      </c>
      <c r="H137" s="58" t="s">
        <v>26</v>
      </c>
      <c r="I137" s="58" t="s">
        <v>649</v>
      </c>
      <c r="J137" s="58" t="s">
        <v>26</v>
      </c>
      <c r="K137" s="58" t="s">
        <v>26</v>
      </c>
      <c r="L137" s="58" t="s">
        <v>26</v>
      </c>
      <c r="M137" s="58" t="s">
        <v>268</v>
      </c>
      <c r="N137" s="58" t="s">
        <v>231</v>
      </c>
      <c r="O137" s="58" t="s">
        <v>75</v>
      </c>
      <c r="P137" s="58" t="s">
        <v>26</v>
      </c>
      <c r="Q137" s="58" t="s">
        <v>26</v>
      </c>
      <c r="R137" s="58" t="s">
        <v>42</v>
      </c>
      <c r="S137" s="58" t="s">
        <v>26</v>
      </c>
      <c r="T137" s="58" t="s">
        <v>33</v>
      </c>
      <c r="U137" s="58" t="s">
        <v>26</v>
      </c>
    </row>
    <row r="138" spans="1:21" ht="45">
      <c r="A138" s="57">
        <v>422</v>
      </c>
      <c r="B138" s="58" t="s">
        <v>650</v>
      </c>
      <c r="C138" s="58" t="s">
        <v>22</v>
      </c>
      <c r="D138" s="59">
        <v>39737</v>
      </c>
      <c r="E138" s="58" t="s">
        <v>616</v>
      </c>
      <c r="F138" s="58" t="s">
        <v>26</v>
      </c>
      <c r="G138" s="58" t="s">
        <v>33</v>
      </c>
      <c r="H138" s="58" t="s">
        <v>26</v>
      </c>
      <c r="I138" s="58" t="s">
        <v>651</v>
      </c>
      <c r="J138" s="58" t="s">
        <v>26</v>
      </c>
      <c r="K138" s="58" t="s">
        <v>26</v>
      </c>
      <c r="L138" s="58" t="s">
        <v>26</v>
      </c>
      <c r="M138" s="58" t="s">
        <v>41</v>
      </c>
      <c r="N138" s="58" t="s">
        <v>75</v>
      </c>
      <c r="O138" s="58" t="s">
        <v>26</v>
      </c>
      <c r="P138" s="58" t="s">
        <v>26</v>
      </c>
      <c r="Q138" s="58" t="s">
        <v>26</v>
      </c>
      <c r="R138" s="58" t="s">
        <v>42</v>
      </c>
      <c r="S138" s="58" t="s">
        <v>26</v>
      </c>
      <c r="T138" s="58" t="s">
        <v>33</v>
      </c>
      <c r="U138" s="58" t="s">
        <v>26</v>
      </c>
    </row>
    <row r="139" spans="1:21" ht="45">
      <c r="A139" s="57">
        <v>423</v>
      </c>
      <c r="B139" s="58" t="s">
        <v>652</v>
      </c>
      <c r="C139" s="58" t="s">
        <v>22</v>
      </c>
      <c r="D139" s="59">
        <v>39623</v>
      </c>
      <c r="E139" s="58" t="s">
        <v>616</v>
      </c>
      <c r="F139" s="58" t="s">
        <v>26</v>
      </c>
      <c r="G139" s="58" t="s">
        <v>33</v>
      </c>
      <c r="H139" s="58" t="s">
        <v>26</v>
      </c>
      <c r="I139" s="58" t="s">
        <v>653</v>
      </c>
      <c r="J139" s="58" t="s">
        <v>26</v>
      </c>
      <c r="K139" s="58" t="s">
        <v>26</v>
      </c>
      <c r="L139" s="58" t="s">
        <v>26</v>
      </c>
      <c r="M139" s="58" t="s">
        <v>83</v>
      </c>
      <c r="N139" s="58" t="s">
        <v>82</v>
      </c>
      <c r="O139" s="58" t="s">
        <v>26</v>
      </c>
      <c r="P139" s="58" t="s">
        <v>26</v>
      </c>
      <c r="Q139" s="58" t="s">
        <v>26</v>
      </c>
      <c r="R139" s="58" t="s">
        <v>42</v>
      </c>
      <c r="S139" s="58" t="s">
        <v>26</v>
      </c>
      <c r="T139" s="58" t="s">
        <v>33</v>
      </c>
      <c r="U139" s="58" t="s">
        <v>26</v>
      </c>
    </row>
    <row r="140" spans="1:21" ht="45">
      <c r="A140" s="57">
        <v>424</v>
      </c>
      <c r="B140" s="58" t="s">
        <v>654</v>
      </c>
      <c r="C140" s="58" t="s">
        <v>22</v>
      </c>
      <c r="D140" s="59">
        <v>39687</v>
      </c>
      <c r="E140" s="58" t="s">
        <v>616</v>
      </c>
      <c r="F140" s="58" t="s">
        <v>26</v>
      </c>
      <c r="G140" s="58" t="s">
        <v>33</v>
      </c>
      <c r="H140" s="58" t="s">
        <v>26</v>
      </c>
      <c r="I140" s="58" t="s">
        <v>655</v>
      </c>
      <c r="J140" s="58" t="s">
        <v>26</v>
      </c>
      <c r="K140" s="58" t="s">
        <v>26</v>
      </c>
      <c r="L140" s="58" t="s">
        <v>26</v>
      </c>
      <c r="M140" s="58" t="s">
        <v>656</v>
      </c>
      <c r="N140" s="58" t="s">
        <v>657</v>
      </c>
      <c r="O140" s="58" t="s">
        <v>26</v>
      </c>
      <c r="P140" s="58" t="s">
        <v>26</v>
      </c>
      <c r="Q140" s="58" t="s">
        <v>26</v>
      </c>
      <c r="R140" s="58" t="s">
        <v>42</v>
      </c>
      <c r="S140" s="58" t="s">
        <v>26</v>
      </c>
      <c r="T140" s="58" t="s">
        <v>33</v>
      </c>
      <c r="U140" s="58" t="s">
        <v>26</v>
      </c>
    </row>
    <row r="141" spans="1:21" ht="45">
      <c r="A141" s="57">
        <v>426</v>
      </c>
      <c r="B141" s="58" t="s">
        <v>658</v>
      </c>
      <c r="C141" s="58" t="s">
        <v>22</v>
      </c>
      <c r="D141" s="59">
        <v>40192</v>
      </c>
      <c r="E141" s="58" t="s">
        <v>616</v>
      </c>
      <c r="F141" s="58" t="s">
        <v>26</v>
      </c>
      <c r="G141" s="58" t="s">
        <v>33</v>
      </c>
      <c r="H141" s="58" t="s">
        <v>26</v>
      </c>
      <c r="I141" s="58" t="s">
        <v>659</v>
      </c>
      <c r="J141" s="58" t="s">
        <v>26</v>
      </c>
      <c r="K141" s="58" t="s">
        <v>26</v>
      </c>
      <c r="L141" s="58" t="s">
        <v>26</v>
      </c>
      <c r="M141" s="58" t="s">
        <v>26</v>
      </c>
      <c r="N141" s="58" t="s">
        <v>660</v>
      </c>
      <c r="O141" s="58" t="s">
        <v>26</v>
      </c>
      <c r="P141" s="58" t="s">
        <v>26</v>
      </c>
      <c r="Q141" s="58" t="s">
        <v>26</v>
      </c>
      <c r="R141" s="58" t="s">
        <v>42</v>
      </c>
      <c r="S141" s="58" t="s">
        <v>26</v>
      </c>
      <c r="T141" s="58" t="s">
        <v>33</v>
      </c>
      <c r="U141" s="58" t="s">
        <v>26</v>
      </c>
    </row>
    <row r="142" spans="1:21" ht="45">
      <c r="A142" s="57">
        <v>427</v>
      </c>
      <c r="B142" s="58" t="s">
        <v>661</v>
      </c>
      <c r="C142" s="58" t="s">
        <v>22</v>
      </c>
      <c r="D142" s="59">
        <v>39713</v>
      </c>
      <c r="E142" s="58" t="s">
        <v>616</v>
      </c>
      <c r="F142" s="58" t="s">
        <v>109</v>
      </c>
      <c r="G142" s="58" t="s">
        <v>33</v>
      </c>
      <c r="H142" s="58" t="s">
        <v>26</v>
      </c>
      <c r="I142" s="58" t="s">
        <v>662</v>
      </c>
      <c r="J142" s="58" t="s">
        <v>663</v>
      </c>
      <c r="K142" s="58" t="s">
        <v>664</v>
      </c>
      <c r="L142" s="58" t="s">
        <v>113</v>
      </c>
      <c r="M142" s="58" t="s">
        <v>665</v>
      </c>
      <c r="N142" s="58" t="s">
        <v>455</v>
      </c>
      <c r="O142" s="58" t="s">
        <v>26</v>
      </c>
      <c r="P142" s="58" t="s">
        <v>116</v>
      </c>
      <c r="Q142" s="58" t="s">
        <v>41</v>
      </c>
      <c r="R142" s="58" t="s">
        <v>42</v>
      </c>
      <c r="S142" s="58" t="s">
        <v>666</v>
      </c>
      <c r="T142" s="58" t="s">
        <v>33</v>
      </c>
      <c r="U142" s="58" t="s">
        <v>26</v>
      </c>
    </row>
    <row r="143" spans="1:21" ht="45">
      <c r="A143" s="57">
        <v>428</v>
      </c>
      <c r="B143" s="58" t="s">
        <v>667</v>
      </c>
      <c r="C143" s="58" t="s">
        <v>22</v>
      </c>
      <c r="D143" s="59">
        <v>39625</v>
      </c>
      <c r="E143" s="58" t="s">
        <v>616</v>
      </c>
      <c r="F143" s="58" t="s">
        <v>26</v>
      </c>
      <c r="G143" s="58" t="s">
        <v>33</v>
      </c>
      <c r="H143" s="58" t="s">
        <v>26</v>
      </c>
      <c r="I143" s="58" t="s">
        <v>668</v>
      </c>
      <c r="J143" s="58" t="s">
        <v>26</v>
      </c>
      <c r="K143" s="58" t="s">
        <v>26</v>
      </c>
      <c r="L143" s="58" t="s">
        <v>26</v>
      </c>
      <c r="M143" s="58" t="s">
        <v>26</v>
      </c>
      <c r="N143" s="58" t="s">
        <v>618</v>
      </c>
      <c r="O143" s="58" t="s">
        <v>26</v>
      </c>
      <c r="P143" s="58" t="s">
        <v>26</v>
      </c>
      <c r="Q143" s="58" t="s">
        <v>26</v>
      </c>
      <c r="R143" s="58" t="s">
        <v>42</v>
      </c>
      <c r="S143" s="58" t="s">
        <v>26</v>
      </c>
      <c r="T143" s="58" t="s">
        <v>33</v>
      </c>
      <c r="U143" s="58" t="s">
        <v>26</v>
      </c>
    </row>
    <row r="144" spans="1:21" ht="30">
      <c r="A144" s="57">
        <v>429</v>
      </c>
      <c r="B144" s="58" t="s">
        <v>669</v>
      </c>
      <c r="C144" s="58" t="s">
        <v>22</v>
      </c>
      <c r="D144" s="59">
        <v>39842</v>
      </c>
      <c r="E144" s="58" t="s">
        <v>616</v>
      </c>
      <c r="F144" s="58" t="s">
        <v>26</v>
      </c>
      <c r="G144" s="58" t="s">
        <v>33</v>
      </c>
      <c r="H144" s="58" t="s">
        <v>26</v>
      </c>
      <c r="I144" s="58" t="s">
        <v>670</v>
      </c>
      <c r="J144" s="58" t="s">
        <v>26</v>
      </c>
      <c r="K144" s="58" t="s">
        <v>26</v>
      </c>
      <c r="L144" s="58" t="s">
        <v>26</v>
      </c>
      <c r="M144" s="58" t="s">
        <v>613</v>
      </c>
      <c r="N144" s="58" t="s">
        <v>671</v>
      </c>
      <c r="O144" s="58" t="s">
        <v>672</v>
      </c>
      <c r="P144" s="58" t="s">
        <v>26</v>
      </c>
      <c r="Q144" s="58" t="s">
        <v>26</v>
      </c>
      <c r="R144" s="58" t="s">
        <v>42</v>
      </c>
      <c r="S144" s="58" t="s">
        <v>26</v>
      </c>
      <c r="T144" s="58" t="s">
        <v>33</v>
      </c>
      <c r="U144" s="58" t="s">
        <v>26</v>
      </c>
    </row>
    <row r="145" spans="1:21" ht="30">
      <c r="A145" s="57">
        <v>430</v>
      </c>
      <c r="B145" s="58" t="s">
        <v>673</v>
      </c>
      <c r="C145" s="58" t="s">
        <v>22</v>
      </c>
      <c r="D145" s="59">
        <v>39625</v>
      </c>
      <c r="E145" s="58" t="s">
        <v>616</v>
      </c>
      <c r="F145" s="58" t="s">
        <v>26</v>
      </c>
      <c r="G145" s="58" t="s">
        <v>33</v>
      </c>
      <c r="H145" s="58" t="s">
        <v>26</v>
      </c>
      <c r="I145" s="58" t="s">
        <v>674</v>
      </c>
      <c r="J145" s="58" t="s">
        <v>26</v>
      </c>
      <c r="K145" s="58" t="s">
        <v>26</v>
      </c>
      <c r="L145" s="58" t="s">
        <v>26</v>
      </c>
      <c r="M145" s="58" t="s">
        <v>53</v>
      </c>
      <c r="N145" s="58" t="s">
        <v>675</v>
      </c>
      <c r="O145" s="58" t="s">
        <v>26</v>
      </c>
      <c r="P145" s="58" t="s">
        <v>26</v>
      </c>
      <c r="Q145" s="58" t="s">
        <v>26</v>
      </c>
      <c r="R145" s="58" t="s">
        <v>42</v>
      </c>
      <c r="S145" s="58" t="s">
        <v>26</v>
      </c>
      <c r="T145" s="58" t="s">
        <v>33</v>
      </c>
      <c r="U145" s="58" t="s">
        <v>26</v>
      </c>
    </row>
    <row r="146" spans="1:21" ht="60">
      <c r="A146" s="57">
        <v>431</v>
      </c>
      <c r="B146" s="58" t="s">
        <v>676</v>
      </c>
      <c r="C146" s="58" t="s">
        <v>22</v>
      </c>
      <c r="D146" s="59">
        <v>39483</v>
      </c>
      <c r="E146" s="58" t="s">
        <v>616</v>
      </c>
      <c r="F146" s="58" t="s">
        <v>677</v>
      </c>
      <c r="G146" s="58" t="s">
        <v>33</v>
      </c>
      <c r="H146" s="58" t="s">
        <v>26</v>
      </c>
      <c r="I146" s="58" t="s">
        <v>678</v>
      </c>
      <c r="J146" s="58" t="s">
        <v>679</v>
      </c>
      <c r="K146" s="58" t="s">
        <v>680</v>
      </c>
      <c r="L146" s="58" t="s">
        <v>26</v>
      </c>
      <c r="M146" s="58" t="s">
        <v>681</v>
      </c>
      <c r="N146" s="58" t="s">
        <v>605</v>
      </c>
      <c r="O146" s="58" t="s">
        <v>231</v>
      </c>
      <c r="P146" s="58" t="s">
        <v>26</v>
      </c>
      <c r="Q146" s="58" t="s">
        <v>26</v>
      </c>
      <c r="R146" s="58" t="s">
        <v>42</v>
      </c>
      <c r="S146" s="58" t="s">
        <v>26</v>
      </c>
      <c r="T146" s="58" t="s">
        <v>33</v>
      </c>
      <c r="U146" s="58" t="s">
        <v>26</v>
      </c>
    </row>
    <row r="147" spans="1:21" ht="30">
      <c r="A147" s="57">
        <v>432</v>
      </c>
      <c r="B147" s="58" t="s">
        <v>682</v>
      </c>
      <c r="C147" s="58" t="s">
        <v>22</v>
      </c>
      <c r="D147" s="59">
        <v>39490</v>
      </c>
      <c r="E147" s="58" t="s">
        <v>616</v>
      </c>
      <c r="F147" s="58" t="s">
        <v>26</v>
      </c>
      <c r="G147" s="58" t="s">
        <v>33</v>
      </c>
      <c r="H147" s="58" t="s">
        <v>26</v>
      </c>
      <c r="I147" s="58" t="s">
        <v>683</v>
      </c>
      <c r="J147" s="58" t="s">
        <v>26</v>
      </c>
      <c r="K147" s="58" t="s">
        <v>26</v>
      </c>
      <c r="L147" s="58" t="s">
        <v>26</v>
      </c>
      <c r="M147" s="58" t="s">
        <v>684</v>
      </c>
      <c r="N147" s="58" t="s">
        <v>64</v>
      </c>
      <c r="O147" s="58" t="s">
        <v>26</v>
      </c>
      <c r="P147" s="58" t="s">
        <v>26</v>
      </c>
      <c r="Q147" s="58" t="s">
        <v>26</v>
      </c>
      <c r="R147" s="58" t="s">
        <v>42</v>
      </c>
      <c r="S147" s="58" t="s">
        <v>685</v>
      </c>
      <c r="T147" s="58" t="s">
        <v>33</v>
      </c>
      <c r="U147" s="58" t="s">
        <v>26</v>
      </c>
    </row>
    <row r="148" spans="1:21" ht="45">
      <c r="A148" s="57">
        <v>433</v>
      </c>
      <c r="B148" s="58" t="s">
        <v>686</v>
      </c>
      <c r="C148" s="58" t="s">
        <v>22</v>
      </c>
      <c r="D148" s="59">
        <v>40050</v>
      </c>
      <c r="E148" s="58" t="s">
        <v>616</v>
      </c>
      <c r="F148" s="58" t="s">
        <v>26</v>
      </c>
      <c r="G148" s="58" t="s">
        <v>33</v>
      </c>
      <c r="H148" s="58" t="s">
        <v>26</v>
      </c>
      <c r="I148" s="58" t="s">
        <v>687</v>
      </c>
      <c r="J148" s="58" t="s">
        <v>26</v>
      </c>
      <c r="K148" s="58" t="s">
        <v>26</v>
      </c>
      <c r="L148" s="58" t="s">
        <v>26</v>
      </c>
      <c r="M148" s="58" t="s">
        <v>26</v>
      </c>
      <c r="N148" s="58" t="s">
        <v>688</v>
      </c>
      <c r="O148" s="58" t="s">
        <v>689</v>
      </c>
      <c r="P148" s="58" t="s">
        <v>26</v>
      </c>
      <c r="Q148" s="58" t="s">
        <v>26</v>
      </c>
      <c r="R148" s="58" t="s">
        <v>42</v>
      </c>
      <c r="S148" s="58" t="s">
        <v>26</v>
      </c>
      <c r="T148" s="58" t="s">
        <v>33</v>
      </c>
      <c r="U148" s="58" t="s">
        <v>26</v>
      </c>
    </row>
    <row r="149" spans="1:21" ht="30">
      <c r="A149" s="57">
        <v>434</v>
      </c>
      <c r="B149" s="58" t="s">
        <v>690</v>
      </c>
      <c r="C149" s="58" t="s">
        <v>22</v>
      </c>
      <c r="D149" s="59">
        <v>39668</v>
      </c>
      <c r="E149" s="58" t="s">
        <v>616</v>
      </c>
      <c r="F149" s="58" t="s">
        <v>26</v>
      </c>
      <c r="G149" s="58" t="s">
        <v>33</v>
      </c>
      <c r="H149" s="58" t="s">
        <v>26</v>
      </c>
      <c r="I149" s="58" t="s">
        <v>691</v>
      </c>
      <c r="J149" s="58" t="s">
        <v>26</v>
      </c>
      <c r="K149" s="58" t="s">
        <v>26</v>
      </c>
      <c r="L149" s="58" t="s">
        <v>26</v>
      </c>
      <c r="M149" s="58" t="s">
        <v>138</v>
      </c>
      <c r="N149" s="58" t="s">
        <v>692</v>
      </c>
      <c r="O149" s="58" t="s">
        <v>26</v>
      </c>
      <c r="P149" s="58" t="s">
        <v>26</v>
      </c>
      <c r="Q149" s="58" t="s">
        <v>26</v>
      </c>
      <c r="R149" s="58" t="s">
        <v>42</v>
      </c>
      <c r="S149" s="58" t="s">
        <v>26</v>
      </c>
      <c r="T149" s="58" t="s">
        <v>33</v>
      </c>
      <c r="U149" s="58" t="s">
        <v>26</v>
      </c>
    </row>
    <row r="150" spans="1:21" ht="30">
      <c r="A150" s="57">
        <v>435</v>
      </c>
      <c r="B150" s="58" t="s">
        <v>693</v>
      </c>
      <c r="C150" s="58" t="s">
        <v>22</v>
      </c>
      <c r="D150" s="59">
        <v>39716</v>
      </c>
      <c r="E150" s="58" t="s">
        <v>616</v>
      </c>
      <c r="F150" s="58" t="s">
        <v>183</v>
      </c>
      <c r="G150" s="58" t="s">
        <v>33</v>
      </c>
      <c r="H150" s="58" t="s">
        <v>26</v>
      </c>
      <c r="I150" s="58" t="s">
        <v>694</v>
      </c>
      <c r="J150" s="58" t="s">
        <v>695</v>
      </c>
      <c r="K150" s="58" t="s">
        <v>696</v>
      </c>
      <c r="L150" s="58" t="s">
        <v>113</v>
      </c>
      <c r="M150" s="58" t="s">
        <v>86</v>
      </c>
      <c r="N150" s="58" t="s">
        <v>697</v>
      </c>
      <c r="O150" s="58" t="s">
        <v>231</v>
      </c>
      <c r="P150" s="58" t="s">
        <v>53</v>
      </c>
      <c r="Q150" s="58" t="s">
        <v>38</v>
      </c>
      <c r="R150" s="58" t="s">
        <v>42</v>
      </c>
      <c r="S150" s="58" t="s">
        <v>26</v>
      </c>
      <c r="T150" s="58" t="s">
        <v>33</v>
      </c>
      <c r="U150" s="58" t="s">
        <v>26</v>
      </c>
    </row>
    <row r="151" spans="1:21" ht="45">
      <c r="A151" s="57">
        <v>436</v>
      </c>
      <c r="B151" s="58" t="s">
        <v>698</v>
      </c>
      <c r="C151" s="58" t="s">
        <v>22</v>
      </c>
      <c r="D151" s="59">
        <v>39681</v>
      </c>
      <c r="E151" s="58" t="s">
        <v>616</v>
      </c>
      <c r="F151" s="58" t="s">
        <v>26</v>
      </c>
      <c r="G151" s="58" t="s">
        <v>33</v>
      </c>
      <c r="H151" s="58" t="s">
        <v>26</v>
      </c>
      <c r="I151" s="58" t="s">
        <v>699</v>
      </c>
      <c r="J151" s="58" t="s">
        <v>26</v>
      </c>
      <c r="K151" s="58" t="s">
        <v>26</v>
      </c>
      <c r="L151" s="58" t="s">
        <v>26</v>
      </c>
      <c r="M151" s="58" t="s">
        <v>219</v>
      </c>
      <c r="N151" s="58" t="s">
        <v>660</v>
      </c>
      <c r="O151" s="58" t="s">
        <v>26</v>
      </c>
      <c r="P151" s="58" t="s">
        <v>26</v>
      </c>
      <c r="Q151" s="58" t="s">
        <v>26</v>
      </c>
      <c r="R151" s="58" t="s">
        <v>42</v>
      </c>
      <c r="S151" s="58" t="s">
        <v>26</v>
      </c>
      <c r="T151" s="58" t="s">
        <v>33</v>
      </c>
      <c r="U151" s="58" t="s">
        <v>26</v>
      </c>
    </row>
    <row r="152" spans="1:21" ht="45">
      <c r="A152" s="57">
        <v>437</v>
      </c>
      <c r="B152" s="58" t="s">
        <v>700</v>
      </c>
      <c r="C152" s="58" t="s">
        <v>22</v>
      </c>
      <c r="D152" s="59">
        <v>39832</v>
      </c>
      <c r="E152" s="58" t="s">
        <v>616</v>
      </c>
      <c r="F152" s="58" t="s">
        <v>26</v>
      </c>
      <c r="G152" s="58" t="s">
        <v>33</v>
      </c>
      <c r="H152" s="58" t="s">
        <v>26</v>
      </c>
      <c r="I152" s="58" t="s">
        <v>701</v>
      </c>
      <c r="J152" s="58" t="s">
        <v>26</v>
      </c>
      <c r="K152" s="58" t="s">
        <v>26</v>
      </c>
      <c r="L152" s="58" t="s">
        <v>26</v>
      </c>
      <c r="M152" s="58" t="s">
        <v>484</v>
      </c>
      <c r="N152" s="58" t="s">
        <v>125</v>
      </c>
      <c r="O152" s="58" t="s">
        <v>26</v>
      </c>
      <c r="P152" s="58" t="s">
        <v>26</v>
      </c>
      <c r="Q152" s="58" t="s">
        <v>26</v>
      </c>
      <c r="R152" s="58" t="s">
        <v>42</v>
      </c>
      <c r="S152" s="58" t="s">
        <v>26</v>
      </c>
      <c r="T152" s="58" t="s">
        <v>33</v>
      </c>
      <c r="U152" s="58" t="s">
        <v>26</v>
      </c>
    </row>
    <row r="153" spans="1:21" ht="30">
      <c r="A153" s="57">
        <v>438</v>
      </c>
      <c r="B153" s="58" t="s">
        <v>702</v>
      </c>
      <c r="C153" s="58" t="s">
        <v>22</v>
      </c>
      <c r="D153" s="59">
        <v>39642</v>
      </c>
      <c r="E153" s="58" t="s">
        <v>616</v>
      </c>
      <c r="F153" s="58" t="s">
        <v>703</v>
      </c>
      <c r="G153" s="58" t="s">
        <v>33</v>
      </c>
      <c r="H153" s="58" t="s">
        <v>26</v>
      </c>
      <c r="I153" s="58" t="s">
        <v>704</v>
      </c>
      <c r="J153" s="58" t="s">
        <v>705</v>
      </c>
      <c r="K153" s="58" t="s">
        <v>706</v>
      </c>
      <c r="L153" s="58" t="s">
        <v>707</v>
      </c>
      <c r="M153" s="58" t="s">
        <v>141</v>
      </c>
      <c r="N153" s="58" t="s">
        <v>82</v>
      </c>
      <c r="O153" s="58" t="s">
        <v>26</v>
      </c>
      <c r="P153" s="58" t="s">
        <v>38</v>
      </c>
      <c r="Q153" s="58" t="s">
        <v>32</v>
      </c>
      <c r="R153" s="58" t="s">
        <v>42</v>
      </c>
      <c r="S153" s="58" t="s">
        <v>26</v>
      </c>
      <c r="T153" s="58" t="s">
        <v>33</v>
      </c>
      <c r="U153" s="58" t="s">
        <v>26</v>
      </c>
    </row>
    <row r="154" spans="1:21" ht="45">
      <c r="A154" s="57">
        <v>439</v>
      </c>
      <c r="B154" s="58" t="s">
        <v>708</v>
      </c>
      <c r="C154" s="58" t="s">
        <v>22</v>
      </c>
      <c r="D154" s="59">
        <v>39644</v>
      </c>
      <c r="E154" s="58" t="s">
        <v>616</v>
      </c>
      <c r="F154" s="58" t="s">
        <v>703</v>
      </c>
      <c r="G154" s="58" t="s">
        <v>33</v>
      </c>
      <c r="H154" s="58" t="s">
        <v>26</v>
      </c>
      <c r="I154" s="58" t="s">
        <v>709</v>
      </c>
      <c r="J154" s="58" t="s">
        <v>26</v>
      </c>
      <c r="K154" s="58" t="s">
        <v>26</v>
      </c>
      <c r="L154" s="58" t="s">
        <v>128</v>
      </c>
      <c r="M154" s="58" t="s">
        <v>50</v>
      </c>
      <c r="N154" s="58" t="s">
        <v>622</v>
      </c>
      <c r="O154" s="58" t="s">
        <v>26</v>
      </c>
      <c r="P154" s="58" t="s">
        <v>62</v>
      </c>
      <c r="Q154" s="58" t="s">
        <v>710</v>
      </c>
      <c r="R154" s="58" t="s">
        <v>42</v>
      </c>
      <c r="S154" s="58" t="s">
        <v>711</v>
      </c>
      <c r="T154" s="58" t="s">
        <v>33</v>
      </c>
      <c r="U154" s="58" t="s">
        <v>26</v>
      </c>
    </row>
    <row r="155" spans="1:21" ht="30">
      <c r="A155" s="57">
        <v>440</v>
      </c>
      <c r="B155" s="58" t="s">
        <v>712</v>
      </c>
      <c r="C155" s="58" t="s">
        <v>22</v>
      </c>
      <c r="D155" s="59">
        <v>40019</v>
      </c>
      <c r="E155" s="58" t="s">
        <v>616</v>
      </c>
      <c r="F155" s="58" t="s">
        <v>26</v>
      </c>
      <c r="G155" s="58" t="s">
        <v>33</v>
      </c>
      <c r="H155" s="58" t="s">
        <v>26</v>
      </c>
      <c r="I155" s="58" t="s">
        <v>713</v>
      </c>
      <c r="J155" s="58" t="s">
        <v>26</v>
      </c>
      <c r="K155" s="58" t="s">
        <v>26</v>
      </c>
      <c r="L155" s="58" t="s">
        <v>26</v>
      </c>
      <c r="M155" s="58" t="s">
        <v>714</v>
      </c>
      <c r="N155" s="58" t="s">
        <v>231</v>
      </c>
      <c r="O155" s="58" t="s">
        <v>26</v>
      </c>
      <c r="P155" s="58" t="s">
        <v>26</v>
      </c>
      <c r="Q155" s="58" t="s">
        <v>26</v>
      </c>
      <c r="R155" s="58" t="s">
        <v>42</v>
      </c>
      <c r="S155" s="58" t="s">
        <v>26</v>
      </c>
      <c r="T155" s="58" t="s">
        <v>33</v>
      </c>
      <c r="U155" s="58" t="s">
        <v>26</v>
      </c>
    </row>
    <row r="156" spans="1:21" ht="45">
      <c r="A156" s="57">
        <v>441</v>
      </c>
      <c r="B156" s="58" t="s">
        <v>715</v>
      </c>
      <c r="C156" s="58" t="s">
        <v>22</v>
      </c>
      <c r="D156" s="59">
        <v>39625</v>
      </c>
      <c r="E156" s="58" t="s">
        <v>616</v>
      </c>
      <c r="F156" s="58" t="s">
        <v>26</v>
      </c>
      <c r="G156" s="58" t="s">
        <v>33</v>
      </c>
      <c r="H156" s="58" t="s">
        <v>26</v>
      </c>
      <c r="I156" s="58" t="s">
        <v>716</v>
      </c>
      <c r="J156" s="58" t="s">
        <v>26</v>
      </c>
      <c r="K156" s="58" t="s">
        <v>26</v>
      </c>
      <c r="L156" s="58" t="s">
        <v>26</v>
      </c>
      <c r="M156" s="58" t="s">
        <v>223</v>
      </c>
      <c r="N156" s="58" t="s">
        <v>130</v>
      </c>
      <c r="O156" s="58" t="s">
        <v>26</v>
      </c>
      <c r="P156" s="58" t="s">
        <v>26</v>
      </c>
      <c r="Q156" s="58" t="s">
        <v>26</v>
      </c>
      <c r="R156" s="58" t="s">
        <v>42</v>
      </c>
      <c r="S156" s="58" t="s">
        <v>26</v>
      </c>
      <c r="T156" s="58" t="s">
        <v>33</v>
      </c>
      <c r="U156" s="58" t="s">
        <v>26</v>
      </c>
    </row>
    <row r="157" spans="1:21" ht="30">
      <c r="A157" s="57">
        <v>442</v>
      </c>
      <c r="B157" s="58" t="s">
        <v>1705</v>
      </c>
      <c r="C157" s="58" t="s">
        <v>22</v>
      </c>
      <c r="D157" s="59">
        <v>39643</v>
      </c>
      <c r="E157" s="58" t="s">
        <v>616</v>
      </c>
      <c r="F157" s="58" t="s">
        <v>26</v>
      </c>
      <c r="G157" s="58" t="s">
        <v>33</v>
      </c>
      <c r="H157" s="58" t="s">
        <v>26</v>
      </c>
      <c r="I157" s="58" t="s">
        <v>717</v>
      </c>
      <c r="J157" s="58" t="s">
        <v>26</v>
      </c>
      <c r="K157" s="58" t="s">
        <v>26</v>
      </c>
      <c r="L157" s="58" t="s">
        <v>26</v>
      </c>
      <c r="M157" s="58" t="s">
        <v>710</v>
      </c>
      <c r="N157" s="58" t="s">
        <v>82</v>
      </c>
      <c r="O157" s="58" t="s">
        <v>26</v>
      </c>
      <c r="P157" s="58" t="s">
        <v>26</v>
      </c>
      <c r="Q157" s="58" t="s">
        <v>26</v>
      </c>
      <c r="R157" s="58" t="s">
        <v>42</v>
      </c>
      <c r="S157" s="58" t="s">
        <v>26</v>
      </c>
      <c r="T157" s="58" t="s">
        <v>33</v>
      </c>
      <c r="U157" s="58" t="s">
        <v>26</v>
      </c>
    </row>
    <row r="158" spans="1:21" ht="30">
      <c r="A158" s="57">
        <v>443</v>
      </c>
      <c r="B158" s="58" t="s">
        <v>718</v>
      </c>
      <c r="C158" s="58" t="s">
        <v>22</v>
      </c>
      <c r="D158" s="59">
        <v>39415</v>
      </c>
      <c r="E158" s="58" t="s">
        <v>616</v>
      </c>
      <c r="F158" s="58" t="s">
        <v>109</v>
      </c>
      <c r="G158" s="58" t="s">
        <v>33</v>
      </c>
      <c r="H158" s="58" t="s">
        <v>26</v>
      </c>
      <c r="I158" s="58" t="s">
        <v>719</v>
      </c>
      <c r="J158" s="58" t="s">
        <v>720</v>
      </c>
      <c r="K158" s="58" t="s">
        <v>721</v>
      </c>
      <c r="L158" s="58" t="s">
        <v>128</v>
      </c>
      <c r="M158" s="58" t="s">
        <v>54</v>
      </c>
      <c r="N158" s="58" t="s">
        <v>722</v>
      </c>
      <c r="O158" s="58" t="s">
        <v>723</v>
      </c>
      <c r="P158" s="58" t="s">
        <v>54</v>
      </c>
      <c r="Q158" s="58" t="s">
        <v>70</v>
      </c>
      <c r="R158" s="58" t="s">
        <v>42</v>
      </c>
      <c r="S158" s="58" t="s">
        <v>724</v>
      </c>
      <c r="T158" s="58" t="s">
        <v>33</v>
      </c>
      <c r="U158" s="58" t="s">
        <v>26</v>
      </c>
    </row>
    <row r="159" spans="1:21" ht="45">
      <c r="A159" s="57">
        <v>444</v>
      </c>
      <c r="B159" s="58" t="s">
        <v>725</v>
      </c>
      <c r="C159" s="58" t="s">
        <v>22</v>
      </c>
      <c r="D159" s="59">
        <v>39692</v>
      </c>
      <c r="E159" s="58" t="s">
        <v>616</v>
      </c>
      <c r="F159" s="58" t="s">
        <v>726</v>
      </c>
      <c r="G159" s="58" t="s">
        <v>33</v>
      </c>
      <c r="H159" s="58" t="s">
        <v>727</v>
      </c>
      <c r="I159" s="58" t="s">
        <v>728</v>
      </c>
      <c r="J159" s="58" t="s">
        <v>729</v>
      </c>
      <c r="K159" s="58" t="s">
        <v>730</v>
      </c>
      <c r="L159" s="58" t="s">
        <v>170</v>
      </c>
      <c r="M159" s="58" t="s">
        <v>731</v>
      </c>
      <c r="N159" s="58" t="s">
        <v>82</v>
      </c>
      <c r="O159" s="58" t="s">
        <v>26</v>
      </c>
      <c r="P159" s="58" t="s">
        <v>50</v>
      </c>
      <c r="Q159" s="58" t="s">
        <v>116</v>
      </c>
      <c r="R159" s="58" t="s">
        <v>42</v>
      </c>
      <c r="S159" s="58" t="s">
        <v>732</v>
      </c>
      <c r="T159" s="58" t="s">
        <v>33</v>
      </c>
      <c r="U159" s="58" t="s">
        <v>26</v>
      </c>
    </row>
    <row r="160" spans="1:21" ht="45">
      <c r="A160" s="57">
        <v>445</v>
      </c>
      <c r="B160" s="58" t="s">
        <v>733</v>
      </c>
      <c r="C160" s="58" t="s">
        <v>22</v>
      </c>
      <c r="D160" s="59">
        <v>39395</v>
      </c>
      <c r="E160" s="58" t="s">
        <v>616</v>
      </c>
      <c r="F160" s="58" t="s">
        <v>45</v>
      </c>
      <c r="G160" s="58" t="s">
        <v>33</v>
      </c>
      <c r="H160" s="58" t="s">
        <v>26</v>
      </c>
      <c r="I160" s="58" t="s">
        <v>734</v>
      </c>
      <c r="J160" s="58" t="s">
        <v>735</v>
      </c>
      <c r="K160" s="58" t="s">
        <v>736</v>
      </c>
      <c r="L160" s="58" t="s">
        <v>128</v>
      </c>
      <c r="M160" s="58" t="s">
        <v>737</v>
      </c>
      <c r="N160" s="58" t="s">
        <v>52</v>
      </c>
      <c r="O160" s="58" t="s">
        <v>26</v>
      </c>
      <c r="P160" s="58" t="s">
        <v>116</v>
      </c>
      <c r="Q160" s="58" t="s">
        <v>26</v>
      </c>
      <c r="R160" s="58" t="s">
        <v>42</v>
      </c>
      <c r="S160" s="58" t="s">
        <v>738</v>
      </c>
      <c r="T160" s="58" t="s">
        <v>33</v>
      </c>
      <c r="U160" s="58" t="s">
        <v>1757</v>
      </c>
    </row>
    <row r="161" spans="1:21" ht="30">
      <c r="A161" s="57">
        <v>446</v>
      </c>
      <c r="B161" s="58" t="s">
        <v>739</v>
      </c>
      <c r="C161" s="58" t="s">
        <v>22</v>
      </c>
      <c r="D161" s="59">
        <v>39556</v>
      </c>
      <c r="E161" s="58" t="s">
        <v>616</v>
      </c>
      <c r="F161" s="58" t="s">
        <v>740</v>
      </c>
      <c r="G161" s="58" t="s">
        <v>33</v>
      </c>
      <c r="H161" s="58" t="s">
        <v>26</v>
      </c>
      <c r="I161" s="58" t="s">
        <v>741</v>
      </c>
      <c r="J161" s="58" t="s">
        <v>742</v>
      </c>
      <c r="K161" s="58" t="s">
        <v>742</v>
      </c>
      <c r="L161" s="58" t="s">
        <v>26</v>
      </c>
      <c r="M161" s="58" t="s">
        <v>54</v>
      </c>
      <c r="N161" s="58" t="s">
        <v>743</v>
      </c>
      <c r="O161" s="58" t="s">
        <v>231</v>
      </c>
      <c r="P161" s="58" t="s">
        <v>38</v>
      </c>
      <c r="Q161" s="58" t="s">
        <v>26</v>
      </c>
      <c r="R161" s="58" t="s">
        <v>42</v>
      </c>
      <c r="S161" s="58" t="s">
        <v>26</v>
      </c>
      <c r="T161" s="58" t="s">
        <v>33</v>
      </c>
      <c r="U161" s="58" t="s">
        <v>26</v>
      </c>
    </row>
    <row r="162" spans="1:21" ht="30">
      <c r="A162" s="57">
        <v>448</v>
      </c>
      <c r="B162" s="58" t="s">
        <v>744</v>
      </c>
      <c r="C162" s="58" t="s">
        <v>22</v>
      </c>
      <c r="D162" s="59">
        <v>39400</v>
      </c>
      <c r="E162" s="58" t="s">
        <v>616</v>
      </c>
      <c r="F162" s="58" t="s">
        <v>26</v>
      </c>
      <c r="G162" s="58" t="s">
        <v>33</v>
      </c>
      <c r="H162" s="58" t="s">
        <v>26</v>
      </c>
      <c r="I162" s="58" t="s">
        <v>745</v>
      </c>
      <c r="J162" s="58" t="s">
        <v>26</v>
      </c>
      <c r="K162" s="58" t="s">
        <v>26</v>
      </c>
      <c r="L162" s="58" t="s">
        <v>26</v>
      </c>
      <c r="M162" s="58" t="s">
        <v>116</v>
      </c>
      <c r="N162" s="58" t="s">
        <v>746</v>
      </c>
      <c r="O162" s="58" t="s">
        <v>26</v>
      </c>
      <c r="P162" s="58" t="s">
        <v>26</v>
      </c>
      <c r="Q162" s="58" t="s">
        <v>26</v>
      </c>
      <c r="R162" s="58" t="s">
        <v>42</v>
      </c>
      <c r="S162" s="58" t="s">
        <v>26</v>
      </c>
      <c r="T162" s="58" t="s">
        <v>33</v>
      </c>
      <c r="U162" s="58" t="s">
        <v>26</v>
      </c>
    </row>
    <row r="163" spans="1:21" ht="30">
      <c r="A163" s="57">
        <v>449</v>
      </c>
      <c r="B163" s="58" t="s">
        <v>747</v>
      </c>
      <c r="C163" s="58" t="s">
        <v>22</v>
      </c>
      <c r="D163" s="59">
        <v>39448</v>
      </c>
      <c r="E163" s="58" t="s">
        <v>616</v>
      </c>
      <c r="F163" s="58" t="s">
        <v>26</v>
      </c>
      <c r="G163" s="58" t="s">
        <v>33</v>
      </c>
      <c r="H163" s="58" t="s">
        <v>26</v>
      </c>
      <c r="I163" s="58" t="s">
        <v>748</v>
      </c>
      <c r="J163" s="58" t="s">
        <v>26</v>
      </c>
      <c r="K163" s="58" t="s">
        <v>26</v>
      </c>
      <c r="L163" s="58" t="s">
        <v>26</v>
      </c>
      <c r="M163" s="58" t="s">
        <v>50</v>
      </c>
      <c r="N163" s="58" t="s">
        <v>749</v>
      </c>
      <c r="O163" s="58" t="s">
        <v>231</v>
      </c>
      <c r="P163" s="58" t="s">
        <v>26</v>
      </c>
      <c r="Q163" s="58" t="s">
        <v>26</v>
      </c>
      <c r="R163" s="58" t="s">
        <v>42</v>
      </c>
      <c r="S163" s="58" t="s">
        <v>26</v>
      </c>
      <c r="T163" s="58" t="s">
        <v>33</v>
      </c>
      <c r="U163" s="58" t="s">
        <v>26</v>
      </c>
    </row>
    <row r="164" spans="1:21" ht="30">
      <c r="A164" s="57">
        <v>450</v>
      </c>
      <c r="B164" s="58" t="s">
        <v>750</v>
      </c>
      <c r="C164" s="58" t="s">
        <v>22</v>
      </c>
      <c r="D164" s="59">
        <v>40137</v>
      </c>
      <c r="E164" s="58" t="s">
        <v>616</v>
      </c>
      <c r="F164" s="58" t="s">
        <v>150</v>
      </c>
      <c r="G164" s="58" t="s">
        <v>33</v>
      </c>
      <c r="H164" s="58" t="s">
        <v>26</v>
      </c>
      <c r="I164" s="58" t="s">
        <v>751</v>
      </c>
      <c r="J164" s="58" t="s">
        <v>26</v>
      </c>
      <c r="K164" s="58" t="s">
        <v>26</v>
      </c>
      <c r="L164" s="58" t="s">
        <v>128</v>
      </c>
      <c r="M164" s="58" t="s">
        <v>752</v>
      </c>
      <c r="N164" s="58" t="s">
        <v>753</v>
      </c>
      <c r="O164" s="58" t="s">
        <v>26</v>
      </c>
      <c r="P164" s="58" t="s">
        <v>377</v>
      </c>
      <c r="Q164" s="58" t="s">
        <v>277</v>
      </c>
      <c r="R164" s="58" t="s">
        <v>42</v>
      </c>
      <c r="S164" s="58" t="s">
        <v>503</v>
      </c>
      <c r="T164" s="58" t="s">
        <v>33</v>
      </c>
      <c r="U164" s="58" t="s">
        <v>26</v>
      </c>
    </row>
    <row r="165" spans="1:21" ht="30">
      <c r="A165" s="57">
        <v>451</v>
      </c>
      <c r="B165" s="58" t="s">
        <v>1687</v>
      </c>
      <c r="C165" s="58" t="s">
        <v>22</v>
      </c>
      <c r="D165" s="59">
        <v>39917</v>
      </c>
      <c r="E165" s="58" t="s">
        <v>616</v>
      </c>
      <c r="F165" s="58" t="s">
        <v>372</v>
      </c>
      <c r="G165" s="58" t="s">
        <v>33</v>
      </c>
      <c r="H165" s="58" t="s">
        <v>26</v>
      </c>
      <c r="I165" s="58" t="s">
        <v>754</v>
      </c>
      <c r="J165" s="58" t="s">
        <v>755</v>
      </c>
      <c r="K165" s="58" t="s">
        <v>756</v>
      </c>
      <c r="L165" s="58" t="s">
        <v>26</v>
      </c>
      <c r="M165" s="58" t="s">
        <v>752</v>
      </c>
      <c r="N165" s="58" t="s">
        <v>757</v>
      </c>
      <c r="O165" s="58" t="s">
        <v>26</v>
      </c>
      <c r="P165" s="58" t="s">
        <v>53</v>
      </c>
      <c r="Q165" s="58" t="s">
        <v>758</v>
      </c>
      <c r="R165" s="58" t="s">
        <v>42</v>
      </c>
      <c r="S165" s="58" t="s">
        <v>503</v>
      </c>
      <c r="T165" s="58" t="s">
        <v>33</v>
      </c>
      <c r="U165" s="58" t="s">
        <v>26</v>
      </c>
    </row>
    <row r="166" spans="1:21" ht="30">
      <c r="A166" s="57">
        <v>502</v>
      </c>
      <c r="B166" s="58" t="s">
        <v>759</v>
      </c>
      <c r="C166" s="58" t="s">
        <v>22</v>
      </c>
      <c r="D166" s="59">
        <v>33164</v>
      </c>
      <c r="E166" s="58" t="s">
        <v>23</v>
      </c>
      <c r="F166" s="58" t="s">
        <v>26</v>
      </c>
      <c r="G166" s="58" t="s">
        <v>33</v>
      </c>
      <c r="H166" s="58" t="s">
        <v>760</v>
      </c>
      <c r="I166" s="58" t="s">
        <v>761</v>
      </c>
      <c r="J166" s="58" t="s">
        <v>26</v>
      </c>
      <c r="K166" s="58" t="s">
        <v>26</v>
      </c>
      <c r="L166" s="58" t="s">
        <v>128</v>
      </c>
      <c r="M166" s="58" t="s">
        <v>762</v>
      </c>
      <c r="N166" s="58" t="s">
        <v>64</v>
      </c>
      <c r="O166" s="58" t="s">
        <v>26</v>
      </c>
      <c r="P166" s="58" t="s">
        <v>70</v>
      </c>
      <c r="Q166" s="58" t="s">
        <v>219</v>
      </c>
      <c r="R166" s="58" t="s">
        <v>42</v>
      </c>
      <c r="S166" s="58" t="s">
        <v>763</v>
      </c>
      <c r="T166" s="58" t="s">
        <v>33</v>
      </c>
      <c r="U166" s="58" t="s">
        <v>26</v>
      </c>
    </row>
    <row r="167" spans="1:21" ht="45">
      <c r="A167" s="57">
        <v>503</v>
      </c>
      <c r="B167" s="58" t="s">
        <v>764</v>
      </c>
      <c r="C167" s="58" t="s">
        <v>22</v>
      </c>
      <c r="D167" s="59">
        <v>27216</v>
      </c>
      <c r="E167" s="58" t="s">
        <v>23</v>
      </c>
      <c r="F167" s="58" t="s">
        <v>26</v>
      </c>
      <c r="G167" s="58" t="s">
        <v>33</v>
      </c>
      <c r="H167" s="58" t="s">
        <v>765</v>
      </c>
      <c r="I167" s="58" t="s">
        <v>766</v>
      </c>
      <c r="J167" s="58" t="s">
        <v>26</v>
      </c>
      <c r="K167" s="58" t="s">
        <v>26</v>
      </c>
      <c r="L167" s="58" t="s">
        <v>37</v>
      </c>
      <c r="M167" s="58" t="s">
        <v>767</v>
      </c>
      <c r="N167" s="58" t="s">
        <v>64</v>
      </c>
      <c r="O167" s="58" t="s">
        <v>26</v>
      </c>
      <c r="P167" s="58" t="s">
        <v>53</v>
      </c>
      <c r="Q167" s="58" t="s">
        <v>41</v>
      </c>
      <c r="R167" s="58" t="s">
        <v>42</v>
      </c>
      <c r="S167" s="58" t="s">
        <v>768</v>
      </c>
      <c r="T167" s="58" t="s">
        <v>33</v>
      </c>
      <c r="U167" s="58" t="s">
        <v>26</v>
      </c>
    </row>
    <row r="168" spans="1:21" ht="30">
      <c r="A168" s="57">
        <v>504</v>
      </c>
      <c r="B168" s="58" t="s">
        <v>769</v>
      </c>
      <c r="C168" s="58" t="s">
        <v>22</v>
      </c>
      <c r="D168" s="59">
        <v>32698</v>
      </c>
      <c r="E168" s="58" t="s">
        <v>23</v>
      </c>
      <c r="F168" s="58" t="s">
        <v>26</v>
      </c>
      <c r="G168" s="58" t="s">
        <v>33</v>
      </c>
      <c r="H168" s="58" t="s">
        <v>26</v>
      </c>
      <c r="I168" s="58" t="s">
        <v>770</v>
      </c>
      <c r="J168" s="58" t="s">
        <v>26</v>
      </c>
      <c r="K168" s="58" t="s">
        <v>26</v>
      </c>
      <c r="L168" s="58" t="s">
        <v>61</v>
      </c>
      <c r="M168" s="58" t="s">
        <v>276</v>
      </c>
      <c r="N168" s="58" t="s">
        <v>125</v>
      </c>
      <c r="O168" s="58" t="s">
        <v>26</v>
      </c>
      <c r="P168" s="58" t="s">
        <v>50</v>
      </c>
      <c r="Q168" s="58" t="s">
        <v>714</v>
      </c>
      <c r="R168" s="58" t="s">
        <v>42</v>
      </c>
      <c r="S168" s="58" t="s">
        <v>771</v>
      </c>
      <c r="T168" s="58" t="s">
        <v>33</v>
      </c>
      <c r="U168" s="58" t="s">
        <v>26</v>
      </c>
    </row>
    <row r="169" spans="1:21" ht="30">
      <c r="A169" s="57">
        <v>510</v>
      </c>
      <c r="B169" s="58" t="s">
        <v>772</v>
      </c>
      <c r="C169" s="58" t="s">
        <v>22</v>
      </c>
      <c r="D169" s="59">
        <v>40053</v>
      </c>
      <c r="E169" s="58" t="s">
        <v>773</v>
      </c>
      <c r="F169" s="58" t="s">
        <v>26</v>
      </c>
      <c r="G169" s="58" t="s">
        <v>33</v>
      </c>
      <c r="H169" s="58" t="s">
        <v>26</v>
      </c>
      <c r="I169" s="58" t="s">
        <v>774</v>
      </c>
      <c r="J169" s="58" t="s">
        <v>26</v>
      </c>
      <c r="K169" s="58" t="s">
        <v>26</v>
      </c>
      <c r="L169" s="58" t="s">
        <v>26</v>
      </c>
      <c r="M169" s="58" t="s">
        <v>65</v>
      </c>
      <c r="N169" s="58" t="s">
        <v>775</v>
      </c>
      <c r="O169" s="58" t="s">
        <v>95</v>
      </c>
      <c r="P169" s="58" t="s">
        <v>54</v>
      </c>
      <c r="Q169" s="58" t="s">
        <v>93</v>
      </c>
      <c r="R169" s="58" t="s">
        <v>42</v>
      </c>
      <c r="S169" s="58" t="s">
        <v>26</v>
      </c>
      <c r="T169" s="58" t="s">
        <v>33</v>
      </c>
      <c r="U169" s="58" t="s">
        <v>26</v>
      </c>
    </row>
    <row r="170" spans="1:21" ht="30">
      <c r="A170" s="57">
        <v>512</v>
      </c>
      <c r="B170" s="58" t="s">
        <v>776</v>
      </c>
      <c r="C170" s="58" t="s">
        <v>22</v>
      </c>
      <c r="D170" s="59">
        <v>39550</v>
      </c>
      <c r="E170" s="58" t="s">
        <v>773</v>
      </c>
      <c r="F170" s="58" t="s">
        <v>26</v>
      </c>
      <c r="G170" s="58" t="s">
        <v>33</v>
      </c>
      <c r="H170" s="58" t="s">
        <v>26</v>
      </c>
      <c r="I170" s="58" t="s">
        <v>777</v>
      </c>
      <c r="J170" s="58" t="s">
        <v>26</v>
      </c>
      <c r="K170" s="58" t="s">
        <v>26</v>
      </c>
      <c r="L170" s="58" t="s">
        <v>26</v>
      </c>
      <c r="M170" s="58" t="s">
        <v>26</v>
      </c>
      <c r="N170" s="58" t="s">
        <v>778</v>
      </c>
      <c r="O170" s="58" t="s">
        <v>26</v>
      </c>
      <c r="P170" s="58" t="s">
        <v>26</v>
      </c>
      <c r="Q170" s="58" t="s">
        <v>26</v>
      </c>
      <c r="R170" s="58" t="s">
        <v>42</v>
      </c>
      <c r="S170" s="58" t="s">
        <v>779</v>
      </c>
      <c r="T170" s="58" t="s">
        <v>33</v>
      </c>
      <c r="U170" s="58" t="s">
        <v>26</v>
      </c>
    </row>
    <row r="171" spans="1:21" ht="45">
      <c r="A171" s="57">
        <v>513</v>
      </c>
      <c r="B171" s="58" t="s">
        <v>780</v>
      </c>
      <c r="C171" s="58" t="s">
        <v>22</v>
      </c>
      <c r="D171" s="59">
        <v>39797</v>
      </c>
      <c r="E171" s="58" t="s">
        <v>773</v>
      </c>
      <c r="F171" s="58" t="s">
        <v>26</v>
      </c>
      <c r="G171" s="58" t="s">
        <v>33</v>
      </c>
      <c r="H171" s="58" t="s">
        <v>26</v>
      </c>
      <c r="I171" s="58" t="s">
        <v>781</v>
      </c>
      <c r="J171" s="58" t="s">
        <v>26</v>
      </c>
      <c r="K171" s="58" t="s">
        <v>26</v>
      </c>
      <c r="L171" s="58" t="s">
        <v>26</v>
      </c>
      <c r="M171" s="58" t="s">
        <v>70</v>
      </c>
      <c r="N171" s="58" t="s">
        <v>239</v>
      </c>
      <c r="O171" s="58" t="s">
        <v>64</v>
      </c>
      <c r="P171" s="58" t="s">
        <v>38</v>
      </c>
      <c r="Q171" s="58" t="s">
        <v>264</v>
      </c>
      <c r="R171" s="58" t="s">
        <v>42</v>
      </c>
      <c r="S171" s="58" t="s">
        <v>782</v>
      </c>
      <c r="T171" s="58" t="s">
        <v>33</v>
      </c>
      <c r="U171" s="58" t="s">
        <v>26</v>
      </c>
    </row>
    <row r="172" spans="1:21" ht="45">
      <c r="A172" s="57">
        <v>514</v>
      </c>
      <c r="B172" s="58" t="s">
        <v>783</v>
      </c>
      <c r="C172" s="58" t="s">
        <v>22</v>
      </c>
      <c r="D172" s="59">
        <v>39831</v>
      </c>
      <c r="E172" s="58" t="s">
        <v>773</v>
      </c>
      <c r="F172" s="58" t="s">
        <v>26</v>
      </c>
      <c r="G172" s="58" t="s">
        <v>33</v>
      </c>
      <c r="H172" s="58" t="s">
        <v>26</v>
      </c>
      <c r="I172" s="58" t="s">
        <v>784</v>
      </c>
      <c r="J172" s="58" t="s">
        <v>26</v>
      </c>
      <c r="K172" s="58" t="s">
        <v>26</v>
      </c>
      <c r="L172" s="58" t="s">
        <v>26</v>
      </c>
      <c r="M172" s="58" t="s">
        <v>785</v>
      </c>
      <c r="N172" s="58" t="s">
        <v>64</v>
      </c>
      <c r="O172" s="58" t="s">
        <v>26</v>
      </c>
      <c r="P172" s="58" t="s">
        <v>83</v>
      </c>
      <c r="Q172" s="58" t="s">
        <v>786</v>
      </c>
      <c r="R172" s="58" t="s">
        <v>42</v>
      </c>
      <c r="S172" s="58" t="s">
        <v>26</v>
      </c>
      <c r="T172" s="58" t="s">
        <v>33</v>
      </c>
      <c r="U172" s="58" t="s">
        <v>26</v>
      </c>
    </row>
    <row r="173" spans="1:21" ht="30">
      <c r="A173" s="57">
        <v>515</v>
      </c>
      <c r="B173" s="58" t="s">
        <v>787</v>
      </c>
      <c r="C173" s="58" t="s">
        <v>22</v>
      </c>
      <c r="D173" s="59">
        <v>39986</v>
      </c>
      <c r="E173" s="58" t="s">
        <v>773</v>
      </c>
      <c r="F173" s="58" t="s">
        <v>559</v>
      </c>
      <c r="G173" s="58" t="s">
        <v>33</v>
      </c>
      <c r="H173" s="58" t="s">
        <v>26</v>
      </c>
      <c r="I173" s="58" t="s">
        <v>788</v>
      </c>
      <c r="J173" s="58" t="s">
        <v>26</v>
      </c>
      <c r="K173" s="58" t="s">
        <v>26</v>
      </c>
      <c r="L173" s="58" t="s">
        <v>26</v>
      </c>
      <c r="M173" s="58" t="s">
        <v>789</v>
      </c>
      <c r="N173" s="58" t="s">
        <v>130</v>
      </c>
      <c r="O173" s="58" t="s">
        <v>26</v>
      </c>
      <c r="P173" s="58" t="s">
        <v>116</v>
      </c>
      <c r="Q173" s="58" t="s">
        <v>53</v>
      </c>
      <c r="R173" s="58" t="s">
        <v>42</v>
      </c>
      <c r="S173" s="58" t="s">
        <v>790</v>
      </c>
      <c r="T173" s="58" t="s">
        <v>33</v>
      </c>
      <c r="U173" s="58" t="s">
        <v>26</v>
      </c>
    </row>
    <row r="174" spans="1:21" ht="45">
      <c r="A174" s="57">
        <v>516</v>
      </c>
      <c r="B174" s="58" t="s">
        <v>791</v>
      </c>
      <c r="C174" s="58" t="s">
        <v>22</v>
      </c>
      <c r="D174" s="59">
        <v>39829</v>
      </c>
      <c r="E174" s="58" t="s">
        <v>773</v>
      </c>
      <c r="F174" s="58" t="s">
        <v>26</v>
      </c>
      <c r="G174" s="58" t="s">
        <v>33</v>
      </c>
      <c r="H174" s="58" t="s">
        <v>26</v>
      </c>
      <c r="I174" s="58" t="s">
        <v>792</v>
      </c>
      <c r="J174" s="58" t="s">
        <v>26</v>
      </c>
      <c r="K174" s="58" t="s">
        <v>26</v>
      </c>
      <c r="L174" s="58" t="s">
        <v>26</v>
      </c>
      <c r="M174" s="58" t="s">
        <v>38</v>
      </c>
      <c r="N174" s="58" t="s">
        <v>793</v>
      </c>
      <c r="O174" s="58" t="s">
        <v>26</v>
      </c>
      <c r="P174" s="58" t="s">
        <v>26</v>
      </c>
      <c r="Q174" s="58" t="s">
        <v>26</v>
      </c>
      <c r="R174" s="58" t="s">
        <v>42</v>
      </c>
      <c r="S174" s="58" t="s">
        <v>26</v>
      </c>
      <c r="T174" s="58" t="s">
        <v>33</v>
      </c>
      <c r="U174" s="58" t="s">
        <v>26</v>
      </c>
    </row>
    <row r="175" spans="1:21" ht="30">
      <c r="A175" s="57">
        <v>519</v>
      </c>
      <c r="B175" s="58" t="s">
        <v>794</v>
      </c>
      <c r="C175" s="58" t="s">
        <v>22</v>
      </c>
      <c r="D175" s="59">
        <v>39871</v>
      </c>
      <c r="E175" s="58" t="s">
        <v>773</v>
      </c>
      <c r="F175" s="58" t="s">
        <v>26</v>
      </c>
      <c r="G175" s="58" t="s">
        <v>33</v>
      </c>
      <c r="H175" s="58" t="s">
        <v>26</v>
      </c>
      <c r="I175" s="58" t="s">
        <v>795</v>
      </c>
      <c r="J175" s="58" t="s">
        <v>26</v>
      </c>
      <c r="K175" s="58" t="s">
        <v>26</v>
      </c>
      <c r="L175" s="58" t="s">
        <v>26</v>
      </c>
      <c r="M175" s="58" t="s">
        <v>41</v>
      </c>
      <c r="N175" s="58" t="s">
        <v>414</v>
      </c>
      <c r="O175" s="58" t="s">
        <v>26</v>
      </c>
      <c r="P175" s="58" t="s">
        <v>26</v>
      </c>
      <c r="Q175" s="58" t="s">
        <v>26</v>
      </c>
      <c r="R175" s="58" t="s">
        <v>42</v>
      </c>
      <c r="S175" s="58" t="s">
        <v>796</v>
      </c>
      <c r="T175" s="58" t="s">
        <v>33</v>
      </c>
      <c r="U175" s="58" t="s">
        <v>26</v>
      </c>
    </row>
    <row r="176" spans="1:21" ht="45">
      <c r="A176" s="57">
        <v>520</v>
      </c>
      <c r="B176" s="58" t="s">
        <v>797</v>
      </c>
      <c r="C176" s="58" t="s">
        <v>22</v>
      </c>
      <c r="D176" s="59">
        <v>39881</v>
      </c>
      <c r="E176" s="58" t="s">
        <v>773</v>
      </c>
      <c r="F176" s="58" t="s">
        <v>26</v>
      </c>
      <c r="G176" s="58" t="s">
        <v>33</v>
      </c>
      <c r="H176" s="58" t="s">
        <v>26</v>
      </c>
      <c r="I176" s="58" t="s">
        <v>798</v>
      </c>
      <c r="J176" s="58" t="s">
        <v>26</v>
      </c>
      <c r="K176" s="58" t="s">
        <v>26</v>
      </c>
      <c r="L176" s="58" t="s">
        <v>26</v>
      </c>
      <c r="M176" s="58" t="s">
        <v>26</v>
      </c>
      <c r="N176" s="58" t="s">
        <v>799</v>
      </c>
      <c r="O176" s="58" t="s">
        <v>672</v>
      </c>
      <c r="P176" s="58" t="s">
        <v>53</v>
      </c>
      <c r="Q176" s="58" t="s">
        <v>38</v>
      </c>
      <c r="R176" s="58" t="s">
        <v>287</v>
      </c>
      <c r="S176" s="58" t="s">
        <v>800</v>
      </c>
      <c r="T176" s="58" t="s">
        <v>33</v>
      </c>
      <c r="U176" s="58" t="s">
        <v>26</v>
      </c>
    </row>
    <row r="177" spans="1:21" ht="45">
      <c r="A177" s="57">
        <v>521</v>
      </c>
      <c r="B177" s="58" t="s">
        <v>801</v>
      </c>
      <c r="C177" s="58" t="s">
        <v>22</v>
      </c>
      <c r="D177" s="59">
        <v>39881</v>
      </c>
      <c r="E177" s="58" t="s">
        <v>773</v>
      </c>
      <c r="F177" s="58" t="s">
        <v>26</v>
      </c>
      <c r="G177" s="58" t="s">
        <v>33</v>
      </c>
      <c r="H177" s="58" t="s">
        <v>26</v>
      </c>
      <c r="I177" s="58" t="s">
        <v>802</v>
      </c>
      <c r="J177" s="58" t="s">
        <v>26</v>
      </c>
      <c r="K177" s="58" t="s">
        <v>26</v>
      </c>
      <c r="L177" s="58" t="s">
        <v>26</v>
      </c>
      <c r="M177" s="58" t="s">
        <v>31</v>
      </c>
      <c r="N177" s="58" t="s">
        <v>239</v>
      </c>
      <c r="O177" s="58" t="s">
        <v>64</v>
      </c>
      <c r="P177" s="58" t="s">
        <v>26</v>
      </c>
      <c r="Q177" s="58" t="s">
        <v>26</v>
      </c>
      <c r="R177" s="58" t="s">
        <v>42</v>
      </c>
      <c r="S177" s="58" t="s">
        <v>782</v>
      </c>
      <c r="T177" s="58" t="s">
        <v>33</v>
      </c>
      <c r="U177" s="58" t="s">
        <v>26</v>
      </c>
    </row>
    <row r="178" spans="1:21" ht="30">
      <c r="A178" s="57">
        <v>523</v>
      </c>
      <c r="B178" s="58" t="s">
        <v>803</v>
      </c>
      <c r="C178" s="58" t="s">
        <v>22</v>
      </c>
      <c r="D178" s="59">
        <v>39461</v>
      </c>
      <c r="E178" s="58" t="s">
        <v>773</v>
      </c>
      <c r="F178" s="58" t="s">
        <v>372</v>
      </c>
      <c r="G178" s="58" t="s">
        <v>33</v>
      </c>
      <c r="H178" s="58" t="s">
        <v>26</v>
      </c>
      <c r="I178" s="58" t="s">
        <v>804</v>
      </c>
      <c r="J178" s="58" t="s">
        <v>805</v>
      </c>
      <c r="K178" s="58" t="s">
        <v>806</v>
      </c>
      <c r="L178" s="58" t="s">
        <v>26</v>
      </c>
      <c r="M178" s="58" t="s">
        <v>276</v>
      </c>
      <c r="N178" s="58" t="s">
        <v>231</v>
      </c>
      <c r="O178" s="58" t="s">
        <v>26</v>
      </c>
      <c r="P178" s="58" t="s">
        <v>70</v>
      </c>
      <c r="Q178" s="58" t="s">
        <v>133</v>
      </c>
      <c r="R178" s="58" t="s">
        <v>42</v>
      </c>
      <c r="S178" s="58" t="s">
        <v>807</v>
      </c>
      <c r="T178" s="58" t="s">
        <v>33</v>
      </c>
      <c r="U178" s="58" t="s">
        <v>26</v>
      </c>
    </row>
    <row r="179" spans="1:21" ht="30">
      <c r="A179" s="57">
        <v>524</v>
      </c>
      <c r="B179" s="58" t="s">
        <v>808</v>
      </c>
      <c r="C179" s="58" t="s">
        <v>22</v>
      </c>
      <c r="D179" s="59">
        <v>39467</v>
      </c>
      <c r="E179" s="58" t="s">
        <v>773</v>
      </c>
      <c r="F179" s="58" t="s">
        <v>26</v>
      </c>
      <c r="G179" s="58" t="s">
        <v>33</v>
      </c>
      <c r="H179" s="58" t="s">
        <v>26</v>
      </c>
      <c r="I179" s="58" t="s">
        <v>809</v>
      </c>
      <c r="J179" s="58" t="s">
        <v>26</v>
      </c>
      <c r="K179" s="58" t="s">
        <v>26</v>
      </c>
      <c r="L179" s="58" t="s">
        <v>26</v>
      </c>
      <c r="M179" s="58" t="s">
        <v>26</v>
      </c>
      <c r="N179" s="58" t="s">
        <v>810</v>
      </c>
      <c r="O179" s="58" t="s">
        <v>26</v>
      </c>
      <c r="P179" s="58" t="s">
        <v>26</v>
      </c>
      <c r="Q179" s="58" t="s">
        <v>26</v>
      </c>
      <c r="R179" s="58" t="s">
        <v>42</v>
      </c>
      <c r="S179" s="58" t="s">
        <v>26</v>
      </c>
      <c r="T179" s="58" t="s">
        <v>33</v>
      </c>
      <c r="U179" s="58" t="s">
        <v>26</v>
      </c>
    </row>
    <row r="180" spans="1:21" ht="45">
      <c r="A180" s="57">
        <v>525</v>
      </c>
      <c r="B180" s="58" t="s">
        <v>811</v>
      </c>
      <c r="C180" s="58" t="s">
        <v>22</v>
      </c>
      <c r="D180" s="59">
        <v>39622</v>
      </c>
      <c r="E180" s="58" t="s">
        <v>773</v>
      </c>
      <c r="F180" s="58" t="s">
        <v>52</v>
      </c>
      <c r="G180" s="58" t="s">
        <v>33</v>
      </c>
      <c r="H180" s="58" t="s">
        <v>26</v>
      </c>
      <c r="I180" s="58" t="s">
        <v>26</v>
      </c>
      <c r="J180" s="58" t="s">
        <v>812</v>
      </c>
      <c r="K180" s="58" t="s">
        <v>26</v>
      </c>
      <c r="L180" s="58" t="s">
        <v>813</v>
      </c>
      <c r="M180" s="58" t="s">
        <v>116</v>
      </c>
      <c r="N180" s="58" t="s">
        <v>814</v>
      </c>
      <c r="O180" s="58" t="s">
        <v>26</v>
      </c>
      <c r="P180" s="58" t="s">
        <v>41</v>
      </c>
      <c r="Q180" s="58" t="s">
        <v>38</v>
      </c>
      <c r="R180" s="58" t="s">
        <v>42</v>
      </c>
      <c r="S180" s="58" t="s">
        <v>815</v>
      </c>
      <c r="T180" s="58" t="s">
        <v>33</v>
      </c>
      <c r="U180" s="58" t="s">
        <v>26</v>
      </c>
    </row>
    <row r="181" spans="1:21" ht="30">
      <c r="A181" s="57">
        <v>526</v>
      </c>
      <c r="B181" s="58" t="s">
        <v>816</v>
      </c>
      <c r="C181" s="58" t="s">
        <v>22</v>
      </c>
      <c r="D181" s="59">
        <v>39793</v>
      </c>
      <c r="E181" s="58" t="s">
        <v>773</v>
      </c>
      <c r="F181" s="58" t="s">
        <v>26</v>
      </c>
      <c r="G181" s="58" t="s">
        <v>33</v>
      </c>
      <c r="H181" s="58" t="s">
        <v>26</v>
      </c>
      <c r="I181" s="58" t="s">
        <v>817</v>
      </c>
      <c r="J181" s="58" t="s">
        <v>26</v>
      </c>
      <c r="K181" s="58" t="s">
        <v>26</v>
      </c>
      <c r="L181" s="58" t="s">
        <v>26</v>
      </c>
      <c r="M181" s="58" t="s">
        <v>65</v>
      </c>
      <c r="N181" s="58" t="s">
        <v>130</v>
      </c>
      <c r="O181" s="58" t="s">
        <v>26</v>
      </c>
      <c r="P181" s="58" t="s">
        <v>26</v>
      </c>
      <c r="Q181" s="58" t="s">
        <v>26</v>
      </c>
      <c r="R181" s="58" t="s">
        <v>42</v>
      </c>
      <c r="S181" s="58" t="s">
        <v>26</v>
      </c>
      <c r="T181" s="58" t="s">
        <v>33</v>
      </c>
      <c r="U181" s="58" t="s">
        <v>26</v>
      </c>
    </row>
    <row r="182" spans="1:21" ht="30">
      <c r="A182" s="57">
        <v>528</v>
      </c>
      <c r="B182" s="58" t="s">
        <v>818</v>
      </c>
      <c r="C182" s="58" t="s">
        <v>22</v>
      </c>
      <c r="D182" s="59">
        <v>39958</v>
      </c>
      <c r="E182" s="58" t="s">
        <v>773</v>
      </c>
      <c r="F182" s="58" t="s">
        <v>26</v>
      </c>
      <c r="G182" s="58" t="s">
        <v>33</v>
      </c>
      <c r="H182" s="58" t="s">
        <v>26</v>
      </c>
      <c r="I182" s="58" t="s">
        <v>819</v>
      </c>
      <c r="J182" s="58" t="s">
        <v>26</v>
      </c>
      <c r="K182" s="58" t="s">
        <v>26</v>
      </c>
      <c r="L182" s="58" t="s">
        <v>26</v>
      </c>
      <c r="M182" s="58" t="s">
        <v>820</v>
      </c>
      <c r="N182" s="58" t="s">
        <v>231</v>
      </c>
      <c r="O182" s="58" t="s">
        <v>26</v>
      </c>
      <c r="P182" s="58" t="s">
        <v>38</v>
      </c>
      <c r="Q182" s="58" t="s">
        <v>83</v>
      </c>
      <c r="R182" s="58" t="s">
        <v>42</v>
      </c>
      <c r="S182" s="58" t="s">
        <v>26</v>
      </c>
      <c r="T182" s="58" t="s">
        <v>33</v>
      </c>
      <c r="U182" s="58" t="s">
        <v>26</v>
      </c>
    </row>
    <row r="183" spans="1:21" ht="30">
      <c r="A183" s="57">
        <v>529</v>
      </c>
      <c r="B183" s="58" t="s">
        <v>821</v>
      </c>
      <c r="C183" s="58" t="s">
        <v>22</v>
      </c>
      <c r="D183" s="59">
        <v>40062</v>
      </c>
      <c r="E183" s="58" t="s">
        <v>773</v>
      </c>
      <c r="F183" s="58" t="s">
        <v>26</v>
      </c>
      <c r="G183" s="58" t="s">
        <v>33</v>
      </c>
      <c r="H183" s="58" t="s">
        <v>26</v>
      </c>
      <c r="I183" s="58" t="s">
        <v>822</v>
      </c>
      <c r="J183" s="58" t="s">
        <v>26</v>
      </c>
      <c r="K183" s="58" t="s">
        <v>26</v>
      </c>
      <c r="L183" s="58" t="s">
        <v>26</v>
      </c>
      <c r="M183" s="58" t="s">
        <v>363</v>
      </c>
      <c r="N183" s="58" t="s">
        <v>99</v>
      </c>
      <c r="O183" s="58" t="s">
        <v>26</v>
      </c>
      <c r="P183" s="58" t="s">
        <v>26</v>
      </c>
      <c r="Q183" s="58" t="s">
        <v>26</v>
      </c>
      <c r="R183" s="58" t="s">
        <v>42</v>
      </c>
      <c r="S183" s="58" t="s">
        <v>26</v>
      </c>
      <c r="T183" s="58" t="s">
        <v>33</v>
      </c>
      <c r="U183" s="58" t="s">
        <v>26</v>
      </c>
    </row>
    <row r="184" spans="1:21" ht="30">
      <c r="A184" s="57">
        <v>532</v>
      </c>
      <c r="B184" s="58" t="s">
        <v>823</v>
      </c>
      <c r="C184" s="58" t="s">
        <v>22</v>
      </c>
      <c r="D184" s="59">
        <v>40042</v>
      </c>
      <c r="E184" s="58" t="s">
        <v>773</v>
      </c>
      <c r="F184" s="58" t="s">
        <v>209</v>
      </c>
      <c r="G184" s="58" t="s">
        <v>25</v>
      </c>
      <c r="H184" s="58" t="s">
        <v>26</v>
      </c>
      <c r="I184" s="58" t="s">
        <v>824</v>
      </c>
      <c r="J184" s="58" t="s">
        <v>825</v>
      </c>
      <c r="K184" s="58" t="s">
        <v>26</v>
      </c>
      <c r="L184" s="58" t="s">
        <v>128</v>
      </c>
      <c r="M184" s="58" t="s">
        <v>65</v>
      </c>
      <c r="N184" s="58" t="s">
        <v>271</v>
      </c>
      <c r="O184" s="58" t="s">
        <v>40</v>
      </c>
      <c r="P184" s="58" t="s">
        <v>38</v>
      </c>
      <c r="Q184" s="58" t="s">
        <v>70</v>
      </c>
      <c r="R184" s="58" t="s">
        <v>42</v>
      </c>
      <c r="S184" s="58" t="s">
        <v>26</v>
      </c>
      <c r="T184" s="58" t="s">
        <v>33</v>
      </c>
      <c r="U184" s="58" t="s">
        <v>26</v>
      </c>
    </row>
    <row r="185" spans="1:21" ht="60">
      <c r="A185" s="57">
        <v>533</v>
      </c>
      <c r="B185" s="58" t="s">
        <v>1688</v>
      </c>
      <c r="C185" s="58" t="s">
        <v>22</v>
      </c>
      <c r="D185" s="59">
        <v>39798</v>
      </c>
      <c r="E185" s="58" t="s">
        <v>773</v>
      </c>
      <c r="F185" s="58" t="s">
        <v>1689</v>
      </c>
      <c r="G185" s="58" t="s">
        <v>25</v>
      </c>
      <c r="H185" s="58" t="s">
        <v>26</v>
      </c>
      <c r="I185" s="58" t="s">
        <v>1690</v>
      </c>
      <c r="J185" s="58" t="s">
        <v>1691</v>
      </c>
      <c r="K185" s="58" t="s">
        <v>26</v>
      </c>
      <c r="L185" s="58" t="s">
        <v>61</v>
      </c>
      <c r="M185" s="58" t="s">
        <v>38</v>
      </c>
      <c r="N185" s="58" t="s">
        <v>414</v>
      </c>
      <c r="O185" s="58" t="s">
        <v>26</v>
      </c>
      <c r="P185" s="58" t="s">
        <v>62</v>
      </c>
      <c r="Q185" s="58" t="s">
        <v>26</v>
      </c>
      <c r="R185" s="58" t="s">
        <v>26</v>
      </c>
      <c r="S185" s="58" t="s">
        <v>1692</v>
      </c>
      <c r="T185" s="58" t="s">
        <v>33</v>
      </c>
      <c r="U185" s="58" t="s">
        <v>26</v>
      </c>
    </row>
    <row r="186" spans="1:21" ht="45">
      <c r="A186" s="57">
        <v>602</v>
      </c>
      <c r="B186" s="58" t="s">
        <v>826</v>
      </c>
      <c r="C186" s="58" t="s">
        <v>22</v>
      </c>
      <c r="D186" s="59">
        <v>23435</v>
      </c>
      <c r="E186" s="58" t="s">
        <v>23</v>
      </c>
      <c r="F186" s="58" t="s">
        <v>26</v>
      </c>
      <c r="G186" s="58" t="s">
        <v>25</v>
      </c>
      <c r="H186" s="58" t="s">
        <v>26</v>
      </c>
      <c r="I186" s="58" t="s">
        <v>827</v>
      </c>
      <c r="J186" s="58" t="s">
        <v>26</v>
      </c>
      <c r="K186" s="58" t="s">
        <v>26</v>
      </c>
      <c r="L186" s="58" t="s">
        <v>828</v>
      </c>
      <c r="M186" s="58" t="s">
        <v>342</v>
      </c>
      <c r="N186" s="58" t="s">
        <v>343</v>
      </c>
      <c r="O186" s="58" t="s">
        <v>64</v>
      </c>
      <c r="P186" s="58" t="s">
        <v>38</v>
      </c>
      <c r="Q186" s="58" t="s">
        <v>38</v>
      </c>
      <c r="R186" s="58" t="s">
        <v>42</v>
      </c>
      <c r="S186" s="58" t="s">
        <v>26</v>
      </c>
      <c r="T186" s="58" t="s">
        <v>33</v>
      </c>
      <c r="U186" s="58" t="s">
        <v>26</v>
      </c>
    </row>
    <row r="187" spans="1:21" ht="30">
      <c r="A187" s="57">
        <v>603</v>
      </c>
      <c r="B187" s="58" t="s">
        <v>829</v>
      </c>
      <c r="C187" s="58" t="s">
        <v>22</v>
      </c>
      <c r="D187" s="59">
        <v>31807</v>
      </c>
      <c r="E187" s="58" t="s">
        <v>23</v>
      </c>
      <c r="F187" s="58" t="s">
        <v>26</v>
      </c>
      <c r="G187" s="58" t="s">
        <v>33</v>
      </c>
      <c r="H187" s="58" t="s">
        <v>26</v>
      </c>
      <c r="I187" s="58" t="s">
        <v>830</v>
      </c>
      <c r="J187" s="58" t="s">
        <v>26</v>
      </c>
      <c r="K187" s="58" t="s">
        <v>26</v>
      </c>
      <c r="L187" s="58" t="s">
        <v>68</v>
      </c>
      <c r="M187" s="58" t="s">
        <v>26</v>
      </c>
      <c r="N187" s="58" t="s">
        <v>831</v>
      </c>
      <c r="O187" s="58" t="s">
        <v>26</v>
      </c>
      <c r="P187" s="58" t="s">
        <v>86</v>
      </c>
      <c r="Q187" s="58" t="s">
        <v>26</v>
      </c>
      <c r="R187" s="58" t="s">
        <v>26</v>
      </c>
      <c r="S187" s="58" t="s">
        <v>26</v>
      </c>
      <c r="T187" s="58" t="s">
        <v>33</v>
      </c>
      <c r="U187" s="58" t="s">
        <v>26</v>
      </c>
    </row>
    <row r="188" spans="1:21" ht="60">
      <c r="A188" s="57">
        <v>610</v>
      </c>
      <c r="B188" s="58" t="s">
        <v>832</v>
      </c>
      <c r="C188" s="58" t="s">
        <v>22</v>
      </c>
      <c r="D188" s="59">
        <v>40071</v>
      </c>
      <c r="E188" s="58" t="s">
        <v>833</v>
      </c>
      <c r="F188" s="58" t="s">
        <v>834</v>
      </c>
      <c r="G188" s="58" t="s">
        <v>33</v>
      </c>
      <c r="H188" s="58" t="s">
        <v>26</v>
      </c>
      <c r="I188" s="58" t="s">
        <v>835</v>
      </c>
      <c r="J188" s="58" t="s">
        <v>836</v>
      </c>
      <c r="K188" s="58" t="s">
        <v>26</v>
      </c>
      <c r="L188" s="58" t="s">
        <v>26</v>
      </c>
      <c r="M188" s="58" t="s">
        <v>31</v>
      </c>
      <c r="N188" s="58" t="s">
        <v>82</v>
      </c>
      <c r="O188" s="58" t="s">
        <v>26</v>
      </c>
      <c r="P188" s="58" t="s">
        <v>396</v>
      </c>
      <c r="Q188" s="58" t="s">
        <v>26</v>
      </c>
      <c r="R188" s="58" t="s">
        <v>26</v>
      </c>
      <c r="S188" s="58" t="s">
        <v>26</v>
      </c>
      <c r="T188" s="58" t="s">
        <v>33</v>
      </c>
      <c r="U188" s="58" t="s">
        <v>837</v>
      </c>
    </row>
    <row r="189" spans="1:21" ht="30">
      <c r="A189" s="57">
        <v>611</v>
      </c>
      <c r="B189" s="58" t="s">
        <v>838</v>
      </c>
      <c r="C189" s="58" t="s">
        <v>22</v>
      </c>
      <c r="D189" s="59">
        <v>39692</v>
      </c>
      <c r="E189" s="58" t="s">
        <v>833</v>
      </c>
      <c r="F189" s="58" t="s">
        <v>839</v>
      </c>
      <c r="G189" s="58" t="s">
        <v>33</v>
      </c>
      <c r="H189" s="58" t="s">
        <v>26</v>
      </c>
      <c r="I189" s="58" t="s">
        <v>840</v>
      </c>
      <c r="J189" s="58" t="s">
        <v>841</v>
      </c>
      <c r="K189" s="58" t="s">
        <v>842</v>
      </c>
      <c r="L189" s="58" t="s">
        <v>26</v>
      </c>
      <c r="M189" s="58" t="s">
        <v>38</v>
      </c>
      <c r="N189" s="58" t="s">
        <v>843</v>
      </c>
      <c r="O189" s="58" t="s">
        <v>40</v>
      </c>
      <c r="P189" s="58" t="s">
        <v>116</v>
      </c>
      <c r="Q189" s="58" t="s">
        <v>26</v>
      </c>
      <c r="R189" s="58" t="s">
        <v>26</v>
      </c>
      <c r="S189" s="58" t="s">
        <v>26</v>
      </c>
      <c r="T189" s="58" t="s">
        <v>33</v>
      </c>
      <c r="U189" s="58" t="s">
        <v>26</v>
      </c>
    </row>
    <row r="190" spans="1:21" ht="45">
      <c r="A190" s="57">
        <v>612</v>
      </c>
      <c r="B190" s="58" t="s">
        <v>844</v>
      </c>
      <c r="C190" s="58" t="s">
        <v>22</v>
      </c>
      <c r="D190" s="59">
        <v>39692</v>
      </c>
      <c r="E190" s="58" t="s">
        <v>833</v>
      </c>
      <c r="F190" s="58" t="s">
        <v>839</v>
      </c>
      <c r="G190" s="58" t="s">
        <v>33</v>
      </c>
      <c r="H190" s="58" t="s">
        <v>26</v>
      </c>
      <c r="I190" s="58" t="s">
        <v>840</v>
      </c>
      <c r="J190" s="58" t="s">
        <v>841</v>
      </c>
      <c r="K190" s="58" t="s">
        <v>842</v>
      </c>
      <c r="L190" s="58" t="s">
        <v>26</v>
      </c>
      <c r="M190" s="58" t="s">
        <v>38</v>
      </c>
      <c r="N190" s="58" t="s">
        <v>843</v>
      </c>
      <c r="O190" s="58" t="s">
        <v>40</v>
      </c>
      <c r="P190" s="58" t="s">
        <v>116</v>
      </c>
      <c r="Q190" s="58" t="s">
        <v>26</v>
      </c>
      <c r="R190" s="58" t="s">
        <v>26</v>
      </c>
      <c r="S190" s="58" t="s">
        <v>26</v>
      </c>
      <c r="T190" s="58" t="s">
        <v>33</v>
      </c>
      <c r="U190" s="58" t="s">
        <v>26</v>
      </c>
    </row>
    <row r="191" spans="1:21" ht="30">
      <c r="A191" s="57">
        <v>613</v>
      </c>
      <c r="B191" s="58" t="s">
        <v>845</v>
      </c>
      <c r="C191" s="58" t="s">
        <v>22</v>
      </c>
      <c r="D191" s="59">
        <v>39932</v>
      </c>
      <c r="E191" s="58" t="s">
        <v>833</v>
      </c>
      <c r="F191" s="58" t="s">
        <v>839</v>
      </c>
      <c r="G191" s="58" t="s">
        <v>33</v>
      </c>
      <c r="H191" s="58" t="s">
        <v>26</v>
      </c>
      <c r="I191" s="58" t="s">
        <v>846</v>
      </c>
      <c r="J191" s="58" t="s">
        <v>26</v>
      </c>
      <c r="K191" s="58" t="s">
        <v>847</v>
      </c>
      <c r="L191" s="58" t="s">
        <v>26</v>
      </c>
      <c r="M191" s="58" t="s">
        <v>848</v>
      </c>
      <c r="N191" s="58" t="s">
        <v>343</v>
      </c>
      <c r="O191" s="58" t="s">
        <v>849</v>
      </c>
      <c r="P191" s="58" t="s">
        <v>26</v>
      </c>
      <c r="Q191" s="58" t="s">
        <v>26</v>
      </c>
      <c r="R191" s="58" t="s">
        <v>26</v>
      </c>
      <c r="S191" s="58" t="s">
        <v>26</v>
      </c>
      <c r="T191" s="58" t="s">
        <v>33</v>
      </c>
      <c r="U191" s="58" t="s">
        <v>26</v>
      </c>
    </row>
    <row r="192" spans="1:21" ht="135">
      <c r="A192" s="57">
        <v>614</v>
      </c>
      <c r="B192" s="58" t="s">
        <v>850</v>
      </c>
      <c r="C192" s="58" t="s">
        <v>22</v>
      </c>
      <c r="D192" s="59">
        <v>40050</v>
      </c>
      <c r="E192" s="58" t="s">
        <v>833</v>
      </c>
      <c r="F192" s="58" t="s">
        <v>834</v>
      </c>
      <c r="G192" s="58" t="s">
        <v>33</v>
      </c>
      <c r="H192" s="58" t="s">
        <v>26</v>
      </c>
      <c r="I192" s="58" t="s">
        <v>851</v>
      </c>
      <c r="J192" s="58" t="s">
        <v>852</v>
      </c>
      <c r="K192" s="58" t="s">
        <v>853</v>
      </c>
      <c r="L192" s="58" t="s">
        <v>26</v>
      </c>
      <c r="M192" s="58" t="s">
        <v>104</v>
      </c>
      <c r="N192" s="58" t="s">
        <v>224</v>
      </c>
      <c r="O192" s="58" t="s">
        <v>849</v>
      </c>
      <c r="P192" s="58" t="s">
        <v>396</v>
      </c>
      <c r="Q192" s="58" t="s">
        <v>26</v>
      </c>
      <c r="R192" s="58" t="s">
        <v>26</v>
      </c>
      <c r="S192" s="58" t="s">
        <v>26</v>
      </c>
      <c r="T192" s="58" t="s">
        <v>33</v>
      </c>
      <c r="U192" s="58" t="s">
        <v>854</v>
      </c>
    </row>
    <row r="193" spans="1:21" ht="30">
      <c r="A193" s="57">
        <v>615</v>
      </c>
      <c r="B193" s="58" t="s">
        <v>855</v>
      </c>
      <c r="C193" s="58" t="s">
        <v>22</v>
      </c>
      <c r="D193" s="59">
        <v>39969</v>
      </c>
      <c r="E193" s="58" t="s">
        <v>833</v>
      </c>
      <c r="F193" s="58" t="s">
        <v>839</v>
      </c>
      <c r="G193" s="58" t="s">
        <v>33</v>
      </c>
      <c r="H193" s="58" t="s">
        <v>26</v>
      </c>
      <c r="I193" s="58" t="s">
        <v>856</v>
      </c>
      <c r="J193" s="58" t="s">
        <v>857</v>
      </c>
      <c r="K193" s="58" t="s">
        <v>858</v>
      </c>
      <c r="L193" s="58" t="s">
        <v>26</v>
      </c>
      <c r="M193" s="58" t="s">
        <v>133</v>
      </c>
      <c r="N193" s="58" t="s">
        <v>343</v>
      </c>
      <c r="O193" s="58" t="s">
        <v>849</v>
      </c>
      <c r="P193" s="58" t="s">
        <v>65</v>
      </c>
      <c r="Q193" s="58" t="s">
        <v>26</v>
      </c>
      <c r="R193" s="58" t="s">
        <v>26</v>
      </c>
      <c r="S193" s="58" t="s">
        <v>26</v>
      </c>
      <c r="T193" s="58" t="s">
        <v>33</v>
      </c>
      <c r="U193" s="58" t="s">
        <v>26</v>
      </c>
    </row>
    <row r="194" spans="1:21" ht="45">
      <c r="A194" s="57">
        <v>616</v>
      </c>
      <c r="B194" s="58" t="s">
        <v>859</v>
      </c>
      <c r="C194" s="58" t="s">
        <v>22</v>
      </c>
      <c r="D194" s="59">
        <v>39665</v>
      </c>
      <c r="E194" s="58" t="s">
        <v>833</v>
      </c>
      <c r="F194" s="58" t="s">
        <v>860</v>
      </c>
      <c r="G194" s="58" t="s">
        <v>33</v>
      </c>
      <c r="H194" s="58" t="s">
        <v>26</v>
      </c>
      <c r="I194" s="58" t="s">
        <v>861</v>
      </c>
      <c r="J194" s="58" t="s">
        <v>26</v>
      </c>
      <c r="K194" s="58" t="s">
        <v>26</v>
      </c>
      <c r="L194" s="58" t="s">
        <v>26</v>
      </c>
      <c r="M194" s="58" t="s">
        <v>26</v>
      </c>
      <c r="N194" s="58" t="s">
        <v>862</v>
      </c>
      <c r="O194" s="58" t="s">
        <v>849</v>
      </c>
      <c r="P194" s="58" t="s">
        <v>26</v>
      </c>
      <c r="Q194" s="58" t="s">
        <v>26</v>
      </c>
      <c r="R194" s="58" t="s">
        <v>26</v>
      </c>
      <c r="S194" s="58" t="s">
        <v>26</v>
      </c>
      <c r="T194" s="58" t="s">
        <v>33</v>
      </c>
      <c r="U194" s="58" t="s">
        <v>863</v>
      </c>
    </row>
    <row r="195" spans="1:21" ht="45">
      <c r="A195" s="57">
        <v>617</v>
      </c>
      <c r="B195" s="58" t="s">
        <v>864</v>
      </c>
      <c r="C195" s="58" t="s">
        <v>22</v>
      </c>
      <c r="D195" s="59">
        <v>39665</v>
      </c>
      <c r="E195" s="58" t="s">
        <v>833</v>
      </c>
      <c r="F195" s="58" t="s">
        <v>860</v>
      </c>
      <c r="G195" s="58" t="s">
        <v>33</v>
      </c>
      <c r="H195" s="58" t="s">
        <v>26</v>
      </c>
      <c r="I195" s="58" t="s">
        <v>861</v>
      </c>
      <c r="J195" s="58" t="s">
        <v>26</v>
      </c>
      <c r="K195" s="58" t="s">
        <v>26</v>
      </c>
      <c r="L195" s="58" t="s">
        <v>26</v>
      </c>
      <c r="M195" s="58" t="s">
        <v>26</v>
      </c>
      <c r="N195" s="58" t="s">
        <v>862</v>
      </c>
      <c r="O195" s="58" t="s">
        <v>849</v>
      </c>
      <c r="P195" s="58" t="s">
        <v>26</v>
      </c>
      <c r="Q195" s="58" t="s">
        <v>26</v>
      </c>
      <c r="R195" s="58" t="s">
        <v>26</v>
      </c>
      <c r="S195" s="58" t="s">
        <v>26</v>
      </c>
      <c r="T195" s="58" t="s">
        <v>33</v>
      </c>
      <c r="U195" s="58" t="s">
        <v>863</v>
      </c>
    </row>
    <row r="196" spans="1:21" ht="75">
      <c r="A196" s="57">
        <v>618</v>
      </c>
      <c r="B196" s="58" t="s">
        <v>1671</v>
      </c>
      <c r="C196" s="58" t="s">
        <v>22</v>
      </c>
      <c r="D196" s="59">
        <v>39822</v>
      </c>
      <c r="E196" s="58" t="s">
        <v>833</v>
      </c>
      <c r="F196" s="58" t="s">
        <v>839</v>
      </c>
      <c r="G196" s="58" t="s">
        <v>33</v>
      </c>
      <c r="H196" s="58" t="s">
        <v>26</v>
      </c>
      <c r="I196" s="58" t="s">
        <v>865</v>
      </c>
      <c r="J196" s="58" t="s">
        <v>866</v>
      </c>
      <c r="K196" s="58" t="s">
        <v>26</v>
      </c>
      <c r="L196" s="58" t="s">
        <v>74</v>
      </c>
      <c r="M196" s="58" t="s">
        <v>124</v>
      </c>
      <c r="N196" s="58" t="s">
        <v>188</v>
      </c>
      <c r="O196" s="58" t="s">
        <v>82</v>
      </c>
      <c r="P196" s="58" t="s">
        <v>116</v>
      </c>
      <c r="Q196" s="58" t="s">
        <v>26</v>
      </c>
      <c r="R196" s="58" t="s">
        <v>26</v>
      </c>
      <c r="S196" s="58" t="s">
        <v>26</v>
      </c>
      <c r="T196" s="58" t="s">
        <v>33</v>
      </c>
      <c r="U196" s="58" t="s">
        <v>867</v>
      </c>
    </row>
    <row r="197" spans="1:21" ht="30">
      <c r="A197" s="57">
        <v>619</v>
      </c>
      <c r="B197" s="58" t="s">
        <v>868</v>
      </c>
      <c r="C197" s="58" t="s">
        <v>22</v>
      </c>
      <c r="D197" s="59">
        <v>39552</v>
      </c>
      <c r="E197" s="58" t="s">
        <v>833</v>
      </c>
      <c r="F197" s="58" t="s">
        <v>839</v>
      </c>
      <c r="G197" s="58" t="s">
        <v>33</v>
      </c>
      <c r="H197" s="58" t="s">
        <v>26</v>
      </c>
      <c r="I197" s="58" t="s">
        <v>869</v>
      </c>
      <c r="J197" s="58" t="s">
        <v>26</v>
      </c>
      <c r="K197" s="58" t="s">
        <v>870</v>
      </c>
      <c r="L197" s="58" t="s">
        <v>26</v>
      </c>
      <c r="M197" s="58" t="s">
        <v>871</v>
      </c>
      <c r="N197" s="58" t="s">
        <v>494</v>
      </c>
      <c r="O197" s="58" t="s">
        <v>52</v>
      </c>
      <c r="P197" s="58" t="s">
        <v>396</v>
      </c>
      <c r="Q197" s="58" t="s">
        <v>26</v>
      </c>
      <c r="R197" s="58" t="s">
        <v>26</v>
      </c>
      <c r="S197" s="58" t="s">
        <v>26</v>
      </c>
      <c r="T197" s="58" t="s">
        <v>33</v>
      </c>
      <c r="U197" s="58" t="s">
        <v>26</v>
      </c>
    </row>
    <row r="198" spans="1:21" ht="45">
      <c r="A198" s="57">
        <v>620</v>
      </c>
      <c r="B198" s="58" t="s">
        <v>1672</v>
      </c>
      <c r="C198" s="58" t="s">
        <v>22</v>
      </c>
      <c r="D198" s="59">
        <v>39288</v>
      </c>
      <c r="E198" s="58" t="s">
        <v>833</v>
      </c>
      <c r="F198" s="58" t="s">
        <v>387</v>
      </c>
      <c r="G198" s="58" t="s">
        <v>33</v>
      </c>
      <c r="H198" s="58" t="s">
        <v>26</v>
      </c>
      <c r="I198" s="58" t="s">
        <v>872</v>
      </c>
      <c r="J198" s="58" t="s">
        <v>26</v>
      </c>
      <c r="K198" s="58" t="s">
        <v>26</v>
      </c>
      <c r="L198" s="58" t="s">
        <v>128</v>
      </c>
      <c r="M198" s="58" t="s">
        <v>70</v>
      </c>
      <c r="N198" s="58" t="s">
        <v>236</v>
      </c>
      <c r="O198" s="58" t="s">
        <v>26</v>
      </c>
      <c r="P198" s="58" t="s">
        <v>396</v>
      </c>
      <c r="Q198" s="58" t="s">
        <v>26</v>
      </c>
      <c r="R198" s="58" t="s">
        <v>26</v>
      </c>
      <c r="S198" s="58" t="s">
        <v>26</v>
      </c>
      <c r="T198" s="58" t="s">
        <v>33</v>
      </c>
      <c r="U198" s="58" t="s">
        <v>26</v>
      </c>
    </row>
    <row r="199" spans="1:21" ht="45">
      <c r="A199" s="57">
        <v>621</v>
      </c>
      <c r="B199" s="58" t="s">
        <v>873</v>
      </c>
      <c r="C199" s="58" t="s">
        <v>22</v>
      </c>
      <c r="D199" s="59">
        <v>40461</v>
      </c>
      <c r="E199" s="58" t="s">
        <v>833</v>
      </c>
      <c r="F199" s="58" t="s">
        <v>834</v>
      </c>
      <c r="G199" s="58" t="s">
        <v>33</v>
      </c>
      <c r="H199" s="58" t="s">
        <v>26</v>
      </c>
      <c r="I199" s="58" t="s">
        <v>26</v>
      </c>
      <c r="J199" s="58" t="s">
        <v>874</v>
      </c>
      <c r="K199" s="58" t="s">
        <v>26</v>
      </c>
      <c r="L199" s="58" t="s">
        <v>26</v>
      </c>
      <c r="M199" s="58" t="s">
        <v>875</v>
      </c>
      <c r="N199" s="58" t="s">
        <v>343</v>
      </c>
      <c r="O199" s="58" t="s">
        <v>26</v>
      </c>
      <c r="P199" s="58" t="s">
        <v>53</v>
      </c>
      <c r="Q199" s="58" t="s">
        <v>38</v>
      </c>
      <c r="R199" s="58" t="s">
        <v>26</v>
      </c>
      <c r="S199" s="58" t="s">
        <v>26</v>
      </c>
      <c r="T199" s="58" t="s">
        <v>33</v>
      </c>
      <c r="U199" s="58" t="s">
        <v>26</v>
      </c>
    </row>
    <row r="200" spans="1:21" ht="30">
      <c r="A200" s="57">
        <v>702</v>
      </c>
      <c r="B200" s="58" t="s">
        <v>876</v>
      </c>
      <c r="C200" s="58" t="s">
        <v>22</v>
      </c>
      <c r="D200" s="59">
        <v>25693</v>
      </c>
      <c r="E200" s="58" t="s">
        <v>23</v>
      </c>
      <c r="F200" s="58" t="s">
        <v>26</v>
      </c>
      <c r="G200" s="58" t="s">
        <v>25</v>
      </c>
      <c r="H200" s="58" t="s">
        <v>26</v>
      </c>
      <c r="I200" s="58" t="s">
        <v>877</v>
      </c>
      <c r="J200" s="58" t="s">
        <v>26</v>
      </c>
      <c r="K200" s="58" t="s">
        <v>26</v>
      </c>
      <c r="L200" s="58" t="s">
        <v>128</v>
      </c>
      <c r="M200" s="58" t="s">
        <v>70</v>
      </c>
      <c r="N200" s="58" t="s">
        <v>878</v>
      </c>
      <c r="O200" s="58" t="s">
        <v>26</v>
      </c>
      <c r="P200" s="58" t="s">
        <v>879</v>
      </c>
      <c r="Q200" s="58" t="s">
        <v>116</v>
      </c>
      <c r="R200" s="58" t="s">
        <v>42</v>
      </c>
      <c r="S200" s="58" t="s">
        <v>26</v>
      </c>
      <c r="T200" s="58" t="s">
        <v>33</v>
      </c>
      <c r="U200" s="58" t="s">
        <v>26</v>
      </c>
    </row>
    <row r="201" spans="1:21" ht="30">
      <c r="A201" s="57">
        <v>703</v>
      </c>
      <c r="B201" s="58" t="s">
        <v>880</v>
      </c>
      <c r="C201" s="58" t="s">
        <v>22</v>
      </c>
      <c r="D201" s="59">
        <v>34727</v>
      </c>
      <c r="E201" s="58" t="s">
        <v>23</v>
      </c>
      <c r="F201" s="58" t="s">
        <v>26</v>
      </c>
      <c r="G201" s="58" t="s">
        <v>25</v>
      </c>
      <c r="H201" s="58" t="s">
        <v>26</v>
      </c>
      <c r="I201" s="58" t="s">
        <v>881</v>
      </c>
      <c r="J201" s="58" t="s">
        <v>26</v>
      </c>
      <c r="K201" s="58" t="s">
        <v>26</v>
      </c>
      <c r="L201" s="58" t="s">
        <v>882</v>
      </c>
      <c r="M201" s="58" t="s">
        <v>65</v>
      </c>
      <c r="N201" s="58" t="s">
        <v>883</v>
      </c>
      <c r="O201" s="58" t="s">
        <v>64</v>
      </c>
      <c r="P201" s="58" t="s">
        <v>50</v>
      </c>
      <c r="Q201" s="58" t="s">
        <v>116</v>
      </c>
      <c r="R201" s="58" t="s">
        <v>42</v>
      </c>
      <c r="S201" s="58" t="s">
        <v>26</v>
      </c>
      <c r="T201" s="58" t="s">
        <v>33</v>
      </c>
      <c r="U201" s="58" t="s">
        <v>26</v>
      </c>
    </row>
    <row r="202" spans="1:21" ht="45">
      <c r="A202" s="57">
        <v>710</v>
      </c>
      <c r="B202" s="58" t="s">
        <v>884</v>
      </c>
      <c r="C202" s="58" t="s">
        <v>22</v>
      </c>
      <c r="D202" s="59">
        <v>40007</v>
      </c>
      <c r="E202" s="58" t="s">
        <v>885</v>
      </c>
      <c r="F202" s="58" t="s">
        <v>26</v>
      </c>
      <c r="G202" s="58" t="s">
        <v>33</v>
      </c>
      <c r="H202" s="58" t="s">
        <v>26</v>
      </c>
      <c r="I202" s="58" t="s">
        <v>886</v>
      </c>
      <c r="J202" s="58" t="s">
        <v>26</v>
      </c>
      <c r="K202" s="58" t="s">
        <v>26</v>
      </c>
      <c r="L202" s="58" t="s">
        <v>26</v>
      </c>
      <c r="M202" s="58" t="s">
        <v>613</v>
      </c>
      <c r="N202" s="58" t="s">
        <v>887</v>
      </c>
      <c r="O202" s="58" t="s">
        <v>888</v>
      </c>
      <c r="P202" s="58" t="s">
        <v>41</v>
      </c>
      <c r="Q202" s="58" t="s">
        <v>116</v>
      </c>
      <c r="R202" s="58" t="s">
        <v>42</v>
      </c>
      <c r="S202" s="58" t="s">
        <v>26</v>
      </c>
      <c r="T202" s="58" t="s">
        <v>33</v>
      </c>
      <c r="U202" s="58" t="s">
        <v>26</v>
      </c>
    </row>
    <row r="203" spans="1:21" ht="75">
      <c r="A203" s="57">
        <v>711</v>
      </c>
      <c r="B203" s="58" t="s">
        <v>889</v>
      </c>
      <c r="C203" s="58" t="s">
        <v>22</v>
      </c>
      <c r="D203" s="59">
        <v>39720</v>
      </c>
      <c r="E203" s="58" t="s">
        <v>885</v>
      </c>
      <c r="F203" s="58" t="s">
        <v>26</v>
      </c>
      <c r="G203" s="58" t="s">
        <v>33</v>
      </c>
      <c r="H203" s="58" t="s">
        <v>26</v>
      </c>
      <c r="I203" s="58" t="s">
        <v>890</v>
      </c>
      <c r="J203" s="58" t="s">
        <v>26</v>
      </c>
      <c r="K203" s="58" t="s">
        <v>26</v>
      </c>
      <c r="L203" s="58" t="s">
        <v>26</v>
      </c>
      <c r="M203" s="58" t="s">
        <v>891</v>
      </c>
      <c r="N203" s="58" t="s">
        <v>231</v>
      </c>
      <c r="O203" s="58" t="s">
        <v>26</v>
      </c>
      <c r="P203" s="58" t="s">
        <v>396</v>
      </c>
      <c r="Q203" s="58" t="s">
        <v>26</v>
      </c>
      <c r="R203" s="58" t="s">
        <v>42</v>
      </c>
      <c r="S203" s="58" t="s">
        <v>892</v>
      </c>
      <c r="T203" s="58" t="s">
        <v>33</v>
      </c>
      <c r="U203" s="58" t="s">
        <v>893</v>
      </c>
    </row>
    <row r="204" spans="1:21" ht="105">
      <c r="A204" s="57">
        <v>712</v>
      </c>
      <c r="B204" s="58" t="s">
        <v>894</v>
      </c>
      <c r="C204" s="58" t="s">
        <v>22</v>
      </c>
      <c r="D204" s="59">
        <v>39548</v>
      </c>
      <c r="E204" s="58" t="s">
        <v>885</v>
      </c>
      <c r="F204" s="58" t="s">
        <v>26</v>
      </c>
      <c r="G204" s="58" t="s">
        <v>33</v>
      </c>
      <c r="H204" s="58" t="s">
        <v>26</v>
      </c>
      <c r="I204" s="58" t="s">
        <v>895</v>
      </c>
      <c r="J204" s="58" t="s">
        <v>26</v>
      </c>
      <c r="K204" s="58" t="s">
        <v>26</v>
      </c>
      <c r="L204" s="58" t="s">
        <v>26</v>
      </c>
      <c r="M204" s="58" t="s">
        <v>896</v>
      </c>
      <c r="N204" s="58" t="s">
        <v>231</v>
      </c>
      <c r="O204" s="58" t="s">
        <v>26</v>
      </c>
      <c r="P204" s="58" t="s">
        <v>396</v>
      </c>
      <c r="Q204" s="58" t="s">
        <v>26</v>
      </c>
      <c r="R204" s="58" t="s">
        <v>42</v>
      </c>
      <c r="S204" s="58" t="s">
        <v>892</v>
      </c>
      <c r="T204" s="58" t="s">
        <v>33</v>
      </c>
      <c r="U204" s="58" t="s">
        <v>897</v>
      </c>
    </row>
    <row r="205" spans="1:21" ht="75">
      <c r="A205" s="57">
        <v>713</v>
      </c>
      <c r="B205" s="58" t="s">
        <v>898</v>
      </c>
      <c r="C205" s="58" t="s">
        <v>22</v>
      </c>
      <c r="D205" s="59">
        <v>39846</v>
      </c>
      <c r="E205" s="58" t="s">
        <v>885</v>
      </c>
      <c r="F205" s="58" t="s">
        <v>26</v>
      </c>
      <c r="G205" s="58" t="s">
        <v>33</v>
      </c>
      <c r="H205" s="58" t="s">
        <v>26</v>
      </c>
      <c r="I205" s="58" t="s">
        <v>899</v>
      </c>
      <c r="J205" s="58" t="s">
        <v>26</v>
      </c>
      <c r="K205" s="58" t="s">
        <v>26</v>
      </c>
      <c r="L205" s="58" t="s">
        <v>26</v>
      </c>
      <c r="M205" s="58" t="s">
        <v>31</v>
      </c>
      <c r="N205" s="58" t="s">
        <v>900</v>
      </c>
      <c r="O205" s="58" t="s">
        <v>64</v>
      </c>
      <c r="P205" s="58" t="s">
        <v>65</v>
      </c>
      <c r="Q205" s="58" t="s">
        <v>378</v>
      </c>
      <c r="R205" s="58" t="s">
        <v>42</v>
      </c>
      <c r="S205" s="58" t="s">
        <v>26</v>
      </c>
      <c r="T205" s="58" t="s">
        <v>33</v>
      </c>
      <c r="U205" s="58" t="s">
        <v>901</v>
      </c>
    </row>
    <row r="206" spans="1:21" ht="270">
      <c r="A206" s="57">
        <v>714</v>
      </c>
      <c r="B206" s="58" t="s">
        <v>1706</v>
      </c>
      <c r="C206" s="58" t="s">
        <v>22</v>
      </c>
      <c r="D206" s="59">
        <v>0</v>
      </c>
      <c r="E206" s="58" t="s">
        <v>885</v>
      </c>
      <c r="F206" s="58" t="s">
        <v>26</v>
      </c>
      <c r="G206" s="58" t="s">
        <v>33</v>
      </c>
      <c r="H206" s="58" t="s">
        <v>26</v>
      </c>
      <c r="I206" s="58" t="s">
        <v>902</v>
      </c>
      <c r="J206" s="58" t="s">
        <v>26</v>
      </c>
      <c r="K206" s="58" t="s">
        <v>26</v>
      </c>
      <c r="L206" s="58" t="s">
        <v>26</v>
      </c>
      <c r="M206" s="58" t="s">
        <v>38</v>
      </c>
      <c r="N206" s="58" t="s">
        <v>903</v>
      </c>
      <c r="O206" s="58" t="s">
        <v>404</v>
      </c>
      <c r="P206" s="58" t="s">
        <v>50</v>
      </c>
      <c r="Q206" s="58" t="s">
        <v>378</v>
      </c>
      <c r="R206" s="58" t="s">
        <v>42</v>
      </c>
      <c r="S206" s="58" t="s">
        <v>904</v>
      </c>
      <c r="T206" s="58" t="s">
        <v>33</v>
      </c>
      <c r="U206" s="58" t="s">
        <v>905</v>
      </c>
    </row>
    <row r="207" spans="1:21" ht="60">
      <c r="A207" s="57">
        <v>715</v>
      </c>
      <c r="B207" s="58" t="s">
        <v>906</v>
      </c>
      <c r="C207" s="58" t="s">
        <v>22</v>
      </c>
      <c r="D207" s="59">
        <v>39945</v>
      </c>
      <c r="E207" s="58" t="s">
        <v>885</v>
      </c>
      <c r="F207" s="58" t="s">
        <v>26</v>
      </c>
      <c r="G207" s="58" t="s">
        <v>33</v>
      </c>
      <c r="H207" s="58" t="s">
        <v>26</v>
      </c>
      <c r="I207" s="58" t="s">
        <v>907</v>
      </c>
      <c r="J207" s="58" t="s">
        <v>26</v>
      </c>
      <c r="K207" s="58" t="s">
        <v>26</v>
      </c>
      <c r="L207" s="58" t="s">
        <v>26</v>
      </c>
      <c r="M207" s="58" t="s">
        <v>116</v>
      </c>
      <c r="N207" s="58" t="s">
        <v>908</v>
      </c>
      <c r="O207" s="58" t="s">
        <v>224</v>
      </c>
      <c r="P207" s="58" t="s">
        <v>26</v>
      </c>
      <c r="Q207" s="58" t="s">
        <v>26</v>
      </c>
      <c r="R207" s="58" t="s">
        <v>42</v>
      </c>
      <c r="S207" s="58" t="s">
        <v>26</v>
      </c>
      <c r="T207" s="58" t="s">
        <v>33</v>
      </c>
      <c r="U207" s="58" t="s">
        <v>909</v>
      </c>
    </row>
    <row r="208" spans="1:21" ht="30">
      <c r="A208" s="57">
        <v>716</v>
      </c>
      <c r="B208" s="58" t="s">
        <v>1406</v>
      </c>
      <c r="C208" s="58" t="s">
        <v>22</v>
      </c>
      <c r="D208" s="59">
        <v>39780</v>
      </c>
      <c r="E208" s="58" t="s">
        <v>885</v>
      </c>
      <c r="F208" s="58" t="s">
        <v>150</v>
      </c>
      <c r="G208" s="58" t="s">
        <v>33</v>
      </c>
      <c r="H208" s="58" t="s">
        <v>26</v>
      </c>
      <c r="I208" s="58" t="s">
        <v>910</v>
      </c>
      <c r="J208" s="58" t="s">
        <v>1407</v>
      </c>
      <c r="K208" s="58" t="s">
        <v>910</v>
      </c>
      <c r="L208" s="58" t="s">
        <v>49</v>
      </c>
      <c r="M208" s="58" t="s">
        <v>377</v>
      </c>
      <c r="N208" s="58" t="s">
        <v>231</v>
      </c>
      <c r="O208" s="58" t="s">
        <v>26</v>
      </c>
      <c r="P208" s="58" t="s">
        <v>396</v>
      </c>
      <c r="Q208" s="58" t="s">
        <v>396</v>
      </c>
      <c r="R208" s="58" t="s">
        <v>42</v>
      </c>
      <c r="S208" s="58" t="s">
        <v>892</v>
      </c>
      <c r="T208" s="58" t="s">
        <v>25</v>
      </c>
      <c r="U208" s="58" t="s">
        <v>1408</v>
      </c>
    </row>
    <row r="209" spans="1:21" ht="90">
      <c r="A209" s="57">
        <v>717</v>
      </c>
      <c r="B209" s="58" t="s">
        <v>911</v>
      </c>
      <c r="C209" s="58" t="s">
        <v>22</v>
      </c>
      <c r="D209" s="59">
        <v>39352</v>
      </c>
      <c r="E209" s="58" t="s">
        <v>885</v>
      </c>
      <c r="F209" s="58" t="s">
        <v>387</v>
      </c>
      <c r="G209" s="58" t="s">
        <v>33</v>
      </c>
      <c r="H209" s="58" t="s">
        <v>26</v>
      </c>
      <c r="I209" s="58" t="s">
        <v>912</v>
      </c>
      <c r="J209" s="58" t="s">
        <v>913</v>
      </c>
      <c r="K209" s="58" t="s">
        <v>26</v>
      </c>
      <c r="L209" s="58" t="s">
        <v>26</v>
      </c>
      <c r="M209" s="58" t="s">
        <v>714</v>
      </c>
      <c r="N209" s="58" t="s">
        <v>914</v>
      </c>
      <c r="O209" s="58" t="s">
        <v>26</v>
      </c>
      <c r="P209" s="58" t="s">
        <v>396</v>
      </c>
      <c r="Q209" s="58" t="s">
        <v>26</v>
      </c>
      <c r="R209" s="58" t="s">
        <v>42</v>
      </c>
      <c r="S209" s="58" t="s">
        <v>915</v>
      </c>
      <c r="T209" s="58" t="s">
        <v>33</v>
      </c>
      <c r="U209" s="58" t="s">
        <v>916</v>
      </c>
    </row>
    <row r="210" spans="1:21" ht="60">
      <c r="A210" s="57">
        <v>718</v>
      </c>
      <c r="B210" s="58" t="s">
        <v>1707</v>
      </c>
      <c r="C210" s="58" t="s">
        <v>22</v>
      </c>
      <c r="D210" s="59">
        <v>40115</v>
      </c>
      <c r="E210" s="58" t="s">
        <v>885</v>
      </c>
      <c r="F210" s="58" t="s">
        <v>26</v>
      </c>
      <c r="G210" s="58" t="s">
        <v>33</v>
      </c>
      <c r="H210" s="58" t="s">
        <v>26</v>
      </c>
      <c r="I210" s="58" t="s">
        <v>917</v>
      </c>
      <c r="J210" s="58" t="s">
        <v>26</v>
      </c>
      <c r="K210" s="58" t="s">
        <v>26</v>
      </c>
      <c r="L210" s="58" t="s">
        <v>170</v>
      </c>
      <c r="M210" s="58" t="s">
        <v>138</v>
      </c>
      <c r="N210" s="58" t="s">
        <v>918</v>
      </c>
      <c r="O210" s="58" t="s">
        <v>193</v>
      </c>
      <c r="P210" s="58" t="s">
        <v>396</v>
      </c>
      <c r="Q210" s="58" t="s">
        <v>26</v>
      </c>
      <c r="R210" s="58" t="s">
        <v>42</v>
      </c>
      <c r="S210" s="58" t="s">
        <v>26</v>
      </c>
      <c r="T210" s="58" t="s">
        <v>33</v>
      </c>
      <c r="U210" s="58" t="s">
        <v>919</v>
      </c>
    </row>
    <row r="211" spans="1:21" ht="45">
      <c r="A211" s="57">
        <v>719</v>
      </c>
      <c r="B211" s="58" t="s">
        <v>1409</v>
      </c>
      <c r="C211" s="58" t="s">
        <v>22</v>
      </c>
      <c r="D211" s="59">
        <v>39703</v>
      </c>
      <c r="E211" s="58" t="s">
        <v>885</v>
      </c>
      <c r="F211" s="58" t="s">
        <v>1410</v>
      </c>
      <c r="G211" s="58" t="s">
        <v>33</v>
      </c>
      <c r="H211" s="58" t="s">
        <v>26</v>
      </c>
      <c r="I211" s="58" t="s">
        <v>920</v>
      </c>
      <c r="J211" s="58" t="s">
        <v>26</v>
      </c>
      <c r="K211" s="58" t="s">
        <v>26</v>
      </c>
      <c r="L211" s="58" t="s">
        <v>26</v>
      </c>
      <c r="M211" s="58" t="s">
        <v>106</v>
      </c>
      <c r="N211" s="58" t="s">
        <v>1411</v>
      </c>
      <c r="O211" s="58" t="s">
        <v>231</v>
      </c>
      <c r="P211" s="58" t="s">
        <v>83</v>
      </c>
      <c r="Q211" s="58" t="s">
        <v>1412</v>
      </c>
      <c r="R211" s="58" t="s">
        <v>42</v>
      </c>
      <c r="S211" s="58" t="s">
        <v>921</v>
      </c>
      <c r="T211" s="58" t="s">
        <v>33</v>
      </c>
      <c r="U211" s="58" t="s">
        <v>922</v>
      </c>
    </row>
    <row r="212" spans="1:21" ht="135">
      <c r="A212" s="57">
        <v>720</v>
      </c>
      <c r="B212" s="58" t="s">
        <v>1708</v>
      </c>
      <c r="C212" s="58" t="s">
        <v>22</v>
      </c>
      <c r="D212" s="59">
        <v>39458</v>
      </c>
      <c r="E212" s="58" t="s">
        <v>885</v>
      </c>
      <c r="F212" s="58" t="s">
        <v>26</v>
      </c>
      <c r="G212" s="58" t="s">
        <v>33</v>
      </c>
      <c r="H212" s="58" t="s">
        <v>26</v>
      </c>
      <c r="I212" s="58" t="s">
        <v>923</v>
      </c>
      <c r="J212" s="58" t="s">
        <v>26</v>
      </c>
      <c r="K212" s="58" t="s">
        <v>26</v>
      </c>
      <c r="L212" s="58" t="s">
        <v>26</v>
      </c>
      <c r="M212" s="58" t="s">
        <v>38</v>
      </c>
      <c r="N212" s="58" t="s">
        <v>924</v>
      </c>
      <c r="O212" s="58" t="s">
        <v>660</v>
      </c>
      <c r="P212" s="58" t="s">
        <v>65</v>
      </c>
      <c r="Q212" s="58" t="s">
        <v>54</v>
      </c>
      <c r="R212" s="58" t="s">
        <v>42</v>
      </c>
      <c r="S212" s="58" t="s">
        <v>26</v>
      </c>
      <c r="T212" s="58" t="s">
        <v>33</v>
      </c>
      <c r="U212" s="58" t="s">
        <v>925</v>
      </c>
    </row>
    <row r="213" spans="1:21" ht="60">
      <c r="A213" s="57">
        <v>721</v>
      </c>
      <c r="B213" s="58" t="s">
        <v>926</v>
      </c>
      <c r="C213" s="58" t="s">
        <v>22</v>
      </c>
      <c r="D213" s="59">
        <v>40051</v>
      </c>
      <c r="E213" s="58" t="s">
        <v>885</v>
      </c>
      <c r="F213" s="58" t="s">
        <v>26</v>
      </c>
      <c r="G213" s="58" t="s">
        <v>33</v>
      </c>
      <c r="H213" s="58" t="s">
        <v>26</v>
      </c>
      <c r="I213" s="58" t="s">
        <v>927</v>
      </c>
      <c r="J213" s="58" t="s">
        <v>928</v>
      </c>
      <c r="K213" s="58" t="s">
        <v>929</v>
      </c>
      <c r="L213" s="58" t="s">
        <v>128</v>
      </c>
      <c r="M213" s="58" t="s">
        <v>138</v>
      </c>
      <c r="N213" s="58" t="s">
        <v>862</v>
      </c>
      <c r="O213" s="58" t="s">
        <v>26</v>
      </c>
      <c r="P213" s="58" t="s">
        <v>31</v>
      </c>
      <c r="Q213" s="58" t="s">
        <v>141</v>
      </c>
      <c r="R213" s="58" t="s">
        <v>42</v>
      </c>
      <c r="S213" s="58" t="s">
        <v>930</v>
      </c>
      <c r="T213" s="58" t="s">
        <v>33</v>
      </c>
      <c r="U213" s="58" t="s">
        <v>931</v>
      </c>
    </row>
    <row r="214" spans="1:21" ht="45">
      <c r="A214" s="57">
        <v>722</v>
      </c>
      <c r="B214" s="58" t="s">
        <v>932</v>
      </c>
      <c r="C214" s="58" t="s">
        <v>22</v>
      </c>
      <c r="D214" s="59">
        <v>39711</v>
      </c>
      <c r="E214" s="58" t="s">
        <v>885</v>
      </c>
      <c r="F214" s="58" t="s">
        <v>26</v>
      </c>
      <c r="G214" s="58" t="s">
        <v>33</v>
      </c>
      <c r="H214" s="58" t="s">
        <v>26</v>
      </c>
      <c r="I214" s="58" t="s">
        <v>933</v>
      </c>
      <c r="J214" s="58" t="s">
        <v>934</v>
      </c>
      <c r="K214" s="58" t="s">
        <v>935</v>
      </c>
      <c r="L214" s="58" t="s">
        <v>49</v>
      </c>
      <c r="M214" s="58" t="s">
        <v>70</v>
      </c>
      <c r="N214" s="58" t="s">
        <v>188</v>
      </c>
      <c r="O214" s="58" t="s">
        <v>26</v>
      </c>
      <c r="P214" s="58" t="s">
        <v>50</v>
      </c>
      <c r="Q214" s="58" t="s">
        <v>277</v>
      </c>
      <c r="R214" s="58" t="s">
        <v>42</v>
      </c>
      <c r="S214" s="58" t="s">
        <v>261</v>
      </c>
      <c r="T214" s="58" t="s">
        <v>33</v>
      </c>
      <c r="U214" s="58" t="s">
        <v>931</v>
      </c>
    </row>
    <row r="215" spans="1:21" ht="45">
      <c r="A215" s="57">
        <v>723</v>
      </c>
      <c r="B215" s="58" t="s">
        <v>936</v>
      </c>
      <c r="C215" s="58" t="s">
        <v>22</v>
      </c>
      <c r="D215" s="59">
        <v>39737</v>
      </c>
      <c r="E215" s="58" t="s">
        <v>885</v>
      </c>
      <c r="F215" s="58" t="s">
        <v>26</v>
      </c>
      <c r="G215" s="58" t="s">
        <v>33</v>
      </c>
      <c r="H215" s="58" t="s">
        <v>26</v>
      </c>
      <c r="I215" s="58" t="s">
        <v>937</v>
      </c>
      <c r="J215" s="58" t="s">
        <v>26</v>
      </c>
      <c r="K215" s="58" t="s">
        <v>26</v>
      </c>
      <c r="L215" s="58" t="s">
        <v>26</v>
      </c>
      <c r="M215" s="58" t="s">
        <v>938</v>
      </c>
      <c r="N215" s="58" t="s">
        <v>939</v>
      </c>
      <c r="O215" s="58" t="s">
        <v>940</v>
      </c>
      <c r="P215" s="58" t="s">
        <v>38</v>
      </c>
      <c r="Q215" s="58" t="s">
        <v>106</v>
      </c>
      <c r="R215" s="58" t="s">
        <v>42</v>
      </c>
      <c r="S215" s="58" t="s">
        <v>26</v>
      </c>
      <c r="T215" s="58" t="s">
        <v>33</v>
      </c>
      <c r="U215" s="58" t="s">
        <v>941</v>
      </c>
    </row>
    <row r="216" spans="1:21" ht="345">
      <c r="A216" s="57">
        <v>724</v>
      </c>
      <c r="B216" s="58" t="s">
        <v>942</v>
      </c>
      <c r="C216" s="58" t="s">
        <v>22</v>
      </c>
      <c r="D216" s="59">
        <v>39772</v>
      </c>
      <c r="E216" s="58" t="s">
        <v>885</v>
      </c>
      <c r="F216" s="58" t="s">
        <v>26</v>
      </c>
      <c r="G216" s="58" t="s">
        <v>33</v>
      </c>
      <c r="H216" s="58" t="s">
        <v>26</v>
      </c>
      <c r="I216" s="58" t="s">
        <v>943</v>
      </c>
      <c r="J216" s="58" t="s">
        <v>26</v>
      </c>
      <c r="K216" s="58" t="s">
        <v>26</v>
      </c>
      <c r="L216" s="58" t="s">
        <v>26</v>
      </c>
      <c r="M216" s="58" t="s">
        <v>116</v>
      </c>
      <c r="N216" s="58" t="s">
        <v>944</v>
      </c>
      <c r="O216" s="58" t="s">
        <v>945</v>
      </c>
      <c r="P216" s="58" t="s">
        <v>396</v>
      </c>
      <c r="Q216" s="58" t="s">
        <v>26</v>
      </c>
      <c r="R216" s="58" t="s">
        <v>436</v>
      </c>
      <c r="S216" s="58" t="s">
        <v>26</v>
      </c>
      <c r="T216" s="58" t="s">
        <v>33</v>
      </c>
      <c r="U216" s="58" t="s">
        <v>946</v>
      </c>
    </row>
    <row r="217" spans="1:21" ht="409.5">
      <c r="A217" s="57">
        <v>725</v>
      </c>
      <c r="B217" s="58" t="s">
        <v>947</v>
      </c>
      <c r="C217" s="58" t="s">
        <v>22</v>
      </c>
      <c r="D217" s="59">
        <v>39908</v>
      </c>
      <c r="E217" s="58" t="s">
        <v>885</v>
      </c>
      <c r="F217" s="58" t="s">
        <v>26</v>
      </c>
      <c r="G217" s="58" t="s">
        <v>33</v>
      </c>
      <c r="H217" s="58" t="s">
        <v>26</v>
      </c>
      <c r="I217" s="58" t="s">
        <v>948</v>
      </c>
      <c r="J217" s="58" t="s">
        <v>26</v>
      </c>
      <c r="K217" s="58" t="s">
        <v>26</v>
      </c>
      <c r="L217" s="58" t="s">
        <v>26</v>
      </c>
      <c r="M217" s="58" t="s">
        <v>31</v>
      </c>
      <c r="N217" s="58" t="s">
        <v>949</v>
      </c>
      <c r="O217" s="58" t="s">
        <v>224</v>
      </c>
      <c r="P217" s="58" t="s">
        <v>26</v>
      </c>
      <c r="Q217" s="58" t="s">
        <v>26</v>
      </c>
      <c r="R217" s="58" t="s">
        <v>42</v>
      </c>
      <c r="S217" s="58" t="s">
        <v>950</v>
      </c>
      <c r="T217" s="58" t="s">
        <v>33</v>
      </c>
      <c r="U217" s="58" t="s">
        <v>951</v>
      </c>
    </row>
    <row r="218" spans="1:21" ht="60">
      <c r="A218" s="57">
        <v>726</v>
      </c>
      <c r="B218" s="58" t="s">
        <v>952</v>
      </c>
      <c r="C218" s="58" t="s">
        <v>22</v>
      </c>
      <c r="D218" s="59">
        <v>0</v>
      </c>
      <c r="E218" s="58" t="s">
        <v>885</v>
      </c>
      <c r="F218" s="58" t="s">
        <v>26</v>
      </c>
      <c r="G218" s="58" t="s">
        <v>33</v>
      </c>
      <c r="H218" s="58" t="s">
        <v>26</v>
      </c>
      <c r="I218" s="58" t="s">
        <v>953</v>
      </c>
      <c r="J218" s="58" t="s">
        <v>26</v>
      </c>
      <c r="K218" s="58" t="s">
        <v>26</v>
      </c>
      <c r="L218" s="58" t="s">
        <v>26</v>
      </c>
      <c r="M218" s="58" t="s">
        <v>104</v>
      </c>
      <c r="N218" s="58" t="s">
        <v>455</v>
      </c>
      <c r="O218" s="58" t="s">
        <v>26</v>
      </c>
      <c r="P218" s="58" t="s">
        <v>396</v>
      </c>
      <c r="Q218" s="58" t="s">
        <v>26</v>
      </c>
      <c r="R218" s="58" t="s">
        <v>42</v>
      </c>
      <c r="S218" s="58" t="s">
        <v>954</v>
      </c>
      <c r="T218" s="58" t="s">
        <v>33</v>
      </c>
      <c r="U218" s="58" t="s">
        <v>955</v>
      </c>
    </row>
    <row r="219" spans="1:21" ht="165">
      <c r="A219" s="57">
        <v>727</v>
      </c>
      <c r="B219" s="58" t="s">
        <v>956</v>
      </c>
      <c r="C219" s="58" t="s">
        <v>22</v>
      </c>
      <c r="D219" s="59">
        <v>40073</v>
      </c>
      <c r="E219" s="58" t="s">
        <v>885</v>
      </c>
      <c r="F219" s="58" t="s">
        <v>26</v>
      </c>
      <c r="G219" s="58" t="s">
        <v>33</v>
      </c>
      <c r="H219" s="58" t="s">
        <v>26</v>
      </c>
      <c r="I219" s="58" t="s">
        <v>957</v>
      </c>
      <c r="J219" s="58" t="s">
        <v>26</v>
      </c>
      <c r="K219" s="58" t="s">
        <v>26</v>
      </c>
      <c r="L219" s="58" t="s">
        <v>26</v>
      </c>
      <c r="M219" s="58" t="s">
        <v>377</v>
      </c>
      <c r="N219" s="58" t="s">
        <v>958</v>
      </c>
      <c r="O219" s="58" t="s">
        <v>26</v>
      </c>
      <c r="P219" s="58" t="s">
        <v>53</v>
      </c>
      <c r="Q219" s="58" t="s">
        <v>26</v>
      </c>
      <c r="R219" s="58" t="s">
        <v>42</v>
      </c>
      <c r="S219" s="58" t="s">
        <v>26</v>
      </c>
      <c r="T219" s="58" t="s">
        <v>33</v>
      </c>
      <c r="U219" s="58" t="s">
        <v>959</v>
      </c>
    </row>
    <row r="220" spans="1:21" ht="195">
      <c r="A220" s="57">
        <v>728</v>
      </c>
      <c r="B220" s="58" t="s">
        <v>1709</v>
      </c>
      <c r="C220" s="58" t="s">
        <v>22</v>
      </c>
      <c r="D220" s="59">
        <v>39558</v>
      </c>
      <c r="E220" s="58" t="s">
        <v>885</v>
      </c>
      <c r="F220" s="58" t="s">
        <v>26</v>
      </c>
      <c r="G220" s="58" t="s">
        <v>33</v>
      </c>
      <c r="H220" s="58" t="s">
        <v>26</v>
      </c>
      <c r="I220" s="58" t="s">
        <v>960</v>
      </c>
      <c r="J220" s="58" t="s">
        <v>26</v>
      </c>
      <c r="K220" s="58" t="s">
        <v>26</v>
      </c>
      <c r="L220" s="58" t="s">
        <v>26</v>
      </c>
      <c r="M220" s="58" t="s">
        <v>377</v>
      </c>
      <c r="N220" s="58" t="s">
        <v>660</v>
      </c>
      <c r="O220" s="58" t="s">
        <v>26</v>
      </c>
      <c r="P220" s="58" t="s">
        <v>54</v>
      </c>
      <c r="Q220" s="58" t="s">
        <v>32</v>
      </c>
      <c r="R220" s="58" t="s">
        <v>42</v>
      </c>
      <c r="S220" s="58" t="s">
        <v>26</v>
      </c>
      <c r="T220" s="58" t="s">
        <v>33</v>
      </c>
      <c r="U220" s="58" t="s">
        <v>961</v>
      </c>
    </row>
    <row r="221" spans="1:21" ht="180">
      <c r="A221" s="57">
        <v>729</v>
      </c>
      <c r="B221" s="58" t="s">
        <v>1029</v>
      </c>
      <c r="C221" s="58" t="s">
        <v>22</v>
      </c>
      <c r="D221" s="59">
        <v>39667</v>
      </c>
      <c r="E221" s="58" t="s">
        <v>885</v>
      </c>
      <c r="F221" s="58" t="s">
        <v>26</v>
      </c>
      <c r="G221" s="58" t="s">
        <v>33</v>
      </c>
      <c r="H221" s="58" t="s">
        <v>26</v>
      </c>
      <c r="I221" s="58" t="s">
        <v>962</v>
      </c>
      <c r="J221" s="58" t="s">
        <v>26</v>
      </c>
      <c r="K221" s="58" t="s">
        <v>26</v>
      </c>
      <c r="L221" s="58" t="s">
        <v>26</v>
      </c>
      <c r="M221" s="58" t="s">
        <v>62</v>
      </c>
      <c r="N221" s="58" t="s">
        <v>771</v>
      </c>
      <c r="O221" s="58" t="s">
        <v>26</v>
      </c>
      <c r="P221" s="58" t="s">
        <v>396</v>
      </c>
      <c r="Q221" s="58" t="s">
        <v>26</v>
      </c>
      <c r="R221" s="58" t="s">
        <v>42</v>
      </c>
      <c r="S221" s="58" t="s">
        <v>963</v>
      </c>
      <c r="T221" s="58" t="s">
        <v>33</v>
      </c>
      <c r="U221" s="58" t="s">
        <v>964</v>
      </c>
    </row>
    <row r="222" spans="1:21" ht="180">
      <c r="A222" s="57">
        <v>730</v>
      </c>
      <c r="B222" s="58" t="s">
        <v>965</v>
      </c>
      <c r="C222" s="58" t="s">
        <v>22</v>
      </c>
      <c r="D222" s="59">
        <v>0</v>
      </c>
      <c r="E222" s="58" t="s">
        <v>885</v>
      </c>
      <c r="F222" s="58" t="s">
        <v>26</v>
      </c>
      <c r="G222" s="58" t="s">
        <v>33</v>
      </c>
      <c r="H222" s="58" t="s">
        <v>26</v>
      </c>
      <c r="I222" s="58" t="s">
        <v>966</v>
      </c>
      <c r="J222" s="58" t="s">
        <v>26</v>
      </c>
      <c r="K222" s="58" t="s">
        <v>26</v>
      </c>
      <c r="L222" s="58" t="s">
        <v>26</v>
      </c>
      <c r="M222" s="58" t="s">
        <v>967</v>
      </c>
      <c r="N222" s="58" t="s">
        <v>641</v>
      </c>
      <c r="O222" s="58" t="s">
        <v>404</v>
      </c>
      <c r="P222" s="58" t="s">
        <v>53</v>
      </c>
      <c r="Q222" s="58" t="s">
        <v>31</v>
      </c>
      <c r="R222" s="58" t="s">
        <v>42</v>
      </c>
      <c r="S222" s="58" t="s">
        <v>968</v>
      </c>
      <c r="T222" s="58" t="s">
        <v>33</v>
      </c>
      <c r="U222" s="58" t="s">
        <v>969</v>
      </c>
    </row>
    <row r="223" spans="1:21" ht="60">
      <c r="A223" s="57">
        <v>731</v>
      </c>
      <c r="B223" s="58" t="s">
        <v>970</v>
      </c>
      <c r="C223" s="58" t="s">
        <v>22</v>
      </c>
      <c r="D223" s="59">
        <v>39702</v>
      </c>
      <c r="E223" s="58" t="s">
        <v>885</v>
      </c>
      <c r="F223" s="58" t="s">
        <v>26</v>
      </c>
      <c r="G223" s="58" t="s">
        <v>33</v>
      </c>
      <c r="H223" s="58" t="s">
        <v>26</v>
      </c>
      <c r="I223" s="58" t="s">
        <v>971</v>
      </c>
      <c r="J223" s="58" t="s">
        <v>26</v>
      </c>
      <c r="K223" s="58" t="s">
        <v>26</v>
      </c>
      <c r="L223" s="58" t="s">
        <v>26</v>
      </c>
      <c r="M223" s="58" t="s">
        <v>26</v>
      </c>
      <c r="N223" s="58" t="s">
        <v>26</v>
      </c>
      <c r="O223" s="58" t="s">
        <v>26</v>
      </c>
      <c r="P223" s="58" t="s">
        <v>26</v>
      </c>
      <c r="Q223" s="58" t="s">
        <v>26</v>
      </c>
      <c r="R223" s="58" t="s">
        <v>305</v>
      </c>
      <c r="S223" s="58" t="s">
        <v>26</v>
      </c>
      <c r="T223" s="58" t="s">
        <v>33</v>
      </c>
      <c r="U223" s="58" t="s">
        <v>972</v>
      </c>
    </row>
    <row r="224" spans="1:21" ht="90">
      <c r="A224" s="57">
        <v>732</v>
      </c>
      <c r="B224" s="58" t="s">
        <v>973</v>
      </c>
      <c r="C224" s="58" t="s">
        <v>22</v>
      </c>
      <c r="D224" s="59">
        <v>39766</v>
      </c>
      <c r="E224" s="58" t="s">
        <v>885</v>
      </c>
      <c r="F224" s="58" t="s">
        <v>209</v>
      </c>
      <c r="G224" s="58" t="s">
        <v>33</v>
      </c>
      <c r="H224" s="58" t="s">
        <v>26</v>
      </c>
      <c r="I224" s="58" t="s">
        <v>974</v>
      </c>
      <c r="J224" s="58" t="s">
        <v>975</v>
      </c>
      <c r="K224" s="58" t="s">
        <v>976</v>
      </c>
      <c r="L224" s="58" t="s">
        <v>26</v>
      </c>
      <c r="M224" s="58" t="s">
        <v>65</v>
      </c>
      <c r="N224" s="58" t="s">
        <v>525</v>
      </c>
      <c r="O224" s="58" t="s">
        <v>231</v>
      </c>
      <c r="P224" s="58" t="s">
        <v>38</v>
      </c>
      <c r="Q224" s="58" t="s">
        <v>327</v>
      </c>
      <c r="R224" s="58" t="s">
        <v>42</v>
      </c>
      <c r="S224" s="58" t="s">
        <v>977</v>
      </c>
      <c r="T224" s="58" t="s">
        <v>33</v>
      </c>
      <c r="U224" s="58" t="s">
        <v>978</v>
      </c>
    </row>
    <row r="225" spans="1:21" ht="180">
      <c r="A225" s="57">
        <v>734</v>
      </c>
      <c r="B225" s="58" t="s">
        <v>979</v>
      </c>
      <c r="C225" s="58" t="s">
        <v>22</v>
      </c>
      <c r="D225" s="59">
        <v>0</v>
      </c>
      <c r="E225" s="58" t="s">
        <v>885</v>
      </c>
      <c r="F225" s="58" t="s">
        <v>26</v>
      </c>
      <c r="G225" s="58" t="s">
        <v>33</v>
      </c>
      <c r="H225" s="58" t="s">
        <v>26</v>
      </c>
      <c r="I225" s="58" t="s">
        <v>980</v>
      </c>
      <c r="J225" s="58" t="s">
        <v>26</v>
      </c>
      <c r="K225" s="58" t="s">
        <v>26</v>
      </c>
      <c r="L225" s="58" t="s">
        <v>26</v>
      </c>
      <c r="M225" s="58" t="s">
        <v>26</v>
      </c>
      <c r="N225" s="58" t="s">
        <v>26</v>
      </c>
      <c r="O225" s="58" t="s">
        <v>26</v>
      </c>
      <c r="P225" s="58" t="s">
        <v>26</v>
      </c>
      <c r="Q225" s="58" t="s">
        <v>26</v>
      </c>
      <c r="R225" s="58" t="s">
        <v>42</v>
      </c>
      <c r="S225" s="58" t="s">
        <v>26</v>
      </c>
      <c r="T225" s="58" t="s">
        <v>33</v>
      </c>
      <c r="U225" s="58" t="s">
        <v>981</v>
      </c>
    </row>
    <row r="226" spans="1:21" ht="90">
      <c r="A226" s="57">
        <v>735</v>
      </c>
      <c r="B226" s="58" t="s">
        <v>982</v>
      </c>
      <c r="C226" s="58" t="s">
        <v>22</v>
      </c>
      <c r="D226" s="59">
        <v>39633</v>
      </c>
      <c r="E226" s="58" t="s">
        <v>885</v>
      </c>
      <c r="F226" s="58" t="s">
        <v>26</v>
      </c>
      <c r="G226" s="58" t="s">
        <v>33</v>
      </c>
      <c r="H226" s="58" t="s">
        <v>26</v>
      </c>
      <c r="I226" s="58" t="s">
        <v>983</v>
      </c>
      <c r="J226" s="58" t="s">
        <v>26</v>
      </c>
      <c r="K226" s="58" t="s">
        <v>26</v>
      </c>
      <c r="L226" s="58" t="s">
        <v>26</v>
      </c>
      <c r="M226" s="58" t="s">
        <v>984</v>
      </c>
      <c r="N226" s="58" t="s">
        <v>985</v>
      </c>
      <c r="O226" s="58" t="s">
        <v>26</v>
      </c>
      <c r="P226" s="58" t="s">
        <v>41</v>
      </c>
      <c r="Q226" s="58" t="s">
        <v>70</v>
      </c>
      <c r="R226" s="58" t="s">
        <v>42</v>
      </c>
      <c r="S226" s="58" t="s">
        <v>26</v>
      </c>
      <c r="T226" s="58" t="s">
        <v>33</v>
      </c>
      <c r="U226" s="58" t="s">
        <v>986</v>
      </c>
    </row>
    <row r="227" spans="1:21" ht="45">
      <c r="A227" s="57">
        <v>736</v>
      </c>
      <c r="B227" s="58" t="s">
        <v>987</v>
      </c>
      <c r="C227" s="58" t="s">
        <v>22</v>
      </c>
      <c r="D227" s="59">
        <v>39744</v>
      </c>
      <c r="E227" s="58" t="s">
        <v>885</v>
      </c>
      <c r="F227" s="58" t="s">
        <v>988</v>
      </c>
      <c r="G227" s="58" t="s">
        <v>33</v>
      </c>
      <c r="H227" s="58" t="s">
        <v>26</v>
      </c>
      <c r="I227" s="58" t="s">
        <v>989</v>
      </c>
      <c r="J227" s="58" t="s">
        <v>26</v>
      </c>
      <c r="K227" s="58" t="s">
        <v>990</v>
      </c>
      <c r="L227" s="58" t="s">
        <v>991</v>
      </c>
      <c r="M227" s="58" t="s">
        <v>992</v>
      </c>
      <c r="N227" s="58" t="s">
        <v>193</v>
      </c>
      <c r="O227" s="58" t="s">
        <v>26</v>
      </c>
      <c r="P227" s="58" t="s">
        <v>41</v>
      </c>
      <c r="Q227" s="58" t="s">
        <v>116</v>
      </c>
      <c r="R227" s="58" t="s">
        <v>42</v>
      </c>
      <c r="S227" s="58" t="s">
        <v>993</v>
      </c>
      <c r="T227" s="58" t="s">
        <v>33</v>
      </c>
      <c r="U227" s="58" t="s">
        <v>26</v>
      </c>
    </row>
    <row r="228" spans="1:21" ht="120">
      <c r="A228" s="57">
        <v>737</v>
      </c>
      <c r="B228" s="58" t="s">
        <v>994</v>
      </c>
      <c r="C228" s="58" t="s">
        <v>22</v>
      </c>
      <c r="D228" s="59">
        <v>38742</v>
      </c>
      <c r="E228" s="58" t="s">
        <v>885</v>
      </c>
      <c r="F228" s="58" t="s">
        <v>26</v>
      </c>
      <c r="G228" s="58" t="s">
        <v>33</v>
      </c>
      <c r="H228" s="58" t="s">
        <v>26</v>
      </c>
      <c r="I228" s="58" t="s">
        <v>995</v>
      </c>
      <c r="J228" s="58" t="s">
        <v>26</v>
      </c>
      <c r="K228" s="58" t="s">
        <v>26</v>
      </c>
      <c r="L228" s="58" t="s">
        <v>26</v>
      </c>
      <c r="M228" s="58" t="s">
        <v>996</v>
      </c>
      <c r="N228" s="58" t="s">
        <v>887</v>
      </c>
      <c r="O228" s="58" t="s">
        <v>193</v>
      </c>
      <c r="P228" s="58" t="s">
        <v>26</v>
      </c>
      <c r="Q228" s="58" t="s">
        <v>26</v>
      </c>
      <c r="R228" s="58" t="s">
        <v>42</v>
      </c>
      <c r="S228" s="58" t="s">
        <v>26</v>
      </c>
      <c r="T228" s="58" t="s">
        <v>33</v>
      </c>
      <c r="U228" s="58" t="s">
        <v>997</v>
      </c>
    </row>
    <row r="229" spans="1:21" ht="60">
      <c r="A229" s="57">
        <v>738</v>
      </c>
      <c r="B229" s="58" t="s">
        <v>998</v>
      </c>
      <c r="C229" s="58" t="s">
        <v>22</v>
      </c>
      <c r="D229" s="59">
        <v>39583</v>
      </c>
      <c r="E229" s="58" t="s">
        <v>885</v>
      </c>
      <c r="F229" s="58" t="s">
        <v>387</v>
      </c>
      <c r="G229" s="58" t="s">
        <v>33</v>
      </c>
      <c r="H229" s="58" t="s">
        <v>26</v>
      </c>
      <c r="I229" s="58" t="s">
        <v>999</v>
      </c>
      <c r="J229" s="58" t="s">
        <v>999</v>
      </c>
      <c r="K229" s="58" t="s">
        <v>26</v>
      </c>
      <c r="L229" s="58" t="s">
        <v>26</v>
      </c>
      <c r="M229" s="58" t="s">
        <v>54</v>
      </c>
      <c r="N229" s="58" t="s">
        <v>358</v>
      </c>
      <c r="O229" s="58" t="s">
        <v>26</v>
      </c>
      <c r="P229" s="58" t="s">
        <v>396</v>
      </c>
      <c r="Q229" s="58" t="s">
        <v>26</v>
      </c>
      <c r="R229" s="58" t="s">
        <v>42</v>
      </c>
      <c r="S229" s="58" t="s">
        <v>26</v>
      </c>
      <c r="T229" s="58" t="s">
        <v>33</v>
      </c>
      <c r="U229" s="58" t="s">
        <v>1000</v>
      </c>
    </row>
    <row r="230" spans="1:21" ht="105">
      <c r="A230" s="57">
        <v>739</v>
      </c>
      <c r="B230" s="58" t="s">
        <v>1001</v>
      </c>
      <c r="C230" s="58" t="s">
        <v>22</v>
      </c>
      <c r="D230" s="59">
        <v>39683</v>
      </c>
      <c r="E230" s="58" t="s">
        <v>885</v>
      </c>
      <c r="F230" s="58" t="s">
        <v>26</v>
      </c>
      <c r="G230" s="58" t="s">
        <v>33</v>
      </c>
      <c r="H230" s="58" t="s">
        <v>26</v>
      </c>
      <c r="I230" s="58" t="s">
        <v>1002</v>
      </c>
      <c r="J230" s="58" t="s">
        <v>26</v>
      </c>
      <c r="K230" s="58" t="s">
        <v>26</v>
      </c>
      <c r="L230" s="58" t="s">
        <v>26</v>
      </c>
      <c r="M230" s="58" t="s">
        <v>264</v>
      </c>
      <c r="N230" s="58" t="s">
        <v>52</v>
      </c>
      <c r="O230" s="58" t="s">
        <v>26</v>
      </c>
      <c r="P230" s="58" t="s">
        <v>54</v>
      </c>
      <c r="Q230" s="58" t="s">
        <v>70</v>
      </c>
      <c r="R230" s="58" t="s">
        <v>42</v>
      </c>
      <c r="S230" s="58" t="s">
        <v>26</v>
      </c>
      <c r="T230" s="58" t="s">
        <v>33</v>
      </c>
      <c r="U230" s="58" t="s">
        <v>1003</v>
      </c>
    </row>
    <row r="231" spans="1:21" ht="30">
      <c r="A231" s="57">
        <v>740</v>
      </c>
      <c r="B231" s="58" t="s">
        <v>1004</v>
      </c>
      <c r="C231" s="58" t="s">
        <v>22</v>
      </c>
      <c r="D231" s="59">
        <v>39487</v>
      </c>
      <c r="E231" s="58" t="s">
        <v>885</v>
      </c>
      <c r="F231" s="58" t="s">
        <v>26</v>
      </c>
      <c r="G231" s="58" t="s">
        <v>33</v>
      </c>
      <c r="H231" s="58" t="s">
        <v>26</v>
      </c>
      <c r="I231" s="58" t="s">
        <v>1005</v>
      </c>
      <c r="J231" s="58" t="s">
        <v>26</v>
      </c>
      <c r="K231" s="58" t="s">
        <v>26</v>
      </c>
      <c r="L231" s="58" t="s">
        <v>389</v>
      </c>
      <c r="M231" s="58" t="s">
        <v>1006</v>
      </c>
      <c r="N231" s="58" t="s">
        <v>555</v>
      </c>
      <c r="O231" s="58" t="s">
        <v>26</v>
      </c>
      <c r="P231" s="58" t="s">
        <v>116</v>
      </c>
      <c r="Q231" s="58" t="s">
        <v>26</v>
      </c>
      <c r="R231" s="58" t="s">
        <v>26</v>
      </c>
      <c r="S231" s="58" t="s">
        <v>1007</v>
      </c>
      <c r="T231" s="58" t="s">
        <v>33</v>
      </c>
      <c r="U231" s="58" t="s">
        <v>26</v>
      </c>
    </row>
    <row r="232" spans="1:21" ht="45">
      <c r="A232" s="57">
        <v>741</v>
      </c>
      <c r="B232" s="58" t="s">
        <v>1008</v>
      </c>
      <c r="C232" s="58" t="s">
        <v>22</v>
      </c>
      <c r="D232" s="59">
        <v>39761</v>
      </c>
      <c r="E232" s="58" t="s">
        <v>885</v>
      </c>
      <c r="F232" s="58" t="s">
        <v>26</v>
      </c>
      <c r="G232" s="58" t="s">
        <v>33</v>
      </c>
      <c r="H232" s="58" t="s">
        <v>26</v>
      </c>
      <c r="I232" s="58" t="s">
        <v>1009</v>
      </c>
      <c r="J232" s="58" t="s">
        <v>26</v>
      </c>
      <c r="K232" s="58" t="s">
        <v>26</v>
      </c>
      <c r="L232" s="58" t="s">
        <v>26</v>
      </c>
      <c r="M232" s="58" t="s">
        <v>197</v>
      </c>
      <c r="N232" s="58" t="s">
        <v>1010</v>
      </c>
      <c r="O232" s="58" t="s">
        <v>231</v>
      </c>
      <c r="P232" s="58" t="s">
        <v>396</v>
      </c>
      <c r="Q232" s="58" t="s">
        <v>26</v>
      </c>
      <c r="R232" s="58" t="s">
        <v>42</v>
      </c>
      <c r="S232" s="58" t="s">
        <v>1011</v>
      </c>
      <c r="T232" s="58" t="s">
        <v>33</v>
      </c>
      <c r="U232" s="58" t="s">
        <v>1012</v>
      </c>
    </row>
    <row r="233" spans="1:21" ht="30">
      <c r="A233" s="57">
        <v>742</v>
      </c>
      <c r="B233" s="58" t="s">
        <v>1013</v>
      </c>
      <c r="C233" s="58" t="s">
        <v>22</v>
      </c>
      <c r="D233" s="59">
        <v>0</v>
      </c>
      <c r="E233" s="58" t="s">
        <v>885</v>
      </c>
      <c r="F233" s="58" t="s">
        <v>26</v>
      </c>
      <c r="G233" s="58" t="s">
        <v>33</v>
      </c>
      <c r="H233" s="58" t="s">
        <v>26</v>
      </c>
      <c r="I233" s="58" t="s">
        <v>26</v>
      </c>
      <c r="J233" s="58" t="s">
        <v>26</v>
      </c>
      <c r="K233" s="58" t="s">
        <v>26</v>
      </c>
      <c r="L233" s="58" t="s">
        <v>26</v>
      </c>
      <c r="M233" s="58" t="s">
        <v>26</v>
      </c>
      <c r="N233" s="58" t="s">
        <v>26</v>
      </c>
      <c r="O233" s="58" t="s">
        <v>26</v>
      </c>
      <c r="P233" s="58" t="s">
        <v>26</v>
      </c>
      <c r="Q233" s="58" t="s">
        <v>26</v>
      </c>
      <c r="R233" s="58" t="s">
        <v>42</v>
      </c>
      <c r="S233" s="58" t="s">
        <v>26</v>
      </c>
      <c r="T233" s="58" t="s">
        <v>33</v>
      </c>
      <c r="U233" s="58" t="s">
        <v>1014</v>
      </c>
    </row>
    <row r="234" spans="1:21" ht="165">
      <c r="A234" s="57">
        <v>743</v>
      </c>
      <c r="B234" s="58" t="s">
        <v>1015</v>
      </c>
      <c r="C234" s="58" t="s">
        <v>22</v>
      </c>
      <c r="D234" s="59">
        <v>39785</v>
      </c>
      <c r="E234" s="58" t="s">
        <v>885</v>
      </c>
      <c r="F234" s="58" t="s">
        <v>26</v>
      </c>
      <c r="G234" s="58" t="s">
        <v>33</v>
      </c>
      <c r="H234" s="58" t="s">
        <v>26</v>
      </c>
      <c r="I234" s="58" t="s">
        <v>1016</v>
      </c>
      <c r="J234" s="58" t="s">
        <v>26</v>
      </c>
      <c r="K234" s="58" t="s">
        <v>26</v>
      </c>
      <c r="L234" s="58" t="s">
        <v>26</v>
      </c>
      <c r="M234" s="58" t="s">
        <v>265</v>
      </c>
      <c r="N234" s="58" t="s">
        <v>749</v>
      </c>
      <c r="O234" s="58" t="s">
        <v>64</v>
      </c>
      <c r="P234" s="58" t="s">
        <v>26</v>
      </c>
      <c r="Q234" s="58" t="s">
        <v>26</v>
      </c>
      <c r="R234" s="58" t="s">
        <v>1017</v>
      </c>
      <c r="S234" s="58" t="s">
        <v>26</v>
      </c>
      <c r="T234" s="58" t="s">
        <v>33</v>
      </c>
      <c r="U234" s="58" t="s">
        <v>1018</v>
      </c>
    </row>
    <row r="235" spans="1:21" ht="30">
      <c r="A235" s="57">
        <v>744</v>
      </c>
      <c r="B235" s="58" t="s">
        <v>1019</v>
      </c>
      <c r="C235" s="58" t="s">
        <v>22</v>
      </c>
      <c r="D235" s="59">
        <v>40255</v>
      </c>
      <c r="E235" s="58" t="s">
        <v>885</v>
      </c>
      <c r="F235" s="58" t="s">
        <v>26</v>
      </c>
      <c r="G235" s="58" t="s">
        <v>33</v>
      </c>
      <c r="H235" s="58" t="s">
        <v>26</v>
      </c>
      <c r="I235" s="58" t="s">
        <v>1020</v>
      </c>
      <c r="J235" s="58" t="s">
        <v>26</v>
      </c>
      <c r="K235" s="58" t="s">
        <v>26</v>
      </c>
      <c r="L235" s="58" t="s">
        <v>26</v>
      </c>
      <c r="M235" s="58" t="s">
        <v>26</v>
      </c>
      <c r="N235" s="58" t="s">
        <v>1021</v>
      </c>
      <c r="O235" s="58" t="s">
        <v>26</v>
      </c>
      <c r="P235" s="58" t="s">
        <v>41</v>
      </c>
      <c r="Q235" s="58" t="s">
        <v>53</v>
      </c>
      <c r="R235" s="58" t="s">
        <v>121</v>
      </c>
      <c r="S235" s="58" t="s">
        <v>26</v>
      </c>
      <c r="T235" s="58" t="s">
        <v>33</v>
      </c>
      <c r="U235" s="58" t="s">
        <v>26</v>
      </c>
    </row>
    <row r="236" spans="1:21" ht="30">
      <c r="A236" s="57">
        <v>745</v>
      </c>
      <c r="B236" s="58" t="s">
        <v>1022</v>
      </c>
      <c r="C236" s="58" t="s">
        <v>22</v>
      </c>
      <c r="D236" s="59">
        <v>39876</v>
      </c>
      <c r="E236" s="58" t="s">
        <v>885</v>
      </c>
      <c r="F236" s="58" t="s">
        <v>1023</v>
      </c>
      <c r="G236" s="58" t="s">
        <v>33</v>
      </c>
      <c r="H236" s="58" t="s">
        <v>26</v>
      </c>
      <c r="I236" s="58" t="s">
        <v>1024</v>
      </c>
      <c r="J236" s="58" t="s">
        <v>1025</v>
      </c>
      <c r="K236" s="58" t="s">
        <v>1026</v>
      </c>
      <c r="L236" s="58" t="s">
        <v>37</v>
      </c>
      <c r="M236" s="58" t="s">
        <v>1027</v>
      </c>
      <c r="N236" s="58" t="s">
        <v>42</v>
      </c>
      <c r="O236" s="58" t="s">
        <v>26</v>
      </c>
      <c r="P236" s="58" t="s">
        <v>65</v>
      </c>
      <c r="Q236" s="58" t="s">
        <v>116</v>
      </c>
      <c r="R236" s="58" t="s">
        <v>42</v>
      </c>
      <c r="S236" s="58" t="s">
        <v>1028</v>
      </c>
      <c r="T236" s="58" t="s">
        <v>33</v>
      </c>
      <c r="U236" s="58" t="s">
        <v>26</v>
      </c>
    </row>
    <row r="237" spans="1:21" ht="30">
      <c r="A237" s="57">
        <v>746</v>
      </c>
      <c r="B237" s="58" t="s">
        <v>1029</v>
      </c>
      <c r="C237" s="58" t="s">
        <v>22</v>
      </c>
      <c r="D237" s="59">
        <v>39667</v>
      </c>
      <c r="E237" s="58" t="s">
        <v>885</v>
      </c>
      <c r="F237" s="58" t="s">
        <v>150</v>
      </c>
      <c r="G237" s="58" t="s">
        <v>25</v>
      </c>
      <c r="H237" s="58" t="s">
        <v>26</v>
      </c>
      <c r="I237" s="58" t="s">
        <v>26</v>
      </c>
      <c r="J237" s="58" t="s">
        <v>962</v>
      </c>
      <c r="K237" s="58" t="s">
        <v>1030</v>
      </c>
      <c r="L237" s="58" t="s">
        <v>26</v>
      </c>
      <c r="M237" s="58" t="s">
        <v>26</v>
      </c>
      <c r="N237" s="58" t="s">
        <v>224</v>
      </c>
      <c r="O237" s="58" t="s">
        <v>26</v>
      </c>
      <c r="P237" s="58" t="s">
        <v>53</v>
      </c>
      <c r="Q237" s="58" t="s">
        <v>70</v>
      </c>
      <c r="R237" s="58" t="s">
        <v>42</v>
      </c>
      <c r="S237" s="58" t="s">
        <v>1031</v>
      </c>
      <c r="T237" s="58" t="s">
        <v>33</v>
      </c>
      <c r="U237" s="58" t="s">
        <v>26</v>
      </c>
    </row>
    <row r="238" spans="1:21" ht="30">
      <c r="A238" s="57">
        <v>747</v>
      </c>
      <c r="B238" s="58" t="s">
        <v>1796</v>
      </c>
      <c r="C238" s="58" t="s">
        <v>22</v>
      </c>
      <c r="D238" s="59">
        <v>3</v>
      </c>
      <c r="E238" s="58" t="s">
        <v>885</v>
      </c>
      <c r="F238" s="58" t="s">
        <v>387</v>
      </c>
      <c r="G238" s="58" t="s">
        <v>25</v>
      </c>
      <c r="H238" s="58" t="s">
        <v>26</v>
      </c>
      <c r="I238" s="58" t="s">
        <v>1797</v>
      </c>
      <c r="J238" s="58" t="s">
        <v>1798</v>
      </c>
      <c r="K238" s="58" t="s">
        <v>26</v>
      </c>
      <c r="L238" s="58" t="s">
        <v>26</v>
      </c>
      <c r="M238" s="58" t="s">
        <v>141</v>
      </c>
      <c r="N238" s="58" t="s">
        <v>26</v>
      </c>
      <c r="O238" s="58" t="s">
        <v>26</v>
      </c>
      <c r="P238" s="58" t="s">
        <v>396</v>
      </c>
      <c r="Q238" s="58" t="s">
        <v>396</v>
      </c>
      <c r="R238" s="58" t="s">
        <v>26</v>
      </c>
      <c r="S238" s="58" t="s">
        <v>1799</v>
      </c>
      <c r="T238" s="58" t="s">
        <v>33</v>
      </c>
      <c r="U238" s="58" t="s">
        <v>26</v>
      </c>
    </row>
    <row r="239" spans="1:21" ht="30">
      <c r="A239" s="57">
        <v>802</v>
      </c>
      <c r="B239" s="58" t="s">
        <v>1032</v>
      </c>
      <c r="C239" s="58" t="s">
        <v>22</v>
      </c>
      <c r="D239" s="59">
        <v>31807</v>
      </c>
      <c r="E239" s="58" t="s">
        <v>23</v>
      </c>
      <c r="F239" s="58" t="s">
        <v>26</v>
      </c>
      <c r="G239" s="58" t="s">
        <v>33</v>
      </c>
      <c r="H239" s="58" t="s">
        <v>1033</v>
      </c>
      <c r="I239" s="58" t="s">
        <v>1034</v>
      </c>
      <c r="J239" s="58" t="s">
        <v>26</v>
      </c>
      <c r="K239" s="58" t="s">
        <v>26</v>
      </c>
      <c r="L239" s="58" t="s">
        <v>68</v>
      </c>
      <c r="M239" s="58" t="s">
        <v>86</v>
      </c>
      <c r="N239" s="58" t="s">
        <v>1035</v>
      </c>
      <c r="O239" s="58" t="s">
        <v>26</v>
      </c>
      <c r="P239" s="58" t="s">
        <v>53</v>
      </c>
      <c r="Q239" s="58" t="s">
        <v>83</v>
      </c>
      <c r="R239" s="58" t="s">
        <v>26</v>
      </c>
      <c r="S239" s="58" t="s">
        <v>1036</v>
      </c>
      <c r="T239" s="58" t="s">
        <v>33</v>
      </c>
      <c r="U239" s="58" t="s">
        <v>26</v>
      </c>
    </row>
    <row r="240" spans="1:21" ht="45">
      <c r="A240" s="57">
        <v>803</v>
      </c>
      <c r="B240" s="58" t="s">
        <v>1037</v>
      </c>
      <c r="C240" s="58" t="s">
        <v>22</v>
      </c>
      <c r="D240" s="59">
        <v>37009</v>
      </c>
      <c r="E240" s="58" t="s">
        <v>23</v>
      </c>
      <c r="F240" s="58" t="s">
        <v>26</v>
      </c>
      <c r="G240" s="58" t="s">
        <v>33</v>
      </c>
      <c r="H240" s="58" t="s">
        <v>26</v>
      </c>
      <c r="I240" s="58" t="s">
        <v>1038</v>
      </c>
      <c r="J240" s="58" t="s">
        <v>26</v>
      </c>
      <c r="K240" s="58" t="s">
        <v>26</v>
      </c>
      <c r="L240" s="58" t="s">
        <v>68</v>
      </c>
      <c r="M240" s="58" t="s">
        <v>1039</v>
      </c>
      <c r="N240" s="58" t="s">
        <v>1040</v>
      </c>
      <c r="O240" s="58" t="s">
        <v>26</v>
      </c>
      <c r="P240" s="58" t="s">
        <v>26</v>
      </c>
      <c r="Q240" s="58" t="s">
        <v>26</v>
      </c>
      <c r="R240" s="58" t="s">
        <v>26</v>
      </c>
      <c r="S240" s="58" t="s">
        <v>26</v>
      </c>
      <c r="T240" s="58" t="s">
        <v>33</v>
      </c>
      <c r="U240" s="58" t="s">
        <v>26</v>
      </c>
    </row>
    <row r="241" spans="1:21" ht="30">
      <c r="A241" s="57">
        <v>810</v>
      </c>
      <c r="B241" s="58" t="s">
        <v>1041</v>
      </c>
      <c r="C241" s="58" t="s">
        <v>22</v>
      </c>
      <c r="D241" s="59">
        <v>39625</v>
      </c>
      <c r="E241" s="58" t="s">
        <v>438</v>
      </c>
      <c r="F241" s="58" t="s">
        <v>299</v>
      </c>
      <c r="G241" s="58" t="s">
        <v>33</v>
      </c>
      <c r="H241" s="58" t="s">
        <v>26</v>
      </c>
      <c r="I241" s="58" t="s">
        <v>1042</v>
      </c>
      <c r="J241" s="58" t="s">
        <v>1043</v>
      </c>
      <c r="K241" s="58" t="s">
        <v>1044</v>
      </c>
      <c r="L241" s="58" t="s">
        <v>49</v>
      </c>
      <c r="M241" s="58" t="s">
        <v>54</v>
      </c>
      <c r="N241" s="58" t="s">
        <v>757</v>
      </c>
      <c r="O241" s="58" t="s">
        <v>26</v>
      </c>
      <c r="P241" s="58" t="s">
        <v>86</v>
      </c>
      <c r="Q241" s="58" t="s">
        <v>820</v>
      </c>
      <c r="R241" s="58" t="s">
        <v>42</v>
      </c>
      <c r="S241" s="58" t="s">
        <v>1045</v>
      </c>
      <c r="T241" s="58" t="s">
        <v>33</v>
      </c>
      <c r="U241" s="58" t="s">
        <v>26</v>
      </c>
    </row>
    <row r="242" spans="1:21" ht="45">
      <c r="A242" s="57">
        <v>811</v>
      </c>
      <c r="B242" s="58" t="s">
        <v>1046</v>
      </c>
      <c r="C242" s="58" t="s">
        <v>22</v>
      </c>
      <c r="D242" s="59">
        <v>39923</v>
      </c>
      <c r="E242" s="58" t="s">
        <v>438</v>
      </c>
      <c r="F242" s="58" t="s">
        <v>109</v>
      </c>
      <c r="G242" s="58" t="s">
        <v>33</v>
      </c>
      <c r="H242" s="58" t="s">
        <v>26</v>
      </c>
      <c r="I242" s="58" t="s">
        <v>1047</v>
      </c>
      <c r="J242" s="58" t="s">
        <v>1048</v>
      </c>
      <c r="K242" s="58" t="s">
        <v>1049</v>
      </c>
      <c r="L242" s="58" t="s">
        <v>128</v>
      </c>
      <c r="M242" s="58" t="s">
        <v>1050</v>
      </c>
      <c r="N242" s="58" t="s">
        <v>64</v>
      </c>
      <c r="O242" s="58" t="s">
        <v>26</v>
      </c>
      <c r="P242" s="58" t="s">
        <v>41</v>
      </c>
      <c r="Q242" s="58" t="s">
        <v>875</v>
      </c>
      <c r="R242" s="58" t="s">
        <v>42</v>
      </c>
      <c r="S242" s="58" t="s">
        <v>590</v>
      </c>
      <c r="T242" s="58" t="s">
        <v>33</v>
      </c>
      <c r="U242" s="58" t="s">
        <v>26</v>
      </c>
    </row>
    <row r="243" spans="1:21" ht="30">
      <c r="A243" s="57">
        <v>813</v>
      </c>
      <c r="B243" s="58" t="s">
        <v>1051</v>
      </c>
      <c r="C243" s="58" t="s">
        <v>22</v>
      </c>
      <c r="D243" s="59">
        <v>39664</v>
      </c>
      <c r="E243" s="58" t="s">
        <v>438</v>
      </c>
      <c r="F243" s="58" t="s">
        <v>299</v>
      </c>
      <c r="G243" s="58" t="s">
        <v>33</v>
      </c>
      <c r="H243" s="58" t="s">
        <v>26</v>
      </c>
      <c r="I243" s="58" t="s">
        <v>1052</v>
      </c>
      <c r="J243" s="58" t="s">
        <v>26</v>
      </c>
      <c r="K243" s="58" t="s">
        <v>1053</v>
      </c>
      <c r="L243" s="58" t="s">
        <v>49</v>
      </c>
      <c r="M243" s="58" t="s">
        <v>363</v>
      </c>
      <c r="N243" s="58" t="s">
        <v>1054</v>
      </c>
      <c r="O243" s="58" t="s">
        <v>26</v>
      </c>
      <c r="P243" s="58" t="s">
        <v>50</v>
      </c>
      <c r="Q243" s="58" t="s">
        <v>106</v>
      </c>
      <c r="R243" s="58" t="s">
        <v>42</v>
      </c>
      <c r="S243" s="58" t="s">
        <v>1055</v>
      </c>
      <c r="T243" s="58" t="s">
        <v>33</v>
      </c>
      <c r="U243" s="58" t="s">
        <v>26</v>
      </c>
    </row>
    <row r="244" spans="1:21" ht="30">
      <c r="A244" s="57">
        <v>814</v>
      </c>
      <c r="B244" s="58" t="s">
        <v>1056</v>
      </c>
      <c r="C244" s="58" t="s">
        <v>22</v>
      </c>
      <c r="D244" s="59">
        <v>39998</v>
      </c>
      <c r="E244" s="58" t="s">
        <v>438</v>
      </c>
      <c r="F244" s="58" t="s">
        <v>26</v>
      </c>
      <c r="G244" s="58" t="s">
        <v>33</v>
      </c>
      <c r="H244" s="58" t="s">
        <v>26</v>
      </c>
      <c r="I244" s="58" t="s">
        <v>1057</v>
      </c>
      <c r="J244" s="58" t="s">
        <v>26</v>
      </c>
      <c r="K244" s="58" t="s">
        <v>26</v>
      </c>
      <c r="L244" s="58" t="s">
        <v>26</v>
      </c>
      <c r="M244" s="58" t="s">
        <v>1058</v>
      </c>
      <c r="N244" s="58" t="s">
        <v>82</v>
      </c>
      <c r="O244" s="58" t="s">
        <v>64</v>
      </c>
      <c r="P244" s="58" t="s">
        <v>26</v>
      </c>
      <c r="Q244" s="58" t="s">
        <v>26</v>
      </c>
      <c r="R244" s="58" t="s">
        <v>42</v>
      </c>
      <c r="S244" s="58" t="s">
        <v>26</v>
      </c>
      <c r="T244" s="58" t="s">
        <v>33</v>
      </c>
      <c r="U244" s="58" t="s">
        <v>26</v>
      </c>
    </row>
    <row r="245" spans="1:21" ht="45">
      <c r="A245" s="57">
        <v>815</v>
      </c>
      <c r="B245" s="58" t="s">
        <v>1059</v>
      </c>
      <c r="C245" s="58" t="s">
        <v>22</v>
      </c>
      <c r="D245" s="59">
        <v>40005</v>
      </c>
      <c r="E245" s="58" t="s">
        <v>438</v>
      </c>
      <c r="F245" s="58" t="s">
        <v>703</v>
      </c>
      <c r="G245" s="58" t="s">
        <v>33</v>
      </c>
      <c r="H245" s="58" t="s">
        <v>26</v>
      </c>
      <c r="I245" s="58" t="s">
        <v>1060</v>
      </c>
      <c r="J245" s="58" t="s">
        <v>1061</v>
      </c>
      <c r="K245" s="58" t="s">
        <v>1062</v>
      </c>
      <c r="L245" s="58" t="s">
        <v>128</v>
      </c>
      <c r="M245" s="58" t="s">
        <v>1063</v>
      </c>
      <c r="N245" s="58" t="s">
        <v>58</v>
      </c>
      <c r="O245" s="58" t="s">
        <v>26</v>
      </c>
      <c r="P245" s="58" t="s">
        <v>38</v>
      </c>
      <c r="Q245" s="58" t="s">
        <v>197</v>
      </c>
      <c r="R245" s="58" t="s">
        <v>42</v>
      </c>
      <c r="S245" s="58" t="s">
        <v>1064</v>
      </c>
      <c r="T245" s="58" t="s">
        <v>33</v>
      </c>
      <c r="U245" s="58" t="s">
        <v>26</v>
      </c>
    </row>
    <row r="246" spans="1:21" ht="30">
      <c r="A246" s="57">
        <v>816</v>
      </c>
      <c r="B246" s="58" t="s">
        <v>1065</v>
      </c>
      <c r="C246" s="58" t="s">
        <v>22</v>
      </c>
      <c r="D246" s="59">
        <v>40046</v>
      </c>
      <c r="E246" s="58" t="s">
        <v>438</v>
      </c>
      <c r="F246" s="58" t="s">
        <v>26</v>
      </c>
      <c r="G246" s="58" t="s">
        <v>33</v>
      </c>
      <c r="H246" s="58" t="s">
        <v>26</v>
      </c>
      <c r="I246" s="58" t="s">
        <v>1066</v>
      </c>
      <c r="J246" s="58" t="s">
        <v>26</v>
      </c>
      <c r="K246" s="58" t="s">
        <v>26</v>
      </c>
      <c r="L246" s="58" t="s">
        <v>26</v>
      </c>
      <c r="M246" s="58" t="s">
        <v>1067</v>
      </c>
      <c r="N246" s="58" t="s">
        <v>530</v>
      </c>
      <c r="O246" s="58" t="s">
        <v>26</v>
      </c>
      <c r="P246" s="58" t="s">
        <v>26</v>
      </c>
      <c r="Q246" s="58" t="s">
        <v>26</v>
      </c>
      <c r="R246" s="58" t="s">
        <v>42</v>
      </c>
      <c r="S246" s="58" t="s">
        <v>26</v>
      </c>
      <c r="T246" s="58" t="s">
        <v>33</v>
      </c>
      <c r="U246" s="58" t="s">
        <v>26</v>
      </c>
    </row>
    <row r="247" spans="1:21" ht="45">
      <c r="A247" s="57">
        <v>817</v>
      </c>
      <c r="B247" s="58" t="s">
        <v>1068</v>
      </c>
      <c r="C247" s="58" t="s">
        <v>22</v>
      </c>
      <c r="D247" s="59">
        <v>39760</v>
      </c>
      <c r="E247" s="58" t="s">
        <v>438</v>
      </c>
      <c r="F247" s="58" t="s">
        <v>527</v>
      </c>
      <c r="G247" s="58" t="s">
        <v>33</v>
      </c>
      <c r="H247" s="58" t="s">
        <v>26</v>
      </c>
      <c r="I247" s="58" t="s">
        <v>1069</v>
      </c>
      <c r="J247" s="58" t="s">
        <v>26</v>
      </c>
      <c r="K247" s="58" t="s">
        <v>26</v>
      </c>
      <c r="L247" s="58" t="s">
        <v>153</v>
      </c>
      <c r="M247" s="58" t="s">
        <v>38</v>
      </c>
      <c r="N247" s="58" t="s">
        <v>1070</v>
      </c>
      <c r="O247" s="58" t="s">
        <v>231</v>
      </c>
      <c r="P247" s="58" t="s">
        <v>83</v>
      </c>
      <c r="Q247" s="58" t="s">
        <v>714</v>
      </c>
      <c r="R247" s="58" t="s">
        <v>42</v>
      </c>
      <c r="S247" s="58" t="s">
        <v>1071</v>
      </c>
      <c r="T247" s="58" t="s">
        <v>33</v>
      </c>
      <c r="U247" s="58" t="s">
        <v>26</v>
      </c>
    </row>
    <row r="248" spans="1:21" ht="45">
      <c r="A248" s="57">
        <v>818</v>
      </c>
      <c r="B248" s="58" t="s">
        <v>1072</v>
      </c>
      <c r="C248" s="58" t="s">
        <v>22</v>
      </c>
      <c r="D248" s="59">
        <v>39936</v>
      </c>
      <c r="E248" s="58" t="s">
        <v>438</v>
      </c>
      <c r="F248" s="58" t="s">
        <v>101</v>
      </c>
      <c r="G248" s="58" t="s">
        <v>33</v>
      </c>
      <c r="H248" s="58" t="s">
        <v>26</v>
      </c>
      <c r="I248" s="58" t="s">
        <v>1073</v>
      </c>
      <c r="J248" s="58" t="s">
        <v>1074</v>
      </c>
      <c r="K248" s="58" t="s">
        <v>26</v>
      </c>
      <c r="L248" s="58" t="s">
        <v>49</v>
      </c>
      <c r="M248" s="58" t="s">
        <v>871</v>
      </c>
      <c r="N248" s="58" t="s">
        <v>494</v>
      </c>
      <c r="O248" s="58" t="s">
        <v>26</v>
      </c>
      <c r="P248" s="58" t="s">
        <v>41</v>
      </c>
      <c r="Q248" s="58" t="s">
        <v>50</v>
      </c>
      <c r="R248" s="58" t="s">
        <v>42</v>
      </c>
      <c r="S248" s="58" t="s">
        <v>1075</v>
      </c>
      <c r="T248" s="58" t="s">
        <v>33</v>
      </c>
      <c r="U248" s="58" t="s">
        <v>26</v>
      </c>
    </row>
    <row r="249" spans="1:21" ht="45">
      <c r="A249" s="57">
        <v>819</v>
      </c>
      <c r="B249" s="58" t="s">
        <v>1076</v>
      </c>
      <c r="C249" s="58" t="s">
        <v>22</v>
      </c>
      <c r="D249" s="59">
        <v>39671</v>
      </c>
      <c r="E249" s="58" t="s">
        <v>438</v>
      </c>
      <c r="F249" s="58" t="s">
        <v>26</v>
      </c>
      <c r="G249" s="58" t="s">
        <v>33</v>
      </c>
      <c r="H249" s="58" t="s">
        <v>26</v>
      </c>
      <c r="I249" s="58" t="s">
        <v>1077</v>
      </c>
      <c r="J249" s="58" t="s">
        <v>26</v>
      </c>
      <c r="K249" s="58" t="s">
        <v>26</v>
      </c>
      <c r="L249" s="58" t="s">
        <v>26</v>
      </c>
      <c r="M249" s="58" t="s">
        <v>1078</v>
      </c>
      <c r="N249" s="58" t="s">
        <v>1079</v>
      </c>
      <c r="O249" s="58" t="s">
        <v>26</v>
      </c>
      <c r="P249" s="58" t="s">
        <v>38</v>
      </c>
      <c r="Q249" s="58" t="s">
        <v>1078</v>
      </c>
      <c r="R249" s="58" t="s">
        <v>1080</v>
      </c>
      <c r="S249" s="58" t="s">
        <v>1081</v>
      </c>
      <c r="T249" s="58" t="s">
        <v>33</v>
      </c>
      <c r="U249" s="58" t="s">
        <v>26</v>
      </c>
    </row>
    <row r="250" spans="1:21" ht="45">
      <c r="A250" s="57">
        <v>820</v>
      </c>
      <c r="B250" s="58" t="s">
        <v>1082</v>
      </c>
      <c r="C250" s="58" t="s">
        <v>22</v>
      </c>
      <c r="D250" s="59">
        <v>39531</v>
      </c>
      <c r="E250" s="58" t="s">
        <v>438</v>
      </c>
      <c r="F250" s="58" t="s">
        <v>1083</v>
      </c>
      <c r="G250" s="58" t="s">
        <v>33</v>
      </c>
      <c r="H250" s="58" t="s">
        <v>26</v>
      </c>
      <c r="I250" s="58" t="s">
        <v>1084</v>
      </c>
      <c r="J250" s="58" t="s">
        <v>1085</v>
      </c>
      <c r="K250" s="58" t="s">
        <v>26</v>
      </c>
      <c r="L250" s="58" t="s">
        <v>128</v>
      </c>
      <c r="M250" s="58" t="s">
        <v>38</v>
      </c>
      <c r="N250" s="58" t="s">
        <v>105</v>
      </c>
      <c r="O250" s="58" t="s">
        <v>26</v>
      </c>
      <c r="P250" s="58" t="s">
        <v>86</v>
      </c>
      <c r="Q250" s="58" t="s">
        <v>265</v>
      </c>
      <c r="R250" s="58" t="s">
        <v>42</v>
      </c>
      <c r="S250" s="58" t="s">
        <v>1086</v>
      </c>
      <c r="T250" s="58" t="s">
        <v>33</v>
      </c>
      <c r="U250" s="58" t="s">
        <v>26</v>
      </c>
    </row>
    <row r="251" spans="1:21" ht="45">
      <c r="A251" s="57">
        <v>821</v>
      </c>
      <c r="B251" s="58" t="s">
        <v>1087</v>
      </c>
      <c r="C251" s="58" t="s">
        <v>22</v>
      </c>
      <c r="D251" s="59">
        <v>39774</v>
      </c>
      <c r="E251" s="58" t="s">
        <v>438</v>
      </c>
      <c r="F251" s="58" t="s">
        <v>26</v>
      </c>
      <c r="G251" s="58" t="s">
        <v>33</v>
      </c>
      <c r="H251" s="58" t="s">
        <v>26</v>
      </c>
      <c r="I251" s="58" t="s">
        <v>1088</v>
      </c>
      <c r="J251" s="58" t="s">
        <v>26</v>
      </c>
      <c r="K251" s="58" t="s">
        <v>26</v>
      </c>
      <c r="L251" s="58" t="s">
        <v>26</v>
      </c>
      <c r="M251" s="58" t="s">
        <v>26</v>
      </c>
      <c r="N251" s="58" t="s">
        <v>1089</v>
      </c>
      <c r="O251" s="58" t="s">
        <v>26</v>
      </c>
      <c r="P251" s="58" t="s">
        <v>41</v>
      </c>
      <c r="Q251" s="58" t="s">
        <v>26</v>
      </c>
      <c r="R251" s="58" t="s">
        <v>42</v>
      </c>
      <c r="S251" s="58" t="s">
        <v>26</v>
      </c>
      <c r="T251" s="58" t="s">
        <v>33</v>
      </c>
      <c r="U251" s="58" t="s">
        <v>26</v>
      </c>
    </row>
    <row r="252" spans="1:21" ht="30">
      <c r="A252" s="57">
        <v>822</v>
      </c>
      <c r="B252" s="58" t="s">
        <v>1090</v>
      </c>
      <c r="C252" s="58" t="s">
        <v>22</v>
      </c>
      <c r="D252" s="59">
        <v>39520</v>
      </c>
      <c r="E252" s="58" t="s">
        <v>438</v>
      </c>
      <c r="F252" s="58" t="s">
        <v>26</v>
      </c>
      <c r="G252" s="58" t="s">
        <v>33</v>
      </c>
      <c r="H252" s="58" t="s">
        <v>26</v>
      </c>
      <c r="I252" s="58" t="s">
        <v>1091</v>
      </c>
      <c r="J252" s="58" t="s">
        <v>26</v>
      </c>
      <c r="K252" s="58" t="s">
        <v>26</v>
      </c>
      <c r="L252" s="58" t="s">
        <v>26</v>
      </c>
      <c r="M252" s="58" t="s">
        <v>38</v>
      </c>
      <c r="N252" s="58" t="s">
        <v>1092</v>
      </c>
      <c r="O252" s="58" t="s">
        <v>193</v>
      </c>
      <c r="P252" s="58" t="s">
        <v>41</v>
      </c>
      <c r="Q252" s="58" t="s">
        <v>83</v>
      </c>
      <c r="R252" s="58" t="s">
        <v>42</v>
      </c>
      <c r="S252" s="58" t="s">
        <v>993</v>
      </c>
      <c r="T252" s="58" t="s">
        <v>33</v>
      </c>
      <c r="U252" s="58" t="s">
        <v>26</v>
      </c>
    </row>
    <row r="253" spans="1:21" ht="30">
      <c r="A253" s="57">
        <v>823</v>
      </c>
      <c r="B253" s="58" t="s">
        <v>1093</v>
      </c>
      <c r="C253" s="58" t="s">
        <v>22</v>
      </c>
      <c r="D253" s="59">
        <v>39518</v>
      </c>
      <c r="E253" s="58" t="s">
        <v>438</v>
      </c>
      <c r="F253" s="58" t="s">
        <v>1094</v>
      </c>
      <c r="G253" s="58" t="s">
        <v>33</v>
      </c>
      <c r="H253" s="58" t="s">
        <v>26</v>
      </c>
      <c r="I253" s="58" t="s">
        <v>1095</v>
      </c>
      <c r="J253" s="58" t="s">
        <v>1096</v>
      </c>
      <c r="K253" s="58" t="s">
        <v>26</v>
      </c>
      <c r="L253" s="58" t="s">
        <v>128</v>
      </c>
      <c r="M253" s="58" t="s">
        <v>377</v>
      </c>
      <c r="N253" s="58" t="s">
        <v>58</v>
      </c>
      <c r="O253" s="58" t="s">
        <v>1097</v>
      </c>
      <c r="P253" s="58" t="s">
        <v>53</v>
      </c>
      <c r="Q253" s="58" t="s">
        <v>54</v>
      </c>
      <c r="R253" s="58" t="s">
        <v>42</v>
      </c>
      <c r="S253" s="58" t="s">
        <v>588</v>
      </c>
      <c r="T253" s="58" t="s">
        <v>33</v>
      </c>
      <c r="U253" s="58" t="s">
        <v>26</v>
      </c>
    </row>
    <row r="254" spans="1:21" ht="45">
      <c r="A254" s="57">
        <v>824</v>
      </c>
      <c r="B254" s="58" t="s">
        <v>1098</v>
      </c>
      <c r="C254" s="58" t="s">
        <v>22</v>
      </c>
      <c r="D254" s="59">
        <v>39640</v>
      </c>
      <c r="E254" s="58" t="s">
        <v>438</v>
      </c>
      <c r="F254" s="58" t="s">
        <v>1099</v>
      </c>
      <c r="G254" s="58" t="s">
        <v>33</v>
      </c>
      <c r="H254" s="58" t="s">
        <v>26</v>
      </c>
      <c r="I254" s="58" t="s">
        <v>1100</v>
      </c>
      <c r="J254" s="58" t="s">
        <v>26</v>
      </c>
      <c r="K254" s="58" t="s">
        <v>1101</v>
      </c>
      <c r="L254" s="58" t="s">
        <v>1102</v>
      </c>
      <c r="M254" s="58" t="s">
        <v>54</v>
      </c>
      <c r="N254" s="58" t="s">
        <v>660</v>
      </c>
      <c r="O254" s="58" t="s">
        <v>26</v>
      </c>
      <c r="P254" s="58" t="s">
        <v>65</v>
      </c>
      <c r="Q254" s="58" t="s">
        <v>26</v>
      </c>
      <c r="R254" s="58" t="s">
        <v>42</v>
      </c>
      <c r="S254" s="58" t="s">
        <v>1103</v>
      </c>
      <c r="T254" s="58" t="s">
        <v>33</v>
      </c>
      <c r="U254" s="58" t="s">
        <v>26</v>
      </c>
    </row>
    <row r="255" spans="1:21" ht="45">
      <c r="A255" s="57">
        <v>825</v>
      </c>
      <c r="B255" s="58" t="s">
        <v>1104</v>
      </c>
      <c r="C255" s="58" t="s">
        <v>22</v>
      </c>
      <c r="D255" s="59">
        <v>39973</v>
      </c>
      <c r="E255" s="58" t="s">
        <v>438</v>
      </c>
      <c r="F255" s="58" t="s">
        <v>209</v>
      </c>
      <c r="G255" s="58" t="s">
        <v>33</v>
      </c>
      <c r="H255" s="58" t="s">
        <v>1387</v>
      </c>
      <c r="I255" s="58" t="s">
        <v>1105</v>
      </c>
      <c r="J255" s="58" t="s">
        <v>1388</v>
      </c>
      <c r="K255" s="58" t="s">
        <v>1389</v>
      </c>
      <c r="L255" s="58" t="s">
        <v>49</v>
      </c>
      <c r="M255" s="58" t="s">
        <v>38</v>
      </c>
      <c r="N255" s="58" t="s">
        <v>1286</v>
      </c>
      <c r="O255" s="58" t="s">
        <v>64</v>
      </c>
      <c r="P255" s="58" t="s">
        <v>86</v>
      </c>
      <c r="Q255" s="58" t="s">
        <v>32</v>
      </c>
      <c r="R255" s="58" t="s">
        <v>287</v>
      </c>
      <c r="S255" s="58" t="s">
        <v>1390</v>
      </c>
      <c r="T255" s="58" t="s">
        <v>33</v>
      </c>
      <c r="U255" s="58" t="s">
        <v>26</v>
      </c>
    </row>
    <row r="256" spans="1:21" ht="45">
      <c r="A256" s="57">
        <v>826</v>
      </c>
      <c r="B256" s="58" t="s">
        <v>1106</v>
      </c>
      <c r="C256" s="58" t="s">
        <v>22</v>
      </c>
      <c r="D256" s="59">
        <v>40060</v>
      </c>
      <c r="E256" s="58" t="s">
        <v>438</v>
      </c>
      <c r="F256" s="58" t="s">
        <v>26</v>
      </c>
      <c r="G256" s="58" t="s">
        <v>33</v>
      </c>
      <c r="H256" s="58" t="s">
        <v>26</v>
      </c>
      <c r="I256" s="58" t="s">
        <v>1107</v>
      </c>
      <c r="J256" s="58" t="s">
        <v>26</v>
      </c>
      <c r="K256" s="58" t="s">
        <v>26</v>
      </c>
      <c r="L256" s="58" t="s">
        <v>26</v>
      </c>
      <c r="M256" s="58" t="s">
        <v>264</v>
      </c>
      <c r="N256" s="58" t="s">
        <v>224</v>
      </c>
      <c r="O256" s="58" t="s">
        <v>64</v>
      </c>
      <c r="P256" s="58" t="s">
        <v>54</v>
      </c>
      <c r="Q256" s="58" t="s">
        <v>26</v>
      </c>
      <c r="R256" s="58" t="s">
        <v>42</v>
      </c>
      <c r="S256" s="58" t="s">
        <v>26</v>
      </c>
      <c r="T256" s="58" t="s">
        <v>33</v>
      </c>
      <c r="U256" s="58" t="s">
        <v>26</v>
      </c>
    </row>
    <row r="257" spans="1:21" ht="30">
      <c r="A257" s="57">
        <v>827</v>
      </c>
      <c r="B257" s="58" t="s">
        <v>1108</v>
      </c>
      <c r="C257" s="58" t="s">
        <v>22</v>
      </c>
      <c r="D257" s="59">
        <v>39685</v>
      </c>
      <c r="E257" s="58" t="s">
        <v>438</v>
      </c>
      <c r="F257" s="58" t="s">
        <v>26</v>
      </c>
      <c r="G257" s="58" t="s">
        <v>33</v>
      </c>
      <c r="H257" s="58" t="s">
        <v>26</v>
      </c>
      <c r="I257" s="58" t="s">
        <v>1109</v>
      </c>
      <c r="J257" s="58" t="s">
        <v>26</v>
      </c>
      <c r="K257" s="58" t="s">
        <v>26</v>
      </c>
      <c r="L257" s="58" t="s">
        <v>26</v>
      </c>
      <c r="M257" s="58" t="s">
        <v>53</v>
      </c>
      <c r="N257" s="58" t="s">
        <v>42</v>
      </c>
      <c r="O257" s="58" t="s">
        <v>26</v>
      </c>
      <c r="P257" s="58" t="s">
        <v>53</v>
      </c>
      <c r="Q257" s="58" t="s">
        <v>50</v>
      </c>
      <c r="R257" s="58" t="s">
        <v>42</v>
      </c>
      <c r="S257" s="58" t="s">
        <v>1110</v>
      </c>
      <c r="T257" s="58" t="s">
        <v>33</v>
      </c>
      <c r="U257" s="58" t="s">
        <v>26</v>
      </c>
    </row>
    <row r="258" spans="1:21" ht="30">
      <c r="A258" s="57">
        <v>828</v>
      </c>
      <c r="B258" s="58" t="s">
        <v>1111</v>
      </c>
      <c r="C258" s="58" t="s">
        <v>22</v>
      </c>
      <c r="D258" s="59">
        <v>39489</v>
      </c>
      <c r="E258" s="58" t="s">
        <v>438</v>
      </c>
      <c r="F258" s="58" t="s">
        <v>26</v>
      </c>
      <c r="G258" s="58" t="s">
        <v>33</v>
      </c>
      <c r="H258" s="58" t="s">
        <v>26</v>
      </c>
      <c r="I258" s="58" t="s">
        <v>1112</v>
      </c>
      <c r="J258" s="58" t="s">
        <v>26</v>
      </c>
      <c r="K258" s="58" t="s">
        <v>26</v>
      </c>
      <c r="L258" s="58" t="s">
        <v>26</v>
      </c>
      <c r="M258" s="58" t="s">
        <v>50</v>
      </c>
      <c r="N258" s="58" t="s">
        <v>1113</v>
      </c>
      <c r="O258" s="58" t="s">
        <v>64</v>
      </c>
      <c r="P258" s="58" t="s">
        <v>53</v>
      </c>
      <c r="Q258" s="58" t="s">
        <v>53</v>
      </c>
      <c r="R258" s="58" t="s">
        <v>42</v>
      </c>
      <c r="S258" s="58" t="s">
        <v>26</v>
      </c>
      <c r="T258" s="58" t="s">
        <v>33</v>
      </c>
      <c r="U258" s="58" t="s">
        <v>26</v>
      </c>
    </row>
    <row r="259" spans="1:21" ht="150">
      <c r="A259" s="57">
        <v>829</v>
      </c>
      <c r="B259" s="58" t="s">
        <v>1114</v>
      </c>
      <c r="C259" s="58" t="s">
        <v>22</v>
      </c>
      <c r="D259" s="59">
        <v>40014</v>
      </c>
      <c r="E259" s="58" t="s">
        <v>438</v>
      </c>
      <c r="F259" s="58" t="s">
        <v>26</v>
      </c>
      <c r="G259" s="58" t="s">
        <v>33</v>
      </c>
      <c r="H259" s="58" t="s">
        <v>26</v>
      </c>
      <c r="I259" s="58" t="s">
        <v>1115</v>
      </c>
      <c r="J259" s="58" t="s">
        <v>26</v>
      </c>
      <c r="K259" s="58" t="s">
        <v>26</v>
      </c>
      <c r="L259" s="58" t="s">
        <v>26</v>
      </c>
      <c r="M259" s="58" t="s">
        <v>26</v>
      </c>
      <c r="N259" s="58" t="s">
        <v>1116</v>
      </c>
      <c r="O259" s="58" t="s">
        <v>26</v>
      </c>
      <c r="P259" s="58" t="s">
        <v>116</v>
      </c>
      <c r="Q259" s="58" t="s">
        <v>65</v>
      </c>
      <c r="R259" s="58" t="s">
        <v>42</v>
      </c>
      <c r="S259" s="58" t="s">
        <v>26</v>
      </c>
      <c r="T259" s="58" t="s">
        <v>33</v>
      </c>
      <c r="U259" s="58" t="s">
        <v>26</v>
      </c>
    </row>
    <row r="260" spans="1:21" ht="60">
      <c r="A260" s="57">
        <v>830</v>
      </c>
      <c r="B260" s="58" t="s">
        <v>1710</v>
      </c>
      <c r="C260" s="58" t="s">
        <v>22</v>
      </c>
      <c r="D260" s="59">
        <v>39949</v>
      </c>
      <c r="E260" s="58" t="s">
        <v>438</v>
      </c>
      <c r="F260" s="58" t="s">
        <v>26</v>
      </c>
      <c r="G260" s="58" t="s">
        <v>33</v>
      </c>
      <c r="H260" s="58" t="s">
        <v>26</v>
      </c>
      <c r="I260" s="58" t="s">
        <v>1117</v>
      </c>
      <c r="J260" s="58" t="s">
        <v>26</v>
      </c>
      <c r="K260" s="58" t="s">
        <v>26</v>
      </c>
      <c r="L260" s="58" t="s">
        <v>26</v>
      </c>
      <c r="M260" s="58" t="s">
        <v>342</v>
      </c>
      <c r="N260" s="58" t="s">
        <v>75</v>
      </c>
      <c r="O260" s="58" t="s">
        <v>26</v>
      </c>
      <c r="P260" s="58" t="s">
        <v>396</v>
      </c>
      <c r="Q260" s="58" t="s">
        <v>26</v>
      </c>
      <c r="R260" s="58" t="s">
        <v>42</v>
      </c>
      <c r="S260" s="58" t="s">
        <v>1118</v>
      </c>
      <c r="T260" s="58" t="s">
        <v>33</v>
      </c>
      <c r="U260" s="58" t="s">
        <v>26</v>
      </c>
    </row>
    <row r="261" spans="1:21" ht="45">
      <c r="A261" s="57">
        <v>831</v>
      </c>
      <c r="B261" s="58" t="s">
        <v>1711</v>
      </c>
      <c r="C261" s="58" t="s">
        <v>22</v>
      </c>
      <c r="D261" s="59">
        <v>39345</v>
      </c>
      <c r="E261" s="58" t="s">
        <v>438</v>
      </c>
      <c r="F261" s="58" t="s">
        <v>26</v>
      </c>
      <c r="G261" s="58" t="s">
        <v>33</v>
      </c>
      <c r="H261" s="58" t="s">
        <v>26</v>
      </c>
      <c r="I261" s="58" t="s">
        <v>1119</v>
      </c>
      <c r="J261" s="58" t="s">
        <v>26</v>
      </c>
      <c r="K261" s="58" t="s">
        <v>26</v>
      </c>
      <c r="L261" s="58" t="s">
        <v>26</v>
      </c>
      <c r="M261" s="58" t="s">
        <v>38</v>
      </c>
      <c r="N261" s="58" t="s">
        <v>1120</v>
      </c>
      <c r="O261" s="58" t="s">
        <v>1121</v>
      </c>
      <c r="P261" s="58" t="s">
        <v>26</v>
      </c>
      <c r="Q261" s="58" t="s">
        <v>26</v>
      </c>
      <c r="R261" s="58" t="s">
        <v>121</v>
      </c>
      <c r="S261" s="58" t="s">
        <v>26</v>
      </c>
      <c r="T261" s="58" t="s">
        <v>33</v>
      </c>
      <c r="U261" s="58" t="s">
        <v>26</v>
      </c>
    </row>
    <row r="262" spans="1:21" ht="45">
      <c r="A262" s="57">
        <v>832</v>
      </c>
      <c r="B262" s="58" t="s">
        <v>1122</v>
      </c>
      <c r="C262" s="58" t="s">
        <v>22</v>
      </c>
      <c r="D262" s="59">
        <v>39714</v>
      </c>
      <c r="E262" s="58" t="s">
        <v>438</v>
      </c>
      <c r="F262" s="58" t="s">
        <v>26</v>
      </c>
      <c r="G262" s="58" t="s">
        <v>33</v>
      </c>
      <c r="H262" s="58" t="s">
        <v>26</v>
      </c>
      <c r="I262" s="58" t="s">
        <v>1066</v>
      </c>
      <c r="J262" s="58" t="s">
        <v>26</v>
      </c>
      <c r="K262" s="58" t="s">
        <v>26</v>
      </c>
      <c r="L262" s="58" t="s">
        <v>26</v>
      </c>
      <c r="M262" s="58" t="s">
        <v>1067</v>
      </c>
      <c r="N262" s="58" t="s">
        <v>530</v>
      </c>
      <c r="O262" s="58" t="s">
        <v>26</v>
      </c>
      <c r="P262" s="58" t="s">
        <v>26</v>
      </c>
      <c r="Q262" s="58" t="s">
        <v>26</v>
      </c>
      <c r="R262" s="58" t="s">
        <v>42</v>
      </c>
      <c r="S262" s="58" t="s">
        <v>26</v>
      </c>
      <c r="T262" s="58" t="s">
        <v>33</v>
      </c>
      <c r="U262" s="58" t="s">
        <v>26</v>
      </c>
    </row>
    <row r="263" spans="1:21" ht="30">
      <c r="A263" s="57">
        <v>833</v>
      </c>
      <c r="B263" s="58" t="s">
        <v>1123</v>
      </c>
      <c r="C263" s="58" t="s">
        <v>22</v>
      </c>
      <c r="D263" s="59">
        <v>39703</v>
      </c>
      <c r="E263" s="58" t="s">
        <v>438</v>
      </c>
      <c r="F263" s="58" t="s">
        <v>26</v>
      </c>
      <c r="G263" s="58" t="s">
        <v>33</v>
      </c>
      <c r="H263" s="58" t="s">
        <v>26</v>
      </c>
      <c r="I263" s="58" t="s">
        <v>1124</v>
      </c>
      <c r="J263" s="58" t="s">
        <v>26</v>
      </c>
      <c r="K263" s="58" t="s">
        <v>26</v>
      </c>
      <c r="L263" s="58" t="s">
        <v>26</v>
      </c>
      <c r="M263" s="58" t="s">
        <v>1125</v>
      </c>
      <c r="N263" s="58" t="s">
        <v>64</v>
      </c>
      <c r="O263" s="58" t="s">
        <v>26</v>
      </c>
      <c r="P263" s="58" t="s">
        <v>54</v>
      </c>
      <c r="Q263" s="58" t="s">
        <v>65</v>
      </c>
      <c r="R263" s="58" t="s">
        <v>42</v>
      </c>
      <c r="S263" s="58" t="s">
        <v>1045</v>
      </c>
      <c r="T263" s="58" t="s">
        <v>33</v>
      </c>
      <c r="U263" s="58" t="s">
        <v>26</v>
      </c>
    </row>
    <row r="264" spans="1:21" ht="45">
      <c r="A264" s="57">
        <v>834</v>
      </c>
      <c r="B264" s="58" t="s">
        <v>1126</v>
      </c>
      <c r="C264" s="58" t="s">
        <v>22</v>
      </c>
      <c r="D264" s="59">
        <v>39491</v>
      </c>
      <c r="E264" s="58" t="s">
        <v>438</v>
      </c>
      <c r="F264" s="58" t="s">
        <v>26</v>
      </c>
      <c r="G264" s="58" t="s">
        <v>33</v>
      </c>
      <c r="H264" s="58" t="s">
        <v>26</v>
      </c>
      <c r="I264" s="58" t="s">
        <v>1127</v>
      </c>
      <c r="J264" s="58" t="s">
        <v>26</v>
      </c>
      <c r="K264" s="58" t="s">
        <v>26</v>
      </c>
      <c r="L264" s="58" t="s">
        <v>26</v>
      </c>
      <c r="M264" s="58" t="s">
        <v>65</v>
      </c>
      <c r="N264" s="58" t="s">
        <v>1128</v>
      </c>
      <c r="O264" s="58" t="s">
        <v>26</v>
      </c>
      <c r="P264" s="58" t="s">
        <v>116</v>
      </c>
      <c r="Q264" s="58" t="s">
        <v>41</v>
      </c>
      <c r="R264" s="58" t="s">
        <v>1080</v>
      </c>
      <c r="S264" s="58" t="s">
        <v>26</v>
      </c>
      <c r="T264" s="58" t="s">
        <v>33</v>
      </c>
      <c r="U264" s="58" t="s">
        <v>26</v>
      </c>
    </row>
    <row r="265" spans="1:21" ht="30">
      <c r="A265" s="57">
        <v>835</v>
      </c>
      <c r="B265" s="58" t="s">
        <v>1129</v>
      </c>
      <c r="C265" s="58" t="s">
        <v>22</v>
      </c>
      <c r="D265" s="59">
        <v>39625</v>
      </c>
      <c r="E265" s="58" t="s">
        <v>438</v>
      </c>
      <c r="F265" s="58" t="s">
        <v>559</v>
      </c>
      <c r="G265" s="58" t="s">
        <v>33</v>
      </c>
      <c r="H265" s="58" t="s">
        <v>26</v>
      </c>
      <c r="I265" s="58" t="s">
        <v>1130</v>
      </c>
      <c r="J265" s="58" t="s">
        <v>1131</v>
      </c>
      <c r="K265" s="58" t="s">
        <v>1132</v>
      </c>
      <c r="L265" s="58" t="s">
        <v>882</v>
      </c>
      <c r="M265" s="58" t="s">
        <v>197</v>
      </c>
      <c r="N265" s="58" t="s">
        <v>99</v>
      </c>
      <c r="O265" s="58" t="s">
        <v>26</v>
      </c>
      <c r="P265" s="58" t="s">
        <v>116</v>
      </c>
      <c r="Q265" s="58" t="s">
        <v>26</v>
      </c>
      <c r="R265" s="58" t="s">
        <v>42</v>
      </c>
      <c r="S265" s="58" t="s">
        <v>26</v>
      </c>
      <c r="T265" s="58" t="s">
        <v>33</v>
      </c>
      <c r="U265" s="58" t="s">
        <v>26</v>
      </c>
    </row>
    <row r="266" spans="1:21" ht="45">
      <c r="A266" s="57">
        <v>836</v>
      </c>
      <c r="B266" s="58" t="s">
        <v>1133</v>
      </c>
      <c r="C266" s="58" t="s">
        <v>22</v>
      </c>
      <c r="D266" s="59">
        <v>39824</v>
      </c>
      <c r="E266" s="58" t="s">
        <v>438</v>
      </c>
      <c r="F266" s="58" t="s">
        <v>1134</v>
      </c>
      <c r="G266" s="58" t="s">
        <v>33</v>
      </c>
      <c r="H266" s="58" t="s">
        <v>1135</v>
      </c>
      <c r="I266" s="58" t="s">
        <v>1135</v>
      </c>
      <c r="J266" s="58" t="s">
        <v>26</v>
      </c>
      <c r="K266" s="58" t="s">
        <v>26</v>
      </c>
      <c r="L266" s="58" t="s">
        <v>128</v>
      </c>
      <c r="M266" s="58" t="s">
        <v>1125</v>
      </c>
      <c r="N266" s="58" t="s">
        <v>64</v>
      </c>
      <c r="O266" s="58" t="s">
        <v>26</v>
      </c>
      <c r="P266" s="58" t="s">
        <v>65</v>
      </c>
      <c r="Q266" s="58" t="s">
        <v>41</v>
      </c>
      <c r="R266" s="58" t="s">
        <v>42</v>
      </c>
      <c r="S266" s="58" t="s">
        <v>1045</v>
      </c>
      <c r="T266" s="58" t="s">
        <v>33</v>
      </c>
      <c r="U266" s="58" t="s">
        <v>26</v>
      </c>
    </row>
    <row r="267" spans="1:21" ht="45">
      <c r="A267" s="57">
        <v>837</v>
      </c>
      <c r="B267" s="58" t="s">
        <v>1136</v>
      </c>
      <c r="C267" s="58" t="s">
        <v>22</v>
      </c>
      <c r="D267" s="59">
        <v>39658</v>
      </c>
      <c r="E267" s="58" t="s">
        <v>438</v>
      </c>
      <c r="F267" s="58" t="s">
        <v>26</v>
      </c>
      <c r="G267" s="58" t="s">
        <v>33</v>
      </c>
      <c r="H267" s="58" t="s">
        <v>26</v>
      </c>
      <c r="I267" s="58" t="s">
        <v>1137</v>
      </c>
      <c r="J267" s="58" t="s">
        <v>26</v>
      </c>
      <c r="K267" s="58" t="s">
        <v>26</v>
      </c>
      <c r="L267" s="58" t="s">
        <v>26</v>
      </c>
      <c r="M267" s="58" t="s">
        <v>86</v>
      </c>
      <c r="N267" s="58" t="s">
        <v>1138</v>
      </c>
      <c r="O267" s="58" t="s">
        <v>231</v>
      </c>
      <c r="P267" s="58" t="s">
        <v>26</v>
      </c>
      <c r="Q267" s="58" t="s">
        <v>26</v>
      </c>
      <c r="R267" s="58" t="s">
        <v>42</v>
      </c>
      <c r="S267" s="58" t="s">
        <v>1139</v>
      </c>
      <c r="T267" s="58" t="s">
        <v>33</v>
      </c>
      <c r="U267" s="58" t="s">
        <v>26</v>
      </c>
    </row>
    <row r="268" spans="1:21" ht="30">
      <c r="A268" s="57">
        <v>838</v>
      </c>
      <c r="B268" s="58" t="s">
        <v>1693</v>
      </c>
      <c r="C268" s="58" t="s">
        <v>22</v>
      </c>
      <c r="D268" s="59">
        <v>40065</v>
      </c>
      <c r="E268" s="58" t="s">
        <v>438</v>
      </c>
      <c r="F268" s="58" t="s">
        <v>338</v>
      </c>
      <c r="G268" s="58" t="s">
        <v>33</v>
      </c>
      <c r="H268" s="58" t="s">
        <v>26</v>
      </c>
      <c r="I268" s="58" t="s">
        <v>1140</v>
      </c>
      <c r="J268" s="58" t="s">
        <v>1141</v>
      </c>
      <c r="K268" s="58" t="s">
        <v>26</v>
      </c>
      <c r="L268" s="58" t="s">
        <v>128</v>
      </c>
      <c r="M268" s="58" t="s">
        <v>86</v>
      </c>
      <c r="N268" s="58" t="s">
        <v>343</v>
      </c>
      <c r="O268" s="58" t="s">
        <v>64</v>
      </c>
      <c r="P268" s="58" t="s">
        <v>41</v>
      </c>
      <c r="Q268" s="58" t="s">
        <v>41</v>
      </c>
      <c r="R268" s="58" t="s">
        <v>42</v>
      </c>
      <c r="S268" s="58" t="s">
        <v>26</v>
      </c>
      <c r="T268" s="58" t="s">
        <v>33</v>
      </c>
      <c r="U268" s="58" t="s">
        <v>26</v>
      </c>
    </row>
    <row r="269" spans="1:21" ht="30">
      <c r="A269" s="57">
        <v>839</v>
      </c>
      <c r="B269" s="58" t="s">
        <v>1142</v>
      </c>
      <c r="C269" s="58" t="s">
        <v>22</v>
      </c>
      <c r="D269" s="59">
        <v>39739</v>
      </c>
      <c r="E269" s="58" t="s">
        <v>438</v>
      </c>
      <c r="F269" s="58" t="s">
        <v>109</v>
      </c>
      <c r="G269" s="58" t="s">
        <v>33</v>
      </c>
      <c r="H269" s="58" t="s">
        <v>26</v>
      </c>
      <c r="I269" s="58" t="s">
        <v>1143</v>
      </c>
      <c r="J269" s="58" t="s">
        <v>26</v>
      </c>
      <c r="K269" s="58" t="s">
        <v>26</v>
      </c>
      <c r="L269" s="58" t="s">
        <v>128</v>
      </c>
      <c r="M269" s="58" t="s">
        <v>41</v>
      </c>
      <c r="N269" s="58" t="s">
        <v>224</v>
      </c>
      <c r="O269" s="58" t="s">
        <v>64</v>
      </c>
      <c r="P269" s="58" t="s">
        <v>70</v>
      </c>
      <c r="Q269" s="58" t="s">
        <v>114</v>
      </c>
      <c r="R269" s="58" t="s">
        <v>42</v>
      </c>
      <c r="S269" s="58" t="s">
        <v>225</v>
      </c>
      <c r="T269" s="58" t="s">
        <v>33</v>
      </c>
      <c r="U269" s="58" t="s">
        <v>26</v>
      </c>
    </row>
    <row r="270" spans="1:21" ht="30">
      <c r="A270" s="57">
        <v>840</v>
      </c>
      <c r="B270" s="58" t="s">
        <v>1144</v>
      </c>
      <c r="C270" s="58" t="s">
        <v>22</v>
      </c>
      <c r="D270" s="59">
        <v>39844</v>
      </c>
      <c r="E270" s="58" t="s">
        <v>438</v>
      </c>
      <c r="F270" s="58" t="s">
        <v>1145</v>
      </c>
      <c r="G270" s="58" t="s">
        <v>33</v>
      </c>
      <c r="H270" s="58" t="s">
        <v>26</v>
      </c>
      <c r="I270" s="58" t="s">
        <v>1146</v>
      </c>
      <c r="J270" s="58" t="s">
        <v>1147</v>
      </c>
      <c r="K270" s="58" t="s">
        <v>1148</v>
      </c>
      <c r="L270" s="58" t="s">
        <v>882</v>
      </c>
      <c r="M270" s="58" t="s">
        <v>1149</v>
      </c>
      <c r="N270" s="58" t="s">
        <v>64</v>
      </c>
      <c r="O270" s="58" t="s">
        <v>26</v>
      </c>
      <c r="P270" s="58" t="s">
        <v>50</v>
      </c>
      <c r="Q270" s="58" t="s">
        <v>613</v>
      </c>
      <c r="R270" s="58" t="s">
        <v>42</v>
      </c>
      <c r="S270" s="58" t="s">
        <v>1150</v>
      </c>
      <c r="T270" s="58" t="s">
        <v>33</v>
      </c>
      <c r="U270" s="58" t="s">
        <v>26</v>
      </c>
    </row>
    <row r="271" spans="1:21" ht="30">
      <c r="A271" s="57">
        <v>841</v>
      </c>
      <c r="B271" s="58" t="s">
        <v>1151</v>
      </c>
      <c r="C271" s="58" t="s">
        <v>22</v>
      </c>
      <c r="D271" s="59">
        <v>40170</v>
      </c>
      <c r="E271" s="58" t="s">
        <v>438</v>
      </c>
      <c r="F271" s="58" t="s">
        <v>26</v>
      </c>
      <c r="G271" s="58" t="s">
        <v>33</v>
      </c>
      <c r="H271" s="58" t="s">
        <v>26</v>
      </c>
      <c r="I271" s="58" t="s">
        <v>1152</v>
      </c>
      <c r="J271" s="58" t="s">
        <v>26</v>
      </c>
      <c r="K271" s="58" t="s">
        <v>26</v>
      </c>
      <c r="L271" s="58" t="s">
        <v>26</v>
      </c>
      <c r="M271" s="58" t="s">
        <v>65</v>
      </c>
      <c r="N271" s="58" t="s">
        <v>188</v>
      </c>
      <c r="O271" s="58" t="s">
        <v>26</v>
      </c>
      <c r="P271" s="58" t="s">
        <v>26</v>
      </c>
      <c r="Q271" s="58" t="s">
        <v>26</v>
      </c>
      <c r="R271" s="58" t="s">
        <v>42</v>
      </c>
      <c r="S271" s="58" t="s">
        <v>1153</v>
      </c>
      <c r="T271" s="58" t="s">
        <v>33</v>
      </c>
      <c r="U271" s="58" t="s">
        <v>26</v>
      </c>
    </row>
    <row r="272" spans="1:21" ht="135">
      <c r="A272" s="57">
        <v>842</v>
      </c>
      <c r="B272" s="58" t="s">
        <v>1154</v>
      </c>
      <c r="C272" s="58" t="s">
        <v>22</v>
      </c>
      <c r="D272" s="59">
        <v>39710</v>
      </c>
      <c r="E272" s="58" t="s">
        <v>438</v>
      </c>
      <c r="F272" s="58" t="s">
        <v>26</v>
      </c>
      <c r="G272" s="58" t="s">
        <v>33</v>
      </c>
      <c r="H272" s="58" t="s">
        <v>26</v>
      </c>
      <c r="I272" s="58" t="s">
        <v>1155</v>
      </c>
      <c r="J272" s="58" t="s">
        <v>26</v>
      </c>
      <c r="K272" s="58" t="s">
        <v>26</v>
      </c>
      <c r="L272" s="58" t="s">
        <v>26</v>
      </c>
      <c r="M272" s="58" t="s">
        <v>430</v>
      </c>
      <c r="N272" s="58" t="s">
        <v>1156</v>
      </c>
      <c r="O272" s="58" t="s">
        <v>26</v>
      </c>
      <c r="P272" s="58" t="s">
        <v>142</v>
      </c>
      <c r="Q272" s="58" t="s">
        <v>26</v>
      </c>
      <c r="R272" s="58" t="s">
        <v>42</v>
      </c>
      <c r="S272" s="58" t="s">
        <v>26</v>
      </c>
      <c r="T272" s="58" t="s">
        <v>33</v>
      </c>
      <c r="U272" s="58" t="s">
        <v>26</v>
      </c>
    </row>
    <row r="273" spans="1:21" ht="30">
      <c r="A273" s="57">
        <v>843</v>
      </c>
      <c r="B273" s="58" t="s">
        <v>1712</v>
      </c>
      <c r="C273" s="58" t="s">
        <v>22</v>
      </c>
      <c r="D273" s="59">
        <v>0</v>
      </c>
      <c r="E273" s="58" t="s">
        <v>438</v>
      </c>
      <c r="F273" s="58" t="s">
        <v>26</v>
      </c>
      <c r="G273" s="58" t="s">
        <v>33</v>
      </c>
      <c r="H273" s="58" t="s">
        <v>26</v>
      </c>
      <c r="I273" s="58" t="s">
        <v>1157</v>
      </c>
      <c r="J273" s="58" t="s">
        <v>26</v>
      </c>
      <c r="K273" s="58" t="s">
        <v>26</v>
      </c>
      <c r="L273" s="58" t="s">
        <v>26</v>
      </c>
      <c r="M273" s="58" t="s">
        <v>1158</v>
      </c>
      <c r="N273" s="58" t="s">
        <v>64</v>
      </c>
      <c r="O273" s="58" t="s">
        <v>26</v>
      </c>
      <c r="P273" s="58" t="s">
        <v>53</v>
      </c>
      <c r="Q273" s="58" t="s">
        <v>50</v>
      </c>
      <c r="R273" s="58" t="s">
        <v>42</v>
      </c>
      <c r="S273" s="58" t="s">
        <v>1159</v>
      </c>
      <c r="T273" s="58" t="s">
        <v>33</v>
      </c>
      <c r="U273" s="58" t="s">
        <v>26</v>
      </c>
    </row>
    <row r="274" spans="1:21" ht="135">
      <c r="A274" s="57">
        <v>844</v>
      </c>
      <c r="B274" s="58" t="s">
        <v>1160</v>
      </c>
      <c r="C274" s="58" t="s">
        <v>22</v>
      </c>
      <c r="D274" s="59">
        <v>44008</v>
      </c>
      <c r="E274" s="58" t="s">
        <v>438</v>
      </c>
      <c r="F274" s="58" t="s">
        <v>26</v>
      </c>
      <c r="G274" s="58" t="s">
        <v>33</v>
      </c>
      <c r="H274" s="58" t="s">
        <v>26</v>
      </c>
      <c r="I274" s="58" t="s">
        <v>1161</v>
      </c>
      <c r="J274" s="58" t="s">
        <v>26</v>
      </c>
      <c r="K274" s="58" t="s">
        <v>26</v>
      </c>
      <c r="L274" s="58" t="s">
        <v>26</v>
      </c>
      <c r="M274" s="58" t="s">
        <v>26</v>
      </c>
      <c r="N274" s="58" t="s">
        <v>1162</v>
      </c>
      <c r="O274" s="58" t="s">
        <v>26</v>
      </c>
      <c r="P274" s="58" t="s">
        <v>26</v>
      </c>
      <c r="Q274" s="58" t="s">
        <v>1163</v>
      </c>
      <c r="R274" s="58" t="s">
        <v>42</v>
      </c>
      <c r="S274" s="58" t="s">
        <v>26</v>
      </c>
      <c r="T274" s="58" t="s">
        <v>33</v>
      </c>
      <c r="U274" s="58" t="s">
        <v>26</v>
      </c>
    </row>
    <row r="275" spans="1:21" ht="45">
      <c r="A275" s="57">
        <v>845</v>
      </c>
      <c r="B275" s="58" t="s">
        <v>1713</v>
      </c>
      <c r="C275" s="58" t="s">
        <v>22</v>
      </c>
      <c r="D275" s="59">
        <v>40060</v>
      </c>
      <c r="E275" s="58" t="s">
        <v>438</v>
      </c>
      <c r="F275" s="58" t="s">
        <v>26</v>
      </c>
      <c r="G275" s="58" t="s">
        <v>33</v>
      </c>
      <c r="H275" s="58" t="s">
        <v>26</v>
      </c>
      <c r="I275" s="58" t="s">
        <v>1107</v>
      </c>
      <c r="J275" s="58" t="s">
        <v>26</v>
      </c>
      <c r="K275" s="58" t="s">
        <v>26</v>
      </c>
      <c r="L275" s="58" t="s">
        <v>26</v>
      </c>
      <c r="M275" s="58" t="s">
        <v>264</v>
      </c>
      <c r="N275" s="58" t="s">
        <v>224</v>
      </c>
      <c r="O275" s="58" t="s">
        <v>64</v>
      </c>
      <c r="P275" s="58" t="s">
        <v>54</v>
      </c>
      <c r="Q275" s="58" t="s">
        <v>26</v>
      </c>
      <c r="R275" s="58" t="s">
        <v>42</v>
      </c>
      <c r="S275" s="58" t="s">
        <v>26</v>
      </c>
      <c r="T275" s="58" t="s">
        <v>33</v>
      </c>
      <c r="U275" s="58" t="s">
        <v>26</v>
      </c>
    </row>
    <row r="276" spans="1:21" ht="30">
      <c r="A276" s="57">
        <v>846</v>
      </c>
      <c r="B276" s="58" t="s">
        <v>1164</v>
      </c>
      <c r="C276" s="58" t="s">
        <v>22</v>
      </c>
      <c r="D276" s="59">
        <v>39668</v>
      </c>
      <c r="E276" s="58" t="s">
        <v>438</v>
      </c>
      <c r="F276" s="58" t="s">
        <v>1165</v>
      </c>
      <c r="G276" s="58" t="s">
        <v>33</v>
      </c>
      <c r="H276" s="58" t="s">
        <v>26</v>
      </c>
      <c r="I276" s="58" t="s">
        <v>1166</v>
      </c>
      <c r="J276" s="58" t="s">
        <v>1167</v>
      </c>
      <c r="K276" s="58" t="s">
        <v>1168</v>
      </c>
      <c r="L276" s="58" t="s">
        <v>128</v>
      </c>
      <c r="M276" s="58" t="s">
        <v>38</v>
      </c>
      <c r="N276" s="58" t="s">
        <v>58</v>
      </c>
      <c r="O276" s="58" t="s">
        <v>64</v>
      </c>
      <c r="P276" s="58" t="s">
        <v>53</v>
      </c>
      <c r="Q276" s="58" t="s">
        <v>86</v>
      </c>
      <c r="R276" s="58" t="s">
        <v>42</v>
      </c>
      <c r="S276" s="58" t="s">
        <v>59</v>
      </c>
      <c r="T276" s="58" t="s">
        <v>33</v>
      </c>
      <c r="U276" s="58" t="s">
        <v>26</v>
      </c>
    </row>
    <row r="277" spans="1:21" ht="30">
      <c r="A277" s="57">
        <v>847</v>
      </c>
      <c r="B277" s="58" t="s">
        <v>1169</v>
      </c>
      <c r="C277" s="58" t="s">
        <v>22</v>
      </c>
      <c r="D277" s="59">
        <v>39825</v>
      </c>
      <c r="E277" s="58" t="s">
        <v>438</v>
      </c>
      <c r="F277" s="58" t="s">
        <v>209</v>
      </c>
      <c r="G277" s="58" t="s">
        <v>33</v>
      </c>
      <c r="H277" s="58" t="s">
        <v>26</v>
      </c>
      <c r="I277" s="58" t="s">
        <v>1170</v>
      </c>
      <c r="J277" s="58" t="s">
        <v>1171</v>
      </c>
      <c r="K277" s="58" t="s">
        <v>1172</v>
      </c>
      <c r="L277" s="58" t="s">
        <v>49</v>
      </c>
      <c r="M277" s="58" t="s">
        <v>104</v>
      </c>
      <c r="N277" s="58" t="s">
        <v>224</v>
      </c>
      <c r="O277" s="58" t="s">
        <v>26</v>
      </c>
      <c r="P277" s="58" t="s">
        <v>53</v>
      </c>
      <c r="Q277" s="58" t="s">
        <v>54</v>
      </c>
      <c r="R277" s="58" t="s">
        <v>42</v>
      </c>
      <c r="S277" s="58" t="s">
        <v>1173</v>
      </c>
      <c r="T277" s="58" t="s">
        <v>33</v>
      </c>
      <c r="U277" s="58" t="s">
        <v>26</v>
      </c>
    </row>
    <row r="278" spans="1:21" ht="30">
      <c r="A278" s="57">
        <v>848</v>
      </c>
      <c r="B278" s="58" t="s">
        <v>1174</v>
      </c>
      <c r="C278" s="58" t="s">
        <v>22</v>
      </c>
      <c r="D278" s="59">
        <v>39962</v>
      </c>
      <c r="E278" s="58" t="s">
        <v>438</v>
      </c>
      <c r="F278" s="58" t="s">
        <v>372</v>
      </c>
      <c r="G278" s="58" t="s">
        <v>33</v>
      </c>
      <c r="H278" s="58" t="s">
        <v>26</v>
      </c>
      <c r="I278" s="58" t="s">
        <v>1175</v>
      </c>
      <c r="J278" s="58" t="s">
        <v>1176</v>
      </c>
      <c r="K278" s="58" t="s">
        <v>1177</v>
      </c>
      <c r="L278" s="58" t="s">
        <v>26</v>
      </c>
      <c r="M278" s="58" t="s">
        <v>106</v>
      </c>
      <c r="N278" s="58" t="s">
        <v>75</v>
      </c>
      <c r="O278" s="58" t="s">
        <v>26</v>
      </c>
      <c r="P278" s="58" t="s">
        <v>65</v>
      </c>
      <c r="Q278" s="58" t="s">
        <v>65</v>
      </c>
      <c r="R278" s="58" t="s">
        <v>42</v>
      </c>
      <c r="S278" s="58" t="s">
        <v>1178</v>
      </c>
      <c r="T278" s="58" t="s">
        <v>33</v>
      </c>
      <c r="U278" s="58" t="s">
        <v>26</v>
      </c>
    </row>
    <row r="279" spans="1:21" ht="45">
      <c r="A279" s="57">
        <v>849</v>
      </c>
      <c r="B279" s="58" t="s">
        <v>1179</v>
      </c>
      <c r="C279" s="58" t="s">
        <v>22</v>
      </c>
      <c r="D279" s="59">
        <v>39929</v>
      </c>
      <c r="E279" s="58" t="s">
        <v>438</v>
      </c>
      <c r="F279" s="58" t="s">
        <v>372</v>
      </c>
      <c r="G279" s="58" t="s">
        <v>33</v>
      </c>
      <c r="H279" s="58" t="s">
        <v>26</v>
      </c>
      <c r="I279" s="58" t="s">
        <v>1180</v>
      </c>
      <c r="J279" s="58" t="s">
        <v>1181</v>
      </c>
      <c r="K279" s="58" t="s">
        <v>1182</v>
      </c>
      <c r="L279" s="58" t="s">
        <v>68</v>
      </c>
      <c r="M279" s="58" t="s">
        <v>86</v>
      </c>
      <c r="N279" s="58" t="s">
        <v>161</v>
      </c>
      <c r="O279" s="58" t="s">
        <v>64</v>
      </c>
      <c r="P279" s="58" t="s">
        <v>41</v>
      </c>
      <c r="Q279" s="58" t="s">
        <v>83</v>
      </c>
      <c r="R279" s="58" t="s">
        <v>42</v>
      </c>
      <c r="S279" s="58" t="s">
        <v>1183</v>
      </c>
      <c r="T279" s="58" t="s">
        <v>33</v>
      </c>
      <c r="U279" s="58" t="s">
        <v>1184</v>
      </c>
    </row>
    <row r="280" spans="1:21" ht="60">
      <c r="A280" s="57">
        <v>850</v>
      </c>
      <c r="B280" s="58" t="s">
        <v>1185</v>
      </c>
      <c r="C280" s="58" t="s">
        <v>22</v>
      </c>
      <c r="D280" s="59">
        <v>40068</v>
      </c>
      <c r="E280" s="58" t="s">
        <v>438</v>
      </c>
      <c r="F280" s="58" t="s">
        <v>372</v>
      </c>
      <c r="G280" s="58" t="s">
        <v>33</v>
      </c>
      <c r="H280" s="58" t="s">
        <v>26</v>
      </c>
      <c r="I280" s="58" t="s">
        <v>1186</v>
      </c>
      <c r="J280" s="58" t="s">
        <v>26</v>
      </c>
      <c r="K280" s="58" t="s">
        <v>1187</v>
      </c>
      <c r="L280" s="58" t="s">
        <v>1188</v>
      </c>
      <c r="M280" s="58" t="s">
        <v>327</v>
      </c>
      <c r="N280" s="58" t="s">
        <v>130</v>
      </c>
      <c r="O280" s="58" t="s">
        <v>26</v>
      </c>
      <c r="P280" s="58" t="s">
        <v>41</v>
      </c>
      <c r="Q280" s="58" t="s">
        <v>62</v>
      </c>
      <c r="R280" s="58" t="s">
        <v>42</v>
      </c>
      <c r="S280" s="58" t="s">
        <v>1189</v>
      </c>
      <c r="T280" s="58" t="s">
        <v>33</v>
      </c>
      <c r="U280" s="58" t="s">
        <v>26</v>
      </c>
    </row>
    <row r="281" spans="1:21" ht="30">
      <c r="A281" s="57">
        <v>851</v>
      </c>
      <c r="B281" s="58" t="s">
        <v>1190</v>
      </c>
      <c r="C281" s="58" t="s">
        <v>22</v>
      </c>
      <c r="D281" s="59">
        <v>40031</v>
      </c>
      <c r="E281" s="58" t="s">
        <v>438</v>
      </c>
      <c r="F281" s="58" t="s">
        <v>26</v>
      </c>
      <c r="G281" s="58" t="s">
        <v>33</v>
      </c>
      <c r="H281" s="58" t="s">
        <v>26</v>
      </c>
      <c r="I281" s="58" t="s">
        <v>1191</v>
      </c>
      <c r="J281" s="58" t="s">
        <v>26</v>
      </c>
      <c r="K281" s="58" t="s">
        <v>26</v>
      </c>
      <c r="L281" s="58" t="s">
        <v>26</v>
      </c>
      <c r="M281" s="58" t="s">
        <v>1192</v>
      </c>
      <c r="N281" s="58" t="s">
        <v>64</v>
      </c>
      <c r="O281" s="58" t="s">
        <v>26</v>
      </c>
      <c r="P281" s="58" t="s">
        <v>116</v>
      </c>
      <c r="Q281" s="58" t="s">
        <v>70</v>
      </c>
      <c r="R281" s="58" t="s">
        <v>42</v>
      </c>
      <c r="S281" s="58" t="s">
        <v>1193</v>
      </c>
      <c r="T281" s="58" t="s">
        <v>33</v>
      </c>
      <c r="U281" s="58" t="s">
        <v>1194</v>
      </c>
    </row>
    <row r="282" spans="1:21" ht="45">
      <c r="A282" s="57">
        <v>852</v>
      </c>
      <c r="B282" s="58" t="s">
        <v>1195</v>
      </c>
      <c r="C282" s="58" t="s">
        <v>22</v>
      </c>
      <c r="D282" s="59">
        <v>39102</v>
      </c>
      <c r="E282" s="58" t="s">
        <v>438</v>
      </c>
      <c r="F282" s="58" t="s">
        <v>26</v>
      </c>
      <c r="G282" s="58" t="s">
        <v>33</v>
      </c>
      <c r="H282" s="58" t="s">
        <v>26</v>
      </c>
      <c r="I282" s="58" t="s">
        <v>1066</v>
      </c>
      <c r="J282" s="58" t="s">
        <v>26</v>
      </c>
      <c r="K282" s="58" t="s">
        <v>26</v>
      </c>
      <c r="L282" s="58" t="s">
        <v>26</v>
      </c>
      <c r="M282" s="58" t="s">
        <v>1067</v>
      </c>
      <c r="N282" s="58" t="s">
        <v>530</v>
      </c>
      <c r="O282" s="58" t="s">
        <v>26</v>
      </c>
      <c r="P282" s="58" t="s">
        <v>26</v>
      </c>
      <c r="Q282" s="58" t="s">
        <v>26</v>
      </c>
      <c r="R282" s="58" t="s">
        <v>42</v>
      </c>
      <c r="S282" s="58" t="s">
        <v>26</v>
      </c>
      <c r="T282" s="58" t="s">
        <v>33</v>
      </c>
      <c r="U282" s="58" t="s">
        <v>26</v>
      </c>
    </row>
    <row r="283" spans="1:21" ht="30">
      <c r="A283" s="57">
        <v>853</v>
      </c>
      <c r="B283" s="58" t="s">
        <v>1196</v>
      </c>
      <c r="C283" s="58" t="s">
        <v>22</v>
      </c>
      <c r="D283" s="59">
        <v>39516</v>
      </c>
      <c r="E283" s="58" t="s">
        <v>438</v>
      </c>
      <c r="F283" s="58" t="s">
        <v>26</v>
      </c>
      <c r="G283" s="58" t="s">
        <v>33</v>
      </c>
      <c r="H283" s="58" t="s">
        <v>26</v>
      </c>
      <c r="I283" s="58" t="s">
        <v>1197</v>
      </c>
      <c r="J283" s="58" t="s">
        <v>26</v>
      </c>
      <c r="K283" s="58" t="s">
        <v>26</v>
      </c>
      <c r="L283" s="58" t="s">
        <v>26</v>
      </c>
      <c r="M283" s="58" t="s">
        <v>342</v>
      </c>
      <c r="N283" s="58" t="s">
        <v>52</v>
      </c>
      <c r="O283" s="58" t="s">
        <v>26</v>
      </c>
      <c r="P283" s="58" t="s">
        <v>54</v>
      </c>
      <c r="Q283" s="58" t="s">
        <v>1198</v>
      </c>
      <c r="R283" s="58" t="s">
        <v>42</v>
      </c>
      <c r="S283" s="58" t="s">
        <v>26</v>
      </c>
      <c r="T283" s="58" t="s">
        <v>33</v>
      </c>
      <c r="U283" s="58" t="s">
        <v>26</v>
      </c>
    </row>
    <row r="284" spans="1:21" ht="30">
      <c r="A284" s="57">
        <v>854</v>
      </c>
      <c r="B284" s="58" t="s">
        <v>1199</v>
      </c>
      <c r="C284" s="58" t="s">
        <v>22</v>
      </c>
      <c r="D284" s="59">
        <v>39590</v>
      </c>
      <c r="E284" s="58" t="s">
        <v>438</v>
      </c>
      <c r="F284" s="58" t="s">
        <v>26</v>
      </c>
      <c r="G284" s="58" t="s">
        <v>33</v>
      </c>
      <c r="H284" s="58" t="s">
        <v>26</v>
      </c>
      <c r="I284" s="58" t="s">
        <v>1200</v>
      </c>
      <c r="J284" s="58" t="s">
        <v>26</v>
      </c>
      <c r="K284" s="58" t="s">
        <v>26</v>
      </c>
      <c r="L284" s="58" t="s">
        <v>26</v>
      </c>
      <c r="M284" s="58" t="s">
        <v>50</v>
      </c>
      <c r="N284" s="58" t="s">
        <v>1201</v>
      </c>
      <c r="O284" s="58" t="s">
        <v>64</v>
      </c>
      <c r="P284" s="58" t="s">
        <v>65</v>
      </c>
      <c r="Q284" s="58" t="s">
        <v>38</v>
      </c>
      <c r="R284" s="58" t="s">
        <v>42</v>
      </c>
      <c r="S284" s="58" t="s">
        <v>771</v>
      </c>
      <c r="T284" s="58" t="s">
        <v>33</v>
      </c>
      <c r="U284" s="58" t="s">
        <v>26</v>
      </c>
    </row>
    <row r="285" spans="1:21" ht="60">
      <c r="A285" s="57">
        <v>855</v>
      </c>
      <c r="B285" s="58" t="s">
        <v>1202</v>
      </c>
      <c r="C285" s="58" t="s">
        <v>22</v>
      </c>
      <c r="D285" s="59">
        <v>39655</v>
      </c>
      <c r="E285" s="58" t="s">
        <v>438</v>
      </c>
      <c r="F285" s="58" t="s">
        <v>1673</v>
      </c>
      <c r="G285" s="58" t="s">
        <v>33</v>
      </c>
      <c r="H285" s="58" t="s">
        <v>26</v>
      </c>
      <c r="I285" s="58" t="s">
        <v>1674</v>
      </c>
      <c r="J285" s="58" t="s">
        <v>1675</v>
      </c>
      <c r="K285" s="58" t="s">
        <v>1676</v>
      </c>
      <c r="L285" s="58" t="s">
        <v>80</v>
      </c>
      <c r="M285" s="58" t="s">
        <v>276</v>
      </c>
      <c r="N285" s="58" t="s">
        <v>224</v>
      </c>
      <c r="O285" s="58" t="s">
        <v>26</v>
      </c>
      <c r="P285" s="58" t="s">
        <v>86</v>
      </c>
      <c r="Q285" s="58" t="s">
        <v>265</v>
      </c>
      <c r="R285" s="58" t="s">
        <v>42</v>
      </c>
      <c r="S285" s="58" t="s">
        <v>1203</v>
      </c>
      <c r="T285" s="58" t="s">
        <v>33</v>
      </c>
      <c r="U285" s="58" t="s">
        <v>1204</v>
      </c>
    </row>
    <row r="286" spans="1:21" ht="45">
      <c r="A286" s="57">
        <v>856</v>
      </c>
      <c r="B286" s="58" t="s">
        <v>1205</v>
      </c>
      <c r="C286" s="58" t="s">
        <v>22</v>
      </c>
      <c r="D286" s="59">
        <v>39620</v>
      </c>
      <c r="E286" s="58" t="s">
        <v>438</v>
      </c>
      <c r="F286" s="58" t="s">
        <v>45</v>
      </c>
      <c r="G286" s="58" t="s">
        <v>25</v>
      </c>
      <c r="H286" s="58" t="s">
        <v>26</v>
      </c>
      <c r="I286" s="58" t="s">
        <v>1206</v>
      </c>
      <c r="J286" s="58" t="s">
        <v>47</v>
      </c>
      <c r="K286" s="58" t="s">
        <v>48</v>
      </c>
      <c r="L286" s="58" t="s">
        <v>49</v>
      </c>
      <c r="M286" s="58" t="s">
        <v>50</v>
      </c>
      <c r="N286" s="58" t="s">
        <v>51</v>
      </c>
      <c r="O286" s="58" t="s">
        <v>52</v>
      </c>
      <c r="P286" s="58" t="s">
        <v>53</v>
      </c>
      <c r="Q286" s="58" t="s">
        <v>54</v>
      </c>
      <c r="R286" s="58" t="s">
        <v>42</v>
      </c>
      <c r="S286" s="58" t="s">
        <v>410</v>
      </c>
      <c r="T286" s="58" t="s">
        <v>33</v>
      </c>
      <c r="U286" s="58" t="s">
        <v>26</v>
      </c>
    </row>
    <row r="287" spans="1:21" ht="30">
      <c r="A287" s="57">
        <v>857</v>
      </c>
      <c r="B287" s="58" t="s">
        <v>1207</v>
      </c>
      <c r="C287" s="58" t="s">
        <v>22</v>
      </c>
      <c r="D287" s="59">
        <v>39412</v>
      </c>
      <c r="E287" s="58" t="s">
        <v>438</v>
      </c>
      <c r="F287" s="58" t="s">
        <v>26</v>
      </c>
      <c r="G287" s="58" t="s">
        <v>33</v>
      </c>
      <c r="H287" s="58" t="s">
        <v>26</v>
      </c>
      <c r="I287" s="58" t="s">
        <v>1066</v>
      </c>
      <c r="J287" s="58" t="s">
        <v>26</v>
      </c>
      <c r="K287" s="58" t="s">
        <v>26</v>
      </c>
      <c r="L287" s="58" t="s">
        <v>26</v>
      </c>
      <c r="M287" s="58" t="s">
        <v>1067</v>
      </c>
      <c r="N287" s="58" t="s">
        <v>530</v>
      </c>
      <c r="O287" s="58" t="s">
        <v>26</v>
      </c>
      <c r="P287" s="58" t="s">
        <v>26</v>
      </c>
      <c r="Q287" s="58" t="s">
        <v>26</v>
      </c>
      <c r="R287" s="58" t="s">
        <v>42</v>
      </c>
      <c r="S287" s="58" t="s">
        <v>26</v>
      </c>
      <c r="T287" s="58" t="s">
        <v>33</v>
      </c>
      <c r="U287" s="58" t="s">
        <v>26</v>
      </c>
    </row>
    <row r="288" spans="1:21" ht="30">
      <c r="A288" s="57">
        <v>858</v>
      </c>
      <c r="B288" s="58" t="s">
        <v>1208</v>
      </c>
      <c r="C288" s="58" t="s">
        <v>22</v>
      </c>
      <c r="D288" s="59">
        <v>40046</v>
      </c>
      <c r="E288" s="58" t="s">
        <v>438</v>
      </c>
      <c r="F288" s="58" t="s">
        <v>26</v>
      </c>
      <c r="G288" s="58" t="s">
        <v>33</v>
      </c>
      <c r="H288" s="58" t="s">
        <v>26</v>
      </c>
      <c r="I288" s="58" t="s">
        <v>1066</v>
      </c>
      <c r="J288" s="58" t="s">
        <v>26</v>
      </c>
      <c r="K288" s="58" t="s">
        <v>26</v>
      </c>
      <c r="L288" s="58" t="s">
        <v>26</v>
      </c>
      <c r="M288" s="58" t="s">
        <v>1067</v>
      </c>
      <c r="N288" s="58" t="s">
        <v>530</v>
      </c>
      <c r="O288" s="58" t="s">
        <v>26</v>
      </c>
      <c r="P288" s="58" t="s">
        <v>26</v>
      </c>
      <c r="Q288" s="58" t="s">
        <v>26</v>
      </c>
      <c r="R288" s="58" t="s">
        <v>42</v>
      </c>
      <c r="S288" s="58" t="s">
        <v>26</v>
      </c>
      <c r="T288" s="58" t="s">
        <v>33</v>
      </c>
      <c r="U288" s="58" t="s">
        <v>26</v>
      </c>
    </row>
    <row r="289" spans="1:21" ht="45">
      <c r="A289" s="57">
        <v>859</v>
      </c>
      <c r="B289" s="58" t="s">
        <v>1391</v>
      </c>
      <c r="C289" s="58" t="s">
        <v>22</v>
      </c>
      <c r="D289" s="59">
        <v>39779</v>
      </c>
      <c r="E289" s="58" t="s">
        <v>438</v>
      </c>
      <c r="F289" s="58" t="s">
        <v>209</v>
      </c>
      <c r="G289" s="58" t="s">
        <v>33</v>
      </c>
      <c r="H289" s="58" t="s">
        <v>26</v>
      </c>
      <c r="I289" s="58" t="s">
        <v>1392</v>
      </c>
      <c r="J289" s="58" t="s">
        <v>1393</v>
      </c>
      <c r="K289" s="58" t="s">
        <v>1394</v>
      </c>
      <c r="L289" s="58" t="s">
        <v>49</v>
      </c>
      <c r="M289" s="58" t="s">
        <v>50</v>
      </c>
      <c r="N289" s="58" t="s">
        <v>1296</v>
      </c>
      <c r="O289" s="58" t="s">
        <v>64</v>
      </c>
      <c r="P289" s="58" t="s">
        <v>54</v>
      </c>
      <c r="Q289" s="58" t="s">
        <v>116</v>
      </c>
      <c r="R289" s="58" t="s">
        <v>42</v>
      </c>
      <c r="S289" s="58" t="s">
        <v>1395</v>
      </c>
      <c r="T289" s="58" t="s">
        <v>33</v>
      </c>
      <c r="U289" s="58" t="s">
        <v>26</v>
      </c>
    </row>
    <row r="290" spans="1:21" ht="45">
      <c r="A290" s="57">
        <v>860</v>
      </c>
      <c r="B290" s="58" t="s">
        <v>1209</v>
      </c>
      <c r="C290" s="58" t="s">
        <v>22</v>
      </c>
      <c r="D290" s="59">
        <v>39862</v>
      </c>
      <c r="E290" s="58" t="s">
        <v>438</v>
      </c>
      <c r="F290" s="58" t="s">
        <v>26</v>
      </c>
      <c r="G290" s="58" t="s">
        <v>33</v>
      </c>
      <c r="H290" s="58" t="s">
        <v>26</v>
      </c>
      <c r="I290" s="58" t="s">
        <v>1210</v>
      </c>
      <c r="J290" s="58" t="s">
        <v>26</v>
      </c>
      <c r="K290" s="58" t="s">
        <v>26</v>
      </c>
      <c r="L290" s="58" t="s">
        <v>26</v>
      </c>
      <c r="M290" s="58" t="s">
        <v>1211</v>
      </c>
      <c r="N290" s="58" t="s">
        <v>323</v>
      </c>
      <c r="O290" s="58" t="s">
        <v>26</v>
      </c>
      <c r="P290" s="58" t="s">
        <v>26</v>
      </c>
      <c r="Q290" s="58" t="s">
        <v>26</v>
      </c>
      <c r="R290" s="58" t="s">
        <v>42</v>
      </c>
      <c r="S290" s="58" t="s">
        <v>1212</v>
      </c>
      <c r="T290" s="58" t="s">
        <v>33</v>
      </c>
      <c r="U290" s="58" t="s">
        <v>26</v>
      </c>
    </row>
    <row r="291" spans="1:21" ht="60">
      <c r="A291" s="57">
        <v>861</v>
      </c>
      <c r="B291" s="58" t="s">
        <v>1213</v>
      </c>
      <c r="C291" s="58" t="s">
        <v>22</v>
      </c>
      <c r="D291" s="59">
        <v>39767</v>
      </c>
      <c r="E291" s="58" t="s">
        <v>438</v>
      </c>
      <c r="F291" s="58" t="s">
        <v>26</v>
      </c>
      <c r="G291" s="58" t="s">
        <v>33</v>
      </c>
      <c r="H291" s="58" t="s">
        <v>26</v>
      </c>
      <c r="I291" s="58" t="s">
        <v>1214</v>
      </c>
      <c r="J291" s="58" t="s">
        <v>26</v>
      </c>
      <c r="K291" s="58" t="s">
        <v>26</v>
      </c>
      <c r="L291" s="58" t="s">
        <v>26</v>
      </c>
      <c r="M291" s="58" t="s">
        <v>164</v>
      </c>
      <c r="N291" s="58" t="s">
        <v>1215</v>
      </c>
      <c r="O291" s="58" t="s">
        <v>64</v>
      </c>
      <c r="P291" s="58" t="s">
        <v>26</v>
      </c>
      <c r="Q291" s="58" t="s">
        <v>26</v>
      </c>
      <c r="R291" s="58" t="s">
        <v>42</v>
      </c>
      <c r="S291" s="58" t="s">
        <v>1216</v>
      </c>
      <c r="T291" s="58" t="s">
        <v>33</v>
      </c>
      <c r="U291" s="58" t="s">
        <v>26</v>
      </c>
    </row>
    <row r="292" spans="1:21" ht="30">
      <c r="A292" s="57">
        <v>862</v>
      </c>
      <c r="B292" s="58" t="s">
        <v>1217</v>
      </c>
      <c r="C292" s="58" t="s">
        <v>22</v>
      </c>
      <c r="D292" s="59">
        <v>39441</v>
      </c>
      <c r="E292" s="58" t="s">
        <v>438</v>
      </c>
      <c r="F292" s="58" t="s">
        <v>372</v>
      </c>
      <c r="G292" s="58" t="s">
        <v>33</v>
      </c>
      <c r="H292" s="58" t="s">
        <v>26</v>
      </c>
      <c r="I292" s="58" t="s">
        <v>1218</v>
      </c>
      <c r="J292" s="58" t="s">
        <v>1219</v>
      </c>
      <c r="K292" s="58" t="s">
        <v>1220</v>
      </c>
      <c r="L292" s="58" t="s">
        <v>26</v>
      </c>
      <c r="M292" s="58" t="s">
        <v>106</v>
      </c>
      <c r="N292" s="58" t="s">
        <v>358</v>
      </c>
      <c r="O292" s="58" t="s">
        <v>26</v>
      </c>
      <c r="P292" s="58" t="s">
        <v>65</v>
      </c>
      <c r="Q292" s="58" t="s">
        <v>50</v>
      </c>
      <c r="R292" s="58" t="s">
        <v>42</v>
      </c>
      <c r="S292" s="58" t="s">
        <v>26</v>
      </c>
      <c r="T292" s="58" t="s">
        <v>33</v>
      </c>
      <c r="U292" s="58" t="s">
        <v>26</v>
      </c>
    </row>
    <row r="293" spans="1:21" ht="30">
      <c r="A293" s="57">
        <v>863</v>
      </c>
      <c r="B293" s="58" t="s">
        <v>1221</v>
      </c>
      <c r="C293" s="58" t="s">
        <v>22</v>
      </c>
      <c r="D293" s="59">
        <v>40150</v>
      </c>
      <c r="E293" s="58" t="s">
        <v>438</v>
      </c>
      <c r="F293" s="58" t="s">
        <v>26</v>
      </c>
      <c r="G293" s="58" t="s">
        <v>33</v>
      </c>
      <c r="H293" s="58" t="s">
        <v>26</v>
      </c>
      <c r="I293" s="58" t="s">
        <v>1222</v>
      </c>
      <c r="J293" s="58" t="s">
        <v>26</v>
      </c>
      <c r="K293" s="58" t="s">
        <v>26</v>
      </c>
      <c r="L293" s="58" t="s">
        <v>26</v>
      </c>
      <c r="M293" s="58" t="s">
        <v>104</v>
      </c>
      <c r="N293" s="58" t="s">
        <v>105</v>
      </c>
      <c r="O293" s="58" t="s">
        <v>26</v>
      </c>
      <c r="P293" s="58" t="s">
        <v>26</v>
      </c>
      <c r="Q293" s="58" t="s">
        <v>26</v>
      </c>
      <c r="R293" s="58" t="s">
        <v>42</v>
      </c>
      <c r="S293" s="58" t="s">
        <v>622</v>
      </c>
      <c r="T293" s="58" t="s">
        <v>33</v>
      </c>
      <c r="U293" s="58" t="s">
        <v>26</v>
      </c>
    </row>
    <row r="294" spans="1:21" ht="75">
      <c r="A294" s="57">
        <v>864</v>
      </c>
      <c r="B294" s="58" t="s">
        <v>1223</v>
      </c>
      <c r="C294" s="58" t="s">
        <v>22</v>
      </c>
      <c r="D294" s="59">
        <v>39989</v>
      </c>
      <c r="E294" s="58" t="s">
        <v>438</v>
      </c>
      <c r="F294" s="58" t="s">
        <v>26</v>
      </c>
      <c r="G294" s="58" t="s">
        <v>33</v>
      </c>
      <c r="H294" s="58" t="s">
        <v>26</v>
      </c>
      <c r="I294" s="58" t="s">
        <v>1224</v>
      </c>
      <c r="J294" s="58" t="s">
        <v>26</v>
      </c>
      <c r="K294" s="58" t="s">
        <v>26</v>
      </c>
      <c r="L294" s="58" t="s">
        <v>26</v>
      </c>
      <c r="M294" s="58" t="s">
        <v>114</v>
      </c>
      <c r="N294" s="58" t="s">
        <v>1225</v>
      </c>
      <c r="O294" s="58" t="s">
        <v>75</v>
      </c>
      <c r="P294" s="58" t="s">
        <v>26</v>
      </c>
      <c r="Q294" s="58" t="s">
        <v>26</v>
      </c>
      <c r="R294" s="58" t="s">
        <v>42</v>
      </c>
      <c r="S294" s="58" t="s">
        <v>1226</v>
      </c>
      <c r="T294" s="58" t="s">
        <v>33</v>
      </c>
      <c r="U294" s="58" t="s">
        <v>26</v>
      </c>
    </row>
    <row r="295" spans="1:21" ht="30">
      <c r="A295" s="57">
        <v>865</v>
      </c>
      <c r="B295" s="58" t="s">
        <v>1227</v>
      </c>
      <c r="C295" s="58" t="s">
        <v>22</v>
      </c>
      <c r="D295" s="59">
        <v>39401</v>
      </c>
      <c r="E295" s="58" t="s">
        <v>438</v>
      </c>
      <c r="F295" s="58" t="s">
        <v>52</v>
      </c>
      <c r="G295" s="58" t="s">
        <v>25</v>
      </c>
      <c r="H295" s="58" t="s">
        <v>26</v>
      </c>
      <c r="I295" s="58" t="s">
        <v>1228</v>
      </c>
      <c r="J295" s="58" t="s">
        <v>26</v>
      </c>
      <c r="K295" s="58" t="s">
        <v>1229</v>
      </c>
      <c r="L295" s="58" t="s">
        <v>49</v>
      </c>
      <c r="M295" s="58" t="s">
        <v>41</v>
      </c>
      <c r="N295" s="58" t="s">
        <v>1230</v>
      </c>
      <c r="O295" s="58" t="s">
        <v>52</v>
      </c>
      <c r="P295" s="58" t="s">
        <v>38</v>
      </c>
      <c r="Q295" s="58" t="s">
        <v>38</v>
      </c>
      <c r="R295" s="58" t="s">
        <v>42</v>
      </c>
      <c r="S295" s="58" t="s">
        <v>410</v>
      </c>
      <c r="T295" s="58" t="s">
        <v>33</v>
      </c>
      <c r="U295" s="58" t="s">
        <v>26</v>
      </c>
    </row>
    <row r="296" spans="1:21" ht="45">
      <c r="A296" s="57">
        <v>866</v>
      </c>
      <c r="B296" s="58" t="s">
        <v>1231</v>
      </c>
      <c r="C296" s="58" t="s">
        <v>22</v>
      </c>
      <c r="D296" s="59">
        <v>39874</v>
      </c>
      <c r="E296" s="58" t="s">
        <v>438</v>
      </c>
      <c r="F296" s="58" t="s">
        <v>209</v>
      </c>
      <c r="G296" s="58" t="s">
        <v>33</v>
      </c>
      <c r="H296" s="58" t="s">
        <v>1232</v>
      </c>
      <c r="I296" s="58" t="s">
        <v>1233</v>
      </c>
      <c r="J296" s="58" t="s">
        <v>1234</v>
      </c>
      <c r="K296" s="58" t="s">
        <v>1235</v>
      </c>
      <c r="L296" s="58" t="s">
        <v>1236</v>
      </c>
      <c r="M296" s="58" t="s">
        <v>41</v>
      </c>
      <c r="N296" s="58" t="s">
        <v>236</v>
      </c>
      <c r="O296" s="58" t="s">
        <v>26</v>
      </c>
      <c r="P296" s="58" t="s">
        <v>65</v>
      </c>
      <c r="Q296" s="58" t="s">
        <v>38</v>
      </c>
      <c r="R296" s="58" t="s">
        <v>26</v>
      </c>
      <c r="S296" s="58" t="s">
        <v>1075</v>
      </c>
      <c r="T296" s="58" t="s">
        <v>33</v>
      </c>
      <c r="U296" s="58" t="s">
        <v>26</v>
      </c>
    </row>
    <row r="297" spans="1:21" ht="30">
      <c r="A297" s="57">
        <v>867</v>
      </c>
      <c r="B297" s="58" t="s">
        <v>1237</v>
      </c>
      <c r="C297" s="58" t="s">
        <v>22</v>
      </c>
      <c r="D297" s="59">
        <v>39704</v>
      </c>
      <c r="E297" s="58" t="s">
        <v>438</v>
      </c>
      <c r="F297" s="58" t="s">
        <v>101</v>
      </c>
      <c r="G297" s="58" t="s">
        <v>33</v>
      </c>
      <c r="H297" s="58" t="s">
        <v>26</v>
      </c>
      <c r="I297" s="58" t="s">
        <v>1238</v>
      </c>
      <c r="J297" s="58" t="s">
        <v>26</v>
      </c>
      <c r="K297" s="58" t="s">
        <v>26</v>
      </c>
      <c r="L297" s="58" t="s">
        <v>1239</v>
      </c>
      <c r="M297" s="58" t="s">
        <v>820</v>
      </c>
      <c r="N297" s="58" t="s">
        <v>231</v>
      </c>
      <c r="O297" s="58" t="s">
        <v>26</v>
      </c>
      <c r="P297" s="58" t="s">
        <v>86</v>
      </c>
      <c r="Q297" s="58" t="s">
        <v>38</v>
      </c>
      <c r="R297" s="58" t="s">
        <v>42</v>
      </c>
      <c r="S297" s="58" t="s">
        <v>513</v>
      </c>
      <c r="T297" s="58" t="s">
        <v>33</v>
      </c>
      <c r="U297" s="58" t="s">
        <v>26</v>
      </c>
    </row>
    <row r="298" spans="1:21" ht="30">
      <c r="A298" s="57">
        <v>868</v>
      </c>
      <c r="B298" s="58" t="s">
        <v>1240</v>
      </c>
      <c r="C298" s="58" t="s">
        <v>22</v>
      </c>
      <c r="D298" s="59">
        <v>39993</v>
      </c>
      <c r="E298" s="58" t="s">
        <v>438</v>
      </c>
      <c r="F298" s="58" t="s">
        <v>372</v>
      </c>
      <c r="G298" s="58" t="s">
        <v>33</v>
      </c>
      <c r="H298" s="58" t="s">
        <v>26</v>
      </c>
      <c r="I298" s="58" t="s">
        <v>26</v>
      </c>
      <c r="J298" s="58" t="s">
        <v>26</v>
      </c>
      <c r="K298" s="58" t="s">
        <v>1241</v>
      </c>
      <c r="L298" s="58" t="s">
        <v>113</v>
      </c>
      <c r="M298" s="58" t="s">
        <v>1242</v>
      </c>
      <c r="N298" s="58" t="s">
        <v>455</v>
      </c>
      <c r="O298" s="58" t="s">
        <v>26</v>
      </c>
      <c r="P298" s="58" t="s">
        <v>1243</v>
      </c>
      <c r="Q298" s="58" t="s">
        <v>62</v>
      </c>
      <c r="R298" s="58" t="s">
        <v>42</v>
      </c>
      <c r="S298" s="58" t="s">
        <v>1244</v>
      </c>
      <c r="T298" s="58" t="s">
        <v>33</v>
      </c>
      <c r="U298" s="58" t="s">
        <v>26</v>
      </c>
    </row>
    <row r="299" spans="1:21" ht="45">
      <c r="A299" s="57">
        <v>869</v>
      </c>
      <c r="B299" s="58" t="s">
        <v>1245</v>
      </c>
      <c r="C299" s="58" t="s">
        <v>22</v>
      </c>
      <c r="D299" s="59">
        <v>39357</v>
      </c>
      <c r="E299" s="58" t="s">
        <v>438</v>
      </c>
      <c r="F299" s="58" t="s">
        <v>372</v>
      </c>
      <c r="G299" s="58" t="s">
        <v>33</v>
      </c>
      <c r="H299" s="58" t="s">
        <v>26</v>
      </c>
      <c r="I299" s="58" t="s">
        <v>1246</v>
      </c>
      <c r="J299" s="58" t="s">
        <v>26</v>
      </c>
      <c r="K299" s="58" t="s">
        <v>1247</v>
      </c>
      <c r="L299" s="58" t="s">
        <v>26</v>
      </c>
      <c r="M299" s="58" t="s">
        <v>65</v>
      </c>
      <c r="N299" s="58" t="s">
        <v>1248</v>
      </c>
      <c r="O299" s="58" t="s">
        <v>26</v>
      </c>
      <c r="P299" s="58" t="s">
        <v>54</v>
      </c>
      <c r="Q299" s="58" t="s">
        <v>1249</v>
      </c>
      <c r="R299" s="58" t="s">
        <v>26</v>
      </c>
      <c r="S299" s="58" t="s">
        <v>1250</v>
      </c>
      <c r="T299" s="58" t="s">
        <v>33</v>
      </c>
      <c r="U299" s="58" t="s">
        <v>26</v>
      </c>
    </row>
    <row r="300" spans="1:21" ht="30">
      <c r="A300" s="57">
        <v>870</v>
      </c>
      <c r="B300" s="58" t="s">
        <v>1251</v>
      </c>
      <c r="C300" s="58" t="s">
        <v>22</v>
      </c>
      <c r="D300" s="59">
        <v>39752</v>
      </c>
      <c r="E300" s="58" t="s">
        <v>438</v>
      </c>
      <c r="F300" s="58" t="s">
        <v>183</v>
      </c>
      <c r="G300" s="58" t="s">
        <v>33</v>
      </c>
      <c r="H300" s="58" t="s">
        <v>26</v>
      </c>
      <c r="I300" s="58" t="s">
        <v>1252</v>
      </c>
      <c r="J300" s="58" t="s">
        <v>26</v>
      </c>
      <c r="K300" s="58" t="s">
        <v>26</v>
      </c>
      <c r="L300" s="58" t="s">
        <v>80</v>
      </c>
      <c r="M300" s="58" t="s">
        <v>86</v>
      </c>
      <c r="N300" s="58" t="s">
        <v>87</v>
      </c>
      <c r="O300" s="58" t="s">
        <v>26</v>
      </c>
      <c r="P300" s="58" t="s">
        <v>54</v>
      </c>
      <c r="Q300" s="58" t="s">
        <v>26</v>
      </c>
      <c r="R300" s="58" t="s">
        <v>26</v>
      </c>
      <c r="S300" s="58" t="s">
        <v>1253</v>
      </c>
      <c r="T300" s="58" t="s">
        <v>33</v>
      </c>
      <c r="U300" s="58" t="s">
        <v>26</v>
      </c>
    </row>
    <row r="301" spans="1:21" ht="45">
      <c r="A301" s="57">
        <v>871</v>
      </c>
      <c r="B301" s="58" t="s">
        <v>1254</v>
      </c>
      <c r="C301" s="58" t="s">
        <v>22</v>
      </c>
      <c r="D301" s="59">
        <v>39477</v>
      </c>
      <c r="E301" s="58" t="s">
        <v>438</v>
      </c>
      <c r="F301" s="58" t="s">
        <v>527</v>
      </c>
      <c r="G301" s="58" t="s">
        <v>33</v>
      </c>
      <c r="H301" s="58" t="s">
        <v>26</v>
      </c>
      <c r="I301" s="58" t="s">
        <v>1255</v>
      </c>
      <c r="J301" s="58" t="s">
        <v>26</v>
      </c>
      <c r="K301" s="58" t="s">
        <v>1256</v>
      </c>
      <c r="L301" s="58" t="s">
        <v>128</v>
      </c>
      <c r="M301" s="58" t="s">
        <v>70</v>
      </c>
      <c r="N301" s="58" t="s">
        <v>343</v>
      </c>
      <c r="O301" s="58" t="s">
        <v>26</v>
      </c>
      <c r="P301" s="58" t="s">
        <v>38</v>
      </c>
      <c r="Q301" s="58" t="s">
        <v>62</v>
      </c>
      <c r="R301" s="58" t="s">
        <v>42</v>
      </c>
      <c r="S301" s="58" t="s">
        <v>1257</v>
      </c>
      <c r="T301" s="58" t="s">
        <v>33</v>
      </c>
      <c r="U301" s="58" t="s">
        <v>26</v>
      </c>
    </row>
    <row r="302" spans="1:21" ht="30">
      <c r="A302" s="57">
        <v>872</v>
      </c>
      <c r="B302" s="58" t="s">
        <v>1258</v>
      </c>
      <c r="C302" s="58" t="s">
        <v>22</v>
      </c>
      <c r="D302" s="59">
        <v>40042</v>
      </c>
      <c r="E302" s="58" t="s">
        <v>438</v>
      </c>
      <c r="F302" s="58" t="s">
        <v>1259</v>
      </c>
      <c r="G302" s="58" t="s">
        <v>33</v>
      </c>
      <c r="H302" s="58" t="s">
        <v>1260</v>
      </c>
      <c r="I302" s="58" t="s">
        <v>1261</v>
      </c>
      <c r="J302" s="58" t="s">
        <v>1262</v>
      </c>
      <c r="K302" s="58" t="s">
        <v>1263</v>
      </c>
      <c r="L302" s="58" t="s">
        <v>26</v>
      </c>
      <c r="M302" s="58" t="s">
        <v>26</v>
      </c>
      <c r="N302" s="58" t="s">
        <v>64</v>
      </c>
      <c r="O302" s="58" t="s">
        <v>26</v>
      </c>
      <c r="P302" s="58" t="s">
        <v>65</v>
      </c>
      <c r="Q302" s="58" t="s">
        <v>1264</v>
      </c>
      <c r="R302" s="58" t="s">
        <v>42</v>
      </c>
      <c r="S302" s="58" t="s">
        <v>1265</v>
      </c>
      <c r="T302" s="58" t="s">
        <v>33</v>
      </c>
      <c r="U302" s="58" t="s">
        <v>26</v>
      </c>
    </row>
    <row r="303" spans="1:21" ht="30">
      <c r="A303" s="57">
        <v>873</v>
      </c>
      <c r="B303" s="58" t="s">
        <v>1266</v>
      </c>
      <c r="C303" s="58" t="s">
        <v>22</v>
      </c>
      <c r="D303" s="59">
        <v>39711</v>
      </c>
      <c r="E303" s="58" t="s">
        <v>438</v>
      </c>
      <c r="F303" s="58" t="s">
        <v>209</v>
      </c>
      <c r="G303" s="58" t="s">
        <v>33</v>
      </c>
      <c r="H303" s="58" t="s">
        <v>26</v>
      </c>
      <c r="I303" s="58" t="s">
        <v>1267</v>
      </c>
      <c r="J303" s="58" t="s">
        <v>1268</v>
      </c>
      <c r="K303" s="58" t="s">
        <v>1269</v>
      </c>
      <c r="L303" s="58" t="s">
        <v>49</v>
      </c>
      <c r="M303" s="58" t="s">
        <v>1270</v>
      </c>
      <c r="N303" s="58" t="s">
        <v>64</v>
      </c>
      <c r="O303" s="58" t="s">
        <v>26</v>
      </c>
      <c r="P303" s="58" t="s">
        <v>38</v>
      </c>
      <c r="Q303" s="58" t="s">
        <v>265</v>
      </c>
      <c r="R303" s="58" t="s">
        <v>42</v>
      </c>
      <c r="S303" s="58" t="s">
        <v>1271</v>
      </c>
      <c r="T303" s="58" t="s">
        <v>33</v>
      </c>
      <c r="U303" s="58" t="s">
        <v>26</v>
      </c>
    </row>
    <row r="304" spans="1:21" ht="45">
      <c r="A304" s="57">
        <v>874</v>
      </c>
      <c r="B304" s="58" t="s">
        <v>1272</v>
      </c>
      <c r="C304" s="58" t="s">
        <v>22</v>
      </c>
      <c r="D304" s="59">
        <v>39607</v>
      </c>
      <c r="E304" s="58" t="s">
        <v>438</v>
      </c>
      <c r="F304" s="58" t="s">
        <v>26</v>
      </c>
      <c r="G304" s="58" t="s">
        <v>33</v>
      </c>
      <c r="H304" s="58" t="s">
        <v>26</v>
      </c>
      <c r="I304" s="58" t="s">
        <v>1273</v>
      </c>
      <c r="J304" s="58" t="s">
        <v>26</v>
      </c>
      <c r="K304" s="58" t="s">
        <v>26</v>
      </c>
      <c r="L304" s="58" t="s">
        <v>26</v>
      </c>
      <c r="M304" s="58" t="s">
        <v>41</v>
      </c>
      <c r="N304" s="58" t="s">
        <v>608</v>
      </c>
      <c r="O304" s="58" t="s">
        <v>82</v>
      </c>
      <c r="P304" s="58" t="s">
        <v>26</v>
      </c>
      <c r="Q304" s="58" t="s">
        <v>65</v>
      </c>
      <c r="R304" s="58" t="s">
        <v>42</v>
      </c>
      <c r="S304" s="58" t="s">
        <v>26</v>
      </c>
      <c r="T304" s="58" t="s">
        <v>33</v>
      </c>
      <c r="U304" s="58" t="s">
        <v>26</v>
      </c>
    </row>
    <row r="305" spans="1:21" ht="45">
      <c r="A305" s="57">
        <v>875</v>
      </c>
      <c r="B305" s="58" t="s">
        <v>1274</v>
      </c>
      <c r="C305" s="58" t="s">
        <v>22</v>
      </c>
      <c r="D305" s="59">
        <v>39492</v>
      </c>
      <c r="E305" s="58" t="s">
        <v>438</v>
      </c>
      <c r="F305" s="58" t="s">
        <v>1275</v>
      </c>
      <c r="G305" s="58" t="s">
        <v>33</v>
      </c>
      <c r="H305" s="58" t="s">
        <v>26</v>
      </c>
      <c r="I305" s="58" t="s">
        <v>1276</v>
      </c>
      <c r="J305" s="58" t="s">
        <v>274</v>
      </c>
      <c r="K305" s="58" t="s">
        <v>1277</v>
      </c>
      <c r="L305" s="58" t="s">
        <v>813</v>
      </c>
      <c r="M305" s="58" t="s">
        <v>26</v>
      </c>
      <c r="N305" s="58" t="s">
        <v>1278</v>
      </c>
      <c r="O305" s="58" t="s">
        <v>26</v>
      </c>
      <c r="P305" s="58" t="s">
        <v>26</v>
      </c>
      <c r="Q305" s="58" t="s">
        <v>1279</v>
      </c>
      <c r="R305" s="58" t="s">
        <v>1280</v>
      </c>
      <c r="S305" s="58" t="s">
        <v>1281</v>
      </c>
      <c r="T305" s="58" t="s">
        <v>33</v>
      </c>
      <c r="U305" s="58" t="s">
        <v>26</v>
      </c>
    </row>
    <row r="306" spans="1:21" ht="30">
      <c r="A306" s="57">
        <v>876</v>
      </c>
      <c r="B306" s="58" t="s">
        <v>1282</v>
      </c>
      <c r="C306" s="58" t="s">
        <v>22</v>
      </c>
      <c r="D306" s="59">
        <v>39683</v>
      </c>
      <c r="E306" s="58" t="s">
        <v>438</v>
      </c>
      <c r="F306" s="58" t="s">
        <v>26</v>
      </c>
      <c r="G306" s="58" t="s">
        <v>33</v>
      </c>
      <c r="H306" s="58" t="s">
        <v>26</v>
      </c>
      <c r="I306" s="58" t="s">
        <v>1283</v>
      </c>
      <c r="J306" s="58" t="s">
        <v>26</v>
      </c>
      <c r="K306" s="58" t="s">
        <v>26</v>
      </c>
      <c r="L306" s="58" t="s">
        <v>26</v>
      </c>
      <c r="M306" s="58" t="s">
        <v>83</v>
      </c>
      <c r="N306" s="58" t="s">
        <v>660</v>
      </c>
      <c r="O306" s="58" t="s">
        <v>26</v>
      </c>
      <c r="P306" s="58" t="s">
        <v>26</v>
      </c>
      <c r="Q306" s="58" t="s">
        <v>26</v>
      </c>
      <c r="R306" s="58" t="s">
        <v>42</v>
      </c>
      <c r="S306" s="58" t="s">
        <v>26</v>
      </c>
      <c r="T306" s="58" t="s">
        <v>33</v>
      </c>
      <c r="U306" s="58" t="s">
        <v>26</v>
      </c>
    </row>
    <row r="307" spans="1:21" ht="45">
      <c r="A307" s="57">
        <v>877</v>
      </c>
      <c r="B307" s="58" t="s">
        <v>1284</v>
      </c>
      <c r="C307" s="58" t="s">
        <v>22</v>
      </c>
      <c r="D307" s="59">
        <v>39625</v>
      </c>
      <c r="E307" s="58" t="s">
        <v>438</v>
      </c>
      <c r="F307" s="58" t="s">
        <v>26</v>
      </c>
      <c r="G307" s="58" t="s">
        <v>33</v>
      </c>
      <c r="H307" s="58" t="s">
        <v>26</v>
      </c>
      <c r="I307" s="58" t="s">
        <v>1285</v>
      </c>
      <c r="J307" s="58" t="s">
        <v>26</v>
      </c>
      <c r="K307" s="58" t="s">
        <v>26</v>
      </c>
      <c r="L307" s="58" t="s">
        <v>26</v>
      </c>
      <c r="M307" s="58" t="s">
        <v>38</v>
      </c>
      <c r="N307" s="58" t="s">
        <v>1286</v>
      </c>
      <c r="O307" s="58" t="s">
        <v>26</v>
      </c>
      <c r="P307" s="58" t="s">
        <v>26</v>
      </c>
      <c r="Q307" s="58" t="s">
        <v>26</v>
      </c>
      <c r="R307" s="58" t="s">
        <v>42</v>
      </c>
      <c r="S307" s="58" t="s">
        <v>26</v>
      </c>
      <c r="T307" s="58" t="s">
        <v>33</v>
      </c>
      <c r="U307" s="58" t="s">
        <v>26</v>
      </c>
    </row>
    <row r="308" spans="1:21" ht="30">
      <c r="A308" s="57">
        <v>878</v>
      </c>
      <c r="B308" s="58" t="s">
        <v>1287</v>
      </c>
      <c r="C308" s="58" t="s">
        <v>22</v>
      </c>
      <c r="D308" s="59">
        <v>39878</v>
      </c>
      <c r="E308" s="58" t="s">
        <v>438</v>
      </c>
      <c r="F308" s="58" t="s">
        <v>372</v>
      </c>
      <c r="G308" s="58" t="s">
        <v>33</v>
      </c>
      <c r="H308" s="58" t="s">
        <v>26</v>
      </c>
      <c r="I308" s="58" t="s">
        <v>1288</v>
      </c>
      <c r="J308" s="58" t="s">
        <v>1289</v>
      </c>
      <c r="K308" s="58" t="s">
        <v>26</v>
      </c>
      <c r="L308" s="58" t="s">
        <v>61</v>
      </c>
      <c r="M308" s="58" t="s">
        <v>62</v>
      </c>
      <c r="N308" s="58" t="s">
        <v>1290</v>
      </c>
      <c r="O308" s="58" t="s">
        <v>26</v>
      </c>
      <c r="P308" s="58" t="s">
        <v>41</v>
      </c>
      <c r="Q308" s="58" t="s">
        <v>613</v>
      </c>
      <c r="R308" s="58" t="s">
        <v>42</v>
      </c>
      <c r="S308" s="58" t="s">
        <v>1291</v>
      </c>
      <c r="T308" s="58" t="s">
        <v>33</v>
      </c>
      <c r="U308" s="58" t="s">
        <v>26</v>
      </c>
    </row>
    <row r="309" spans="1:21" ht="45">
      <c r="A309" s="57">
        <v>879</v>
      </c>
      <c r="B309" s="58" t="s">
        <v>1292</v>
      </c>
      <c r="C309" s="58" t="s">
        <v>22</v>
      </c>
      <c r="D309" s="59">
        <v>39766</v>
      </c>
      <c r="E309" s="58" t="s">
        <v>438</v>
      </c>
      <c r="F309" s="58" t="s">
        <v>26</v>
      </c>
      <c r="G309" s="58" t="s">
        <v>33</v>
      </c>
      <c r="H309" s="58" t="s">
        <v>26</v>
      </c>
      <c r="I309" s="58" t="s">
        <v>1293</v>
      </c>
      <c r="J309" s="58" t="s">
        <v>26</v>
      </c>
      <c r="K309" s="58" t="s">
        <v>26</v>
      </c>
      <c r="L309" s="58" t="s">
        <v>26</v>
      </c>
      <c r="M309" s="58" t="s">
        <v>197</v>
      </c>
      <c r="N309" s="58" t="s">
        <v>1290</v>
      </c>
      <c r="O309" s="58" t="s">
        <v>26</v>
      </c>
      <c r="P309" s="58" t="s">
        <v>38</v>
      </c>
      <c r="Q309" s="58" t="s">
        <v>106</v>
      </c>
      <c r="R309" s="58" t="s">
        <v>42</v>
      </c>
      <c r="S309" s="58" t="s">
        <v>26</v>
      </c>
      <c r="T309" s="58" t="s">
        <v>33</v>
      </c>
      <c r="U309" s="58" t="s">
        <v>26</v>
      </c>
    </row>
    <row r="310" spans="1:21" ht="30">
      <c r="A310" s="57">
        <v>880</v>
      </c>
      <c r="B310" s="58" t="s">
        <v>1294</v>
      </c>
      <c r="C310" s="58" t="s">
        <v>22</v>
      </c>
      <c r="D310" s="59">
        <v>40007</v>
      </c>
      <c r="E310" s="58" t="s">
        <v>438</v>
      </c>
      <c r="F310" s="58" t="s">
        <v>26</v>
      </c>
      <c r="G310" s="58" t="s">
        <v>33</v>
      </c>
      <c r="H310" s="58" t="s">
        <v>26</v>
      </c>
      <c r="I310" s="58" t="s">
        <v>1295</v>
      </c>
      <c r="J310" s="58" t="s">
        <v>26</v>
      </c>
      <c r="K310" s="58" t="s">
        <v>26</v>
      </c>
      <c r="L310" s="58" t="s">
        <v>26</v>
      </c>
      <c r="M310" s="58" t="s">
        <v>62</v>
      </c>
      <c r="N310" s="58" t="s">
        <v>1296</v>
      </c>
      <c r="O310" s="58" t="s">
        <v>64</v>
      </c>
      <c r="P310" s="58" t="s">
        <v>26</v>
      </c>
      <c r="Q310" s="58" t="s">
        <v>26</v>
      </c>
      <c r="R310" s="58" t="s">
        <v>42</v>
      </c>
      <c r="S310" s="58" t="s">
        <v>26</v>
      </c>
      <c r="T310" s="58" t="s">
        <v>33</v>
      </c>
      <c r="U310" s="58" t="s">
        <v>26</v>
      </c>
    </row>
    <row r="311" spans="1:21" ht="30">
      <c r="A311" s="57">
        <v>881</v>
      </c>
      <c r="B311" s="58" t="s">
        <v>1297</v>
      </c>
      <c r="C311" s="58" t="s">
        <v>22</v>
      </c>
      <c r="D311" s="59">
        <v>39750</v>
      </c>
      <c r="E311" s="58" t="s">
        <v>438</v>
      </c>
      <c r="F311" s="58" t="s">
        <v>26</v>
      </c>
      <c r="G311" s="58" t="s">
        <v>33</v>
      </c>
      <c r="H311" s="58" t="s">
        <v>26</v>
      </c>
      <c r="I311" s="58" t="s">
        <v>1298</v>
      </c>
      <c r="J311" s="58" t="s">
        <v>26</v>
      </c>
      <c r="K311" s="58" t="s">
        <v>26</v>
      </c>
      <c r="L311" s="58" t="s">
        <v>26</v>
      </c>
      <c r="M311" s="58" t="s">
        <v>1050</v>
      </c>
      <c r="N311" s="58" t="s">
        <v>64</v>
      </c>
      <c r="O311" s="58" t="s">
        <v>26</v>
      </c>
      <c r="P311" s="58" t="s">
        <v>26</v>
      </c>
      <c r="Q311" s="58" t="s">
        <v>26</v>
      </c>
      <c r="R311" s="58" t="s">
        <v>42</v>
      </c>
      <c r="S311" s="58" t="s">
        <v>26</v>
      </c>
      <c r="T311" s="58" t="s">
        <v>33</v>
      </c>
      <c r="U311" s="58" t="s">
        <v>26</v>
      </c>
    </row>
    <row r="312" spans="1:21" ht="45">
      <c r="A312" s="57">
        <v>882</v>
      </c>
      <c r="B312" s="58" t="s">
        <v>1299</v>
      </c>
      <c r="C312" s="58" t="s">
        <v>22</v>
      </c>
      <c r="D312" s="59">
        <v>39491</v>
      </c>
      <c r="E312" s="58" t="s">
        <v>438</v>
      </c>
      <c r="F312" s="58" t="s">
        <v>26</v>
      </c>
      <c r="G312" s="58" t="s">
        <v>33</v>
      </c>
      <c r="H312" s="58" t="s">
        <v>26</v>
      </c>
      <c r="I312" s="58" t="s">
        <v>1127</v>
      </c>
      <c r="J312" s="58" t="s">
        <v>26</v>
      </c>
      <c r="K312" s="58" t="s">
        <v>26</v>
      </c>
      <c r="L312" s="58" t="s">
        <v>26</v>
      </c>
      <c r="M312" s="58" t="s">
        <v>65</v>
      </c>
      <c r="N312" s="58" t="s">
        <v>1300</v>
      </c>
      <c r="O312" s="58" t="s">
        <v>26</v>
      </c>
      <c r="P312" s="58" t="s">
        <v>26</v>
      </c>
      <c r="Q312" s="58" t="s">
        <v>26</v>
      </c>
      <c r="R312" s="58" t="s">
        <v>42</v>
      </c>
      <c r="S312" s="58" t="s">
        <v>26</v>
      </c>
      <c r="T312" s="58" t="s">
        <v>33</v>
      </c>
      <c r="U312" s="58" t="s">
        <v>26</v>
      </c>
    </row>
    <row r="313" spans="1:21" ht="45">
      <c r="A313" s="57">
        <v>883</v>
      </c>
      <c r="B313" s="58" t="s">
        <v>1694</v>
      </c>
      <c r="C313" s="58" t="s">
        <v>22</v>
      </c>
      <c r="D313" s="59">
        <v>39999</v>
      </c>
      <c r="E313" s="58" t="s">
        <v>438</v>
      </c>
      <c r="F313" s="58" t="s">
        <v>209</v>
      </c>
      <c r="G313" s="58" t="s">
        <v>33</v>
      </c>
      <c r="H313" s="58" t="s">
        <v>26</v>
      </c>
      <c r="I313" s="58" t="s">
        <v>1301</v>
      </c>
      <c r="J313" s="58" t="s">
        <v>26</v>
      </c>
      <c r="K313" s="58" t="s">
        <v>1302</v>
      </c>
      <c r="L313" s="58" t="s">
        <v>113</v>
      </c>
      <c r="M313" s="58" t="s">
        <v>710</v>
      </c>
      <c r="N313" s="58" t="s">
        <v>82</v>
      </c>
      <c r="O313" s="58" t="s">
        <v>26</v>
      </c>
      <c r="P313" s="58" t="s">
        <v>65</v>
      </c>
      <c r="Q313" s="58" t="s">
        <v>1303</v>
      </c>
      <c r="R313" s="58" t="s">
        <v>42</v>
      </c>
      <c r="S313" s="58" t="s">
        <v>1304</v>
      </c>
      <c r="T313" s="58" t="s">
        <v>33</v>
      </c>
      <c r="U313" s="58" t="s">
        <v>26</v>
      </c>
    </row>
    <row r="314" spans="1:21" ht="60">
      <c r="A314" s="57">
        <v>884</v>
      </c>
      <c r="B314" s="58" t="s">
        <v>1714</v>
      </c>
      <c r="C314" s="58" t="s">
        <v>22</v>
      </c>
      <c r="D314" s="59">
        <v>39743</v>
      </c>
      <c r="E314" s="58" t="s">
        <v>438</v>
      </c>
      <c r="F314" s="58" t="s">
        <v>1305</v>
      </c>
      <c r="G314" s="58" t="s">
        <v>33</v>
      </c>
      <c r="H314" s="58" t="s">
        <v>26</v>
      </c>
      <c r="I314" s="58" t="s">
        <v>26</v>
      </c>
      <c r="J314" s="58" t="s">
        <v>1306</v>
      </c>
      <c r="K314" s="58" t="s">
        <v>1307</v>
      </c>
      <c r="L314" s="58" t="s">
        <v>1308</v>
      </c>
      <c r="M314" s="58" t="s">
        <v>41</v>
      </c>
      <c r="N314" s="58" t="s">
        <v>99</v>
      </c>
      <c r="O314" s="58" t="s">
        <v>64</v>
      </c>
      <c r="P314" s="58" t="s">
        <v>26</v>
      </c>
      <c r="Q314" s="58" t="s">
        <v>26</v>
      </c>
      <c r="R314" s="58" t="s">
        <v>42</v>
      </c>
      <c r="S314" s="58" t="s">
        <v>26</v>
      </c>
      <c r="T314" s="58" t="s">
        <v>33</v>
      </c>
      <c r="U314" s="58" t="s">
        <v>26</v>
      </c>
    </row>
    <row r="315" spans="1:21" ht="30">
      <c r="A315" s="57">
        <v>885</v>
      </c>
      <c r="B315" s="58" t="s">
        <v>1309</v>
      </c>
      <c r="C315" s="58" t="s">
        <v>22</v>
      </c>
      <c r="D315" s="59">
        <v>39636</v>
      </c>
      <c r="E315" s="58" t="s">
        <v>438</v>
      </c>
      <c r="F315" s="58" t="s">
        <v>1310</v>
      </c>
      <c r="G315" s="58" t="s">
        <v>33</v>
      </c>
      <c r="H315" s="58" t="s">
        <v>26</v>
      </c>
      <c r="I315" s="58" t="s">
        <v>26</v>
      </c>
      <c r="J315" s="58" t="s">
        <v>1311</v>
      </c>
      <c r="K315" s="58" t="s">
        <v>1312</v>
      </c>
      <c r="L315" s="58" t="s">
        <v>1313</v>
      </c>
      <c r="M315" s="58" t="s">
        <v>342</v>
      </c>
      <c r="N315" s="58" t="s">
        <v>1314</v>
      </c>
      <c r="O315" s="58" t="s">
        <v>224</v>
      </c>
      <c r="P315" s="58" t="s">
        <v>26</v>
      </c>
      <c r="Q315" s="58" t="s">
        <v>26</v>
      </c>
      <c r="R315" s="58" t="s">
        <v>42</v>
      </c>
      <c r="S315" s="58" t="s">
        <v>225</v>
      </c>
      <c r="T315" s="58" t="s">
        <v>33</v>
      </c>
      <c r="U315" s="58" t="s">
        <v>26</v>
      </c>
    </row>
    <row r="316" spans="1:21" ht="45">
      <c r="A316" s="57">
        <v>886</v>
      </c>
      <c r="B316" s="58" t="s">
        <v>1315</v>
      </c>
      <c r="C316" s="58" t="s">
        <v>22</v>
      </c>
      <c r="D316" s="59">
        <v>40258</v>
      </c>
      <c r="E316" s="58" t="s">
        <v>438</v>
      </c>
      <c r="F316" s="58" t="s">
        <v>1316</v>
      </c>
      <c r="G316" s="58" t="s">
        <v>33</v>
      </c>
      <c r="H316" s="58" t="s">
        <v>26</v>
      </c>
      <c r="I316" s="58" t="s">
        <v>26</v>
      </c>
      <c r="J316" s="58" t="s">
        <v>1317</v>
      </c>
      <c r="K316" s="58" t="s">
        <v>1318</v>
      </c>
      <c r="L316" s="58" t="s">
        <v>1319</v>
      </c>
      <c r="M316" s="58" t="s">
        <v>142</v>
      </c>
      <c r="N316" s="58" t="s">
        <v>105</v>
      </c>
      <c r="O316" s="58" t="s">
        <v>26</v>
      </c>
      <c r="P316" s="58" t="s">
        <v>26</v>
      </c>
      <c r="Q316" s="58" t="s">
        <v>26</v>
      </c>
      <c r="R316" s="58" t="s">
        <v>42</v>
      </c>
      <c r="S316" s="58" t="s">
        <v>26</v>
      </c>
      <c r="T316" s="58" t="s">
        <v>33</v>
      </c>
      <c r="U316" s="58" t="s">
        <v>26</v>
      </c>
    </row>
    <row r="317" spans="1:21" ht="45">
      <c r="A317" s="57">
        <v>887</v>
      </c>
      <c r="B317" s="58" t="s">
        <v>1320</v>
      </c>
      <c r="C317" s="58" t="s">
        <v>22</v>
      </c>
      <c r="D317" s="59">
        <v>40016</v>
      </c>
      <c r="E317" s="58" t="s">
        <v>438</v>
      </c>
      <c r="F317" s="58" t="s">
        <v>1321</v>
      </c>
      <c r="G317" s="58" t="s">
        <v>33</v>
      </c>
      <c r="H317" s="58" t="s">
        <v>26</v>
      </c>
      <c r="I317" s="58" t="s">
        <v>26</v>
      </c>
      <c r="J317" s="58" t="s">
        <v>1322</v>
      </c>
      <c r="K317" s="58" t="s">
        <v>1323</v>
      </c>
      <c r="L317" s="58" t="s">
        <v>1324</v>
      </c>
      <c r="M317" s="58" t="s">
        <v>26</v>
      </c>
      <c r="N317" s="58" t="s">
        <v>793</v>
      </c>
      <c r="O317" s="58" t="s">
        <v>26</v>
      </c>
      <c r="P317" s="58" t="s">
        <v>70</v>
      </c>
      <c r="Q317" s="58" t="s">
        <v>106</v>
      </c>
      <c r="R317" s="58" t="s">
        <v>42</v>
      </c>
      <c r="S317" s="58" t="s">
        <v>1325</v>
      </c>
      <c r="T317" s="58" t="s">
        <v>33</v>
      </c>
      <c r="U317" s="58" t="s">
        <v>26</v>
      </c>
    </row>
    <row r="318" spans="1:21" ht="30">
      <c r="A318" s="57">
        <v>888</v>
      </c>
      <c r="B318" s="58" t="s">
        <v>1326</v>
      </c>
      <c r="C318" s="58" t="s">
        <v>22</v>
      </c>
      <c r="D318" s="59">
        <v>40095</v>
      </c>
      <c r="E318" s="58" t="s">
        <v>438</v>
      </c>
      <c r="F318" s="58" t="s">
        <v>150</v>
      </c>
      <c r="G318" s="58" t="s">
        <v>25</v>
      </c>
      <c r="H318" s="58" t="s">
        <v>1327</v>
      </c>
      <c r="I318" s="58" t="s">
        <v>1328</v>
      </c>
      <c r="J318" s="58" t="s">
        <v>26</v>
      </c>
      <c r="K318" s="58" t="s">
        <v>1329</v>
      </c>
      <c r="L318" s="58" t="s">
        <v>26</v>
      </c>
      <c r="M318" s="58" t="s">
        <v>50</v>
      </c>
      <c r="N318" s="58" t="s">
        <v>1225</v>
      </c>
      <c r="O318" s="58" t="s">
        <v>26</v>
      </c>
      <c r="P318" s="58" t="s">
        <v>116</v>
      </c>
      <c r="Q318" s="58" t="s">
        <v>116</v>
      </c>
      <c r="R318" s="58" t="s">
        <v>42</v>
      </c>
      <c r="S318" s="58" t="s">
        <v>88</v>
      </c>
      <c r="T318" s="58" t="s">
        <v>33</v>
      </c>
      <c r="U318" s="58" t="s">
        <v>26</v>
      </c>
    </row>
    <row r="319" spans="1:21" ht="45">
      <c r="A319" s="57">
        <v>889</v>
      </c>
      <c r="B319" s="58" t="s">
        <v>1330</v>
      </c>
      <c r="C319" s="58" t="s">
        <v>22</v>
      </c>
      <c r="D319" s="59">
        <v>39946</v>
      </c>
      <c r="E319" s="58" t="s">
        <v>438</v>
      </c>
      <c r="F319" s="58" t="s">
        <v>1331</v>
      </c>
      <c r="G319" s="58" t="s">
        <v>33</v>
      </c>
      <c r="H319" s="58" t="s">
        <v>26</v>
      </c>
      <c r="I319" s="58" t="s">
        <v>1332</v>
      </c>
      <c r="J319" s="58" t="s">
        <v>1333</v>
      </c>
      <c r="K319" s="58" t="s">
        <v>1334</v>
      </c>
      <c r="L319" s="58" t="s">
        <v>26</v>
      </c>
      <c r="M319" s="58" t="s">
        <v>26</v>
      </c>
      <c r="N319" s="58" t="s">
        <v>1335</v>
      </c>
      <c r="O319" s="58" t="s">
        <v>26</v>
      </c>
      <c r="P319" s="58" t="s">
        <v>50</v>
      </c>
      <c r="Q319" s="58" t="s">
        <v>26</v>
      </c>
      <c r="R319" s="58" t="s">
        <v>26</v>
      </c>
      <c r="S319" s="58" t="s">
        <v>1336</v>
      </c>
      <c r="T319" s="58" t="s">
        <v>33</v>
      </c>
      <c r="U319" s="58" t="s">
        <v>26</v>
      </c>
    </row>
    <row r="320" spans="1:21" ht="45">
      <c r="A320" s="57">
        <v>890</v>
      </c>
      <c r="B320" s="58" t="s">
        <v>1337</v>
      </c>
      <c r="C320" s="58" t="s">
        <v>22</v>
      </c>
      <c r="D320" s="59">
        <v>39881</v>
      </c>
      <c r="E320" s="58" t="s">
        <v>438</v>
      </c>
      <c r="F320" s="58" t="s">
        <v>209</v>
      </c>
      <c r="G320" s="58" t="s">
        <v>33</v>
      </c>
      <c r="H320" s="58" t="s">
        <v>1338</v>
      </c>
      <c r="I320" s="58" t="s">
        <v>1339</v>
      </c>
      <c r="J320" s="58" t="s">
        <v>1340</v>
      </c>
      <c r="K320" s="58" t="s">
        <v>1341</v>
      </c>
      <c r="L320" s="58" t="s">
        <v>26</v>
      </c>
      <c r="M320" s="58" t="s">
        <v>26</v>
      </c>
      <c r="N320" s="58" t="s">
        <v>660</v>
      </c>
      <c r="O320" s="58" t="s">
        <v>26</v>
      </c>
      <c r="P320" s="58" t="s">
        <v>54</v>
      </c>
      <c r="Q320" s="58" t="s">
        <v>53</v>
      </c>
      <c r="R320" s="58" t="s">
        <v>42</v>
      </c>
      <c r="S320" s="58" t="s">
        <v>815</v>
      </c>
      <c r="T320" s="58" t="s">
        <v>33</v>
      </c>
      <c r="U320" s="58" t="s">
        <v>26</v>
      </c>
    </row>
    <row r="321" spans="1:21" ht="45">
      <c r="A321" s="57">
        <v>891</v>
      </c>
      <c r="B321" s="58" t="s">
        <v>1342</v>
      </c>
      <c r="C321" s="58" t="s">
        <v>22</v>
      </c>
      <c r="D321" s="59">
        <v>39636</v>
      </c>
      <c r="E321" s="58" t="s">
        <v>438</v>
      </c>
      <c r="F321" s="58" t="s">
        <v>109</v>
      </c>
      <c r="G321" s="58" t="s">
        <v>33</v>
      </c>
      <c r="H321" s="58" t="s">
        <v>26</v>
      </c>
      <c r="I321" s="58" t="s">
        <v>1343</v>
      </c>
      <c r="J321" s="58" t="s">
        <v>1311</v>
      </c>
      <c r="K321" s="58" t="s">
        <v>1312</v>
      </c>
      <c r="L321" s="58" t="s">
        <v>128</v>
      </c>
      <c r="M321" s="58" t="s">
        <v>41</v>
      </c>
      <c r="N321" s="58" t="s">
        <v>1314</v>
      </c>
      <c r="O321" s="58" t="s">
        <v>224</v>
      </c>
      <c r="P321" s="58" t="s">
        <v>50</v>
      </c>
      <c r="Q321" s="58" t="s">
        <v>613</v>
      </c>
      <c r="R321" s="58" t="s">
        <v>42</v>
      </c>
      <c r="S321" s="58" t="s">
        <v>225</v>
      </c>
      <c r="T321" s="58" t="s">
        <v>33</v>
      </c>
      <c r="U321" s="58" t="s">
        <v>26</v>
      </c>
    </row>
    <row r="322" spans="1:21" ht="45">
      <c r="A322" s="57">
        <v>892</v>
      </c>
      <c r="B322" s="58" t="s">
        <v>1344</v>
      </c>
      <c r="C322" s="58" t="s">
        <v>22</v>
      </c>
      <c r="D322" s="59">
        <v>39824</v>
      </c>
      <c r="E322" s="58" t="s">
        <v>438</v>
      </c>
      <c r="F322" s="58" t="s">
        <v>559</v>
      </c>
      <c r="G322" s="58" t="s">
        <v>33</v>
      </c>
      <c r="H322" s="58" t="s">
        <v>26</v>
      </c>
      <c r="I322" s="58" t="s">
        <v>1345</v>
      </c>
      <c r="J322" s="58" t="s">
        <v>1346</v>
      </c>
      <c r="K322" s="58" t="s">
        <v>1347</v>
      </c>
      <c r="L322" s="58" t="s">
        <v>26</v>
      </c>
      <c r="M322" s="58" t="s">
        <v>83</v>
      </c>
      <c r="N322" s="58" t="s">
        <v>404</v>
      </c>
      <c r="O322" s="58" t="s">
        <v>26</v>
      </c>
      <c r="P322" s="58" t="s">
        <v>41</v>
      </c>
      <c r="Q322" s="58" t="s">
        <v>875</v>
      </c>
      <c r="R322" s="58" t="s">
        <v>42</v>
      </c>
      <c r="S322" s="58" t="s">
        <v>26</v>
      </c>
      <c r="T322" s="58" t="s">
        <v>33</v>
      </c>
      <c r="U322" s="58" t="s">
        <v>1348</v>
      </c>
    </row>
    <row r="323" spans="1:21" ht="30">
      <c r="A323" s="57">
        <v>893</v>
      </c>
      <c r="B323" s="58" t="s">
        <v>1396</v>
      </c>
      <c r="C323" s="58" t="s">
        <v>22</v>
      </c>
      <c r="D323" s="59">
        <v>40005</v>
      </c>
      <c r="E323" s="58" t="s">
        <v>438</v>
      </c>
      <c r="F323" s="58" t="s">
        <v>101</v>
      </c>
      <c r="G323" s="58" t="s">
        <v>25</v>
      </c>
      <c r="H323" s="58" t="s">
        <v>1397</v>
      </c>
      <c r="I323" s="58" t="s">
        <v>1398</v>
      </c>
      <c r="J323" s="58" t="s">
        <v>1399</v>
      </c>
      <c r="K323" s="58" t="s">
        <v>1397</v>
      </c>
      <c r="L323" s="58" t="s">
        <v>26</v>
      </c>
      <c r="M323" s="58" t="s">
        <v>26</v>
      </c>
      <c r="N323" s="58" t="s">
        <v>231</v>
      </c>
      <c r="O323" s="58" t="s">
        <v>26</v>
      </c>
      <c r="P323" s="58" t="s">
        <v>86</v>
      </c>
      <c r="Q323" s="58" t="s">
        <v>31</v>
      </c>
      <c r="R323" s="58" t="s">
        <v>42</v>
      </c>
      <c r="S323" s="58" t="s">
        <v>26</v>
      </c>
      <c r="T323" s="58" t="s">
        <v>33</v>
      </c>
      <c r="U323" s="58" t="s">
        <v>26</v>
      </c>
    </row>
    <row r="324" spans="1:21" ht="30">
      <c r="A324" s="57">
        <v>894</v>
      </c>
      <c r="B324" s="58" t="s">
        <v>437</v>
      </c>
      <c r="C324" s="58" t="s">
        <v>22</v>
      </c>
      <c r="D324" s="59">
        <v>40156</v>
      </c>
      <c r="E324" s="58" t="s">
        <v>438</v>
      </c>
      <c r="F324" s="58" t="s">
        <v>101</v>
      </c>
      <c r="G324" s="58" t="s">
        <v>25</v>
      </c>
      <c r="H324" s="58" t="s">
        <v>26</v>
      </c>
      <c r="I324" s="58" t="s">
        <v>26</v>
      </c>
      <c r="J324" s="58" t="s">
        <v>439</v>
      </c>
      <c r="K324" s="58" t="s">
        <v>440</v>
      </c>
      <c r="L324" s="58" t="s">
        <v>26</v>
      </c>
      <c r="M324" s="58" t="s">
        <v>26</v>
      </c>
      <c r="N324" s="58" t="s">
        <v>441</v>
      </c>
      <c r="O324" s="58" t="s">
        <v>193</v>
      </c>
      <c r="P324" s="58" t="s">
        <v>50</v>
      </c>
      <c r="Q324" s="58" t="s">
        <v>192</v>
      </c>
      <c r="R324" s="58" t="s">
        <v>42</v>
      </c>
      <c r="S324" s="58" t="s">
        <v>442</v>
      </c>
      <c r="T324" s="58" t="s">
        <v>33</v>
      </c>
      <c r="U324" s="58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zoomScale="93" zoomScaleNormal="28" workbookViewId="0">
      <selection sqref="A1:M183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61" t="s">
        <v>1639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3"/>
      <c r="N1" s="18"/>
      <c r="O1" s="18"/>
      <c r="P1" s="18"/>
      <c r="Q1" s="18"/>
      <c r="R1" s="18"/>
      <c r="S1" s="18"/>
      <c r="T1" s="18"/>
      <c r="U1" s="18"/>
      <c r="V1" s="18"/>
      <c r="W1" s="18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34" ht="30">
      <c r="A2" s="23" t="s">
        <v>1414</v>
      </c>
      <c r="B2" s="24" t="s">
        <v>1758</v>
      </c>
      <c r="C2" s="25"/>
      <c r="D2" s="25"/>
      <c r="E2" s="26"/>
      <c r="F2" s="27"/>
      <c r="G2" s="27"/>
      <c r="H2" s="27"/>
      <c r="I2" s="27"/>
      <c r="J2" s="28"/>
      <c r="K2" s="28"/>
      <c r="L2" s="28"/>
      <c r="M2" s="29"/>
      <c r="N2" s="14"/>
      <c r="O2" s="14"/>
      <c r="P2" s="14"/>
      <c r="Q2" s="14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2"/>
    </row>
    <row r="3" spans="1:34" ht="14.45" customHeight="1">
      <c r="A3" s="60" t="s">
        <v>0</v>
      </c>
      <c r="B3" s="60" t="s">
        <v>1415</v>
      </c>
      <c r="C3" s="60" t="s">
        <v>1416</v>
      </c>
      <c r="D3" s="60" t="s">
        <v>1640</v>
      </c>
      <c r="E3" s="64" t="s">
        <v>1641</v>
      </c>
      <c r="F3" s="65"/>
      <c r="G3" s="64" t="s">
        <v>1642</v>
      </c>
      <c r="H3" s="65"/>
      <c r="I3" s="66" t="s">
        <v>1643</v>
      </c>
      <c r="J3" s="66" t="s">
        <v>1644</v>
      </c>
      <c r="K3" s="66" t="s">
        <v>1645</v>
      </c>
      <c r="L3" s="66" t="s">
        <v>1646</v>
      </c>
      <c r="M3" s="60" t="s">
        <v>1647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>
      <c r="A4" s="60"/>
      <c r="B4" s="60"/>
      <c r="C4" s="60"/>
      <c r="D4" s="60"/>
      <c r="E4" s="30" t="s">
        <v>1648</v>
      </c>
      <c r="F4" s="31" t="s">
        <v>1649</v>
      </c>
      <c r="G4" s="30" t="s">
        <v>1648</v>
      </c>
      <c r="H4" s="31" t="s">
        <v>1649</v>
      </c>
      <c r="I4" s="66"/>
      <c r="J4" s="66"/>
      <c r="K4" s="66"/>
      <c r="L4" s="66"/>
      <c r="M4" s="60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4" ht="30">
      <c r="A5" s="32" t="s">
        <v>116</v>
      </c>
      <c r="B5" s="33" t="s">
        <v>65</v>
      </c>
      <c r="C5" s="33" t="s">
        <v>1417</v>
      </c>
      <c r="D5" s="34" t="s">
        <v>1759</v>
      </c>
      <c r="E5" s="35" t="s">
        <v>1717</v>
      </c>
      <c r="F5" s="35" t="s">
        <v>1651</v>
      </c>
      <c r="G5" s="35"/>
      <c r="H5" s="35"/>
      <c r="I5" s="32">
        <v>47</v>
      </c>
      <c r="J5" s="32">
        <v>95</v>
      </c>
      <c r="K5" s="32">
        <v>0</v>
      </c>
      <c r="L5" s="32">
        <v>142</v>
      </c>
      <c r="M5" s="32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ht="30">
      <c r="A6" s="32" t="s">
        <v>1418</v>
      </c>
      <c r="B6" s="33" t="s">
        <v>1418</v>
      </c>
      <c r="C6" s="33" t="s">
        <v>1417</v>
      </c>
      <c r="D6" s="34" t="s">
        <v>1759</v>
      </c>
      <c r="E6" s="35"/>
      <c r="F6" s="35"/>
      <c r="G6" s="35"/>
      <c r="H6" s="35"/>
      <c r="I6" s="32">
        <v>0</v>
      </c>
      <c r="J6" s="32">
        <v>0</v>
      </c>
      <c r="K6" s="32">
        <v>150</v>
      </c>
      <c r="L6" s="32">
        <v>150</v>
      </c>
      <c r="M6" s="32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 spans="1:34" ht="30">
      <c r="A7" s="32" t="s">
        <v>53</v>
      </c>
      <c r="B7" s="33" t="s">
        <v>535</v>
      </c>
      <c r="C7" s="33" t="s">
        <v>1417</v>
      </c>
      <c r="D7" s="34" t="s">
        <v>1759</v>
      </c>
      <c r="E7" s="35" t="s">
        <v>1760</v>
      </c>
      <c r="F7" s="35"/>
      <c r="G7" s="35"/>
      <c r="H7" s="35"/>
      <c r="I7" s="32">
        <v>66</v>
      </c>
      <c r="J7" s="32">
        <v>0</v>
      </c>
      <c r="K7" s="32">
        <v>84</v>
      </c>
      <c r="L7" s="32">
        <v>150</v>
      </c>
      <c r="M7" s="32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4" ht="30">
      <c r="A8" s="32" t="s">
        <v>65</v>
      </c>
      <c r="B8" s="33" t="s">
        <v>1419</v>
      </c>
      <c r="C8" s="33" t="s">
        <v>1417</v>
      </c>
      <c r="D8" s="34" t="s">
        <v>1759</v>
      </c>
      <c r="E8" s="35"/>
      <c r="F8" s="35"/>
      <c r="G8" s="35"/>
      <c r="H8" s="35"/>
      <c r="I8" s="32">
        <v>0</v>
      </c>
      <c r="J8" s="32">
        <v>0</v>
      </c>
      <c r="K8" s="32">
        <v>150</v>
      </c>
      <c r="L8" s="32">
        <v>150</v>
      </c>
      <c r="M8" s="32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 spans="1:34" ht="30">
      <c r="A9" s="32" t="s">
        <v>41</v>
      </c>
      <c r="B9" s="33" t="s">
        <v>1420</v>
      </c>
      <c r="C9" s="33" t="s">
        <v>1417</v>
      </c>
      <c r="D9" s="34" t="s">
        <v>1759</v>
      </c>
      <c r="E9" s="35"/>
      <c r="F9" s="35"/>
      <c r="G9" s="35"/>
      <c r="H9" s="35"/>
      <c r="I9" s="32">
        <v>0</v>
      </c>
      <c r="J9" s="32">
        <v>0</v>
      </c>
      <c r="K9" s="32">
        <v>150</v>
      </c>
      <c r="L9" s="32">
        <v>150</v>
      </c>
      <c r="M9" s="32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</row>
    <row r="10" spans="1:34" ht="30">
      <c r="A10" s="32" t="s">
        <v>54</v>
      </c>
      <c r="B10" s="33" t="s">
        <v>1421</v>
      </c>
      <c r="C10" s="33" t="s">
        <v>1417</v>
      </c>
      <c r="D10" s="34" t="s">
        <v>1759</v>
      </c>
      <c r="E10" s="35" t="s">
        <v>1738</v>
      </c>
      <c r="F10" s="35" t="s">
        <v>1761</v>
      </c>
      <c r="G10" s="35"/>
      <c r="H10" s="35"/>
      <c r="I10" s="32">
        <v>49</v>
      </c>
      <c r="J10" s="32">
        <v>37</v>
      </c>
      <c r="K10" s="32">
        <v>0</v>
      </c>
      <c r="L10" s="32">
        <v>86</v>
      </c>
      <c r="M10" s="32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 spans="1:34" ht="30">
      <c r="A11" s="32" t="s">
        <v>38</v>
      </c>
      <c r="B11" s="33" t="s">
        <v>1422</v>
      </c>
      <c r="C11" s="33" t="s">
        <v>1417</v>
      </c>
      <c r="D11" s="34" t="s">
        <v>1759</v>
      </c>
      <c r="E11" s="35" t="s">
        <v>1650</v>
      </c>
      <c r="F11" s="35" t="s">
        <v>1762</v>
      </c>
      <c r="G11" s="35"/>
      <c r="H11" s="35"/>
      <c r="I11" s="32">
        <v>60</v>
      </c>
      <c r="J11" s="32">
        <v>36</v>
      </c>
      <c r="K11" s="32">
        <v>0</v>
      </c>
      <c r="L11" s="32">
        <v>96</v>
      </c>
      <c r="M11" s="32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 spans="1:34" ht="30">
      <c r="A12" s="32" t="s">
        <v>50</v>
      </c>
      <c r="B12" s="33" t="s">
        <v>1423</v>
      </c>
      <c r="C12" s="33" t="s">
        <v>1417</v>
      </c>
      <c r="D12" s="34" t="s">
        <v>1759</v>
      </c>
      <c r="E12" s="35"/>
      <c r="F12" s="35" t="s">
        <v>1715</v>
      </c>
      <c r="G12" s="35"/>
      <c r="H12" s="35"/>
      <c r="I12" s="32">
        <v>0</v>
      </c>
      <c r="J12" s="32">
        <v>68</v>
      </c>
      <c r="K12" s="32">
        <v>82</v>
      </c>
      <c r="L12" s="32">
        <v>150</v>
      </c>
      <c r="M12" s="32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 spans="1:34" ht="30">
      <c r="A13" s="32" t="s">
        <v>86</v>
      </c>
      <c r="B13" s="33" t="s">
        <v>1424</v>
      </c>
      <c r="C13" s="33" t="s">
        <v>1417</v>
      </c>
      <c r="D13" s="34" t="s">
        <v>1759</v>
      </c>
      <c r="E13" s="35"/>
      <c r="F13" s="35"/>
      <c r="G13" s="35"/>
      <c r="H13" s="35"/>
      <c r="I13" s="32">
        <v>0</v>
      </c>
      <c r="J13" s="32">
        <v>0</v>
      </c>
      <c r="K13" s="32">
        <v>150</v>
      </c>
      <c r="L13" s="32">
        <v>150</v>
      </c>
      <c r="M13" s="32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 spans="1:34" ht="30">
      <c r="A14" s="32" t="s">
        <v>31</v>
      </c>
      <c r="B14" s="33" t="s">
        <v>1425</v>
      </c>
      <c r="C14" s="33" t="s">
        <v>1417</v>
      </c>
      <c r="D14" s="34" t="s">
        <v>1759</v>
      </c>
      <c r="E14" s="35"/>
      <c r="F14" s="35" t="s">
        <v>1763</v>
      </c>
      <c r="G14" s="35"/>
      <c r="H14" s="35"/>
      <c r="I14" s="32">
        <v>0</v>
      </c>
      <c r="J14" s="32">
        <v>47</v>
      </c>
      <c r="K14" s="32">
        <v>103</v>
      </c>
      <c r="L14" s="32">
        <v>150</v>
      </c>
      <c r="M14" s="32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 spans="1:34" ht="30">
      <c r="A15" s="32" t="s">
        <v>83</v>
      </c>
      <c r="B15" s="33" t="s">
        <v>1426</v>
      </c>
      <c r="C15" s="33" t="s">
        <v>1417</v>
      </c>
      <c r="D15" s="34" t="s">
        <v>1759</v>
      </c>
      <c r="E15" s="35"/>
      <c r="F15" s="35"/>
      <c r="G15" s="35"/>
      <c r="H15" s="35"/>
      <c r="I15" s="32">
        <v>0</v>
      </c>
      <c r="J15" s="32">
        <v>0</v>
      </c>
      <c r="K15" s="32">
        <v>150</v>
      </c>
      <c r="L15" s="32">
        <v>150</v>
      </c>
      <c r="M15" s="32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 spans="1:34" ht="30">
      <c r="A16" s="32" t="s">
        <v>70</v>
      </c>
      <c r="B16" s="33" t="s">
        <v>1427</v>
      </c>
      <c r="C16" s="33" t="s">
        <v>1417</v>
      </c>
      <c r="D16" s="34" t="s">
        <v>1759</v>
      </c>
      <c r="E16" s="35" t="s">
        <v>1650</v>
      </c>
      <c r="F16" s="35" t="s">
        <v>1761</v>
      </c>
      <c r="G16" s="35"/>
      <c r="H16" s="35"/>
      <c r="I16" s="32">
        <v>60</v>
      </c>
      <c r="J16" s="32">
        <v>37</v>
      </c>
      <c r="K16" s="32">
        <v>0</v>
      </c>
      <c r="L16" s="32">
        <v>97</v>
      </c>
      <c r="M16" s="32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4" ht="30">
      <c r="A17" s="32" t="s">
        <v>62</v>
      </c>
      <c r="B17" s="33" t="s">
        <v>1428</v>
      </c>
      <c r="C17" s="33" t="s">
        <v>1417</v>
      </c>
      <c r="D17" s="34" t="s">
        <v>1759</v>
      </c>
      <c r="E17" s="35"/>
      <c r="F17" s="35"/>
      <c r="G17" s="35"/>
      <c r="H17" s="35"/>
      <c r="I17" s="32">
        <v>0</v>
      </c>
      <c r="J17" s="32">
        <v>0</v>
      </c>
      <c r="K17" s="32">
        <v>150</v>
      </c>
      <c r="L17" s="32">
        <v>150</v>
      </c>
      <c r="M17" s="32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t="30">
      <c r="A18" s="32" t="s">
        <v>377</v>
      </c>
      <c r="B18" s="33" t="s">
        <v>1429</v>
      </c>
      <c r="C18" s="33" t="s">
        <v>1417</v>
      </c>
      <c r="D18" s="34" t="s">
        <v>1759</v>
      </c>
      <c r="E18" s="35"/>
      <c r="F18" s="35"/>
      <c r="G18" s="35"/>
      <c r="H18" s="35"/>
      <c r="I18" s="32">
        <v>0</v>
      </c>
      <c r="J18" s="32">
        <v>0</v>
      </c>
      <c r="K18" s="32">
        <v>150</v>
      </c>
      <c r="L18" s="32">
        <v>150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t="30">
      <c r="A19" s="32" t="s">
        <v>138</v>
      </c>
      <c r="B19" s="33" t="s">
        <v>1430</v>
      </c>
      <c r="C19" s="33" t="s">
        <v>1417</v>
      </c>
      <c r="D19" s="34" t="s">
        <v>1759</v>
      </c>
      <c r="E19" s="35"/>
      <c r="F19" s="35"/>
      <c r="G19" s="35"/>
      <c r="H19" s="35"/>
      <c r="I19" s="32">
        <v>0</v>
      </c>
      <c r="J19" s="32">
        <v>0</v>
      </c>
      <c r="K19" s="32">
        <v>150</v>
      </c>
      <c r="L19" s="32">
        <v>150</v>
      </c>
      <c r="M19" s="32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 spans="1:34" ht="30">
      <c r="A20" s="32" t="s">
        <v>93</v>
      </c>
      <c r="B20" s="33" t="s">
        <v>1431</v>
      </c>
      <c r="C20" s="33" t="s">
        <v>1417</v>
      </c>
      <c r="D20" s="34" t="s">
        <v>1759</v>
      </c>
      <c r="E20" s="35"/>
      <c r="F20" s="35"/>
      <c r="G20" s="35"/>
      <c r="H20" s="35"/>
      <c r="I20" s="32">
        <v>0</v>
      </c>
      <c r="J20" s="32">
        <v>0</v>
      </c>
      <c r="K20" s="32">
        <v>150</v>
      </c>
      <c r="L20" s="32">
        <v>150</v>
      </c>
      <c r="M20" s="32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</row>
    <row r="21" spans="1:34" ht="30">
      <c r="A21" s="32" t="s">
        <v>197</v>
      </c>
      <c r="B21" s="33" t="s">
        <v>1432</v>
      </c>
      <c r="C21" s="33" t="s">
        <v>1417</v>
      </c>
      <c r="D21" s="34" t="s">
        <v>1759</v>
      </c>
      <c r="E21" s="35"/>
      <c r="F21" s="35" t="s">
        <v>1764</v>
      </c>
      <c r="G21" s="35"/>
      <c r="H21" s="35"/>
      <c r="I21" s="32">
        <v>0</v>
      </c>
      <c r="J21" s="32">
        <v>72</v>
      </c>
      <c r="K21" s="32">
        <v>78</v>
      </c>
      <c r="L21" s="32">
        <v>150</v>
      </c>
      <c r="M21" s="32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spans="1:34" ht="30">
      <c r="A22" s="32" t="s">
        <v>359</v>
      </c>
      <c r="B22" s="33" t="s">
        <v>1433</v>
      </c>
      <c r="C22" s="33" t="s">
        <v>1417</v>
      </c>
      <c r="D22" s="34" t="s">
        <v>1759</v>
      </c>
      <c r="E22" s="35" t="s">
        <v>1765</v>
      </c>
      <c r="F22" s="35" t="s">
        <v>1766</v>
      </c>
      <c r="G22" s="35"/>
      <c r="H22" s="35"/>
      <c r="I22" s="32">
        <v>115</v>
      </c>
      <c r="J22" s="32">
        <v>34</v>
      </c>
      <c r="K22" s="32">
        <v>0</v>
      </c>
      <c r="L22" s="32">
        <v>149</v>
      </c>
      <c r="M22" s="32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spans="1:34" ht="30">
      <c r="A23" s="32" t="s">
        <v>430</v>
      </c>
      <c r="B23" s="33" t="s">
        <v>1434</v>
      </c>
      <c r="C23" s="33" t="s">
        <v>1417</v>
      </c>
      <c r="D23" s="34" t="s">
        <v>1759</v>
      </c>
      <c r="E23" s="35"/>
      <c r="F23" s="35"/>
      <c r="G23" s="35"/>
      <c r="H23" s="35"/>
      <c r="I23" s="32">
        <v>0</v>
      </c>
      <c r="J23" s="32">
        <v>0</v>
      </c>
      <c r="K23" s="32">
        <v>150</v>
      </c>
      <c r="L23" s="32">
        <v>150</v>
      </c>
      <c r="M23" s="32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</row>
    <row r="24" spans="1:34" ht="30">
      <c r="A24" s="32" t="s">
        <v>223</v>
      </c>
      <c r="B24" s="33" t="s">
        <v>1435</v>
      </c>
      <c r="C24" s="33" t="s">
        <v>1417</v>
      </c>
      <c r="D24" s="34" t="s">
        <v>1759</v>
      </c>
      <c r="E24" s="35" t="s">
        <v>1650</v>
      </c>
      <c r="F24" s="35" t="s">
        <v>1767</v>
      </c>
      <c r="G24" s="35"/>
      <c r="H24" s="35"/>
      <c r="I24" s="32">
        <v>60</v>
      </c>
      <c r="J24" s="32">
        <v>42</v>
      </c>
      <c r="K24" s="32">
        <v>0</v>
      </c>
      <c r="L24" s="32">
        <v>102</v>
      </c>
      <c r="M24" s="32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spans="1:34" ht="30">
      <c r="A25" s="32" t="s">
        <v>613</v>
      </c>
      <c r="B25" s="33" t="s">
        <v>1436</v>
      </c>
      <c r="C25" s="33" t="s">
        <v>1417</v>
      </c>
      <c r="D25" s="34" t="s">
        <v>1759</v>
      </c>
      <c r="E25" s="35"/>
      <c r="F25" s="35"/>
      <c r="G25" s="35"/>
      <c r="H25" s="35"/>
      <c r="I25" s="32">
        <v>0</v>
      </c>
      <c r="J25" s="32">
        <v>0</v>
      </c>
      <c r="K25" s="32">
        <v>150</v>
      </c>
      <c r="L25" s="32">
        <v>150</v>
      </c>
      <c r="M25" s="32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spans="1:34" ht="30">
      <c r="A26" s="32" t="s">
        <v>106</v>
      </c>
      <c r="B26" s="33" t="s">
        <v>1437</v>
      </c>
      <c r="C26" s="33" t="s">
        <v>1417</v>
      </c>
      <c r="D26" s="34" t="s">
        <v>1759</v>
      </c>
      <c r="E26" s="35"/>
      <c r="F26" s="35"/>
      <c r="G26" s="35"/>
      <c r="H26" s="35"/>
      <c r="I26" s="32">
        <v>0</v>
      </c>
      <c r="J26" s="32">
        <v>0</v>
      </c>
      <c r="K26" s="32">
        <v>150</v>
      </c>
      <c r="L26" s="32">
        <v>150</v>
      </c>
      <c r="M26" s="32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spans="1:34" ht="30">
      <c r="A27" s="32" t="s">
        <v>264</v>
      </c>
      <c r="B27" s="33" t="s">
        <v>1438</v>
      </c>
      <c r="C27" s="33" t="s">
        <v>1417</v>
      </c>
      <c r="D27" s="34" t="s">
        <v>1759</v>
      </c>
      <c r="E27" s="35"/>
      <c r="F27" s="35" t="s">
        <v>1768</v>
      </c>
      <c r="G27" s="35"/>
      <c r="H27" s="35"/>
      <c r="I27" s="32">
        <v>0</v>
      </c>
      <c r="J27" s="32">
        <v>40</v>
      </c>
      <c r="K27" s="32">
        <v>110</v>
      </c>
      <c r="L27" s="32">
        <v>150</v>
      </c>
      <c r="M27" s="32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spans="1:34" ht="30">
      <c r="A28" s="32" t="s">
        <v>1439</v>
      </c>
      <c r="B28" s="33" t="s">
        <v>1440</v>
      </c>
      <c r="C28" s="33" t="s">
        <v>1417</v>
      </c>
      <c r="D28" s="34" t="s">
        <v>1759</v>
      </c>
      <c r="E28" s="35"/>
      <c r="F28" s="35" t="s">
        <v>1769</v>
      </c>
      <c r="G28" s="35"/>
      <c r="H28" s="35"/>
      <c r="I28" s="32">
        <v>0</v>
      </c>
      <c r="J28" s="32">
        <v>28</v>
      </c>
      <c r="K28" s="32">
        <v>122</v>
      </c>
      <c r="L28" s="32">
        <v>150</v>
      </c>
      <c r="M28" s="32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spans="1:34" ht="30">
      <c r="A29" s="32" t="s">
        <v>710</v>
      </c>
      <c r="B29" s="33" t="s">
        <v>1441</v>
      </c>
      <c r="C29" s="33" t="s">
        <v>1417</v>
      </c>
      <c r="D29" s="34" t="s">
        <v>1759</v>
      </c>
      <c r="E29" s="35"/>
      <c r="F29" s="35" t="s">
        <v>1770</v>
      </c>
      <c r="G29" s="35"/>
      <c r="H29" s="35"/>
      <c r="I29" s="32">
        <v>0</v>
      </c>
      <c r="J29" s="32">
        <v>49</v>
      </c>
      <c r="K29" s="32">
        <v>101</v>
      </c>
      <c r="L29" s="32">
        <v>150</v>
      </c>
      <c r="M29" s="32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spans="1:34" ht="30">
      <c r="A30" s="32" t="s">
        <v>164</v>
      </c>
      <c r="B30" s="33" t="s">
        <v>363</v>
      </c>
      <c r="C30" s="33" t="s">
        <v>1417</v>
      </c>
      <c r="D30" s="34" t="s">
        <v>1759</v>
      </c>
      <c r="E30" s="35"/>
      <c r="F30" s="35"/>
      <c r="G30" s="35"/>
      <c r="H30" s="35"/>
      <c r="I30" s="32">
        <v>0</v>
      </c>
      <c r="J30" s="32">
        <v>0</v>
      </c>
      <c r="K30" s="32">
        <v>150</v>
      </c>
      <c r="L30" s="32">
        <v>150</v>
      </c>
      <c r="M30" s="32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spans="1:34" ht="30">
      <c r="A31" s="32" t="s">
        <v>142</v>
      </c>
      <c r="B31" s="33" t="s">
        <v>758</v>
      </c>
      <c r="C31" s="33" t="s">
        <v>1417</v>
      </c>
      <c r="D31" s="34" t="s">
        <v>1759</v>
      </c>
      <c r="E31" s="35" t="s">
        <v>1717</v>
      </c>
      <c r="F31" s="35"/>
      <c r="G31" s="35"/>
      <c r="H31" s="35"/>
      <c r="I31" s="32">
        <v>47</v>
      </c>
      <c r="J31" s="32">
        <v>0</v>
      </c>
      <c r="K31" s="32">
        <v>103</v>
      </c>
      <c r="L31" s="32">
        <v>150</v>
      </c>
      <c r="M31" s="32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spans="1:34" ht="30">
      <c r="A32" s="32" t="s">
        <v>141</v>
      </c>
      <c r="B32" s="33" t="s">
        <v>1442</v>
      </c>
      <c r="C32" s="33" t="s">
        <v>1417</v>
      </c>
      <c r="D32" s="34" t="s">
        <v>1759</v>
      </c>
      <c r="E32" s="35"/>
      <c r="F32" s="35" t="s">
        <v>1771</v>
      </c>
      <c r="G32" s="35"/>
      <c r="H32" s="35"/>
      <c r="I32" s="32">
        <v>0</v>
      </c>
      <c r="J32" s="32">
        <v>57</v>
      </c>
      <c r="K32" s="32">
        <v>93</v>
      </c>
      <c r="L32" s="32">
        <v>150</v>
      </c>
      <c r="M32" s="32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spans="1:34" ht="30">
      <c r="A33" s="32" t="s">
        <v>32</v>
      </c>
      <c r="B33" s="33" t="s">
        <v>1443</v>
      </c>
      <c r="C33" s="33" t="s">
        <v>1417</v>
      </c>
      <c r="D33" s="34" t="s">
        <v>1759</v>
      </c>
      <c r="E33" s="35"/>
      <c r="F33" s="35"/>
      <c r="G33" s="35"/>
      <c r="H33" s="35"/>
      <c r="I33" s="32">
        <v>0</v>
      </c>
      <c r="J33" s="32">
        <v>0</v>
      </c>
      <c r="K33" s="32">
        <v>150</v>
      </c>
      <c r="L33" s="32">
        <v>150</v>
      </c>
      <c r="M33" s="32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spans="1:34" ht="30">
      <c r="A34" s="32" t="s">
        <v>714</v>
      </c>
      <c r="B34" s="33" t="s">
        <v>116</v>
      </c>
      <c r="C34" s="33" t="s">
        <v>1417</v>
      </c>
      <c r="D34" s="34" t="s">
        <v>1759</v>
      </c>
      <c r="E34" s="35" t="s">
        <v>1772</v>
      </c>
      <c r="F34" s="35"/>
      <c r="G34" s="35"/>
      <c r="H34" s="35"/>
      <c r="I34" s="32">
        <v>54</v>
      </c>
      <c r="J34" s="32">
        <v>0</v>
      </c>
      <c r="K34" s="32">
        <v>96</v>
      </c>
      <c r="L34" s="32">
        <v>150</v>
      </c>
      <c r="M34" s="32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spans="1:34" ht="30">
      <c r="A35" s="32" t="s">
        <v>601</v>
      </c>
      <c r="B35" s="33" t="s">
        <v>1444</v>
      </c>
      <c r="C35" s="33" t="s">
        <v>1417</v>
      </c>
      <c r="D35" s="34" t="s">
        <v>1759</v>
      </c>
      <c r="E35" s="35"/>
      <c r="F35" s="35"/>
      <c r="G35" s="35"/>
      <c r="H35" s="35"/>
      <c r="I35" s="32">
        <v>0</v>
      </c>
      <c r="J35" s="32">
        <v>0</v>
      </c>
      <c r="K35" s="32">
        <v>150</v>
      </c>
      <c r="L35" s="32">
        <v>150</v>
      </c>
      <c r="M35" s="32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spans="1:34" ht="30">
      <c r="A36" s="32" t="s">
        <v>114</v>
      </c>
      <c r="B36" s="33" t="s">
        <v>1445</v>
      </c>
      <c r="C36" s="33" t="s">
        <v>1417</v>
      </c>
      <c r="D36" s="34" t="s">
        <v>1759</v>
      </c>
      <c r="E36" s="35" t="s">
        <v>1773</v>
      </c>
      <c r="F36" s="35" t="s">
        <v>1766</v>
      </c>
      <c r="G36" s="35"/>
      <c r="H36" s="35"/>
      <c r="I36" s="32">
        <v>99</v>
      </c>
      <c r="J36" s="32">
        <v>34</v>
      </c>
      <c r="K36" s="32">
        <v>0</v>
      </c>
      <c r="L36" s="32">
        <v>133</v>
      </c>
      <c r="M36" s="32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spans="1:34" ht="30">
      <c r="A37" s="32" t="s">
        <v>265</v>
      </c>
      <c r="B37" s="33" t="s">
        <v>1446</v>
      </c>
      <c r="C37" s="33" t="s">
        <v>1417</v>
      </c>
      <c r="D37" s="34" t="s">
        <v>1759</v>
      </c>
      <c r="E37" s="35"/>
      <c r="F37" s="35"/>
      <c r="G37" s="35"/>
      <c r="H37" s="35"/>
      <c r="I37" s="32">
        <v>0</v>
      </c>
      <c r="J37" s="32">
        <v>0</v>
      </c>
      <c r="K37" s="32">
        <v>150</v>
      </c>
      <c r="L37" s="32">
        <v>150</v>
      </c>
      <c r="M37" s="32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spans="1:34" ht="30">
      <c r="A38" s="32" t="s">
        <v>342</v>
      </c>
      <c r="B38" s="33" t="s">
        <v>1447</v>
      </c>
      <c r="C38" s="33" t="s">
        <v>1417</v>
      </c>
      <c r="D38" s="34" t="s">
        <v>1759</v>
      </c>
      <c r="E38" s="35"/>
      <c r="F38" s="35"/>
      <c r="G38" s="35"/>
      <c r="H38" s="35"/>
      <c r="I38" s="32">
        <v>0</v>
      </c>
      <c r="J38" s="32">
        <v>0</v>
      </c>
      <c r="K38" s="32">
        <v>150</v>
      </c>
      <c r="L38" s="32">
        <v>150</v>
      </c>
      <c r="M38" s="32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spans="1:34" ht="30">
      <c r="A39" s="32" t="s">
        <v>1078</v>
      </c>
      <c r="B39" s="33" t="s">
        <v>1448</v>
      </c>
      <c r="C39" s="33" t="s">
        <v>1417</v>
      </c>
      <c r="D39" s="34" t="s">
        <v>1759</v>
      </c>
      <c r="E39" s="35"/>
      <c r="F39" s="35"/>
      <c r="G39" s="35"/>
      <c r="H39" s="35"/>
      <c r="I39" s="32">
        <v>0</v>
      </c>
      <c r="J39" s="32">
        <v>0</v>
      </c>
      <c r="K39" s="32">
        <v>150</v>
      </c>
      <c r="L39" s="32">
        <v>150</v>
      </c>
      <c r="M39" s="32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spans="1:34" ht="30">
      <c r="A40" s="32" t="s">
        <v>1303</v>
      </c>
      <c r="B40" s="33" t="s">
        <v>1449</v>
      </c>
      <c r="C40" s="33" t="s">
        <v>1417</v>
      </c>
      <c r="D40" s="34" t="s">
        <v>1759</v>
      </c>
      <c r="E40" s="35"/>
      <c r="F40" s="35" t="s">
        <v>1774</v>
      </c>
      <c r="G40" s="35"/>
      <c r="H40" s="35"/>
      <c r="I40" s="32">
        <v>0</v>
      </c>
      <c r="J40" s="32">
        <v>63</v>
      </c>
      <c r="K40" s="32">
        <v>87</v>
      </c>
      <c r="L40" s="32">
        <v>150</v>
      </c>
      <c r="M40" s="32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spans="1:34" ht="30">
      <c r="A41" s="32" t="s">
        <v>104</v>
      </c>
      <c r="B41" s="33" t="s">
        <v>1450</v>
      </c>
      <c r="C41" s="33" t="s">
        <v>1417</v>
      </c>
      <c r="D41" s="34" t="s">
        <v>1759</v>
      </c>
      <c r="E41" s="35"/>
      <c r="F41" s="35"/>
      <c r="G41" s="35"/>
      <c r="H41" s="35"/>
      <c r="I41" s="32">
        <v>0</v>
      </c>
      <c r="J41" s="32">
        <v>0</v>
      </c>
      <c r="K41" s="32">
        <v>150</v>
      </c>
      <c r="L41" s="32">
        <v>150</v>
      </c>
      <c r="M41" s="32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spans="1:34" ht="30">
      <c r="A42" s="32" t="s">
        <v>1198</v>
      </c>
      <c r="B42" s="33" t="s">
        <v>1451</v>
      </c>
      <c r="C42" s="33" t="s">
        <v>1417</v>
      </c>
      <c r="D42" s="34" t="s">
        <v>1759</v>
      </c>
      <c r="E42" s="35" t="s">
        <v>1775</v>
      </c>
      <c r="F42" s="35"/>
      <c r="G42" s="35"/>
      <c r="H42" s="35"/>
      <c r="I42" s="32">
        <v>70</v>
      </c>
      <c r="J42" s="32">
        <v>0</v>
      </c>
      <c r="K42" s="32">
        <v>80</v>
      </c>
      <c r="L42" s="32">
        <v>150</v>
      </c>
      <c r="M42" s="32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spans="1:34" ht="30">
      <c r="A43" s="32" t="s">
        <v>454</v>
      </c>
      <c r="B43" s="33" t="s">
        <v>1452</v>
      </c>
      <c r="C43" s="33" t="s">
        <v>1417</v>
      </c>
      <c r="D43" s="34" t="s">
        <v>1759</v>
      </c>
      <c r="E43" s="35"/>
      <c r="F43" s="35"/>
      <c r="G43" s="35"/>
      <c r="H43" s="35"/>
      <c r="I43" s="32">
        <v>0</v>
      </c>
      <c r="J43" s="32">
        <v>0</v>
      </c>
      <c r="K43" s="32">
        <v>150</v>
      </c>
      <c r="L43" s="32">
        <v>150</v>
      </c>
      <c r="M43" s="32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spans="1:34" ht="30">
      <c r="A44" s="32" t="s">
        <v>737</v>
      </c>
      <c r="B44" s="33" t="s">
        <v>41</v>
      </c>
      <c r="C44" s="33" t="s">
        <v>1417</v>
      </c>
      <c r="D44" s="34" t="s">
        <v>1759</v>
      </c>
      <c r="E44" s="35" t="s">
        <v>1738</v>
      </c>
      <c r="F44" s="35"/>
      <c r="G44" s="35"/>
      <c r="H44" s="35"/>
      <c r="I44" s="32">
        <v>49</v>
      </c>
      <c r="J44" s="32">
        <v>0</v>
      </c>
      <c r="K44" s="32">
        <v>101</v>
      </c>
      <c r="L44" s="32">
        <v>150</v>
      </c>
      <c r="M44" s="32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spans="1:34" ht="30">
      <c r="A45" s="32" t="s">
        <v>1453</v>
      </c>
      <c r="B45" s="33" t="s">
        <v>1404</v>
      </c>
      <c r="C45" s="33" t="s">
        <v>1417</v>
      </c>
      <c r="D45" s="34" t="s">
        <v>1759</v>
      </c>
      <c r="E45" s="35" t="s">
        <v>1736</v>
      </c>
      <c r="F45" s="35" t="s">
        <v>1736</v>
      </c>
      <c r="G45" s="35"/>
      <c r="H45" s="35"/>
      <c r="I45" s="32">
        <v>62</v>
      </c>
      <c r="J45" s="32">
        <v>88</v>
      </c>
      <c r="K45" s="32">
        <v>0</v>
      </c>
      <c r="L45" s="32">
        <v>150</v>
      </c>
      <c r="M45" s="32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spans="1:34" ht="30">
      <c r="A46" s="32" t="s">
        <v>409</v>
      </c>
      <c r="B46" s="33" t="s">
        <v>1454</v>
      </c>
      <c r="C46" s="33" t="s">
        <v>1417</v>
      </c>
      <c r="D46" s="34" t="s">
        <v>1759</v>
      </c>
      <c r="E46" s="35" t="s">
        <v>1716</v>
      </c>
      <c r="F46" s="35"/>
      <c r="G46" s="35"/>
      <c r="H46" s="35"/>
      <c r="I46" s="32">
        <v>58</v>
      </c>
      <c r="J46" s="32">
        <v>0</v>
      </c>
      <c r="K46" s="32">
        <v>92</v>
      </c>
      <c r="L46" s="32">
        <v>150</v>
      </c>
      <c r="M46" s="32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spans="1:34" ht="30">
      <c r="A47" s="32" t="s">
        <v>133</v>
      </c>
      <c r="B47" s="33" t="s">
        <v>1455</v>
      </c>
      <c r="C47" s="33" t="s">
        <v>1417</v>
      </c>
      <c r="D47" s="34" t="s">
        <v>1759</v>
      </c>
      <c r="E47" s="35"/>
      <c r="F47" s="35"/>
      <c r="G47" s="35"/>
      <c r="H47" s="35"/>
      <c r="I47" s="32">
        <v>0</v>
      </c>
      <c r="J47" s="32">
        <v>0</v>
      </c>
      <c r="K47" s="32">
        <v>150</v>
      </c>
      <c r="L47" s="32">
        <v>150</v>
      </c>
      <c r="M47" s="32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spans="1:34" ht="30">
      <c r="A48" s="32" t="s">
        <v>268</v>
      </c>
      <c r="B48" s="33" t="s">
        <v>1456</v>
      </c>
      <c r="C48" s="33" t="s">
        <v>1417</v>
      </c>
      <c r="D48" s="34" t="s">
        <v>1759</v>
      </c>
      <c r="E48" s="35"/>
      <c r="F48" s="35"/>
      <c r="G48" s="35"/>
      <c r="H48" s="35"/>
      <c r="I48" s="32">
        <v>0</v>
      </c>
      <c r="J48" s="32">
        <v>0</v>
      </c>
      <c r="K48" s="32">
        <v>150</v>
      </c>
      <c r="L48" s="32">
        <v>150</v>
      </c>
      <c r="M48" s="32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spans="1:34" ht="30">
      <c r="A49" s="32" t="s">
        <v>1006</v>
      </c>
      <c r="B49" s="33" t="s">
        <v>1457</v>
      </c>
      <c r="C49" s="33" t="s">
        <v>1417</v>
      </c>
      <c r="D49" s="34" t="s">
        <v>1759</v>
      </c>
      <c r="E49" s="35" t="s">
        <v>1738</v>
      </c>
      <c r="F49" s="35" t="s">
        <v>1762</v>
      </c>
      <c r="G49" s="35"/>
      <c r="H49" s="35"/>
      <c r="I49" s="32">
        <v>49</v>
      </c>
      <c r="J49" s="32">
        <v>36</v>
      </c>
      <c r="K49" s="32">
        <v>0</v>
      </c>
      <c r="L49" s="32">
        <v>85</v>
      </c>
      <c r="M49" s="32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spans="1:34" ht="30">
      <c r="A50" s="32" t="s">
        <v>589</v>
      </c>
      <c r="B50" s="33" t="s">
        <v>1458</v>
      </c>
      <c r="C50" s="33" t="s">
        <v>1417</v>
      </c>
      <c r="D50" s="34" t="s">
        <v>1759</v>
      </c>
      <c r="E50" s="35" t="s">
        <v>1738</v>
      </c>
      <c r="F50" s="35" t="s">
        <v>1761</v>
      </c>
      <c r="G50" s="35"/>
      <c r="H50" s="35"/>
      <c r="I50" s="32">
        <v>49</v>
      </c>
      <c r="J50" s="32">
        <v>37</v>
      </c>
      <c r="K50" s="32">
        <v>0</v>
      </c>
      <c r="L50" s="32">
        <v>86</v>
      </c>
      <c r="M50" s="32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spans="1:34" ht="30">
      <c r="A51" s="32" t="s">
        <v>1459</v>
      </c>
      <c r="B51" s="33" t="s">
        <v>1460</v>
      </c>
      <c r="C51" s="33" t="s">
        <v>1417</v>
      </c>
      <c r="D51" s="34" t="s">
        <v>1759</v>
      </c>
      <c r="E51" s="35" t="s">
        <v>1717</v>
      </c>
      <c r="F51" s="35"/>
      <c r="G51" s="35"/>
      <c r="H51" s="35"/>
      <c r="I51" s="32">
        <v>47</v>
      </c>
      <c r="J51" s="32">
        <v>0</v>
      </c>
      <c r="K51" s="32">
        <v>103</v>
      </c>
      <c r="L51" s="32">
        <v>150</v>
      </c>
      <c r="M51" s="32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spans="1:34" ht="30">
      <c r="A52" s="32" t="s">
        <v>212</v>
      </c>
      <c r="B52" s="33" t="s">
        <v>1461</v>
      </c>
      <c r="C52" s="33" t="s">
        <v>1417</v>
      </c>
      <c r="D52" s="34" t="s">
        <v>1759</v>
      </c>
      <c r="E52" s="35" t="s">
        <v>1738</v>
      </c>
      <c r="F52" s="35"/>
      <c r="G52" s="35"/>
      <c r="H52" s="35"/>
      <c r="I52" s="32">
        <v>49</v>
      </c>
      <c r="J52" s="32">
        <v>0</v>
      </c>
      <c r="K52" s="32">
        <v>101</v>
      </c>
      <c r="L52" s="32">
        <v>150</v>
      </c>
      <c r="M52" s="32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spans="1:34" ht="30">
      <c r="A53" s="32" t="s">
        <v>875</v>
      </c>
      <c r="B53" s="33" t="s">
        <v>1385</v>
      </c>
      <c r="C53" s="33" t="s">
        <v>1417</v>
      </c>
      <c r="D53" s="34" t="s">
        <v>1759</v>
      </c>
      <c r="E53" s="35" t="s">
        <v>1776</v>
      </c>
      <c r="F53" s="35"/>
      <c r="G53" s="35"/>
      <c r="H53" s="35"/>
      <c r="I53" s="32">
        <v>53</v>
      </c>
      <c r="J53" s="32">
        <v>0</v>
      </c>
      <c r="K53" s="32">
        <v>97</v>
      </c>
      <c r="L53" s="32">
        <v>150</v>
      </c>
      <c r="M53" s="3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spans="1:34" ht="30">
      <c r="A54" s="32" t="s">
        <v>820</v>
      </c>
      <c r="B54" s="33" t="s">
        <v>1462</v>
      </c>
      <c r="C54" s="33" t="s">
        <v>1417</v>
      </c>
      <c r="D54" s="34" t="s">
        <v>1759</v>
      </c>
      <c r="E54" s="35" t="s">
        <v>1651</v>
      </c>
      <c r="F54" s="35"/>
      <c r="G54" s="35"/>
      <c r="H54" s="35"/>
      <c r="I54" s="32">
        <v>55</v>
      </c>
      <c r="J54" s="32">
        <v>0</v>
      </c>
      <c r="K54" s="32">
        <v>95</v>
      </c>
      <c r="L54" s="32">
        <v>150</v>
      </c>
      <c r="M54" s="3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spans="1:34" ht="30">
      <c r="A55" s="32" t="s">
        <v>1058</v>
      </c>
      <c r="B55" s="33" t="s">
        <v>1463</v>
      </c>
      <c r="C55" s="33" t="s">
        <v>1417</v>
      </c>
      <c r="D55" s="34" t="s">
        <v>1759</v>
      </c>
      <c r="E55" s="35"/>
      <c r="F55" s="35"/>
      <c r="G55" s="35"/>
      <c r="H55" s="35"/>
      <c r="I55" s="32">
        <v>0</v>
      </c>
      <c r="J55" s="32">
        <v>0</v>
      </c>
      <c r="K55" s="32">
        <v>150</v>
      </c>
      <c r="L55" s="32">
        <v>150</v>
      </c>
      <c r="M55" s="3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spans="1:34" ht="30">
      <c r="A56" s="32" t="s">
        <v>566</v>
      </c>
      <c r="B56" s="33" t="s">
        <v>1464</v>
      </c>
      <c r="C56" s="33" t="s">
        <v>1417</v>
      </c>
      <c r="D56" s="34" t="s">
        <v>1759</v>
      </c>
      <c r="E56" s="35"/>
      <c r="F56" s="35" t="s">
        <v>1777</v>
      </c>
      <c r="G56" s="35"/>
      <c r="H56" s="35"/>
      <c r="I56" s="32">
        <v>0</v>
      </c>
      <c r="J56" s="32">
        <v>30</v>
      </c>
      <c r="K56" s="32">
        <v>120</v>
      </c>
      <c r="L56" s="32">
        <v>150</v>
      </c>
      <c r="M56" s="3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spans="1:34" ht="30">
      <c r="A57" s="32" t="s">
        <v>484</v>
      </c>
      <c r="B57" s="33" t="s">
        <v>1465</v>
      </c>
      <c r="C57" s="33" t="s">
        <v>1417</v>
      </c>
      <c r="D57" s="34" t="s">
        <v>1759</v>
      </c>
      <c r="E57" s="35"/>
      <c r="F57" s="35" t="s">
        <v>1771</v>
      </c>
      <c r="G57" s="35"/>
      <c r="H57" s="35"/>
      <c r="I57" s="32">
        <v>0</v>
      </c>
      <c r="J57" s="32">
        <v>57</v>
      </c>
      <c r="K57" s="32">
        <v>93</v>
      </c>
      <c r="L57" s="32">
        <v>150</v>
      </c>
      <c r="M57" s="3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34" ht="30">
      <c r="A58" s="32" t="s">
        <v>327</v>
      </c>
      <c r="B58" s="33" t="s">
        <v>54</v>
      </c>
      <c r="C58" s="33" t="s">
        <v>1417</v>
      </c>
      <c r="D58" s="34" t="s">
        <v>1759</v>
      </c>
      <c r="E58" s="35"/>
      <c r="F58" s="35"/>
      <c r="G58" s="35"/>
      <c r="H58" s="35"/>
      <c r="I58" s="32">
        <v>0</v>
      </c>
      <c r="J58" s="32">
        <v>0</v>
      </c>
      <c r="K58" s="32">
        <v>150</v>
      </c>
      <c r="L58" s="32">
        <v>150</v>
      </c>
      <c r="M58" s="3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spans="1:34" ht="30">
      <c r="A59" s="32" t="s">
        <v>175</v>
      </c>
      <c r="B59" s="33" t="s">
        <v>1466</v>
      </c>
      <c r="C59" s="33" t="s">
        <v>1417</v>
      </c>
      <c r="D59" s="34" t="s">
        <v>1759</v>
      </c>
      <c r="E59" s="35"/>
      <c r="F59" s="35" t="s">
        <v>1778</v>
      </c>
      <c r="G59" s="35"/>
      <c r="H59" s="35"/>
      <c r="I59" s="32">
        <v>0</v>
      </c>
      <c r="J59" s="32">
        <v>74</v>
      </c>
      <c r="K59" s="32">
        <v>76</v>
      </c>
      <c r="L59" s="32">
        <v>150</v>
      </c>
      <c r="M59" s="3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</row>
    <row r="60" spans="1:34" ht="30">
      <c r="A60" s="32" t="s">
        <v>219</v>
      </c>
      <c r="B60" s="33" t="s">
        <v>1467</v>
      </c>
      <c r="C60" s="33" t="s">
        <v>1417</v>
      </c>
      <c r="D60" s="34" t="s">
        <v>1759</v>
      </c>
      <c r="E60" s="35"/>
      <c r="F60" s="35"/>
      <c r="G60" s="35"/>
      <c r="H60" s="35"/>
      <c r="I60" s="32">
        <v>0</v>
      </c>
      <c r="J60" s="32">
        <v>0</v>
      </c>
      <c r="K60" s="32">
        <v>150</v>
      </c>
      <c r="L60" s="32">
        <v>150</v>
      </c>
      <c r="M60" s="3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spans="1:34" ht="30">
      <c r="A61" s="32" t="s">
        <v>1383</v>
      </c>
      <c r="B61" s="33" t="s">
        <v>1468</v>
      </c>
      <c r="C61" s="33" t="s">
        <v>1417</v>
      </c>
      <c r="D61" s="34" t="s">
        <v>1759</v>
      </c>
      <c r="E61" s="35"/>
      <c r="F61" s="35"/>
      <c r="G61" s="35"/>
      <c r="H61" s="35"/>
      <c r="I61" s="32">
        <v>0</v>
      </c>
      <c r="J61" s="32">
        <v>0</v>
      </c>
      <c r="K61" s="32">
        <v>150</v>
      </c>
      <c r="L61" s="32">
        <v>150</v>
      </c>
      <c r="M61" s="3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spans="1:34" ht="30">
      <c r="A62" s="32" t="s">
        <v>124</v>
      </c>
      <c r="B62" s="33" t="s">
        <v>1469</v>
      </c>
      <c r="C62" s="33" t="s">
        <v>1417</v>
      </c>
      <c r="D62" s="34" t="s">
        <v>1759</v>
      </c>
      <c r="E62" s="35"/>
      <c r="F62" s="35"/>
      <c r="G62" s="35"/>
      <c r="H62" s="35"/>
      <c r="I62" s="32">
        <v>0</v>
      </c>
      <c r="J62" s="32">
        <v>0</v>
      </c>
      <c r="K62" s="32">
        <v>150</v>
      </c>
      <c r="L62" s="32">
        <v>150</v>
      </c>
      <c r="M62" s="3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spans="1:34" ht="30">
      <c r="A63" s="32" t="s">
        <v>1470</v>
      </c>
      <c r="B63" s="33" t="s">
        <v>1471</v>
      </c>
      <c r="C63" s="33" t="s">
        <v>1417</v>
      </c>
      <c r="D63" s="34" t="s">
        <v>1759</v>
      </c>
      <c r="E63" s="35"/>
      <c r="F63" s="35"/>
      <c r="G63" s="35"/>
      <c r="H63" s="35"/>
      <c r="I63" s="32">
        <v>0</v>
      </c>
      <c r="J63" s="32">
        <v>0</v>
      </c>
      <c r="K63" s="32">
        <v>150</v>
      </c>
      <c r="L63" s="32">
        <v>150</v>
      </c>
      <c r="M63" s="3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spans="1:34" ht="30">
      <c r="A64" s="32" t="s">
        <v>1472</v>
      </c>
      <c r="B64" s="33" t="s">
        <v>1473</v>
      </c>
      <c r="C64" s="33" t="s">
        <v>1417</v>
      </c>
      <c r="D64" s="34" t="s">
        <v>1759</v>
      </c>
      <c r="E64" s="35"/>
      <c r="F64" s="35" t="s">
        <v>1779</v>
      </c>
      <c r="G64" s="35"/>
      <c r="H64" s="35"/>
      <c r="I64" s="32">
        <v>0</v>
      </c>
      <c r="J64" s="32">
        <v>38</v>
      </c>
      <c r="K64" s="32">
        <v>112</v>
      </c>
      <c r="L64" s="32">
        <v>150</v>
      </c>
      <c r="M64" s="3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spans="1:34" ht="30">
      <c r="A65" s="32" t="s">
        <v>1474</v>
      </c>
      <c r="B65" s="33" t="s">
        <v>1475</v>
      </c>
      <c r="C65" s="33" t="s">
        <v>1417</v>
      </c>
      <c r="D65" s="34" t="s">
        <v>1759</v>
      </c>
      <c r="E65" s="35"/>
      <c r="F65" s="35" t="s">
        <v>1780</v>
      </c>
      <c r="G65" s="35"/>
      <c r="H65" s="35"/>
      <c r="I65" s="32">
        <v>0</v>
      </c>
      <c r="J65" s="32">
        <v>55</v>
      </c>
      <c r="K65" s="32">
        <v>95</v>
      </c>
      <c r="L65" s="32">
        <v>150</v>
      </c>
      <c r="M65" s="3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spans="1:34" ht="30">
      <c r="A66" s="32" t="s">
        <v>1476</v>
      </c>
      <c r="B66" s="33" t="s">
        <v>1477</v>
      </c>
      <c r="C66" s="33" t="s">
        <v>1417</v>
      </c>
      <c r="D66" s="34" t="s">
        <v>1759</v>
      </c>
      <c r="E66" s="35" t="s">
        <v>1736</v>
      </c>
      <c r="F66" s="35" t="s">
        <v>1763</v>
      </c>
      <c r="G66" s="35"/>
      <c r="H66" s="35"/>
      <c r="I66" s="32">
        <v>62</v>
      </c>
      <c r="J66" s="32">
        <v>47</v>
      </c>
      <c r="K66" s="32">
        <v>0</v>
      </c>
      <c r="L66" s="32">
        <v>109</v>
      </c>
      <c r="M66" s="3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spans="1:34" ht="30">
      <c r="A67" s="32" t="s">
        <v>1478</v>
      </c>
      <c r="B67" s="33" t="s">
        <v>1479</v>
      </c>
      <c r="C67" s="33" t="s">
        <v>1417</v>
      </c>
      <c r="D67" s="34" t="s">
        <v>1759</v>
      </c>
      <c r="E67" s="35"/>
      <c r="F67" s="35"/>
      <c r="G67" s="35"/>
      <c r="H67" s="35"/>
      <c r="I67" s="32">
        <v>0</v>
      </c>
      <c r="J67" s="32">
        <v>0</v>
      </c>
      <c r="K67" s="32">
        <v>150</v>
      </c>
      <c r="L67" s="32">
        <v>150</v>
      </c>
      <c r="M67" s="3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spans="1:34" ht="30">
      <c r="A68" s="32" t="s">
        <v>1480</v>
      </c>
      <c r="B68" s="33" t="s">
        <v>1481</v>
      </c>
      <c r="C68" s="33" t="s">
        <v>1417</v>
      </c>
      <c r="D68" s="34" t="s">
        <v>1759</v>
      </c>
      <c r="E68" s="35"/>
      <c r="F68" s="35" t="s">
        <v>1779</v>
      </c>
      <c r="G68" s="35"/>
      <c r="H68" s="35"/>
      <c r="I68" s="32">
        <v>0</v>
      </c>
      <c r="J68" s="32">
        <v>38</v>
      </c>
      <c r="K68" s="32">
        <v>112</v>
      </c>
      <c r="L68" s="32">
        <v>150</v>
      </c>
      <c r="M68" s="3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spans="1:34" ht="30">
      <c r="A69" s="32" t="s">
        <v>230</v>
      </c>
      <c r="B69" s="33" t="s">
        <v>38</v>
      </c>
      <c r="C69" s="33" t="s">
        <v>1417</v>
      </c>
      <c r="D69" s="34" t="s">
        <v>1759</v>
      </c>
      <c r="E69" s="35"/>
      <c r="F69" s="35"/>
      <c r="G69" s="35"/>
      <c r="H69" s="35"/>
      <c r="I69" s="32">
        <v>0</v>
      </c>
      <c r="J69" s="32">
        <v>0</v>
      </c>
      <c r="K69" s="32">
        <v>150</v>
      </c>
      <c r="L69" s="32">
        <v>150</v>
      </c>
      <c r="M69" s="32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</row>
    <row r="70" spans="1:34" ht="30">
      <c r="A70" s="32" t="s">
        <v>1482</v>
      </c>
      <c r="B70" s="33" t="s">
        <v>1483</v>
      </c>
      <c r="C70" s="33" t="s">
        <v>1417</v>
      </c>
      <c r="D70" s="34" t="s">
        <v>1759</v>
      </c>
      <c r="E70" s="35"/>
      <c r="F70" s="35" t="s">
        <v>1773</v>
      </c>
      <c r="G70" s="35"/>
      <c r="H70" s="35"/>
      <c r="I70" s="32">
        <v>0</v>
      </c>
      <c r="J70" s="32">
        <v>51</v>
      </c>
      <c r="K70" s="32">
        <v>99</v>
      </c>
      <c r="L70" s="32">
        <v>150</v>
      </c>
      <c r="M70" s="32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spans="1:34" ht="30">
      <c r="A71" s="32" t="s">
        <v>1484</v>
      </c>
      <c r="B71" s="33" t="s">
        <v>1485</v>
      </c>
      <c r="C71" s="33" t="s">
        <v>1417</v>
      </c>
      <c r="D71" s="34" t="s">
        <v>1759</v>
      </c>
      <c r="E71" s="35"/>
      <c r="F71" s="35"/>
      <c r="G71" s="35"/>
      <c r="H71" s="35"/>
      <c r="I71" s="32">
        <v>0</v>
      </c>
      <c r="J71" s="32">
        <v>0</v>
      </c>
      <c r="K71" s="32">
        <v>150</v>
      </c>
      <c r="L71" s="32">
        <v>150</v>
      </c>
      <c r="M71" s="32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spans="1:34" ht="30">
      <c r="A72" s="32" t="s">
        <v>848</v>
      </c>
      <c r="B72" s="33" t="s">
        <v>1486</v>
      </c>
      <c r="C72" s="33" t="s">
        <v>1417</v>
      </c>
      <c r="D72" s="34" t="s">
        <v>1759</v>
      </c>
      <c r="E72" s="35"/>
      <c r="F72" s="35"/>
      <c r="G72" s="35"/>
      <c r="H72" s="35"/>
      <c r="I72" s="32">
        <v>0</v>
      </c>
      <c r="J72" s="32">
        <v>0</v>
      </c>
      <c r="K72" s="32">
        <v>150</v>
      </c>
      <c r="L72" s="32">
        <v>150</v>
      </c>
      <c r="M72" s="32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</row>
    <row r="73" spans="1:34" ht="30">
      <c r="A73" s="32" t="s">
        <v>1487</v>
      </c>
      <c r="B73" s="33" t="s">
        <v>1488</v>
      </c>
      <c r="C73" s="33" t="s">
        <v>1417</v>
      </c>
      <c r="D73" s="34" t="s">
        <v>1759</v>
      </c>
      <c r="E73" s="35"/>
      <c r="F73" s="35" t="s">
        <v>1779</v>
      </c>
      <c r="G73" s="35"/>
      <c r="H73" s="35"/>
      <c r="I73" s="32">
        <v>0</v>
      </c>
      <c r="J73" s="32">
        <v>38</v>
      </c>
      <c r="K73" s="32">
        <v>112</v>
      </c>
      <c r="L73" s="32">
        <v>150</v>
      </c>
      <c r="M73" s="32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spans="1:34" ht="30">
      <c r="A74" s="32" t="s">
        <v>1489</v>
      </c>
      <c r="B74" s="33" t="s">
        <v>1490</v>
      </c>
      <c r="C74" s="33" t="s">
        <v>1417</v>
      </c>
      <c r="D74" s="34" t="s">
        <v>1759</v>
      </c>
      <c r="E74" s="35" t="s">
        <v>1781</v>
      </c>
      <c r="F74" s="35" t="s">
        <v>1781</v>
      </c>
      <c r="G74" s="35"/>
      <c r="H74" s="35"/>
      <c r="I74" s="32">
        <v>106</v>
      </c>
      <c r="J74" s="32">
        <v>44</v>
      </c>
      <c r="K74" s="32">
        <v>0</v>
      </c>
      <c r="L74" s="32">
        <v>150</v>
      </c>
      <c r="M74" s="32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spans="1:34" ht="30">
      <c r="A75" s="32" t="s">
        <v>1491</v>
      </c>
      <c r="B75" s="33" t="s">
        <v>1492</v>
      </c>
      <c r="C75" s="33" t="s">
        <v>1417</v>
      </c>
      <c r="D75" s="34" t="s">
        <v>1759</v>
      </c>
      <c r="E75" s="35"/>
      <c r="F75" s="35"/>
      <c r="G75" s="35"/>
      <c r="H75" s="35"/>
      <c r="I75" s="32">
        <v>0</v>
      </c>
      <c r="J75" s="32">
        <v>0</v>
      </c>
      <c r="K75" s="32">
        <v>150</v>
      </c>
      <c r="L75" s="32">
        <v>150</v>
      </c>
      <c r="M75" s="32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spans="1:34" ht="30">
      <c r="A76" s="32" t="s">
        <v>1493</v>
      </c>
      <c r="B76" s="33" t="s">
        <v>1494</v>
      </c>
      <c r="C76" s="33" t="s">
        <v>1417</v>
      </c>
      <c r="D76" s="34" t="s">
        <v>1759</v>
      </c>
      <c r="E76" s="35" t="s">
        <v>1650</v>
      </c>
      <c r="F76" s="35"/>
      <c r="G76" s="35"/>
      <c r="H76" s="35"/>
      <c r="I76" s="32">
        <v>60</v>
      </c>
      <c r="J76" s="32">
        <v>0</v>
      </c>
      <c r="K76" s="32">
        <v>90</v>
      </c>
      <c r="L76" s="32">
        <v>150</v>
      </c>
      <c r="M76" s="32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spans="1:34" ht="30">
      <c r="A77" s="32" t="s">
        <v>1495</v>
      </c>
      <c r="B77" s="33" t="s">
        <v>1496</v>
      </c>
      <c r="C77" s="33" t="s">
        <v>1417</v>
      </c>
      <c r="D77" s="34" t="s">
        <v>1759</v>
      </c>
      <c r="E77" s="35"/>
      <c r="F77" s="35" t="s">
        <v>1782</v>
      </c>
      <c r="G77" s="35"/>
      <c r="H77" s="35"/>
      <c r="I77" s="32">
        <v>0</v>
      </c>
      <c r="J77" s="32">
        <v>56</v>
      </c>
      <c r="K77" s="32">
        <v>94</v>
      </c>
      <c r="L77" s="32">
        <v>150</v>
      </c>
      <c r="M77" s="32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spans="1:34" ht="30">
      <c r="A78" s="32" t="s">
        <v>984</v>
      </c>
      <c r="B78" s="33" t="s">
        <v>1497</v>
      </c>
      <c r="C78" s="33" t="s">
        <v>1417</v>
      </c>
      <c r="D78" s="34" t="s">
        <v>1759</v>
      </c>
      <c r="E78" s="35"/>
      <c r="F78" s="35"/>
      <c r="G78" s="35"/>
      <c r="H78" s="35"/>
      <c r="I78" s="32">
        <v>0</v>
      </c>
      <c r="J78" s="32">
        <v>0</v>
      </c>
      <c r="K78" s="32">
        <v>150</v>
      </c>
      <c r="L78" s="32">
        <v>150</v>
      </c>
      <c r="M78" s="32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spans="1:34" ht="30">
      <c r="A79" s="32" t="s">
        <v>1498</v>
      </c>
      <c r="B79" s="33" t="s">
        <v>1499</v>
      </c>
      <c r="C79" s="33" t="s">
        <v>1417</v>
      </c>
      <c r="D79" s="34" t="s">
        <v>1759</v>
      </c>
      <c r="E79" s="35"/>
      <c r="F79" s="35" t="s">
        <v>1777</v>
      </c>
      <c r="G79" s="35"/>
      <c r="H79" s="35"/>
      <c r="I79" s="32">
        <v>0</v>
      </c>
      <c r="J79" s="32">
        <v>30</v>
      </c>
      <c r="K79" s="32">
        <v>120</v>
      </c>
      <c r="L79" s="32">
        <v>150</v>
      </c>
      <c r="M79" s="32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spans="1:34" ht="30">
      <c r="A80" s="32" t="s">
        <v>1500</v>
      </c>
      <c r="B80" s="33" t="s">
        <v>1501</v>
      </c>
      <c r="C80" s="33" t="s">
        <v>1417</v>
      </c>
      <c r="D80" s="34" t="s">
        <v>1759</v>
      </c>
      <c r="E80" s="35" t="s">
        <v>1739</v>
      </c>
      <c r="F80" s="35" t="s">
        <v>1783</v>
      </c>
      <c r="G80" s="35"/>
      <c r="H80" s="35"/>
      <c r="I80" s="32">
        <v>59</v>
      </c>
      <c r="J80" s="32">
        <v>53</v>
      </c>
      <c r="K80" s="32">
        <v>0</v>
      </c>
      <c r="L80" s="32">
        <v>112</v>
      </c>
      <c r="M80" s="32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spans="1:34" ht="30">
      <c r="A81" s="32" t="s">
        <v>1502</v>
      </c>
      <c r="B81" s="33" t="s">
        <v>1352</v>
      </c>
      <c r="C81" s="33" t="s">
        <v>1417</v>
      </c>
      <c r="D81" s="34" t="s">
        <v>1759</v>
      </c>
      <c r="E81" s="35"/>
      <c r="F81" s="35"/>
      <c r="G81" s="35"/>
      <c r="H81" s="35"/>
      <c r="I81" s="32">
        <v>0</v>
      </c>
      <c r="J81" s="32">
        <v>0</v>
      </c>
      <c r="K81" s="32">
        <v>150</v>
      </c>
      <c r="L81" s="32">
        <v>150</v>
      </c>
      <c r="M81" s="32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spans="1:34" ht="30">
      <c r="A82" s="32" t="s">
        <v>1503</v>
      </c>
      <c r="B82" s="33" t="s">
        <v>1504</v>
      </c>
      <c r="C82" s="33" t="s">
        <v>1417</v>
      </c>
      <c r="D82" s="34" t="s">
        <v>1759</v>
      </c>
      <c r="E82" s="35"/>
      <c r="F82" s="35"/>
      <c r="G82" s="35"/>
      <c r="H82" s="35"/>
      <c r="I82" s="32">
        <v>0</v>
      </c>
      <c r="J82" s="32">
        <v>0</v>
      </c>
      <c r="K82" s="32">
        <v>150</v>
      </c>
      <c r="L82" s="32">
        <v>150</v>
      </c>
      <c r="M82" s="32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spans="1:34" ht="30">
      <c r="A83" s="32" t="s">
        <v>1505</v>
      </c>
      <c r="B83" s="33" t="s">
        <v>1506</v>
      </c>
      <c r="C83" s="33" t="s">
        <v>1417</v>
      </c>
      <c r="D83" s="34" t="s">
        <v>1759</v>
      </c>
      <c r="E83" s="35"/>
      <c r="F83" s="35"/>
      <c r="G83" s="35"/>
      <c r="H83" s="35"/>
      <c r="I83" s="32">
        <v>0</v>
      </c>
      <c r="J83" s="32">
        <v>0</v>
      </c>
      <c r="K83" s="32">
        <v>150</v>
      </c>
      <c r="L83" s="32">
        <v>150</v>
      </c>
      <c r="M83" s="32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spans="1:34" ht="30">
      <c r="A84" s="32" t="s">
        <v>1507</v>
      </c>
      <c r="B84" s="33" t="s">
        <v>1508</v>
      </c>
      <c r="C84" s="33" t="s">
        <v>1417</v>
      </c>
      <c r="D84" s="34" t="s">
        <v>1759</v>
      </c>
      <c r="E84" s="35"/>
      <c r="F84" s="35"/>
      <c r="G84" s="35"/>
      <c r="H84" s="35"/>
      <c r="I84" s="32">
        <v>0</v>
      </c>
      <c r="J84" s="32">
        <v>0</v>
      </c>
      <c r="K84" s="32">
        <v>150</v>
      </c>
      <c r="L84" s="32">
        <v>150</v>
      </c>
      <c r="M84" s="32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spans="1:34" ht="30">
      <c r="A85" s="32" t="s">
        <v>1509</v>
      </c>
      <c r="B85" s="33" t="s">
        <v>1510</v>
      </c>
      <c r="C85" s="33" t="s">
        <v>1417</v>
      </c>
      <c r="D85" s="34" t="s">
        <v>1759</v>
      </c>
      <c r="E85" s="35"/>
      <c r="F85" s="35"/>
      <c r="G85" s="35"/>
      <c r="H85" s="35"/>
      <c r="I85" s="32">
        <v>0</v>
      </c>
      <c r="J85" s="32">
        <v>0</v>
      </c>
      <c r="K85" s="32">
        <v>150</v>
      </c>
      <c r="L85" s="32">
        <v>150</v>
      </c>
      <c r="M85" s="32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spans="1:34" ht="30">
      <c r="A86" s="32" t="s">
        <v>180</v>
      </c>
      <c r="B86" s="33" t="s">
        <v>1511</v>
      </c>
      <c r="C86" s="33" t="s">
        <v>1417</v>
      </c>
      <c r="D86" s="34" t="s">
        <v>1759</v>
      </c>
      <c r="E86" s="35"/>
      <c r="F86" s="35"/>
      <c r="G86" s="35"/>
      <c r="H86" s="35"/>
      <c r="I86" s="32">
        <v>0</v>
      </c>
      <c r="J86" s="32">
        <v>0</v>
      </c>
      <c r="K86" s="32">
        <v>150</v>
      </c>
      <c r="L86" s="32">
        <v>150</v>
      </c>
      <c r="M86" s="32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spans="1:34" ht="30">
      <c r="A87" s="32" t="s">
        <v>1512</v>
      </c>
      <c r="B87" s="33" t="s">
        <v>1513</v>
      </c>
      <c r="C87" s="33" t="s">
        <v>1417</v>
      </c>
      <c r="D87" s="34" t="s">
        <v>1759</v>
      </c>
      <c r="E87" s="35" t="s">
        <v>1739</v>
      </c>
      <c r="F87" s="35"/>
      <c r="G87" s="35"/>
      <c r="H87" s="35"/>
      <c r="I87" s="32">
        <v>59</v>
      </c>
      <c r="J87" s="32">
        <v>0</v>
      </c>
      <c r="K87" s="32">
        <v>91</v>
      </c>
      <c r="L87" s="32">
        <v>150</v>
      </c>
      <c r="M87" s="32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spans="1:34" ht="30">
      <c r="A88" s="32" t="s">
        <v>1514</v>
      </c>
      <c r="B88" s="33" t="s">
        <v>1515</v>
      </c>
      <c r="C88" s="33" t="s">
        <v>1417</v>
      </c>
      <c r="D88" s="34" t="s">
        <v>1759</v>
      </c>
      <c r="E88" s="35"/>
      <c r="F88" s="35" t="s">
        <v>1782</v>
      </c>
      <c r="G88" s="35"/>
      <c r="H88" s="35"/>
      <c r="I88" s="32">
        <v>0</v>
      </c>
      <c r="J88" s="32">
        <v>56</v>
      </c>
      <c r="K88" s="32">
        <v>94</v>
      </c>
      <c r="L88" s="32">
        <v>150</v>
      </c>
      <c r="M88" s="32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spans="1:34" ht="30">
      <c r="A89" s="32" t="s">
        <v>192</v>
      </c>
      <c r="B89" s="33" t="s">
        <v>1516</v>
      </c>
      <c r="C89" s="33" t="s">
        <v>1417</v>
      </c>
      <c r="D89" s="34" t="s">
        <v>1759</v>
      </c>
      <c r="E89" s="35"/>
      <c r="F89" s="35"/>
      <c r="G89" s="35"/>
      <c r="H89" s="35"/>
      <c r="I89" s="32">
        <v>0</v>
      </c>
      <c r="J89" s="32">
        <v>0</v>
      </c>
      <c r="K89" s="32">
        <v>150</v>
      </c>
      <c r="L89" s="32">
        <v>150</v>
      </c>
      <c r="M89" s="32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spans="1:34" ht="30">
      <c r="A90" s="32" t="s">
        <v>1517</v>
      </c>
      <c r="B90" s="33" t="s">
        <v>1518</v>
      </c>
      <c r="C90" s="33" t="s">
        <v>1417</v>
      </c>
      <c r="D90" s="34" t="s">
        <v>1759</v>
      </c>
      <c r="E90" s="35"/>
      <c r="F90" s="35"/>
      <c r="G90" s="35"/>
      <c r="H90" s="35"/>
      <c r="I90" s="32">
        <v>0</v>
      </c>
      <c r="J90" s="32">
        <v>0</v>
      </c>
      <c r="K90" s="32">
        <v>150</v>
      </c>
      <c r="L90" s="32">
        <v>150</v>
      </c>
      <c r="M90" s="32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</row>
    <row r="91" spans="1:34" ht="30">
      <c r="A91" s="32" t="s">
        <v>1519</v>
      </c>
      <c r="B91" s="33" t="s">
        <v>1520</v>
      </c>
      <c r="C91" s="33" t="s">
        <v>1417</v>
      </c>
      <c r="D91" s="34" t="s">
        <v>1759</v>
      </c>
      <c r="E91" s="35"/>
      <c r="F91" s="35"/>
      <c r="G91" s="35"/>
      <c r="H91" s="35"/>
      <c r="I91" s="32">
        <v>0</v>
      </c>
      <c r="J91" s="32">
        <v>0</v>
      </c>
      <c r="K91" s="32">
        <v>150</v>
      </c>
      <c r="L91" s="32">
        <v>150</v>
      </c>
      <c r="M91" s="32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spans="1:34" ht="30">
      <c r="A92" s="32" t="s">
        <v>1521</v>
      </c>
      <c r="B92" s="33" t="s">
        <v>1522</v>
      </c>
      <c r="C92" s="33" t="s">
        <v>1417</v>
      </c>
      <c r="D92" s="34" t="s">
        <v>1759</v>
      </c>
      <c r="E92" s="35"/>
      <c r="F92" s="35" t="s">
        <v>1784</v>
      </c>
      <c r="G92" s="35"/>
      <c r="H92" s="35"/>
      <c r="I92" s="32">
        <v>0</v>
      </c>
      <c r="J92" s="32">
        <v>41</v>
      </c>
      <c r="K92" s="32">
        <v>109</v>
      </c>
      <c r="L92" s="32">
        <v>150</v>
      </c>
      <c r="M92" s="32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</row>
    <row r="93" spans="1:34" ht="30">
      <c r="A93" s="32" t="s">
        <v>1523</v>
      </c>
      <c r="B93" s="33" t="s">
        <v>1524</v>
      </c>
      <c r="C93" s="33" t="s">
        <v>1417</v>
      </c>
      <c r="D93" s="34" t="s">
        <v>1759</v>
      </c>
      <c r="E93" s="35"/>
      <c r="F93" s="35" t="s">
        <v>1785</v>
      </c>
      <c r="G93" s="35"/>
      <c r="H93" s="35"/>
      <c r="I93" s="32">
        <v>0</v>
      </c>
      <c r="J93" s="32">
        <v>54</v>
      </c>
      <c r="K93" s="32">
        <v>96</v>
      </c>
      <c r="L93" s="32">
        <v>150</v>
      </c>
      <c r="M93" s="32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spans="1:34" ht="30">
      <c r="A94" s="32" t="s">
        <v>1525</v>
      </c>
      <c r="B94" s="33" t="s">
        <v>1526</v>
      </c>
      <c r="C94" s="33" t="s">
        <v>1417</v>
      </c>
      <c r="D94" s="34" t="s">
        <v>1759</v>
      </c>
      <c r="E94" s="35"/>
      <c r="F94" s="35" t="s">
        <v>1767</v>
      </c>
      <c r="G94" s="35"/>
      <c r="H94" s="35"/>
      <c r="I94" s="32">
        <v>0</v>
      </c>
      <c r="J94" s="32">
        <v>42</v>
      </c>
      <c r="K94" s="32">
        <v>108</v>
      </c>
      <c r="L94" s="32">
        <v>150</v>
      </c>
      <c r="M94" s="32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spans="1:34" ht="30">
      <c r="A95" s="32" t="s">
        <v>1527</v>
      </c>
      <c r="B95" s="33" t="s">
        <v>1528</v>
      </c>
      <c r="C95" s="33" t="s">
        <v>1417</v>
      </c>
      <c r="D95" s="34" t="s">
        <v>1759</v>
      </c>
      <c r="E95" s="35" t="s">
        <v>1735</v>
      </c>
      <c r="F95" s="35" t="s">
        <v>1766</v>
      </c>
      <c r="G95" s="35"/>
      <c r="H95" s="35"/>
      <c r="I95" s="32">
        <v>74</v>
      </c>
      <c r="J95" s="32">
        <v>34</v>
      </c>
      <c r="K95" s="32">
        <v>0</v>
      </c>
      <c r="L95" s="32">
        <v>108</v>
      </c>
      <c r="M95" s="32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spans="1:34" ht="30">
      <c r="A96" s="32" t="s">
        <v>1529</v>
      </c>
      <c r="B96" s="33" t="s">
        <v>1530</v>
      </c>
      <c r="C96" s="33" t="s">
        <v>1417</v>
      </c>
      <c r="D96" s="34" t="s">
        <v>1759</v>
      </c>
      <c r="E96" s="35" t="s">
        <v>1786</v>
      </c>
      <c r="F96" s="35" t="s">
        <v>1786</v>
      </c>
      <c r="G96" s="35"/>
      <c r="H96" s="35"/>
      <c r="I96" s="32">
        <v>107</v>
      </c>
      <c r="J96" s="32">
        <v>43</v>
      </c>
      <c r="K96" s="32">
        <v>0</v>
      </c>
      <c r="L96" s="32">
        <v>150</v>
      </c>
      <c r="M96" s="32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spans="1:34" ht="30">
      <c r="A97" s="32" t="s">
        <v>1531</v>
      </c>
      <c r="B97" s="33" t="s">
        <v>1532</v>
      </c>
      <c r="C97" s="33" t="s">
        <v>1417</v>
      </c>
      <c r="D97" s="34" t="s">
        <v>1759</v>
      </c>
      <c r="E97" s="35"/>
      <c r="F97" s="35" t="s">
        <v>1786</v>
      </c>
      <c r="G97" s="35"/>
      <c r="H97" s="35"/>
      <c r="I97" s="32">
        <v>0</v>
      </c>
      <c r="J97" s="32">
        <v>43</v>
      </c>
      <c r="K97" s="32">
        <v>107</v>
      </c>
      <c r="L97" s="32">
        <v>150</v>
      </c>
      <c r="M97" s="32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 ht="30">
      <c r="A98" s="32" t="s">
        <v>1192</v>
      </c>
      <c r="B98" s="33" t="s">
        <v>1533</v>
      </c>
      <c r="C98" s="33" t="s">
        <v>1417</v>
      </c>
      <c r="D98" s="34" t="s">
        <v>1759</v>
      </c>
      <c r="E98" s="35"/>
      <c r="F98" s="35" t="s">
        <v>1768</v>
      </c>
      <c r="G98" s="35"/>
      <c r="H98" s="35"/>
      <c r="I98" s="32">
        <v>0</v>
      </c>
      <c r="J98" s="32">
        <v>40</v>
      </c>
      <c r="K98" s="32">
        <v>110</v>
      </c>
      <c r="L98" s="32">
        <v>150</v>
      </c>
      <c r="M98" s="32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spans="1:34" ht="30">
      <c r="A99" s="32" t="s">
        <v>1534</v>
      </c>
      <c r="B99" s="33" t="s">
        <v>1535</v>
      </c>
      <c r="C99" s="33" t="s">
        <v>1417</v>
      </c>
      <c r="D99" s="34" t="s">
        <v>1759</v>
      </c>
      <c r="E99" s="35"/>
      <c r="F99" s="35"/>
      <c r="G99" s="35"/>
      <c r="H99" s="35"/>
      <c r="I99" s="32">
        <v>0</v>
      </c>
      <c r="J99" s="32">
        <v>0</v>
      </c>
      <c r="K99" s="32">
        <v>150</v>
      </c>
      <c r="L99" s="32">
        <v>150</v>
      </c>
      <c r="M99" s="32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spans="1:34" ht="30">
      <c r="A100" s="32" t="s">
        <v>1536</v>
      </c>
      <c r="B100" s="33" t="s">
        <v>1537</v>
      </c>
      <c r="C100" s="33" t="s">
        <v>1417</v>
      </c>
      <c r="D100" s="34" t="s">
        <v>1759</v>
      </c>
      <c r="E100" s="35"/>
      <c r="F100" s="35"/>
      <c r="G100" s="35"/>
      <c r="H100" s="35"/>
      <c r="I100" s="32">
        <v>0</v>
      </c>
      <c r="J100" s="32">
        <v>0</v>
      </c>
      <c r="K100" s="32">
        <v>150</v>
      </c>
      <c r="L100" s="32">
        <v>150</v>
      </c>
      <c r="M100" s="32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spans="1:34" ht="30">
      <c r="A101" s="32" t="s">
        <v>1538</v>
      </c>
      <c r="B101" s="33" t="s">
        <v>1539</v>
      </c>
      <c r="C101" s="33" t="s">
        <v>1417</v>
      </c>
      <c r="D101" s="34" t="s">
        <v>1759</v>
      </c>
      <c r="E101" s="35"/>
      <c r="F101" s="35"/>
      <c r="G101" s="35"/>
      <c r="H101" s="35"/>
      <c r="I101" s="32">
        <v>0</v>
      </c>
      <c r="J101" s="32">
        <v>0</v>
      </c>
      <c r="K101" s="32">
        <v>150</v>
      </c>
      <c r="L101" s="32">
        <v>150</v>
      </c>
      <c r="M101" s="32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spans="1:34" ht="30">
      <c r="A102" s="32" t="s">
        <v>1540</v>
      </c>
      <c r="B102" s="33" t="s">
        <v>1541</v>
      </c>
      <c r="C102" s="33" t="s">
        <v>1417</v>
      </c>
      <c r="D102" s="34" t="s">
        <v>1759</v>
      </c>
      <c r="E102" s="35"/>
      <c r="F102" s="35" t="s">
        <v>1779</v>
      </c>
      <c r="G102" s="35"/>
      <c r="H102" s="35"/>
      <c r="I102" s="32">
        <v>0</v>
      </c>
      <c r="J102" s="32">
        <v>38</v>
      </c>
      <c r="K102" s="32">
        <v>112</v>
      </c>
      <c r="L102" s="32">
        <v>150</v>
      </c>
      <c r="M102" s="32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spans="1:34" ht="30">
      <c r="A103" s="32" t="s">
        <v>1542</v>
      </c>
      <c r="B103" s="33" t="s">
        <v>1543</v>
      </c>
      <c r="C103" s="33" t="s">
        <v>1417</v>
      </c>
      <c r="D103" s="34" t="s">
        <v>1759</v>
      </c>
      <c r="E103" s="35"/>
      <c r="F103" s="35" t="s">
        <v>1779</v>
      </c>
      <c r="G103" s="35"/>
      <c r="H103" s="35"/>
      <c r="I103" s="32">
        <v>0</v>
      </c>
      <c r="J103" s="32">
        <v>38</v>
      </c>
      <c r="K103" s="32">
        <v>112</v>
      </c>
      <c r="L103" s="32">
        <v>150</v>
      </c>
      <c r="M103" s="32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spans="1:34" ht="30">
      <c r="A104" s="32" t="s">
        <v>1544</v>
      </c>
      <c r="B104" s="33" t="s">
        <v>1477</v>
      </c>
      <c r="C104" s="33" t="s">
        <v>1417</v>
      </c>
      <c r="D104" s="34" t="s">
        <v>1759</v>
      </c>
      <c r="E104" s="35"/>
      <c r="F104" s="35"/>
      <c r="G104" s="35"/>
      <c r="H104" s="35"/>
      <c r="I104" s="32">
        <v>0</v>
      </c>
      <c r="J104" s="32">
        <v>0</v>
      </c>
      <c r="K104" s="32">
        <v>150</v>
      </c>
      <c r="L104" s="32">
        <v>150</v>
      </c>
      <c r="M104" s="32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spans="1:34" ht="30">
      <c r="A105" s="32" t="s">
        <v>767</v>
      </c>
      <c r="B105" s="33" t="s">
        <v>1545</v>
      </c>
      <c r="C105" s="33" t="s">
        <v>1417</v>
      </c>
      <c r="D105" s="34" t="s">
        <v>1759</v>
      </c>
      <c r="E105" s="35"/>
      <c r="F105" s="35"/>
      <c r="G105" s="35"/>
      <c r="H105" s="35"/>
      <c r="I105" s="32">
        <v>0</v>
      </c>
      <c r="J105" s="32">
        <v>0</v>
      </c>
      <c r="K105" s="32">
        <v>150</v>
      </c>
      <c r="L105" s="32">
        <v>150</v>
      </c>
      <c r="M105" s="32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spans="1:34" ht="30">
      <c r="A106" s="32" t="s">
        <v>1546</v>
      </c>
      <c r="B106" s="33" t="s">
        <v>1547</v>
      </c>
      <c r="C106" s="33" t="s">
        <v>1417</v>
      </c>
      <c r="D106" s="34" t="s">
        <v>1759</v>
      </c>
      <c r="E106" s="35"/>
      <c r="F106" s="35"/>
      <c r="G106" s="35"/>
      <c r="H106" s="35"/>
      <c r="I106" s="32">
        <v>0</v>
      </c>
      <c r="J106" s="32">
        <v>0</v>
      </c>
      <c r="K106" s="32">
        <v>150</v>
      </c>
      <c r="L106" s="32">
        <v>150</v>
      </c>
      <c r="M106" s="32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spans="1:34" ht="30">
      <c r="A107" s="32" t="s">
        <v>1548</v>
      </c>
      <c r="B107" s="33" t="s">
        <v>1549</v>
      </c>
      <c r="C107" s="33" t="s">
        <v>1417</v>
      </c>
      <c r="D107" s="34" t="s">
        <v>1759</v>
      </c>
      <c r="E107" s="35"/>
      <c r="F107" s="35"/>
      <c r="G107" s="35"/>
      <c r="H107" s="35"/>
      <c r="I107" s="32">
        <v>0</v>
      </c>
      <c r="J107" s="32">
        <v>0</v>
      </c>
      <c r="K107" s="32">
        <v>150</v>
      </c>
      <c r="L107" s="32">
        <v>150</v>
      </c>
      <c r="M107" s="32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spans="1:34" ht="30">
      <c r="A108" s="32" t="s">
        <v>1385</v>
      </c>
      <c r="B108" s="33" t="s">
        <v>1550</v>
      </c>
      <c r="C108" s="33" t="s">
        <v>1417</v>
      </c>
      <c r="D108" s="34" t="s">
        <v>1759</v>
      </c>
      <c r="E108" s="35" t="s">
        <v>1769</v>
      </c>
      <c r="F108" s="35" t="s">
        <v>1769</v>
      </c>
      <c r="G108" s="35"/>
      <c r="H108" s="35"/>
      <c r="I108" s="32">
        <v>122</v>
      </c>
      <c r="J108" s="32">
        <v>28</v>
      </c>
      <c r="K108" s="32">
        <v>0</v>
      </c>
      <c r="L108" s="32">
        <v>150</v>
      </c>
      <c r="M108" s="32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spans="1:34" ht="30">
      <c r="A109" s="32" t="s">
        <v>1551</v>
      </c>
      <c r="B109" s="33" t="s">
        <v>1552</v>
      </c>
      <c r="C109" s="33" t="s">
        <v>1417</v>
      </c>
      <c r="D109" s="34" t="s">
        <v>1759</v>
      </c>
      <c r="E109" s="35" t="s">
        <v>1760</v>
      </c>
      <c r="F109" s="35" t="s">
        <v>1760</v>
      </c>
      <c r="G109" s="35"/>
      <c r="H109" s="35"/>
      <c r="I109" s="32">
        <v>66</v>
      </c>
      <c r="J109" s="32">
        <v>84</v>
      </c>
      <c r="K109" s="32">
        <v>0</v>
      </c>
      <c r="L109" s="32">
        <v>150</v>
      </c>
      <c r="M109" s="32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 ht="30">
      <c r="A110" s="32" t="s">
        <v>1050</v>
      </c>
      <c r="B110" s="33" t="s">
        <v>1553</v>
      </c>
      <c r="C110" s="33" t="s">
        <v>1417</v>
      </c>
      <c r="D110" s="34" t="s">
        <v>1759</v>
      </c>
      <c r="E110" s="35"/>
      <c r="F110" s="35"/>
      <c r="G110" s="35"/>
      <c r="H110" s="35"/>
      <c r="I110" s="32">
        <v>0</v>
      </c>
      <c r="J110" s="32">
        <v>0</v>
      </c>
      <c r="K110" s="32">
        <v>150</v>
      </c>
      <c r="L110" s="32">
        <v>150</v>
      </c>
      <c r="M110" s="32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spans="1:34" ht="30">
      <c r="A111" s="32" t="s">
        <v>1554</v>
      </c>
      <c r="B111" s="33" t="s">
        <v>1555</v>
      </c>
      <c r="C111" s="33" t="s">
        <v>1417</v>
      </c>
      <c r="D111" s="34" t="s">
        <v>1759</v>
      </c>
      <c r="E111" s="35"/>
      <c r="F111" s="35"/>
      <c r="G111" s="35"/>
      <c r="H111" s="35"/>
      <c r="I111" s="32">
        <v>0</v>
      </c>
      <c r="J111" s="32">
        <v>0</v>
      </c>
      <c r="K111" s="32">
        <v>150</v>
      </c>
      <c r="L111" s="32">
        <v>150</v>
      </c>
      <c r="M111" s="32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spans="1:34" ht="30">
      <c r="A112" s="32" t="s">
        <v>1556</v>
      </c>
      <c r="B112" s="33" t="s">
        <v>1557</v>
      </c>
      <c r="C112" s="33" t="s">
        <v>1417</v>
      </c>
      <c r="D112" s="34" t="s">
        <v>1759</v>
      </c>
      <c r="E112" s="35"/>
      <c r="F112" s="35"/>
      <c r="G112" s="35"/>
      <c r="H112" s="35"/>
      <c r="I112" s="32">
        <v>0</v>
      </c>
      <c r="J112" s="32">
        <v>0</v>
      </c>
      <c r="K112" s="32">
        <v>150</v>
      </c>
      <c r="L112" s="32">
        <v>150</v>
      </c>
      <c r="M112" s="32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1:34" ht="30">
      <c r="A113" s="32" t="s">
        <v>1558</v>
      </c>
      <c r="B113" s="33" t="s">
        <v>1559</v>
      </c>
      <c r="C113" s="33" t="s">
        <v>1417</v>
      </c>
      <c r="D113" s="34" t="s">
        <v>1759</v>
      </c>
      <c r="E113" s="35"/>
      <c r="F113" s="35" t="s">
        <v>1766</v>
      </c>
      <c r="G113" s="35"/>
      <c r="H113" s="35"/>
      <c r="I113" s="32">
        <v>0</v>
      </c>
      <c r="J113" s="32">
        <v>34</v>
      </c>
      <c r="K113" s="32">
        <v>116</v>
      </c>
      <c r="L113" s="32">
        <v>150</v>
      </c>
      <c r="M113" s="32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1:34" ht="30">
      <c r="A114" s="32" t="s">
        <v>1158</v>
      </c>
      <c r="B114" s="33" t="s">
        <v>1560</v>
      </c>
      <c r="C114" s="33" t="s">
        <v>1417</v>
      </c>
      <c r="D114" s="34" t="s">
        <v>1759</v>
      </c>
      <c r="E114" s="35"/>
      <c r="F114" s="35"/>
      <c r="G114" s="35"/>
      <c r="H114" s="35"/>
      <c r="I114" s="32">
        <v>0</v>
      </c>
      <c r="J114" s="32">
        <v>0</v>
      </c>
      <c r="K114" s="32">
        <v>150</v>
      </c>
      <c r="L114" s="32">
        <v>150</v>
      </c>
      <c r="M114" s="32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1:34" ht="30">
      <c r="A115" s="32" t="s">
        <v>290</v>
      </c>
      <c r="B115" s="33" t="s">
        <v>1561</v>
      </c>
      <c r="C115" s="33" t="s">
        <v>1417</v>
      </c>
      <c r="D115" s="34" t="s">
        <v>1759</v>
      </c>
      <c r="E115" s="35"/>
      <c r="F115" s="35"/>
      <c r="G115" s="35"/>
      <c r="H115" s="35"/>
      <c r="I115" s="32">
        <v>0</v>
      </c>
      <c r="J115" s="32">
        <v>0</v>
      </c>
      <c r="K115" s="32">
        <v>150</v>
      </c>
      <c r="L115" s="32">
        <v>150</v>
      </c>
      <c r="M115" s="32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1:34" ht="30">
      <c r="A116" s="32" t="s">
        <v>1125</v>
      </c>
      <c r="B116" s="33" t="s">
        <v>1562</v>
      </c>
      <c r="C116" s="33" t="s">
        <v>1417</v>
      </c>
      <c r="D116" s="34" t="s">
        <v>1759</v>
      </c>
      <c r="E116" s="35"/>
      <c r="F116" s="35"/>
      <c r="G116" s="35"/>
      <c r="H116" s="35"/>
      <c r="I116" s="32">
        <v>0</v>
      </c>
      <c r="J116" s="32">
        <v>0</v>
      </c>
      <c r="K116" s="32">
        <v>150</v>
      </c>
      <c r="L116" s="32">
        <v>150</v>
      </c>
      <c r="M116" s="32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1:34" ht="30">
      <c r="A117" s="32" t="s">
        <v>1426</v>
      </c>
      <c r="B117" s="33" t="s">
        <v>1563</v>
      </c>
      <c r="C117" s="33" t="s">
        <v>1417</v>
      </c>
      <c r="D117" s="34" t="s">
        <v>1759</v>
      </c>
      <c r="E117" s="35"/>
      <c r="F117" s="35"/>
      <c r="G117" s="35"/>
      <c r="H117" s="35"/>
      <c r="I117" s="32">
        <v>0</v>
      </c>
      <c r="J117" s="32">
        <v>0</v>
      </c>
      <c r="K117" s="32">
        <v>150</v>
      </c>
      <c r="L117" s="32">
        <v>150</v>
      </c>
      <c r="M117" s="32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1:34" ht="30">
      <c r="A118" s="32" t="s">
        <v>1270</v>
      </c>
      <c r="B118" s="33" t="s">
        <v>1564</v>
      </c>
      <c r="C118" s="33" t="s">
        <v>1417</v>
      </c>
      <c r="D118" s="34" t="s">
        <v>1759</v>
      </c>
      <c r="E118" s="35" t="s">
        <v>1738</v>
      </c>
      <c r="F118" s="35" t="s">
        <v>1761</v>
      </c>
      <c r="G118" s="35"/>
      <c r="H118" s="35"/>
      <c r="I118" s="32">
        <v>49</v>
      </c>
      <c r="J118" s="32">
        <v>37</v>
      </c>
      <c r="K118" s="32">
        <v>0</v>
      </c>
      <c r="L118" s="32">
        <v>86</v>
      </c>
      <c r="M118" s="32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1:34" ht="30">
      <c r="A119" s="32" t="s">
        <v>992</v>
      </c>
      <c r="B119" s="33" t="s">
        <v>1565</v>
      </c>
      <c r="C119" s="33" t="s">
        <v>1417</v>
      </c>
      <c r="D119" s="34" t="s">
        <v>1759</v>
      </c>
      <c r="E119" s="35"/>
      <c r="F119" s="35"/>
      <c r="G119" s="35"/>
      <c r="H119" s="35"/>
      <c r="I119" s="32">
        <v>0</v>
      </c>
      <c r="J119" s="32">
        <v>0</v>
      </c>
      <c r="K119" s="32">
        <v>150</v>
      </c>
      <c r="L119" s="32">
        <v>150</v>
      </c>
      <c r="M119" s="32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1:34" ht="30">
      <c r="A120" s="32" t="s">
        <v>1566</v>
      </c>
      <c r="B120" s="33" t="s">
        <v>1567</v>
      </c>
      <c r="C120" s="33" t="s">
        <v>1417</v>
      </c>
      <c r="D120" s="34" t="s">
        <v>1759</v>
      </c>
      <c r="E120" s="35"/>
      <c r="F120" s="35"/>
      <c r="G120" s="35"/>
      <c r="H120" s="35"/>
      <c r="I120" s="32">
        <v>0</v>
      </c>
      <c r="J120" s="32">
        <v>0</v>
      </c>
      <c r="K120" s="32">
        <v>150</v>
      </c>
      <c r="L120" s="32">
        <v>150</v>
      </c>
      <c r="M120" s="32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1:34" ht="30">
      <c r="A121" s="32" t="s">
        <v>535</v>
      </c>
      <c r="B121" s="33" t="s">
        <v>1568</v>
      </c>
      <c r="C121" s="33" t="s">
        <v>1417</v>
      </c>
      <c r="D121" s="34" t="s">
        <v>1759</v>
      </c>
      <c r="E121" s="35" t="s">
        <v>1787</v>
      </c>
      <c r="F121" s="35" t="s">
        <v>1787</v>
      </c>
      <c r="G121" s="35"/>
      <c r="H121" s="35"/>
      <c r="I121" s="32">
        <v>68</v>
      </c>
      <c r="J121" s="32">
        <v>82</v>
      </c>
      <c r="K121" s="32">
        <v>0</v>
      </c>
      <c r="L121" s="32">
        <v>150</v>
      </c>
      <c r="M121" s="32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 ht="30">
      <c r="A122" s="32" t="s">
        <v>1569</v>
      </c>
      <c r="B122" s="33" t="s">
        <v>1570</v>
      </c>
      <c r="C122" s="33" t="s">
        <v>1417</v>
      </c>
      <c r="D122" s="34" t="s">
        <v>1759</v>
      </c>
      <c r="E122" s="35"/>
      <c r="F122" s="35"/>
      <c r="G122" s="35"/>
      <c r="H122" s="35"/>
      <c r="I122" s="32">
        <v>0</v>
      </c>
      <c r="J122" s="32">
        <v>0</v>
      </c>
      <c r="K122" s="32">
        <v>150</v>
      </c>
      <c r="L122" s="32">
        <v>150</v>
      </c>
      <c r="M122" s="32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1:34" ht="30">
      <c r="A123" s="32" t="s">
        <v>1571</v>
      </c>
      <c r="B123" s="33" t="s">
        <v>1572</v>
      </c>
      <c r="C123" s="33" t="s">
        <v>1417</v>
      </c>
      <c r="D123" s="34" t="s">
        <v>1759</v>
      </c>
      <c r="E123" s="35" t="s">
        <v>1788</v>
      </c>
      <c r="F123" s="35" t="s">
        <v>1789</v>
      </c>
      <c r="G123" s="35"/>
      <c r="H123" s="35"/>
      <c r="I123" s="32">
        <v>71</v>
      </c>
      <c r="J123" s="32">
        <v>27</v>
      </c>
      <c r="K123" s="32">
        <v>0</v>
      </c>
      <c r="L123" s="32">
        <v>98</v>
      </c>
      <c r="M123" s="32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1:34" ht="30">
      <c r="A124" s="32" t="s">
        <v>1573</v>
      </c>
      <c r="B124" s="33" t="s">
        <v>1574</v>
      </c>
      <c r="C124" s="33" t="s">
        <v>1417</v>
      </c>
      <c r="D124" s="34" t="s">
        <v>1759</v>
      </c>
      <c r="E124" s="35"/>
      <c r="F124" s="35" t="s">
        <v>1768</v>
      </c>
      <c r="G124" s="35"/>
      <c r="H124" s="35"/>
      <c r="I124" s="32">
        <v>0</v>
      </c>
      <c r="J124" s="32">
        <v>40</v>
      </c>
      <c r="K124" s="32">
        <v>110</v>
      </c>
      <c r="L124" s="32">
        <v>150</v>
      </c>
      <c r="M124" s="32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1:34" ht="30">
      <c r="A125" s="32" t="s">
        <v>1575</v>
      </c>
      <c r="B125" s="33" t="s">
        <v>1576</v>
      </c>
      <c r="C125" s="33" t="s">
        <v>1417</v>
      </c>
      <c r="D125" s="34" t="s">
        <v>1759</v>
      </c>
      <c r="E125" s="35"/>
      <c r="F125" s="35" t="s">
        <v>1782</v>
      </c>
      <c r="G125" s="35"/>
      <c r="H125" s="35"/>
      <c r="I125" s="32">
        <v>0</v>
      </c>
      <c r="J125" s="32">
        <v>56</v>
      </c>
      <c r="K125" s="32">
        <v>94</v>
      </c>
      <c r="L125" s="32">
        <v>150</v>
      </c>
      <c r="M125" s="32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1:34" ht="30">
      <c r="A126" s="32" t="s">
        <v>1577</v>
      </c>
      <c r="B126" s="33" t="s">
        <v>1578</v>
      </c>
      <c r="C126" s="33" t="s">
        <v>1417</v>
      </c>
      <c r="D126" s="34" t="s">
        <v>1759</v>
      </c>
      <c r="E126" s="35"/>
      <c r="F126" s="35"/>
      <c r="G126" s="35"/>
      <c r="H126" s="35"/>
      <c r="I126" s="32">
        <v>0</v>
      </c>
      <c r="J126" s="32">
        <v>0</v>
      </c>
      <c r="K126" s="32">
        <v>150</v>
      </c>
      <c r="L126" s="32">
        <v>150</v>
      </c>
      <c r="M126" s="32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1:34" ht="30">
      <c r="A127" s="32" t="s">
        <v>1579</v>
      </c>
      <c r="B127" s="33" t="s">
        <v>1580</v>
      </c>
      <c r="C127" s="33" t="s">
        <v>1417</v>
      </c>
      <c r="D127" s="34" t="s">
        <v>1759</v>
      </c>
      <c r="E127" s="35"/>
      <c r="F127" s="35"/>
      <c r="G127" s="35"/>
      <c r="H127" s="35"/>
      <c r="I127" s="32">
        <v>0</v>
      </c>
      <c r="J127" s="32">
        <v>0</v>
      </c>
      <c r="K127" s="32">
        <v>150</v>
      </c>
      <c r="L127" s="32">
        <v>150</v>
      </c>
      <c r="M127" s="32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1:34" ht="30">
      <c r="A128" s="32" t="s">
        <v>1563</v>
      </c>
      <c r="B128" s="33" t="s">
        <v>1581</v>
      </c>
      <c r="C128" s="33" t="s">
        <v>1417</v>
      </c>
      <c r="D128" s="34" t="s">
        <v>1759</v>
      </c>
      <c r="E128" s="35"/>
      <c r="F128" s="35"/>
      <c r="G128" s="35"/>
      <c r="H128" s="35"/>
      <c r="I128" s="32">
        <v>0</v>
      </c>
      <c r="J128" s="32">
        <v>0</v>
      </c>
      <c r="K128" s="32">
        <v>150</v>
      </c>
      <c r="L128" s="32">
        <v>150</v>
      </c>
      <c r="M128" s="32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1:34" ht="30">
      <c r="A129" s="32" t="s">
        <v>1582</v>
      </c>
      <c r="B129" s="33" t="s">
        <v>1583</v>
      </c>
      <c r="C129" s="33" t="s">
        <v>1417</v>
      </c>
      <c r="D129" s="34" t="s">
        <v>1759</v>
      </c>
      <c r="E129" s="35"/>
      <c r="F129" s="35"/>
      <c r="G129" s="35"/>
      <c r="H129" s="35"/>
      <c r="I129" s="32">
        <v>0</v>
      </c>
      <c r="J129" s="32">
        <v>0</v>
      </c>
      <c r="K129" s="32">
        <v>150</v>
      </c>
      <c r="L129" s="32">
        <v>150</v>
      </c>
      <c r="M129" s="32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1:34" ht="30">
      <c r="A130" s="32" t="s">
        <v>1584</v>
      </c>
      <c r="B130" s="33" t="s">
        <v>1585</v>
      </c>
      <c r="C130" s="33" t="s">
        <v>1417</v>
      </c>
      <c r="D130" s="34" t="s">
        <v>1759</v>
      </c>
      <c r="E130" s="35"/>
      <c r="F130" s="35" t="s">
        <v>1715</v>
      </c>
      <c r="G130" s="35"/>
      <c r="H130" s="35"/>
      <c r="I130" s="32">
        <v>0</v>
      </c>
      <c r="J130" s="32">
        <v>68</v>
      </c>
      <c r="K130" s="32">
        <v>82</v>
      </c>
      <c r="L130" s="32">
        <v>150</v>
      </c>
      <c r="M130" s="32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1:34" ht="30">
      <c r="A131" s="32" t="s">
        <v>1530</v>
      </c>
      <c r="B131" s="33" t="s">
        <v>1586</v>
      </c>
      <c r="C131" s="33" t="s">
        <v>1417</v>
      </c>
      <c r="D131" s="34" t="s">
        <v>1759</v>
      </c>
      <c r="E131" s="35"/>
      <c r="F131" s="35"/>
      <c r="G131" s="35"/>
      <c r="H131" s="35"/>
      <c r="I131" s="32">
        <v>0</v>
      </c>
      <c r="J131" s="32">
        <v>0</v>
      </c>
      <c r="K131" s="32">
        <v>150</v>
      </c>
      <c r="L131" s="32">
        <v>150</v>
      </c>
      <c r="M131" s="32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1:34" ht="30">
      <c r="A132" s="32" t="s">
        <v>1586</v>
      </c>
      <c r="B132" s="33" t="s">
        <v>1587</v>
      </c>
      <c r="C132" s="33" t="s">
        <v>1417</v>
      </c>
      <c r="D132" s="34" t="s">
        <v>1759</v>
      </c>
      <c r="E132" s="35"/>
      <c r="F132" s="35" t="s">
        <v>1737</v>
      </c>
      <c r="G132" s="35"/>
      <c r="H132" s="35"/>
      <c r="I132" s="32">
        <v>0</v>
      </c>
      <c r="J132" s="32">
        <v>75</v>
      </c>
      <c r="K132" s="32">
        <v>75</v>
      </c>
      <c r="L132" s="32">
        <v>150</v>
      </c>
      <c r="M132" s="32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1:34" ht="30">
      <c r="A133" s="32" t="s">
        <v>1449</v>
      </c>
      <c r="B133" s="33" t="s">
        <v>1588</v>
      </c>
      <c r="C133" s="33" t="s">
        <v>1417</v>
      </c>
      <c r="D133" s="34" t="s">
        <v>1759</v>
      </c>
      <c r="E133" s="35"/>
      <c r="F133" s="35"/>
      <c r="G133" s="35"/>
      <c r="H133" s="35"/>
      <c r="I133" s="32">
        <v>0</v>
      </c>
      <c r="J133" s="32">
        <v>0</v>
      </c>
      <c r="K133" s="32">
        <v>150</v>
      </c>
      <c r="L133" s="32">
        <v>150</v>
      </c>
      <c r="M133" s="32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1:34" ht="30">
      <c r="A134" s="32" t="s">
        <v>363</v>
      </c>
      <c r="B134" s="33" t="s">
        <v>1589</v>
      </c>
      <c r="C134" s="33" t="s">
        <v>1417</v>
      </c>
      <c r="D134" s="34" t="s">
        <v>1759</v>
      </c>
      <c r="E134" s="35"/>
      <c r="F134" s="35"/>
      <c r="G134" s="35"/>
      <c r="H134" s="35"/>
      <c r="I134" s="32">
        <v>0</v>
      </c>
      <c r="J134" s="32">
        <v>0</v>
      </c>
      <c r="K134" s="32">
        <v>150</v>
      </c>
      <c r="L134" s="32">
        <v>150</v>
      </c>
      <c r="M134" s="32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1:34" ht="30">
      <c r="A135" s="32" t="s">
        <v>1590</v>
      </c>
      <c r="B135" s="33" t="s">
        <v>1591</v>
      </c>
      <c r="C135" s="33" t="s">
        <v>1417</v>
      </c>
      <c r="D135" s="34" t="s">
        <v>1759</v>
      </c>
      <c r="E135" s="35"/>
      <c r="F135" s="35"/>
      <c r="G135" s="35"/>
      <c r="H135" s="35"/>
      <c r="I135" s="32">
        <v>0</v>
      </c>
      <c r="J135" s="32">
        <v>0</v>
      </c>
      <c r="K135" s="32">
        <v>150</v>
      </c>
      <c r="L135" s="32">
        <v>150</v>
      </c>
      <c r="M135" s="32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1:34" ht="30">
      <c r="A136" s="32" t="s">
        <v>1592</v>
      </c>
      <c r="B136" s="33" t="s">
        <v>1790</v>
      </c>
      <c r="C136" s="33" t="s">
        <v>1417</v>
      </c>
      <c r="D136" s="34" t="s">
        <v>1759</v>
      </c>
      <c r="E136" s="35"/>
      <c r="F136" s="35" t="s">
        <v>1718</v>
      </c>
      <c r="G136" s="35"/>
      <c r="H136" s="35"/>
      <c r="I136" s="32">
        <v>0</v>
      </c>
      <c r="J136" s="32">
        <v>67</v>
      </c>
      <c r="K136" s="32">
        <v>83</v>
      </c>
      <c r="L136" s="32">
        <v>150</v>
      </c>
      <c r="M136" s="32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spans="1:34" ht="30">
      <c r="A137" s="32" t="s">
        <v>1264</v>
      </c>
      <c r="B137" s="33" t="s">
        <v>1594</v>
      </c>
      <c r="C137" s="33" t="s">
        <v>1417</v>
      </c>
      <c r="D137" s="34" t="s">
        <v>1759</v>
      </c>
      <c r="E137" s="35"/>
      <c r="F137" s="35"/>
      <c r="G137" s="35"/>
      <c r="H137" s="35"/>
      <c r="I137" s="32">
        <v>0</v>
      </c>
      <c r="J137" s="32">
        <v>0</v>
      </c>
      <c r="K137" s="32">
        <v>150</v>
      </c>
      <c r="L137" s="32">
        <v>150</v>
      </c>
      <c r="M137" s="32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spans="1:34" ht="30">
      <c r="A138" s="32" t="s">
        <v>1595</v>
      </c>
      <c r="B138" s="33" t="s">
        <v>1596</v>
      </c>
      <c r="C138" s="33" t="s">
        <v>1417</v>
      </c>
      <c r="D138" s="34" t="s">
        <v>1759</v>
      </c>
      <c r="E138" s="35"/>
      <c r="F138" s="35"/>
      <c r="G138" s="35"/>
      <c r="H138" s="35"/>
      <c r="I138" s="32">
        <v>0</v>
      </c>
      <c r="J138" s="32">
        <v>0</v>
      </c>
      <c r="K138" s="32">
        <v>150</v>
      </c>
      <c r="L138" s="32">
        <v>150</v>
      </c>
      <c r="M138" s="32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spans="1:34" ht="30">
      <c r="A139" s="32" t="s">
        <v>1597</v>
      </c>
      <c r="B139" s="33" t="s">
        <v>1598</v>
      </c>
      <c r="C139" s="33" t="s">
        <v>1417</v>
      </c>
      <c r="D139" s="34" t="s">
        <v>1759</v>
      </c>
      <c r="E139" s="35" t="s">
        <v>1739</v>
      </c>
      <c r="F139" s="35"/>
      <c r="G139" s="35"/>
      <c r="H139" s="35"/>
      <c r="I139" s="32">
        <v>59</v>
      </c>
      <c r="J139" s="32">
        <v>0</v>
      </c>
      <c r="K139" s="32">
        <v>91</v>
      </c>
      <c r="L139" s="32">
        <v>150</v>
      </c>
      <c r="M139" s="32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spans="1:34" ht="30">
      <c r="A140" s="32" t="s">
        <v>1599</v>
      </c>
      <c r="B140" s="33" t="s">
        <v>1600</v>
      </c>
      <c r="C140" s="33" t="s">
        <v>1417</v>
      </c>
      <c r="D140" s="34" t="s">
        <v>1759</v>
      </c>
      <c r="E140" s="35"/>
      <c r="F140" s="35" t="s">
        <v>1773</v>
      </c>
      <c r="G140" s="35"/>
      <c r="H140" s="35"/>
      <c r="I140" s="32">
        <v>0</v>
      </c>
      <c r="J140" s="32">
        <v>51</v>
      </c>
      <c r="K140" s="32">
        <v>99</v>
      </c>
      <c r="L140" s="32">
        <v>150</v>
      </c>
      <c r="M140" s="32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spans="1:34" ht="30">
      <c r="A141" s="32" t="s">
        <v>218</v>
      </c>
      <c r="B141" s="33" t="s">
        <v>1601</v>
      </c>
      <c r="C141" s="33" t="s">
        <v>1417</v>
      </c>
      <c r="D141" s="34" t="s">
        <v>1759</v>
      </c>
      <c r="E141" s="35" t="s">
        <v>1740</v>
      </c>
      <c r="F141" s="35" t="s">
        <v>1791</v>
      </c>
      <c r="G141" s="35"/>
      <c r="H141" s="35"/>
      <c r="I141" s="32">
        <v>67</v>
      </c>
      <c r="J141" s="32">
        <v>29</v>
      </c>
      <c r="K141" s="32">
        <v>0</v>
      </c>
      <c r="L141" s="32">
        <v>96</v>
      </c>
      <c r="M141" s="32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spans="1:34" ht="30">
      <c r="A142" s="32" t="s">
        <v>1434</v>
      </c>
      <c r="B142" s="33" t="s">
        <v>1593</v>
      </c>
      <c r="C142" s="33" t="s">
        <v>1417</v>
      </c>
      <c r="D142" s="34" t="s">
        <v>1759</v>
      </c>
      <c r="E142" s="35" t="s">
        <v>1735</v>
      </c>
      <c r="F142" s="35" t="s">
        <v>1766</v>
      </c>
      <c r="G142" s="35"/>
      <c r="H142" s="35"/>
      <c r="I142" s="32">
        <v>74</v>
      </c>
      <c r="J142" s="32">
        <v>34</v>
      </c>
      <c r="K142" s="32">
        <v>0</v>
      </c>
      <c r="L142" s="32">
        <v>108</v>
      </c>
      <c r="M142" s="32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spans="1:34" ht="30">
      <c r="A143" s="32" t="s">
        <v>1466</v>
      </c>
      <c r="B143" s="33" t="s">
        <v>1652</v>
      </c>
      <c r="C143" s="33" t="s">
        <v>1417</v>
      </c>
      <c r="D143" s="34" t="s">
        <v>1759</v>
      </c>
      <c r="E143" s="35"/>
      <c r="F143" s="35"/>
      <c r="G143" s="35"/>
      <c r="H143" s="35"/>
      <c r="I143" s="32">
        <v>0</v>
      </c>
      <c r="J143" s="32">
        <v>0</v>
      </c>
      <c r="K143" s="32">
        <v>150</v>
      </c>
      <c r="L143" s="32">
        <v>150</v>
      </c>
      <c r="M143" s="32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spans="1:34" ht="30">
      <c r="A144" s="32" t="s">
        <v>1433</v>
      </c>
      <c r="B144" s="33" t="s">
        <v>1603</v>
      </c>
      <c r="C144" s="33" t="s">
        <v>1417</v>
      </c>
      <c r="D144" s="34" t="s">
        <v>1759</v>
      </c>
      <c r="E144" s="35"/>
      <c r="F144" s="35"/>
      <c r="G144" s="35"/>
      <c r="H144" s="35"/>
      <c r="I144" s="32">
        <v>0</v>
      </c>
      <c r="J144" s="32">
        <v>0</v>
      </c>
      <c r="K144" s="32">
        <v>150</v>
      </c>
      <c r="L144" s="32">
        <v>150</v>
      </c>
      <c r="M144" s="32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spans="1:34" ht="30">
      <c r="A145" s="32" t="s">
        <v>1483</v>
      </c>
      <c r="B145" s="33" t="s">
        <v>1653</v>
      </c>
      <c r="C145" s="33" t="s">
        <v>1417</v>
      </c>
      <c r="D145" s="34" t="s">
        <v>1759</v>
      </c>
      <c r="E145" s="35"/>
      <c r="F145" s="35"/>
      <c r="G145" s="35"/>
      <c r="H145" s="35"/>
      <c r="I145" s="32">
        <v>0</v>
      </c>
      <c r="J145" s="32">
        <v>0</v>
      </c>
      <c r="K145" s="32">
        <v>150</v>
      </c>
      <c r="L145" s="32">
        <v>150</v>
      </c>
      <c r="M145" s="32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 ht="30">
      <c r="A146" s="32" t="s">
        <v>1604</v>
      </c>
      <c r="B146" s="33" t="s">
        <v>1604</v>
      </c>
      <c r="C146" s="33" t="s">
        <v>1417</v>
      </c>
      <c r="D146" s="34" t="s">
        <v>1759</v>
      </c>
      <c r="E146" s="35" t="s">
        <v>1735</v>
      </c>
      <c r="F146" s="35"/>
      <c r="G146" s="35"/>
      <c r="H146" s="35"/>
      <c r="I146" s="32">
        <v>74</v>
      </c>
      <c r="J146" s="32">
        <v>0</v>
      </c>
      <c r="K146" s="32">
        <v>76</v>
      </c>
      <c r="L146" s="32">
        <v>150</v>
      </c>
      <c r="M146" s="32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spans="1:34" ht="30">
      <c r="A147" s="32" t="s">
        <v>1605</v>
      </c>
      <c r="B147" s="33" t="s">
        <v>1606</v>
      </c>
      <c r="C147" s="33" t="s">
        <v>1417</v>
      </c>
      <c r="D147" s="34" t="s">
        <v>1759</v>
      </c>
      <c r="E147" s="35"/>
      <c r="F147" s="35"/>
      <c r="G147" s="35"/>
      <c r="H147" s="35"/>
      <c r="I147" s="32">
        <v>0</v>
      </c>
      <c r="J147" s="32">
        <v>0</v>
      </c>
      <c r="K147" s="32">
        <v>150</v>
      </c>
      <c r="L147" s="32">
        <v>150</v>
      </c>
      <c r="M147" s="32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spans="1:34" ht="30">
      <c r="A148" s="32" t="s">
        <v>1607</v>
      </c>
      <c r="B148" s="33" t="s">
        <v>1654</v>
      </c>
      <c r="C148" s="33" t="s">
        <v>1417</v>
      </c>
      <c r="D148" s="34" t="s">
        <v>1759</v>
      </c>
      <c r="E148" s="35"/>
      <c r="F148" s="35" t="s">
        <v>1792</v>
      </c>
      <c r="G148" s="35"/>
      <c r="H148" s="35"/>
      <c r="I148" s="32">
        <v>0</v>
      </c>
      <c r="J148" s="32">
        <v>52</v>
      </c>
      <c r="K148" s="32">
        <v>98</v>
      </c>
      <c r="L148" s="32">
        <v>150</v>
      </c>
      <c r="M148" s="32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spans="1:34" ht="30">
      <c r="A149" s="32" t="s">
        <v>1149</v>
      </c>
      <c r="B149" s="33" t="s">
        <v>1608</v>
      </c>
      <c r="C149" s="33" t="s">
        <v>1417</v>
      </c>
      <c r="D149" s="34" t="s">
        <v>1759</v>
      </c>
      <c r="E149" s="35"/>
      <c r="F149" s="35"/>
      <c r="G149" s="35"/>
      <c r="H149" s="35"/>
      <c r="I149" s="32">
        <v>0</v>
      </c>
      <c r="J149" s="32">
        <v>0</v>
      </c>
      <c r="K149" s="32">
        <v>150</v>
      </c>
      <c r="L149" s="32">
        <v>150</v>
      </c>
      <c r="M149" s="32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spans="1:34" ht="30">
      <c r="A150" s="32" t="s">
        <v>1609</v>
      </c>
      <c r="B150" s="33" t="s">
        <v>1575</v>
      </c>
      <c r="C150" s="33" t="s">
        <v>1417</v>
      </c>
      <c r="D150" s="34" t="s">
        <v>1759</v>
      </c>
      <c r="E150" s="35"/>
      <c r="F150" s="35"/>
      <c r="G150" s="35"/>
      <c r="H150" s="35"/>
      <c r="I150" s="32">
        <v>0</v>
      </c>
      <c r="J150" s="32">
        <v>0</v>
      </c>
      <c r="K150" s="32">
        <v>150</v>
      </c>
      <c r="L150" s="32">
        <v>150</v>
      </c>
      <c r="M150" s="32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spans="1:34" ht="30">
      <c r="A151" s="32" t="s">
        <v>1610</v>
      </c>
      <c r="B151" s="33" t="s">
        <v>1611</v>
      </c>
      <c r="C151" s="33" t="s">
        <v>1417</v>
      </c>
      <c r="D151" s="34" t="s">
        <v>1759</v>
      </c>
      <c r="E151" s="35"/>
      <c r="F151" s="35"/>
      <c r="G151" s="35"/>
      <c r="H151" s="35"/>
      <c r="I151" s="32">
        <v>0</v>
      </c>
      <c r="J151" s="32">
        <v>0</v>
      </c>
      <c r="K151" s="32">
        <v>150</v>
      </c>
      <c r="L151" s="32">
        <v>150</v>
      </c>
      <c r="M151" s="32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spans="1:34" ht="30">
      <c r="A152" s="32" t="s">
        <v>1612</v>
      </c>
      <c r="B152" s="33" t="s">
        <v>1613</v>
      </c>
      <c r="C152" s="33" t="s">
        <v>1417</v>
      </c>
      <c r="D152" s="34" t="s">
        <v>1759</v>
      </c>
      <c r="E152" s="35"/>
      <c r="F152" s="35"/>
      <c r="G152" s="35"/>
      <c r="H152" s="35"/>
      <c r="I152" s="32">
        <v>0</v>
      </c>
      <c r="J152" s="32">
        <v>0</v>
      </c>
      <c r="K152" s="32">
        <v>150</v>
      </c>
      <c r="L152" s="32">
        <v>150</v>
      </c>
      <c r="M152" s="32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spans="1:34" ht="30">
      <c r="A153" s="32" t="s">
        <v>1614</v>
      </c>
      <c r="B153" s="33" t="s">
        <v>1615</v>
      </c>
      <c r="C153" s="33" t="s">
        <v>1417</v>
      </c>
      <c r="D153" s="34" t="s">
        <v>1759</v>
      </c>
      <c r="E153" s="35"/>
      <c r="F153" s="35"/>
      <c r="G153" s="35"/>
      <c r="H153" s="35"/>
      <c r="I153" s="32">
        <v>0</v>
      </c>
      <c r="J153" s="32">
        <v>0</v>
      </c>
      <c r="K153" s="32">
        <v>150</v>
      </c>
      <c r="L153" s="32">
        <v>150</v>
      </c>
      <c r="M153" s="32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spans="1:34" ht="30">
      <c r="A154" s="32" t="s">
        <v>684</v>
      </c>
      <c r="B154" s="33" t="s">
        <v>1616</v>
      </c>
      <c r="C154" s="33" t="s">
        <v>1417</v>
      </c>
      <c r="D154" s="34" t="s">
        <v>1759</v>
      </c>
      <c r="E154" s="35"/>
      <c r="F154" s="35"/>
      <c r="G154" s="35"/>
      <c r="H154" s="35"/>
      <c r="I154" s="32">
        <v>0</v>
      </c>
      <c r="J154" s="32">
        <v>0</v>
      </c>
      <c r="K154" s="32">
        <v>150</v>
      </c>
      <c r="L154" s="32">
        <v>150</v>
      </c>
      <c r="M154" s="32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spans="1:34" ht="30">
      <c r="A155" s="32" t="s">
        <v>1617</v>
      </c>
      <c r="B155" s="33" t="s">
        <v>1618</v>
      </c>
      <c r="C155" s="33" t="s">
        <v>1417</v>
      </c>
      <c r="D155" s="34" t="s">
        <v>1759</v>
      </c>
      <c r="E155" s="35"/>
      <c r="F155" s="35"/>
      <c r="G155" s="35"/>
      <c r="H155" s="35"/>
      <c r="I155" s="32">
        <v>0</v>
      </c>
      <c r="J155" s="32">
        <v>0</v>
      </c>
      <c r="K155" s="32">
        <v>150</v>
      </c>
      <c r="L155" s="32">
        <v>150</v>
      </c>
      <c r="M155" s="32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spans="1:34" ht="30">
      <c r="A156" s="32" t="s">
        <v>1619</v>
      </c>
      <c r="B156" s="33" t="s">
        <v>1620</v>
      </c>
      <c r="C156" s="33" t="s">
        <v>1417</v>
      </c>
      <c r="D156" s="34" t="s">
        <v>1759</v>
      </c>
      <c r="E156" s="35"/>
      <c r="F156" s="35"/>
      <c r="G156" s="35"/>
      <c r="H156" s="35"/>
      <c r="I156" s="32">
        <v>0</v>
      </c>
      <c r="J156" s="32">
        <v>0</v>
      </c>
      <c r="K156" s="32">
        <v>150</v>
      </c>
      <c r="L156" s="32">
        <v>150</v>
      </c>
      <c r="M156" s="32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spans="1:34" ht="30">
      <c r="A157" s="32" t="s">
        <v>1621</v>
      </c>
      <c r="B157" s="33" t="s">
        <v>1622</v>
      </c>
      <c r="C157" s="33" t="s">
        <v>1417</v>
      </c>
      <c r="D157" s="34" t="s">
        <v>1759</v>
      </c>
      <c r="E157" s="35"/>
      <c r="F157" s="35"/>
      <c r="G157" s="35"/>
      <c r="H157" s="35"/>
      <c r="I157" s="32">
        <v>0</v>
      </c>
      <c r="J157" s="32">
        <v>0</v>
      </c>
      <c r="K157" s="32">
        <v>150</v>
      </c>
      <c r="L157" s="32">
        <v>150</v>
      </c>
      <c r="M157" s="32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spans="1:34" ht="30">
      <c r="A158" s="32" t="s">
        <v>1623</v>
      </c>
      <c r="B158" s="33" t="s">
        <v>1624</v>
      </c>
      <c r="C158" s="33" t="s">
        <v>1417</v>
      </c>
      <c r="D158" s="34" t="s">
        <v>1759</v>
      </c>
      <c r="E158" s="35"/>
      <c r="F158" s="35"/>
      <c r="G158" s="35"/>
      <c r="H158" s="35"/>
      <c r="I158" s="32">
        <v>0</v>
      </c>
      <c r="J158" s="32">
        <v>0</v>
      </c>
      <c r="K158" s="32">
        <v>150</v>
      </c>
      <c r="L158" s="32">
        <v>150</v>
      </c>
      <c r="M158" s="32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spans="1:34" ht="30">
      <c r="A159" s="32" t="s">
        <v>1625</v>
      </c>
      <c r="B159" s="33" t="s">
        <v>1626</v>
      </c>
      <c r="C159" s="33" t="s">
        <v>1417</v>
      </c>
      <c r="D159" s="34" t="s">
        <v>1759</v>
      </c>
      <c r="E159" s="35"/>
      <c r="F159" s="35"/>
      <c r="G159" s="35"/>
      <c r="H159" s="35"/>
      <c r="I159" s="32">
        <v>0</v>
      </c>
      <c r="J159" s="32">
        <v>0</v>
      </c>
      <c r="K159" s="32">
        <v>150</v>
      </c>
      <c r="L159" s="32">
        <v>150</v>
      </c>
      <c r="M159" s="32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spans="1:34" ht="30">
      <c r="A160" s="32" t="s">
        <v>1627</v>
      </c>
      <c r="B160" s="33" t="s">
        <v>1628</v>
      </c>
      <c r="C160" s="33" t="s">
        <v>1417</v>
      </c>
      <c r="D160" s="34" t="s">
        <v>1759</v>
      </c>
      <c r="E160" s="35"/>
      <c r="F160" s="35"/>
      <c r="G160" s="35"/>
      <c r="H160" s="35"/>
      <c r="I160" s="32">
        <v>0</v>
      </c>
      <c r="J160" s="32">
        <v>0</v>
      </c>
      <c r="K160" s="32">
        <v>150</v>
      </c>
      <c r="L160" s="32">
        <v>150</v>
      </c>
      <c r="M160" s="32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spans="1:34" ht="30">
      <c r="A161" s="32" t="s">
        <v>1629</v>
      </c>
      <c r="B161" s="33" t="s">
        <v>1566</v>
      </c>
      <c r="C161" s="33" t="s">
        <v>1417</v>
      </c>
      <c r="D161" s="34" t="s">
        <v>1759</v>
      </c>
      <c r="E161" s="35"/>
      <c r="F161" s="35"/>
      <c r="G161" s="35"/>
      <c r="H161" s="35"/>
      <c r="I161" s="32">
        <v>0</v>
      </c>
      <c r="J161" s="32">
        <v>0</v>
      </c>
      <c r="K161" s="32">
        <v>150</v>
      </c>
      <c r="L161" s="32">
        <v>150</v>
      </c>
      <c r="M161" s="32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spans="1:34" ht="30">
      <c r="A162" s="32" t="s">
        <v>1630</v>
      </c>
      <c r="B162" s="33" t="s">
        <v>1631</v>
      </c>
      <c r="C162" s="33" t="s">
        <v>1417</v>
      </c>
      <c r="D162" s="34" t="s">
        <v>1759</v>
      </c>
      <c r="E162" s="35"/>
      <c r="F162" s="35"/>
      <c r="G162" s="35"/>
      <c r="H162" s="35"/>
      <c r="I162" s="32">
        <v>0</v>
      </c>
      <c r="J162" s="32">
        <v>0</v>
      </c>
      <c r="K162" s="32">
        <v>150</v>
      </c>
      <c r="L162" s="32">
        <v>150</v>
      </c>
      <c r="M162" s="32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spans="1:34" ht="30">
      <c r="A163" s="32" t="s">
        <v>1632</v>
      </c>
      <c r="B163" s="33" t="s">
        <v>1548</v>
      </c>
      <c r="C163" s="33" t="s">
        <v>1417</v>
      </c>
      <c r="D163" s="34" t="s">
        <v>1759</v>
      </c>
      <c r="E163" s="35"/>
      <c r="F163" s="35"/>
      <c r="G163" s="35"/>
      <c r="H163" s="35"/>
      <c r="I163" s="32">
        <v>0</v>
      </c>
      <c r="J163" s="32">
        <v>0</v>
      </c>
      <c r="K163" s="32">
        <v>150</v>
      </c>
      <c r="L163" s="32">
        <v>150</v>
      </c>
      <c r="M163" s="32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spans="1:34" ht="30">
      <c r="A164" s="32" t="s">
        <v>1633</v>
      </c>
      <c r="B164" s="33" t="s">
        <v>1634</v>
      </c>
      <c r="C164" s="33" t="s">
        <v>1417</v>
      </c>
      <c r="D164" s="34" t="s">
        <v>1759</v>
      </c>
      <c r="E164" s="35" t="s">
        <v>1650</v>
      </c>
      <c r="F164" s="35"/>
      <c r="G164" s="35"/>
      <c r="H164" s="35"/>
      <c r="I164" s="32">
        <v>60</v>
      </c>
      <c r="J164" s="32">
        <v>0</v>
      </c>
      <c r="K164" s="32">
        <v>90</v>
      </c>
      <c r="L164" s="32">
        <v>150</v>
      </c>
      <c r="M164" s="32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spans="1:34" ht="30">
      <c r="A165" s="32" t="s">
        <v>1655</v>
      </c>
      <c r="B165" s="33" t="s">
        <v>1579</v>
      </c>
      <c r="C165" s="33" t="s">
        <v>1417</v>
      </c>
      <c r="D165" s="34" t="s">
        <v>1759</v>
      </c>
      <c r="E165" s="35"/>
      <c r="F165" s="35"/>
      <c r="G165" s="35"/>
      <c r="H165" s="35"/>
      <c r="I165" s="32">
        <v>0</v>
      </c>
      <c r="J165" s="32">
        <v>0</v>
      </c>
      <c r="K165" s="32">
        <v>150</v>
      </c>
      <c r="L165" s="32">
        <v>150</v>
      </c>
      <c r="M165" s="32"/>
    </row>
    <row r="166" spans="1:34" ht="30">
      <c r="A166" s="32" t="s">
        <v>1656</v>
      </c>
      <c r="B166" s="33" t="s">
        <v>1657</v>
      </c>
      <c r="C166" s="33" t="s">
        <v>1417</v>
      </c>
      <c r="D166" s="34" t="s">
        <v>1759</v>
      </c>
      <c r="E166" s="35"/>
      <c r="F166" s="35"/>
      <c r="G166" s="35"/>
      <c r="H166" s="35"/>
      <c r="I166" s="32">
        <v>0</v>
      </c>
      <c r="J166" s="32">
        <v>0</v>
      </c>
      <c r="K166" s="32">
        <v>150</v>
      </c>
      <c r="L166" s="32">
        <v>150</v>
      </c>
      <c r="M166" s="32"/>
    </row>
    <row r="167" spans="1:34" ht="30">
      <c r="A167" s="32" t="s">
        <v>1658</v>
      </c>
      <c r="B167" s="33" t="s">
        <v>1602</v>
      </c>
      <c r="C167" s="33" t="s">
        <v>1417</v>
      </c>
      <c r="D167" s="34" t="s">
        <v>1759</v>
      </c>
      <c r="E167" s="35"/>
      <c r="F167" s="35"/>
      <c r="G167" s="35"/>
      <c r="H167" s="35"/>
      <c r="I167" s="32">
        <v>0</v>
      </c>
      <c r="J167" s="32">
        <v>0</v>
      </c>
      <c r="K167" s="32">
        <v>150</v>
      </c>
      <c r="L167" s="32">
        <v>150</v>
      </c>
      <c r="M167" s="32"/>
    </row>
    <row r="168" spans="1:34" ht="30">
      <c r="A168" s="32" t="s">
        <v>1659</v>
      </c>
      <c r="B168" s="33" t="s">
        <v>1719</v>
      </c>
      <c r="C168" s="33" t="s">
        <v>1417</v>
      </c>
      <c r="D168" s="34" t="s">
        <v>1759</v>
      </c>
      <c r="E168" s="35"/>
      <c r="F168" s="35"/>
      <c r="G168" s="35"/>
      <c r="H168" s="35"/>
      <c r="I168" s="32">
        <v>0</v>
      </c>
      <c r="J168" s="32">
        <v>0</v>
      </c>
      <c r="K168" s="32">
        <v>150</v>
      </c>
      <c r="L168" s="32">
        <v>150</v>
      </c>
      <c r="M168" s="32"/>
    </row>
    <row r="169" spans="1:34" ht="30">
      <c r="A169" s="32" t="s">
        <v>1660</v>
      </c>
      <c r="B169" s="33" t="s">
        <v>1720</v>
      </c>
      <c r="C169" s="33" t="s">
        <v>1417</v>
      </c>
      <c r="D169" s="34" t="s">
        <v>1759</v>
      </c>
      <c r="E169" s="35"/>
      <c r="F169" s="35"/>
      <c r="G169" s="35"/>
      <c r="H169" s="35"/>
      <c r="I169" s="32">
        <v>0</v>
      </c>
      <c r="J169" s="32">
        <v>0</v>
      </c>
      <c r="K169" s="32">
        <v>150</v>
      </c>
      <c r="L169" s="32">
        <v>150</v>
      </c>
      <c r="M169" s="32"/>
    </row>
    <row r="170" spans="1:34" ht="30">
      <c r="A170" s="32" t="s">
        <v>1721</v>
      </c>
      <c r="B170" s="33" t="s">
        <v>1722</v>
      </c>
      <c r="C170" s="33" t="s">
        <v>1417</v>
      </c>
      <c r="D170" s="34" t="s">
        <v>1759</v>
      </c>
      <c r="E170" s="35"/>
      <c r="F170" s="35"/>
      <c r="G170" s="35"/>
      <c r="H170" s="35"/>
      <c r="I170" s="32">
        <v>0</v>
      </c>
      <c r="J170" s="32">
        <v>0</v>
      </c>
      <c r="K170" s="32">
        <v>150</v>
      </c>
      <c r="L170" s="32">
        <v>150</v>
      </c>
      <c r="M170" s="32"/>
    </row>
    <row r="171" spans="1:34" ht="30">
      <c r="A171" s="32" t="s">
        <v>1723</v>
      </c>
      <c r="B171" s="33" t="s">
        <v>1724</v>
      </c>
      <c r="C171" s="33" t="s">
        <v>1417</v>
      </c>
      <c r="D171" s="34" t="s">
        <v>1759</v>
      </c>
      <c r="E171" s="35"/>
      <c r="F171" s="35"/>
      <c r="G171" s="35"/>
      <c r="H171" s="35"/>
      <c r="I171" s="32">
        <v>0</v>
      </c>
      <c r="J171" s="32">
        <v>0</v>
      </c>
      <c r="K171" s="32">
        <v>150</v>
      </c>
      <c r="L171" s="32">
        <v>150</v>
      </c>
      <c r="M171" s="32"/>
    </row>
    <row r="172" spans="1:34" ht="30">
      <c r="A172" s="32" t="s">
        <v>1725</v>
      </c>
      <c r="B172" s="33" t="s">
        <v>1726</v>
      </c>
      <c r="C172" s="33" t="s">
        <v>1417</v>
      </c>
      <c r="D172" s="34" t="s">
        <v>1759</v>
      </c>
      <c r="E172" s="35"/>
      <c r="F172" s="35"/>
      <c r="G172" s="35"/>
      <c r="H172" s="35"/>
      <c r="I172" s="32">
        <v>0</v>
      </c>
      <c r="J172" s="32">
        <v>0</v>
      </c>
      <c r="K172" s="32">
        <v>150</v>
      </c>
      <c r="L172" s="32">
        <v>150</v>
      </c>
      <c r="M172" s="32"/>
    </row>
    <row r="173" spans="1:34" ht="30">
      <c r="A173" s="32" t="s">
        <v>1727</v>
      </c>
      <c r="B173" s="33" t="s">
        <v>1728</v>
      </c>
      <c r="C173" s="33" t="s">
        <v>1417</v>
      </c>
      <c r="D173" s="34" t="s">
        <v>1759</v>
      </c>
      <c r="E173" s="35"/>
      <c r="F173" s="35" t="s">
        <v>1783</v>
      </c>
      <c r="G173" s="35"/>
      <c r="H173" s="35"/>
      <c r="I173" s="32">
        <v>0</v>
      </c>
      <c r="J173" s="32">
        <v>53</v>
      </c>
      <c r="K173" s="32">
        <v>97</v>
      </c>
      <c r="L173" s="32">
        <v>150</v>
      </c>
      <c r="M173" s="32"/>
    </row>
    <row r="174" spans="1:34" ht="30">
      <c r="A174" s="32" t="s">
        <v>1729</v>
      </c>
      <c r="B174" s="33" t="s">
        <v>1730</v>
      </c>
      <c r="C174" s="33" t="s">
        <v>1417</v>
      </c>
      <c r="D174" s="34" t="s">
        <v>1759</v>
      </c>
      <c r="E174" s="35"/>
      <c r="F174" s="35"/>
      <c r="G174" s="35"/>
      <c r="H174" s="35"/>
      <c r="I174" s="32">
        <v>0</v>
      </c>
      <c r="J174" s="32">
        <v>0</v>
      </c>
      <c r="K174" s="32">
        <v>150</v>
      </c>
      <c r="L174" s="32">
        <v>150</v>
      </c>
      <c r="M174" s="32"/>
    </row>
    <row r="175" spans="1:34" ht="30">
      <c r="A175" s="32" t="s">
        <v>1731</v>
      </c>
      <c r="B175" s="33" t="s">
        <v>1573</v>
      </c>
      <c r="C175" s="33" t="s">
        <v>1417</v>
      </c>
      <c r="D175" s="34" t="s">
        <v>1759</v>
      </c>
      <c r="E175" s="35"/>
      <c r="F175" s="35"/>
      <c r="G175" s="35"/>
      <c r="H175" s="35"/>
      <c r="I175" s="32">
        <v>0</v>
      </c>
      <c r="J175" s="32">
        <v>0</v>
      </c>
      <c r="K175" s="32">
        <v>150</v>
      </c>
      <c r="L175" s="32">
        <v>150</v>
      </c>
      <c r="M175" s="32"/>
    </row>
    <row r="176" spans="1:34" ht="30">
      <c r="A176" s="32" t="s">
        <v>1732</v>
      </c>
      <c r="B176" s="33" t="s">
        <v>1577</v>
      </c>
      <c r="C176" s="33" t="s">
        <v>1417</v>
      </c>
      <c r="D176" s="34" t="s">
        <v>1759</v>
      </c>
      <c r="E176" s="35"/>
      <c r="F176" s="35"/>
      <c r="G176" s="35"/>
      <c r="H176" s="35"/>
      <c r="I176" s="32">
        <v>0</v>
      </c>
      <c r="J176" s="32">
        <v>0</v>
      </c>
      <c r="K176" s="32">
        <v>150</v>
      </c>
      <c r="L176" s="32">
        <v>150</v>
      </c>
      <c r="M176" s="32"/>
    </row>
    <row r="177" spans="1:13" ht="30">
      <c r="A177" s="32" t="s">
        <v>1733</v>
      </c>
      <c r="B177" s="33" t="s">
        <v>1734</v>
      </c>
      <c r="C177" s="33" t="s">
        <v>1417</v>
      </c>
      <c r="D177" s="34" t="s">
        <v>1759</v>
      </c>
      <c r="E177" s="35"/>
      <c r="F177" s="35"/>
      <c r="G177" s="35"/>
      <c r="H177" s="35"/>
      <c r="I177" s="32">
        <v>0</v>
      </c>
      <c r="J177" s="32">
        <v>0</v>
      </c>
      <c r="K177" s="32">
        <v>150</v>
      </c>
      <c r="L177" s="32">
        <v>150</v>
      </c>
      <c r="M177" s="32"/>
    </row>
    <row r="178" spans="1:13" ht="30">
      <c r="A178" s="32" t="s">
        <v>1741</v>
      </c>
      <c r="B178" s="33" t="s">
        <v>1742</v>
      </c>
      <c r="C178" s="33" t="s">
        <v>1417</v>
      </c>
      <c r="D178" s="34" t="s">
        <v>1759</v>
      </c>
      <c r="E178" s="35"/>
      <c r="F178" s="35"/>
      <c r="G178" s="35"/>
      <c r="H178" s="35"/>
      <c r="I178" s="32">
        <v>0</v>
      </c>
      <c r="J178" s="32">
        <v>0</v>
      </c>
      <c r="K178" s="32">
        <v>150</v>
      </c>
      <c r="L178" s="32">
        <v>150</v>
      </c>
      <c r="M178" s="32"/>
    </row>
    <row r="179" spans="1:13" ht="30">
      <c r="A179" s="32" t="s">
        <v>1743</v>
      </c>
      <c r="B179" s="33" t="s">
        <v>1744</v>
      </c>
      <c r="C179" s="33" t="s">
        <v>1417</v>
      </c>
      <c r="D179" s="34" t="s">
        <v>1759</v>
      </c>
      <c r="E179" s="35"/>
      <c r="F179" s="35" t="s">
        <v>1767</v>
      </c>
      <c r="G179" s="35"/>
      <c r="H179" s="35"/>
      <c r="I179" s="32">
        <v>0</v>
      </c>
      <c r="J179" s="32">
        <v>42</v>
      </c>
      <c r="K179" s="32">
        <v>108</v>
      </c>
      <c r="L179" s="32">
        <v>150</v>
      </c>
      <c r="M179" s="32"/>
    </row>
    <row r="180" spans="1:13" ht="30">
      <c r="A180" s="32" t="s">
        <v>1745</v>
      </c>
      <c r="B180" s="33" t="s">
        <v>1746</v>
      </c>
      <c r="C180" s="33" t="s">
        <v>1417</v>
      </c>
      <c r="D180" s="34" t="s">
        <v>1759</v>
      </c>
      <c r="E180" s="35" t="s">
        <v>1772</v>
      </c>
      <c r="F180" s="35"/>
      <c r="G180" s="35"/>
      <c r="H180" s="35"/>
      <c r="I180" s="32">
        <v>54</v>
      </c>
      <c r="J180" s="32">
        <v>0</v>
      </c>
      <c r="K180" s="32">
        <v>96</v>
      </c>
      <c r="L180" s="32">
        <v>150</v>
      </c>
      <c r="M180" s="32"/>
    </row>
    <row r="181" spans="1:13" ht="30">
      <c r="A181" s="32" t="s">
        <v>1747</v>
      </c>
      <c r="B181" s="33" t="s">
        <v>1748</v>
      </c>
      <c r="C181" s="33" t="s">
        <v>1417</v>
      </c>
      <c r="D181" s="34" t="s">
        <v>1759</v>
      </c>
      <c r="E181" s="35"/>
      <c r="F181" s="35"/>
      <c r="G181" s="35"/>
      <c r="H181" s="35"/>
      <c r="I181" s="32">
        <v>0</v>
      </c>
      <c r="J181" s="32">
        <v>0</v>
      </c>
      <c r="K181" s="32">
        <v>150</v>
      </c>
      <c r="L181" s="32">
        <v>150</v>
      </c>
      <c r="M181" s="32"/>
    </row>
    <row r="182" spans="1:13" ht="30">
      <c r="A182" s="32" t="s">
        <v>1749</v>
      </c>
      <c r="B182" s="33" t="s">
        <v>786</v>
      </c>
      <c r="C182" s="33" t="s">
        <v>1417</v>
      </c>
      <c r="D182" s="34" t="s">
        <v>1759</v>
      </c>
      <c r="E182" s="35"/>
      <c r="F182" s="35"/>
      <c r="G182" s="35"/>
      <c r="H182" s="35"/>
      <c r="I182" s="32">
        <v>0</v>
      </c>
      <c r="J182" s="32">
        <v>0</v>
      </c>
      <c r="K182" s="32">
        <v>150</v>
      </c>
      <c r="L182" s="32">
        <v>150</v>
      </c>
      <c r="M182" s="32"/>
    </row>
    <row r="183" spans="1:13" ht="30">
      <c r="A183" s="32" t="s">
        <v>1793</v>
      </c>
      <c r="B183" s="33" t="s">
        <v>1794</v>
      </c>
      <c r="C183" s="33" t="s">
        <v>1417</v>
      </c>
      <c r="D183" s="34" t="s">
        <v>1759</v>
      </c>
      <c r="E183" s="35"/>
      <c r="F183" s="35" t="s">
        <v>1795</v>
      </c>
      <c r="G183" s="35"/>
      <c r="H183" s="35"/>
      <c r="I183" s="32">
        <v>0</v>
      </c>
      <c r="J183" s="32">
        <v>65</v>
      </c>
      <c r="K183" s="32">
        <v>85</v>
      </c>
      <c r="L183" s="32">
        <v>150</v>
      </c>
      <c r="M183" s="32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818"/>
  <sheetViews>
    <sheetView topLeftCell="A481" zoomScale="97" workbookViewId="0">
      <selection activeCell="B3" sqref="B3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2" t="s">
        <v>0</v>
      </c>
      <c r="B1" s="2" t="s">
        <v>1354</v>
      </c>
      <c r="C1" s="2" t="s">
        <v>2</v>
      </c>
      <c r="D1" s="2" t="s">
        <v>4</v>
      </c>
      <c r="E1" s="2" t="s">
        <v>1355</v>
      </c>
      <c r="F1" s="2" t="s">
        <v>1356</v>
      </c>
    </row>
    <row r="2" spans="1:6">
      <c r="A2" s="52">
        <v>102</v>
      </c>
      <c r="B2" s="53">
        <v>45198</v>
      </c>
      <c r="C2" s="54" t="s">
        <v>22</v>
      </c>
      <c r="D2" s="54" t="s">
        <v>23</v>
      </c>
      <c r="E2" s="55">
        <v>0.61111111111111116</v>
      </c>
      <c r="F2" s="54" t="s">
        <v>1357</v>
      </c>
    </row>
    <row r="3" spans="1:6">
      <c r="A3" s="52">
        <v>103</v>
      </c>
      <c r="B3" s="53">
        <v>45198</v>
      </c>
      <c r="C3" s="54" t="s">
        <v>22</v>
      </c>
      <c r="D3" s="54" t="s">
        <v>23</v>
      </c>
      <c r="E3" s="55">
        <v>0.61250000000000004</v>
      </c>
      <c r="F3" s="54" t="s">
        <v>1357</v>
      </c>
    </row>
    <row r="4" spans="1:6">
      <c r="A4" s="52">
        <v>104</v>
      </c>
      <c r="B4" s="53">
        <v>45198</v>
      </c>
      <c r="C4" s="54" t="s">
        <v>22</v>
      </c>
      <c r="D4" s="54" t="s">
        <v>23</v>
      </c>
      <c r="E4" s="55">
        <v>0.61250000000000004</v>
      </c>
      <c r="F4" s="54" t="s">
        <v>1357</v>
      </c>
    </row>
    <row r="5" spans="1:6">
      <c r="A5" s="52">
        <v>202</v>
      </c>
      <c r="B5" s="53">
        <v>45198</v>
      </c>
      <c r="C5" s="54" t="s">
        <v>22</v>
      </c>
      <c r="D5" s="54" t="s">
        <v>23</v>
      </c>
      <c r="E5" s="55">
        <v>0.61319444444444449</v>
      </c>
      <c r="F5" s="54" t="s">
        <v>1358</v>
      </c>
    </row>
    <row r="6" spans="1:6">
      <c r="A6" s="52">
        <v>702</v>
      </c>
      <c r="B6" s="53">
        <v>45198</v>
      </c>
      <c r="C6" s="54" t="s">
        <v>22</v>
      </c>
      <c r="D6" s="54" t="s">
        <v>23</v>
      </c>
      <c r="E6" s="55">
        <v>0.61527777777777781</v>
      </c>
      <c r="F6" s="54" t="s">
        <v>1357</v>
      </c>
    </row>
    <row r="7" spans="1:6">
      <c r="A7" s="52">
        <v>403</v>
      </c>
      <c r="B7" s="53">
        <v>45198</v>
      </c>
      <c r="C7" s="54" t="s">
        <v>22</v>
      </c>
      <c r="D7" s="54" t="s">
        <v>23</v>
      </c>
      <c r="E7" s="55">
        <v>0.61597222222222225</v>
      </c>
      <c r="F7" s="54" t="s">
        <v>1358</v>
      </c>
    </row>
    <row r="8" spans="1:6">
      <c r="A8" s="52">
        <v>402</v>
      </c>
      <c r="B8" s="53">
        <v>45198</v>
      </c>
      <c r="C8" s="54" t="s">
        <v>22</v>
      </c>
      <c r="D8" s="54" t="s">
        <v>23</v>
      </c>
      <c r="E8" s="55">
        <v>0.61597222222222225</v>
      </c>
      <c r="F8" s="54" t="s">
        <v>1358</v>
      </c>
    </row>
    <row r="9" spans="1:6">
      <c r="A9" s="52">
        <v>503</v>
      </c>
      <c r="B9" s="53">
        <v>45198</v>
      </c>
      <c r="C9" s="54" t="s">
        <v>22</v>
      </c>
      <c r="D9" s="54" t="s">
        <v>23</v>
      </c>
      <c r="E9" s="55">
        <v>0.6166666666666667</v>
      </c>
      <c r="F9" s="54" t="s">
        <v>1357</v>
      </c>
    </row>
    <row r="10" spans="1:6">
      <c r="A10" s="52">
        <v>802</v>
      </c>
      <c r="B10" s="53">
        <v>45198</v>
      </c>
      <c r="C10" s="54" t="s">
        <v>22</v>
      </c>
      <c r="D10" s="54" t="s">
        <v>23</v>
      </c>
      <c r="E10" s="55">
        <v>0.6166666666666667</v>
      </c>
      <c r="F10" s="54" t="s">
        <v>1358</v>
      </c>
    </row>
    <row r="11" spans="1:6">
      <c r="A11" s="52">
        <v>304</v>
      </c>
      <c r="B11" s="53">
        <v>45198</v>
      </c>
      <c r="C11" s="54" t="s">
        <v>22</v>
      </c>
      <c r="D11" s="54" t="s">
        <v>23</v>
      </c>
      <c r="E11" s="55">
        <v>0.62083333333333335</v>
      </c>
      <c r="F11" s="54" t="s">
        <v>1357</v>
      </c>
    </row>
    <row r="12" spans="1:6">
      <c r="A12" s="52">
        <v>303</v>
      </c>
      <c r="B12" s="53">
        <v>45198</v>
      </c>
      <c r="C12" s="54" t="s">
        <v>22</v>
      </c>
      <c r="D12" s="54" t="s">
        <v>23</v>
      </c>
      <c r="E12" s="55">
        <v>0.62083333333333335</v>
      </c>
      <c r="F12" s="54" t="s">
        <v>1358</v>
      </c>
    </row>
    <row r="13" spans="1:6">
      <c r="A13" s="52">
        <v>4</v>
      </c>
      <c r="B13" s="53">
        <v>45198</v>
      </c>
      <c r="C13" s="54" t="s">
        <v>22</v>
      </c>
      <c r="D13" s="54" t="s">
        <v>23</v>
      </c>
      <c r="E13" s="55">
        <v>0.62152777777777779</v>
      </c>
      <c r="F13" s="54" t="s">
        <v>1357</v>
      </c>
    </row>
    <row r="14" spans="1:6">
      <c r="A14" s="52">
        <v>203</v>
      </c>
      <c r="B14" s="53">
        <v>45198</v>
      </c>
      <c r="C14" s="54" t="s">
        <v>22</v>
      </c>
      <c r="D14" s="54" t="s">
        <v>23</v>
      </c>
      <c r="E14" s="55">
        <v>0.62152777777777779</v>
      </c>
      <c r="F14" s="54" t="s">
        <v>1357</v>
      </c>
    </row>
    <row r="15" spans="1:6">
      <c r="A15" s="52">
        <v>404</v>
      </c>
      <c r="B15" s="53">
        <v>45198</v>
      </c>
      <c r="C15" s="54" t="s">
        <v>22</v>
      </c>
      <c r="D15" s="54" t="s">
        <v>23</v>
      </c>
      <c r="E15" s="55">
        <v>0.62152777777777779</v>
      </c>
      <c r="F15" s="54" t="s">
        <v>1358</v>
      </c>
    </row>
    <row r="16" spans="1:6">
      <c r="A16" s="52">
        <v>603</v>
      </c>
      <c r="B16" s="53">
        <v>45198</v>
      </c>
      <c r="C16" s="54" t="s">
        <v>22</v>
      </c>
      <c r="D16" s="54" t="s">
        <v>23</v>
      </c>
      <c r="E16" s="55">
        <v>0.62222222222222223</v>
      </c>
      <c r="F16" s="54" t="s">
        <v>1358</v>
      </c>
    </row>
    <row r="17" spans="1:6">
      <c r="A17" s="52">
        <v>504</v>
      </c>
      <c r="B17" s="53">
        <v>45198</v>
      </c>
      <c r="C17" s="54" t="s">
        <v>22</v>
      </c>
      <c r="D17" s="54" t="s">
        <v>23</v>
      </c>
      <c r="E17" s="55">
        <v>0.62222222222222223</v>
      </c>
      <c r="F17" s="54" t="s">
        <v>1358</v>
      </c>
    </row>
    <row r="18" spans="1:6">
      <c r="A18" s="52">
        <v>103</v>
      </c>
      <c r="B18" s="53">
        <v>45205</v>
      </c>
      <c r="C18" s="54" t="s">
        <v>22</v>
      </c>
      <c r="D18" s="54" t="s">
        <v>23</v>
      </c>
      <c r="E18" s="55">
        <v>0.62291666666666667</v>
      </c>
      <c r="F18" s="54" t="s">
        <v>1357</v>
      </c>
    </row>
    <row r="19" spans="1:6">
      <c r="A19" s="52">
        <v>104</v>
      </c>
      <c r="B19" s="53">
        <v>45205</v>
      </c>
      <c r="C19" s="54" t="s">
        <v>22</v>
      </c>
      <c r="D19" s="54" t="s">
        <v>23</v>
      </c>
      <c r="E19" s="55">
        <v>0.62361111111111112</v>
      </c>
      <c r="F19" s="54" t="s">
        <v>1357</v>
      </c>
    </row>
    <row r="20" spans="1:6">
      <c r="A20" s="52">
        <v>702</v>
      </c>
      <c r="B20" s="53">
        <v>45205</v>
      </c>
      <c r="C20" s="54" t="s">
        <v>22</v>
      </c>
      <c r="D20" s="54" t="s">
        <v>23</v>
      </c>
      <c r="E20" s="55">
        <v>0.62430555555555556</v>
      </c>
      <c r="F20" s="54" t="s">
        <v>1357</v>
      </c>
    </row>
    <row r="21" spans="1:6">
      <c r="A21" s="52">
        <v>402</v>
      </c>
      <c r="B21" s="53">
        <v>45205</v>
      </c>
      <c r="C21" s="54" t="s">
        <v>22</v>
      </c>
      <c r="D21" s="54" t="s">
        <v>23</v>
      </c>
      <c r="E21" s="55">
        <v>0.62430555555555556</v>
      </c>
      <c r="F21" s="54" t="s">
        <v>1357</v>
      </c>
    </row>
    <row r="22" spans="1:6">
      <c r="A22" s="52">
        <v>403</v>
      </c>
      <c r="B22" s="53">
        <v>45205</v>
      </c>
      <c r="C22" s="54" t="s">
        <v>22</v>
      </c>
      <c r="D22" s="54" t="s">
        <v>23</v>
      </c>
      <c r="E22" s="55">
        <v>0.62430555555555556</v>
      </c>
      <c r="F22" s="54" t="s">
        <v>1357</v>
      </c>
    </row>
    <row r="23" spans="1:6">
      <c r="A23" s="52">
        <v>502</v>
      </c>
      <c r="B23" s="53">
        <v>45205</v>
      </c>
      <c r="C23" s="54" t="s">
        <v>22</v>
      </c>
      <c r="D23" s="54" t="s">
        <v>23</v>
      </c>
      <c r="E23" s="55">
        <v>0.62430555555555556</v>
      </c>
      <c r="F23" s="54" t="s">
        <v>1357</v>
      </c>
    </row>
    <row r="24" spans="1:6">
      <c r="A24" s="52">
        <v>503</v>
      </c>
      <c r="B24" s="53">
        <v>45205</v>
      </c>
      <c r="C24" s="54" t="s">
        <v>22</v>
      </c>
      <c r="D24" s="54" t="s">
        <v>23</v>
      </c>
      <c r="E24" s="55">
        <v>0.625</v>
      </c>
      <c r="F24" s="54" t="s">
        <v>1357</v>
      </c>
    </row>
    <row r="25" spans="1:6">
      <c r="A25" s="52">
        <v>803</v>
      </c>
      <c r="B25" s="53">
        <v>45205</v>
      </c>
      <c r="C25" s="54" t="s">
        <v>22</v>
      </c>
      <c r="D25" s="54" t="s">
        <v>23</v>
      </c>
      <c r="E25" s="55">
        <v>0.625</v>
      </c>
      <c r="F25" s="54" t="s">
        <v>1357</v>
      </c>
    </row>
    <row r="26" spans="1:6">
      <c r="A26" s="52">
        <v>304</v>
      </c>
      <c r="B26" s="53">
        <v>45205</v>
      </c>
      <c r="C26" s="54" t="s">
        <v>22</v>
      </c>
      <c r="D26" s="54" t="s">
        <v>23</v>
      </c>
      <c r="E26" s="55">
        <v>0.625</v>
      </c>
      <c r="F26" s="54" t="s">
        <v>1357</v>
      </c>
    </row>
    <row r="27" spans="1:6">
      <c r="A27" s="52">
        <v>404</v>
      </c>
      <c r="B27" s="53">
        <v>45205</v>
      </c>
      <c r="C27" s="54" t="s">
        <v>22</v>
      </c>
      <c r="D27" s="54" t="s">
        <v>23</v>
      </c>
      <c r="E27" s="55">
        <v>0.62569444444444444</v>
      </c>
      <c r="F27" s="54" t="s">
        <v>1357</v>
      </c>
    </row>
    <row r="28" spans="1:6">
      <c r="A28" s="52">
        <v>303</v>
      </c>
      <c r="B28" s="53">
        <v>45205</v>
      </c>
      <c r="C28" s="54" t="s">
        <v>22</v>
      </c>
      <c r="D28" s="54" t="s">
        <v>23</v>
      </c>
      <c r="E28" s="55">
        <v>0.62569444444444444</v>
      </c>
      <c r="F28" s="54" t="s">
        <v>1357</v>
      </c>
    </row>
    <row r="29" spans="1:6">
      <c r="A29" s="52">
        <v>603</v>
      </c>
      <c r="B29" s="53">
        <v>45205</v>
      </c>
      <c r="C29" s="54" t="s">
        <v>22</v>
      </c>
      <c r="D29" s="54" t="s">
        <v>23</v>
      </c>
      <c r="E29" s="55">
        <v>0.62569444444444444</v>
      </c>
      <c r="F29" s="54" t="s">
        <v>1357</v>
      </c>
    </row>
    <row r="30" spans="1:6">
      <c r="A30" s="52">
        <v>4</v>
      </c>
      <c r="B30" s="53">
        <v>45205</v>
      </c>
      <c r="C30" s="54" t="s">
        <v>22</v>
      </c>
      <c r="D30" s="54" t="s">
        <v>23</v>
      </c>
      <c r="E30" s="55">
        <v>0.62569444444444444</v>
      </c>
      <c r="F30" s="54" t="s">
        <v>1357</v>
      </c>
    </row>
    <row r="31" spans="1:6">
      <c r="A31" s="52">
        <v>203</v>
      </c>
      <c r="B31" s="53">
        <v>45205</v>
      </c>
      <c r="C31" s="54" t="s">
        <v>22</v>
      </c>
      <c r="D31" s="54" t="s">
        <v>23</v>
      </c>
      <c r="E31" s="55">
        <v>0.62569444444444444</v>
      </c>
      <c r="F31" s="54" t="s">
        <v>1357</v>
      </c>
    </row>
    <row r="32" spans="1:6">
      <c r="A32" s="52">
        <v>5</v>
      </c>
      <c r="B32" s="53">
        <v>45205</v>
      </c>
      <c r="C32" s="54" t="s">
        <v>22</v>
      </c>
      <c r="D32" s="54" t="s">
        <v>23</v>
      </c>
      <c r="E32" s="55">
        <v>0.62569444444444444</v>
      </c>
      <c r="F32" s="54" t="s">
        <v>1357</v>
      </c>
    </row>
    <row r="33" spans="1:6">
      <c r="A33" s="52">
        <v>3</v>
      </c>
      <c r="B33" s="53">
        <v>45205</v>
      </c>
      <c r="C33" s="54" t="s">
        <v>22</v>
      </c>
      <c r="D33" s="54" t="s">
        <v>23</v>
      </c>
      <c r="E33" s="55">
        <v>0.8930555555555556</v>
      </c>
      <c r="F33" s="54" t="s">
        <v>1358</v>
      </c>
    </row>
    <row r="34" spans="1:6">
      <c r="A34" s="52">
        <v>103</v>
      </c>
      <c r="B34" s="53">
        <v>45212</v>
      </c>
      <c r="C34" s="54" t="s">
        <v>22</v>
      </c>
      <c r="D34" s="54" t="s">
        <v>23</v>
      </c>
      <c r="E34" s="55">
        <v>0.5493055555555556</v>
      </c>
      <c r="F34" s="54" t="s">
        <v>1357</v>
      </c>
    </row>
    <row r="35" spans="1:6">
      <c r="A35" s="52">
        <v>702</v>
      </c>
      <c r="B35" s="53">
        <v>45212</v>
      </c>
      <c r="C35" s="54" t="s">
        <v>22</v>
      </c>
      <c r="D35" s="54" t="s">
        <v>23</v>
      </c>
      <c r="E35" s="55">
        <v>0.55000000000000004</v>
      </c>
      <c r="F35" s="54" t="s">
        <v>1357</v>
      </c>
    </row>
    <row r="36" spans="1:6">
      <c r="A36" s="52">
        <v>104</v>
      </c>
      <c r="B36" s="53">
        <v>45212</v>
      </c>
      <c r="C36" s="54" t="s">
        <v>22</v>
      </c>
      <c r="D36" s="54" t="s">
        <v>23</v>
      </c>
      <c r="E36" s="55">
        <v>0.55000000000000004</v>
      </c>
      <c r="F36" s="54" t="s">
        <v>1357</v>
      </c>
    </row>
    <row r="37" spans="1:6">
      <c r="A37" s="52">
        <v>502</v>
      </c>
      <c r="B37" s="53">
        <v>45212</v>
      </c>
      <c r="C37" s="54" t="s">
        <v>22</v>
      </c>
      <c r="D37" s="54" t="s">
        <v>23</v>
      </c>
      <c r="E37" s="55">
        <v>0.55069444444444449</v>
      </c>
      <c r="F37" s="54" t="s">
        <v>1357</v>
      </c>
    </row>
    <row r="38" spans="1:6">
      <c r="A38" s="52">
        <v>503</v>
      </c>
      <c r="B38" s="53">
        <v>45212</v>
      </c>
      <c r="C38" s="54" t="s">
        <v>22</v>
      </c>
      <c r="D38" s="54" t="s">
        <v>23</v>
      </c>
      <c r="E38" s="55">
        <v>0.55069444444444449</v>
      </c>
      <c r="F38" s="54" t="s">
        <v>1357</v>
      </c>
    </row>
    <row r="39" spans="1:6">
      <c r="A39" s="52">
        <v>304</v>
      </c>
      <c r="B39" s="53">
        <v>45212</v>
      </c>
      <c r="C39" s="54" t="s">
        <v>22</v>
      </c>
      <c r="D39" s="54" t="s">
        <v>23</v>
      </c>
      <c r="E39" s="55">
        <v>0.55138888888888893</v>
      </c>
      <c r="F39" s="54" t="s">
        <v>1357</v>
      </c>
    </row>
    <row r="40" spans="1:6">
      <c r="A40" s="52">
        <v>4</v>
      </c>
      <c r="B40" s="53">
        <v>45212</v>
      </c>
      <c r="C40" s="54" t="s">
        <v>22</v>
      </c>
      <c r="D40" s="54" t="s">
        <v>23</v>
      </c>
      <c r="E40" s="55">
        <v>0.55138888888888893</v>
      </c>
      <c r="F40" s="54" t="s">
        <v>1357</v>
      </c>
    </row>
    <row r="41" spans="1:6">
      <c r="A41" s="52">
        <v>203</v>
      </c>
      <c r="B41" s="53">
        <v>45212</v>
      </c>
      <c r="C41" s="54" t="s">
        <v>22</v>
      </c>
      <c r="D41" s="54" t="s">
        <v>23</v>
      </c>
      <c r="E41" s="55">
        <v>0.55138888888888893</v>
      </c>
      <c r="F41" s="54" t="s">
        <v>1357</v>
      </c>
    </row>
    <row r="42" spans="1:6">
      <c r="A42" s="52">
        <v>3</v>
      </c>
      <c r="B42" s="53">
        <v>45212</v>
      </c>
      <c r="C42" s="54" t="s">
        <v>22</v>
      </c>
      <c r="D42" s="54" t="s">
        <v>23</v>
      </c>
      <c r="E42" s="55">
        <v>0.55347222222222225</v>
      </c>
      <c r="F42" s="54" t="s">
        <v>1358</v>
      </c>
    </row>
    <row r="43" spans="1:6">
      <c r="A43" s="52">
        <v>703</v>
      </c>
      <c r="B43" s="53">
        <v>45212</v>
      </c>
      <c r="C43" s="54" t="s">
        <v>22</v>
      </c>
      <c r="D43" s="54" t="s">
        <v>23</v>
      </c>
      <c r="E43" s="55">
        <v>0.55347222222222225</v>
      </c>
      <c r="F43" s="54" t="s">
        <v>1357</v>
      </c>
    </row>
    <row r="44" spans="1:6">
      <c r="A44" s="52">
        <v>401</v>
      </c>
      <c r="B44" s="53">
        <v>45212</v>
      </c>
      <c r="C44" s="54" t="s">
        <v>22</v>
      </c>
      <c r="D44" s="54" t="s">
        <v>23</v>
      </c>
      <c r="E44" s="55">
        <v>0.55486111111111114</v>
      </c>
      <c r="F44" s="54" t="s">
        <v>1357</v>
      </c>
    </row>
    <row r="45" spans="1:6">
      <c r="A45" s="52">
        <v>603</v>
      </c>
      <c r="B45" s="53">
        <v>45212</v>
      </c>
      <c r="C45" s="54" t="s">
        <v>22</v>
      </c>
      <c r="D45" s="54" t="s">
        <v>23</v>
      </c>
      <c r="E45" s="55">
        <v>0.55555555555555558</v>
      </c>
      <c r="F45" s="54" t="s">
        <v>1358</v>
      </c>
    </row>
    <row r="46" spans="1:6">
      <c r="A46" s="52">
        <v>102</v>
      </c>
      <c r="B46" s="53">
        <v>45212</v>
      </c>
      <c r="C46" s="54" t="s">
        <v>22</v>
      </c>
      <c r="D46" s="54" t="s">
        <v>23</v>
      </c>
      <c r="E46" s="55">
        <v>0.59652777777777777</v>
      </c>
      <c r="F46" s="54" t="s">
        <v>1358</v>
      </c>
    </row>
    <row r="47" spans="1:6">
      <c r="A47" s="52">
        <v>802</v>
      </c>
      <c r="B47" s="53">
        <v>45212</v>
      </c>
      <c r="C47" s="54" t="s">
        <v>22</v>
      </c>
      <c r="D47" s="54" t="s">
        <v>23</v>
      </c>
      <c r="E47" s="55">
        <v>0.59791666666666665</v>
      </c>
      <c r="F47" s="54" t="s">
        <v>1358</v>
      </c>
    </row>
    <row r="48" spans="1:6">
      <c r="A48" s="52">
        <v>303</v>
      </c>
      <c r="B48" s="53">
        <v>45212</v>
      </c>
      <c r="C48" s="54" t="s">
        <v>22</v>
      </c>
      <c r="D48" s="54" t="s">
        <v>23</v>
      </c>
      <c r="E48" s="55">
        <v>0.6020833333333333</v>
      </c>
      <c r="F48" s="54" t="s">
        <v>1358</v>
      </c>
    </row>
    <row r="49" spans="1:6">
      <c r="A49" s="52">
        <v>404</v>
      </c>
      <c r="B49" s="53">
        <v>45212</v>
      </c>
      <c r="C49" s="54" t="s">
        <v>22</v>
      </c>
      <c r="D49" s="54" t="s">
        <v>23</v>
      </c>
      <c r="E49" s="55">
        <v>0.6020833333333333</v>
      </c>
      <c r="F49" s="54" t="s">
        <v>1358</v>
      </c>
    </row>
    <row r="50" spans="1:6">
      <c r="A50" s="52">
        <v>5</v>
      </c>
      <c r="B50" s="53">
        <v>45212</v>
      </c>
      <c r="C50" s="54" t="s">
        <v>22</v>
      </c>
      <c r="D50" s="54" t="s">
        <v>23</v>
      </c>
      <c r="E50" s="55">
        <v>0.60277777777777775</v>
      </c>
      <c r="F50" s="54" t="s">
        <v>1358</v>
      </c>
    </row>
    <row r="51" spans="1:6">
      <c r="A51" s="52">
        <v>504</v>
      </c>
      <c r="B51" s="53">
        <v>45212</v>
      </c>
      <c r="C51" s="54" t="s">
        <v>22</v>
      </c>
      <c r="D51" s="54" t="s">
        <v>23</v>
      </c>
      <c r="E51" s="55">
        <v>0.60277777777777775</v>
      </c>
      <c r="F51" s="54" t="s">
        <v>1358</v>
      </c>
    </row>
    <row r="52" spans="1:6">
      <c r="A52" s="52">
        <v>803</v>
      </c>
      <c r="B52" s="53">
        <v>45212</v>
      </c>
      <c r="C52" s="54" t="s">
        <v>22</v>
      </c>
      <c r="D52" s="54" t="s">
        <v>23</v>
      </c>
      <c r="E52" s="55">
        <v>0.60833333333333328</v>
      </c>
      <c r="F52" s="54" t="s">
        <v>1358</v>
      </c>
    </row>
    <row r="53" spans="1:6">
      <c r="A53" s="52">
        <v>900</v>
      </c>
      <c r="B53" s="53">
        <v>45219</v>
      </c>
      <c r="C53" s="54" t="s">
        <v>22</v>
      </c>
      <c r="D53" s="54" t="s">
        <v>23</v>
      </c>
      <c r="E53" s="55">
        <v>7.013888888888889E-2</v>
      </c>
      <c r="F53" s="54" t="s">
        <v>1357</v>
      </c>
    </row>
    <row r="54" spans="1:6">
      <c r="A54" s="52">
        <v>3</v>
      </c>
      <c r="B54" s="53">
        <v>45219</v>
      </c>
      <c r="C54" s="54" t="s">
        <v>22</v>
      </c>
      <c r="D54" s="54" t="s">
        <v>23</v>
      </c>
      <c r="E54" s="55">
        <v>0.8979166666666667</v>
      </c>
      <c r="F54" s="54" t="s">
        <v>1357</v>
      </c>
    </row>
    <row r="55" spans="1:6" ht="30">
      <c r="A55" s="52">
        <v>417</v>
      </c>
      <c r="B55" s="53">
        <v>45219</v>
      </c>
      <c r="C55" s="54" t="s">
        <v>22</v>
      </c>
      <c r="D55" s="54" t="s">
        <v>616</v>
      </c>
      <c r="E55" s="55">
        <v>0.89861111111111114</v>
      </c>
      <c r="F55" s="54" t="s">
        <v>1357</v>
      </c>
    </row>
    <row r="56" spans="1:6" ht="30">
      <c r="A56" s="52">
        <v>445</v>
      </c>
      <c r="B56" s="53">
        <v>45219</v>
      </c>
      <c r="C56" s="54" t="s">
        <v>22</v>
      </c>
      <c r="D56" s="54" t="s">
        <v>616</v>
      </c>
      <c r="E56" s="55">
        <v>0.89861111111111114</v>
      </c>
      <c r="F56" s="54" t="s">
        <v>1357</v>
      </c>
    </row>
    <row r="57" spans="1:6" ht="30">
      <c r="A57" s="52">
        <v>116</v>
      </c>
      <c r="B57" s="53">
        <v>45219</v>
      </c>
      <c r="C57" s="54" t="s">
        <v>22</v>
      </c>
      <c r="D57" s="54" t="s">
        <v>89</v>
      </c>
      <c r="E57" s="55">
        <v>0.89861111111111114</v>
      </c>
      <c r="F57" s="54" t="s">
        <v>1357</v>
      </c>
    </row>
    <row r="58" spans="1:6" ht="30">
      <c r="A58" s="52">
        <v>876</v>
      </c>
      <c r="B58" s="53">
        <v>45219</v>
      </c>
      <c r="C58" s="54" t="s">
        <v>22</v>
      </c>
      <c r="D58" s="54" t="s">
        <v>438</v>
      </c>
      <c r="E58" s="55">
        <v>0.89861111111111114</v>
      </c>
      <c r="F58" s="54" t="s">
        <v>1357</v>
      </c>
    </row>
    <row r="59" spans="1:6" ht="30">
      <c r="A59" s="52">
        <v>341</v>
      </c>
      <c r="B59" s="53">
        <v>45219</v>
      </c>
      <c r="C59" s="54" t="s">
        <v>22</v>
      </c>
      <c r="D59" s="54" t="s">
        <v>450</v>
      </c>
      <c r="E59" s="55">
        <v>0.89861111111111114</v>
      </c>
      <c r="F59" s="54" t="s">
        <v>1357</v>
      </c>
    </row>
    <row r="60" spans="1:6" ht="30">
      <c r="A60" s="52">
        <v>342</v>
      </c>
      <c r="B60" s="53">
        <v>45219</v>
      </c>
      <c r="C60" s="54" t="s">
        <v>22</v>
      </c>
      <c r="D60" s="54" t="s">
        <v>450</v>
      </c>
      <c r="E60" s="55">
        <v>0.89861111111111114</v>
      </c>
      <c r="F60" s="54" t="s">
        <v>1357</v>
      </c>
    </row>
    <row r="61" spans="1:6" ht="30">
      <c r="A61" s="52">
        <v>343</v>
      </c>
      <c r="B61" s="53">
        <v>45219</v>
      </c>
      <c r="C61" s="54" t="s">
        <v>22</v>
      </c>
      <c r="D61" s="54" t="s">
        <v>450</v>
      </c>
      <c r="E61" s="55">
        <v>0.89861111111111114</v>
      </c>
      <c r="F61" s="54" t="s">
        <v>1357</v>
      </c>
    </row>
    <row r="62" spans="1:6" ht="30">
      <c r="A62" s="52">
        <v>715</v>
      </c>
      <c r="B62" s="53">
        <v>45219</v>
      </c>
      <c r="C62" s="54" t="s">
        <v>22</v>
      </c>
      <c r="D62" s="54" t="s">
        <v>885</v>
      </c>
      <c r="E62" s="55">
        <v>0.89861111111111114</v>
      </c>
      <c r="F62" s="54" t="s">
        <v>1357</v>
      </c>
    </row>
    <row r="63" spans="1:6" ht="30">
      <c r="A63" s="52">
        <v>451</v>
      </c>
      <c r="B63" s="53">
        <v>45219</v>
      </c>
      <c r="C63" s="54" t="s">
        <v>22</v>
      </c>
      <c r="D63" s="54" t="s">
        <v>616</v>
      </c>
      <c r="E63" s="55">
        <v>0.89861111111111114</v>
      </c>
      <c r="F63" s="54" t="s">
        <v>1357</v>
      </c>
    </row>
    <row r="64" spans="1:6" ht="30">
      <c r="A64" s="52">
        <v>873</v>
      </c>
      <c r="B64" s="53">
        <v>45219</v>
      </c>
      <c r="C64" s="54" t="s">
        <v>22</v>
      </c>
      <c r="D64" s="54" t="s">
        <v>438</v>
      </c>
      <c r="E64" s="55">
        <v>0.89861111111111114</v>
      </c>
      <c r="F64" s="54" t="s">
        <v>1357</v>
      </c>
    </row>
    <row r="65" spans="1:6" ht="30">
      <c r="A65" s="52">
        <v>532</v>
      </c>
      <c r="B65" s="53">
        <v>45219</v>
      </c>
      <c r="C65" s="54" t="s">
        <v>22</v>
      </c>
      <c r="D65" s="54" t="s">
        <v>773</v>
      </c>
      <c r="E65" s="55">
        <v>0.89861111111111114</v>
      </c>
      <c r="F65" s="54" t="s">
        <v>1357</v>
      </c>
    </row>
    <row r="66" spans="1:6" ht="30">
      <c r="A66" s="52">
        <v>742</v>
      </c>
      <c r="B66" s="53">
        <v>45219</v>
      </c>
      <c r="C66" s="54" t="s">
        <v>22</v>
      </c>
      <c r="D66" s="54" t="s">
        <v>885</v>
      </c>
      <c r="E66" s="55">
        <v>0.89861111111111114</v>
      </c>
      <c r="F66" s="54" t="s">
        <v>1357</v>
      </c>
    </row>
    <row r="67" spans="1:6" ht="30">
      <c r="A67" s="52">
        <v>515</v>
      </c>
      <c r="B67" s="53">
        <v>45219</v>
      </c>
      <c r="C67" s="54" t="s">
        <v>22</v>
      </c>
      <c r="D67" s="54" t="s">
        <v>773</v>
      </c>
      <c r="E67" s="55">
        <v>0.89861111111111114</v>
      </c>
      <c r="F67" s="54" t="s">
        <v>1357</v>
      </c>
    </row>
    <row r="68" spans="1:6" ht="30">
      <c r="A68" s="52">
        <v>329</v>
      </c>
      <c r="B68" s="53">
        <v>45219</v>
      </c>
      <c r="C68" s="54" t="s">
        <v>22</v>
      </c>
      <c r="D68" s="54" t="s">
        <v>450</v>
      </c>
      <c r="E68" s="55">
        <v>0.89861111111111114</v>
      </c>
      <c r="F68" s="54" t="s">
        <v>1357</v>
      </c>
    </row>
    <row r="69" spans="1:6" ht="30">
      <c r="A69" s="52">
        <v>740</v>
      </c>
      <c r="B69" s="53">
        <v>45219</v>
      </c>
      <c r="C69" s="54" t="s">
        <v>22</v>
      </c>
      <c r="D69" s="54" t="s">
        <v>885</v>
      </c>
      <c r="E69" s="55">
        <v>0.89930555555555558</v>
      </c>
      <c r="F69" s="54" t="s">
        <v>1357</v>
      </c>
    </row>
    <row r="70" spans="1:6" ht="30">
      <c r="A70" s="52">
        <v>139</v>
      </c>
      <c r="B70" s="53">
        <v>45219</v>
      </c>
      <c r="C70" s="54" t="s">
        <v>22</v>
      </c>
      <c r="D70" s="54" t="s">
        <v>89</v>
      </c>
      <c r="E70" s="55">
        <v>0.89930555555555558</v>
      </c>
      <c r="F70" s="54" t="s">
        <v>1357</v>
      </c>
    </row>
    <row r="71" spans="1:6" ht="30">
      <c r="A71" s="52">
        <v>137</v>
      </c>
      <c r="B71" s="53">
        <v>45219</v>
      </c>
      <c r="C71" s="54" t="s">
        <v>22</v>
      </c>
      <c r="D71" s="54" t="s">
        <v>89</v>
      </c>
      <c r="E71" s="55">
        <v>0.89930555555555558</v>
      </c>
      <c r="F71" s="54" t="s">
        <v>1357</v>
      </c>
    </row>
    <row r="72" spans="1:6" ht="30">
      <c r="A72" s="52">
        <v>878</v>
      </c>
      <c r="B72" s="53">
        <v>45219</v>
      </c>
      <c r="C72" s="54" t="s">
        <v>22</v>
      </c>
      <c r="D72" s="54" t="s">
        <v>438</v>
      </c>
      <c r="E72" s="55">
        <v>0.89930555555555558</v>
      </c>
      <c r="F72" s="54" t="s">
        <v>1357</v>
      </c>
    </row>
    <row r="73" spans="1:6" ht="30">
      <c r="A73" s="52">
        <v>722</v>
      </c>
      <c r="B73" s="53">
        <v>45219</v>
      </c>
      <c r="C73" s="54" t="s">
        <v>22</v>
      </c>
      <c r="D73" s="54" t="s">
        <v>885</v>
      </c>
      <c r="E73" s="55">
        <v>0.89930555555555558</v>
      </c>
      <c r="F73" s="54" t="s">
        <v>1357</v>
      </c>
    </row>
    <row r="74" spans="1:6" ht="30">
      <c r="A74" s="52">
        <v>721</v>
      </c>
      <c r="B74" s="53">
        <v>45219</v>
      </c>
      <c r="C74" s="54" t="s">
        <v>22</v>
      </c>
      <c r="D74" s="54" t="s">
        <v>885</v>
      </c>
      <c r="E74" s="55">
        <v>0.89930555555555558</v>
      </c>
      <c r="F74" s="54" t="s">
        <v>1357</v>
      </c>
    </row>
    <row r="75" spans="1:6" ht="30">
      <c r="A75" s="52">
        <v>850</v>
      </c>
      <c r="B75" s="53">
        <v>45219</v>
      </c>
      <c r="C75" s="54" t="s">
        <v>22</v>
      </c>
      <c r="D75" s="54" t="s">
        <v>438</v>
      </c>
      <c r="E75" s="55">
        <v>0.89930555555555558</v>
      </c>
      <c r="F75" s="54" t="s">
        <v>1357</v>
      </c>
    </row>
    <row r="76" spans="1:6" ht="30">
      <c r="A76" s="52">
        <v>323</v>
      </c>
      <c r="B76" s="53">
        <v>45219</v>
      </c>
      <c r="C76" s="54" t="s">
        <v>22</v>
      </c>
      <c r="D76" s="54" t="s">
        <v>450</v>
      </c>
      <c r="E76" s="55">
        <v>0.89930555555555558</v>
      </c>
      <c r="F76" s="54" t="s">
        <v>1357</v>
      </c>
    </row>
    <row r="77" spans="1:6" ht="30">
      <c r="A77" s="52">
        <v>129</v>
      </c>
      <c r="B77" s="53">
        <v>45219</v>
      </c>
      <c r="C77" s="54" t="s">
        <v>22</v>
      </c>
      <c r="D77" s="54" t="s">
        <v>89</v>
      </c>
      <c r="E77" s="55">
        <v>0.89930555555555558</v>
      </c>
      <c r="F77" s="54" t="s">
        <v>1357</v>
      </c>
    </row>
    <row r="78" spans="1:6">
      <c r="A78" s="52">
        <v>203</v>
      </c>
      <c r="B78" s="53">
        <v>45219</v>
      </c>
      <c r="C78" s="54" t="s">
        <v>22</v>
      </c>
      <c r="D78" s="54" t="s">
        <v>23</v>
      </c>
      <c r="E78" s="55">
        <v>0.89930555555555558</v>
      </c>
      <c r="F78" s="54" t="s">
        <v>1357</v>
      </c>
    </row>
    <row r="79" spans="1:6" ht="30">
      <c r="A79" s="52">
        <v>862</v>
      </c>
      <c r="B79" s="53">
        <v>45219</v>
      </c>
      <c r="C79" s="54" t="s">
        <v>22</v>
      </c>
      <c r="D79" s="54" t="s">
        <v>438</v>
      </c>
      <c r="E79" s="55">
        <v>0.89930555555555558</v>
      </c>
      <c r="F79" s="54" t="s">
        <v>1357</v>
      </c>
    </row>
    <row r="80" spans="1:6">
      <c r="A80" s="52">
        <v>1</v>
      </c>
      <c r="B80" s="53">
        <v>45219</v>
      </c>
      <c r="C80" s="54" t="s">
        <v>22</v>
      </c>
      <c r="D80" s="54" t="s">
        <v>23</v>
      </c>
      <c r="E80" s="55">
        <v>0.89930555555555558</v>
      </c>
      <c r="F80" s="54" t="s">
        <v>1357</v>
      </c>
    </row>
    <row r="81" spans="1:6" ht="30">
      <c r="A81" s="52">
        <v>317</v>
      </c>
      <c r="B81" s="53">
        <v>45219</v>
      </c>
      <c r="C81" s="54" t="s">
        <v>22</v>
      </c>
      <c r="D81" s="54" t="s">
        <v>450</v>
      </c>
      <c r="E81" s="55">
        <v>0.89930555555555558</v>
      </c>
      <c r="F81" s="54" t="s">
        <v>1357</v>
      </c>
    </row>
    <row r="82" spans="1:6" ht="30">
      <c r="A82" s="52">
        <v>736</v>
      </c>
      <c r="B82" s="53">
        <v>45219</v>
      </c>
      <c r="C82" s="54" t="s">
        <v>22</v>
      </c>
      <c r="D82" s="54" t="s">
        <v>885</v>
      </c>
      <c r="E82" s="55">
        <v>0.89930555555555558</v>
      </c>
      <c r="F82" s="54" t="s">
        <v>1357</v>
      </c>
    </row>
    <row r="83" spans="1:6" ht="30">
      <c r="A83" s="52">
        <v>444</v>
      </c>
      <c r="B83" s="53">
        <v>45219</v>
      </c>
      <c r="C83" s="54" t="s">
        <v>22</v>
      </c>
      <c r="D83" s="54" t="s">
        <v>616</v>
      </c>
      <c r="E83" s="55">
        <v>0.89930555555555558</v>
      </c>
      <c r="F83" s="54" t="s">
        <v>1357</v>
      </c>
    </row>
    <row r="84" spans="1:6">
      <c r="A84" s="52">
        <v>703</v>
      </c>
      <c r="B84" s="53">
        <v>45219</v>
      </c>
      <c r="C84" s="54" t="s">
        <v>22</v>
      </c>
      <c r="D84" s="54" t="s">
        <v>23</v>
      </c>
      <c r="E84" s="55">
        <v>0.89930555555555558</v>
      </c>
      <c r="F84" s="54" t="s">
        <v>1357</v>
      </c>
    </row>
    <row r="85" spans="1:6" ht="30">
      <c r="A85" s="52">
        <v>330</v>
      </c>
      <c r="B85" s="53">
        <v>45219</v>
      </c>
      <c r="C85" s="54" t="s">
        <v>22</v>
      </c>
      <c r="D85" s="54" t="s">
        <v>450</v>
      </c>
      <c r="E85" s="55">
        <v>0.89930555555555558</v>
      </c>
      <c r="F85" s="54" t="s">
        <v>1357</v>
      </c>
    </row>
    <row r="86" spans="1:6" ht="30">
      <c r="A86" s="52">
        <v>726</v>
      </c>
      <c r="B86" s="53">
        <v>45219</v>
      </c>
      <c r="C86" s="54" t="s">
        <v>22</v>
      </c>
      <c r="D86" s="54" t="s">
        <v>885</v>
      </c>
      <c r="E86" s="55">
        <v>0.9</v>
      </c>
      <c r="F86" s="54" t="s">
        <v>1357</v>
      </c>
    </row>
    <row r="87" spans="1:6">
      <c r="A87" s="52">
        <v>502</v>
      </c>
      <c r="B87" s="53">
        <v>45219</v>
      </c>
      <c r="C87" s="54" t="s">
        <v>22</v>
      </c>
      <c r="D87" s="54" t="s">
        <v>23</v>
      </c>
      <c r="E87" s="55">
        <v>0.9</v>
      </c>
      <c r="F87" s="54" t="s">
        <v>1357</v>
      </c>
    </row>
    <row r="88" spans="1:6">
      <c r="A88" s="52">
        <v>5</v>
      </c>
      <c r="B88" s="53">
        <v>45219</v>
      </c>
      <c r="C88" s="54" t="s">
        <v>22</v>
      </c>
      <c r="D88" s="54" t="s">
        <v>23</v>
      </c>
      <c r="E88" s="55">
        <v>0.9</v>
      </c>
      <c r="F88" s="54" t="s">
        <v>1357</v>
      </c>
    </row>
    <row r="89" spans="1:6">
      <c r="A89" s="52">
        <v>404</v>
      </c>
      <c r="B89" s="53">
        <v>45219</v>
      </c>
      <c r="C89" s="54" t="s">
        <v>22</v>
      </c>
      <c r="D89" s="54" t="s">
        <v>23</v>
      </c>
      <c r="E89" s="55">
        <v>0.9</v>
      </c>
      <c r="F89" s="54" t="s">
        <v>1357</v>
      </c>
    </row>
    <row r="90" spans="1:6">
      <c r="A90" s="52">
        <v>503</v>
      </c>
      <c r="B90" s="53">
        <v>45219</v>
      </c>
      <c r="C90" s="54" t="s">
        <v>22</v>
      </c>
      <c r="D90" s="54" t="s">
        <v>23</v>
      </c>
      <c r="E90" s="55">
        <v>0.9</v>
      </c>
      <c r="F90" s="54" t="s">
        <v>1357</v>
      </c>
    </row>
    <row r="91" spans="1:6" ht="30">
      <c r="A91" s="52">
        <v>613</v>
      </c>
      <c r="B91" s="53">
        <v>45219</v>
      </c>
      <c r="C91" s="54" t="s">
        <v>22</v>
      </c>
      <c r="D91" s="54" t="s">
        <v>833</v>
      </c>
      <c r="E91" s="55">
        <v>0.9</v>
      </c>
      <c r="F91" s="54" t="s">
        <v>1357</v>
      </c>
    </row>
    <row r="92" spans="1:6">
      <c r="A92" s="52">
        <v>702</v>
      </c>
      <c r="B92" s="53">
        <v>45219</v>
      </c>
      <c r="C92" s="54" t="s">
        <v>22</v>
      </c>
      <c r="D92" s="54" t="s">
        <v>23</v>
      </c>
      <c r="E92" s="55">
        <v>0.9</v>
      </c>
      <c r="F92" s="54" t="s">
        <v>1357</v>
      </c>
    </row>
    <row r="93" spans="1:6" ht="30">
      <c r="A93" s="52">
        <v>128</v>
      </c>
      <c r="B93" s="53">
        <v>45219</v>
      </c>
      <c r="C93" s="54" t="s">
        <v>22</v>
      </c>
      <c r="D93" s="54" t="s">
        <v>89</v>
      </c>
      <c r="E93" s="55">
        <v>0.9</v>
      </c>
      <c r="F93" s="54" t="s">
        <v>1357</v>
      </c>
    </row>
    <row r="94" spans="1:6" ht="30">
      <c r="A94" s="52">
        <v>735</v>
      </c>
      <c r="B94" s="53">
        <v>45219</v>
      </c>
      <c r="C94" s="54" t="s">
        <v>22</v>
      </c>
      <c r="D94" s="54" t="s">
        <v>885</v>
      </c>
      <c r="E94" s="55">
        <v>0.9</v>
      </c>
      <c r="F94" s="54" t="s">
        <v>1357</v>
      </c>
    </row>
    <row r="95" spans="1:6" ht="30">
      <c r="A95" s="52">
        <v>519</v>
      </c>
      <c r="B95" s="53">
        <v>45219</v>
      </c>
      <c r="C95" s="54" t="s">
        <v>22</v>
      </c>
      <c r="D95" s="54" t="s">
        <v>773</v>
      </c>
      <c r="E95" s="55">
        <v>0.9</v>
      </c>
      <c r="F95" s="54" t="s">
        <v>1357</v>
      </c>
    </row>
    <row r="96" spans="1:6">
      <c r="A96" s="52">
        <v>403</v>
      </c>
      <c r="B96" s="53">
        <v>45219</v>
      </c>
      <c r="C96" s="54" t="s">
        <v>22</v>
      </c>
      <c r="D96" s="54" t="s">
        <v>23</v>
      </c>
      <c r="E96" s="55">
        <v>0.9</v>
      </c>
      <c r="F96" s="54" t="s">
        <v>1357</v>
      </c>
    </row>
    <row r="97" spans="1:6" ht="30">
      <c r="A97" s="52">
        <v>337</v>
      </c>
      <c r="B97" s="53">
        <v>45219</v>
      </c>
      <c r="C97" s="54" t="s">
        <v>22</v>
      </c>
      <c r="D97" s="54" t="s">
        <v>450</v>
      </c>
      <c r="E97" s="55">
        <v>0.9</v>
      </c>
      <c r="F97" s="54" t="s">
        <v>1357</v>
      </c>
    </row>
    <row r="98" spans="1:6" ht="30">
      <c r="A98" s="52">
        <v>232</v>
      </c>
      <c r="B98" s="53">
        <v>45219</v>
      </c>
      <c r="C98" s="54" t="s">
        <v>22</v>
      </c>
      <c r="D98" s="54" t="s">
        <v>248</v>
      </c>
      <c r="E98" s="55">
        <v>0.9</v>
      </c>
      <c r="F98" s="54" t="s">
        <v>1357</v>
      </c>
    </row>
    <row r="99" spans="1:6">
      <c r="A99" s="52">
        <v>303</v>
      </c>
      <c r="B99" s="53">
        <v>45219</v>
      </c>
      <c r="C99" s="54" t="s">
        <v>22</v>
      </c>
      <c r="D99" s="54" t="s">
        <v>23</v>
      </c>
      <c r="E99" s="55">
        <v>0.9</v>
      </c>
      <c r="F99" s="54" t="s">
        <v>1357</v>
      </c>
    </row>
    <row r="100" spans="1:6">
      <c r="A100" s="52">
        <v>304</v>
      </c>
      <c r="B100" s="53">
        <v>45219</v>
      </c>
      <c r="C100" s="54" t="s">
        <v>22</v>
      </c>
      <c r="D100" s="54" t="s">
        <v>23</v>
      </c>
      <c r="E100" s="55">
        <v>0.9</v>
      </c>
      <c r="F100" s="54" t="s">
        <v>1357</v>
      </c>
    </row>
    <row r="101" spans="1:6">
      <c r="A101" s="52">
        <v>103</v>
      </c>
      <c r="B101" s="53">
        <v>45219</v>
      </c>
      <c r="C101" s="54" t="s">
        <v>22</v>
      </c>
      <c r="D101" s="54" t="s">
        <v>23</v>
      </c>
      <c r="E101" s="55">
        <v>0.9</v>
      </c>
      <c r="F101" s="54" t="s">
        <v>1357</v>
      </c>
    </row>
    <row r="102" spans="1:6">
      <c r="A102" s="52">
        <v>802</v>
      </c>
      <c r="B102" s="53">
        <v>45219</v>
      </c>
      <c r="C102" s="54" t="s">
        <v>22</v>
      </c>
      <c r="D102" s="54" t="s">
        <v>23</v>
      </c>
      <c r="E102" s="55">
        <v>0.9</v>
      </c>
      <c r="F102" s="54" t="s">
        <v>1357</v>
      </c>
    </row>
    <row r="103" spans="1:6" ht="30">
      <c r="A103" s="52">
        <v>325</v>
      </c>
      <c r="B103" s="53">
        <v>45219</v>
      </c>
      <c r="C103" s="54" t="s">
        <v>22</v>
      </c>
      <c r="D103" s="54" t="s">
        <v>450</v>
      </c>
      <c r="E103" s="55">
        <v>0.9</v>
      </c>
      <c r="F103" s="54" t="s">
        <v>1357</v>
      </c>
    </row>
    <row r="104" spans="1:6">
      <c r="A104" s="52">
        <v>504</v>
      </c>
      <c r="B104" s="53">
        <v>45219</v>
      </c>
      <c r="C104" s="54" t="s">
        <v>22</v>
      </c>
      <c r="D104" s="54" t="s">
        <v>23</v>
      </c>
      <c r="E104" s="55">
        <v>0.9</v>
      </c>
      <c r="F104" s="54" t="s">
        <v>1357</v>
      </c>
    </row>
    <row r="105" spans="1:6">
      <c r="A105" s="52">
        <v>4</v>
      </c>
      <c r="B105" s="53">
        <v>45219</v>
      </c>
      <c r="C105" s="54" t="s">
        <v>22</v>
      </c>
      <c r="D105" s="54" t="s">
        <v>23</v>
      </c>
      <c r="E105" s="55">
        <v>0.9</v>
      </c>
      <c r="F105" s="54" t="s">
        <v>1357</v>
      </c>
    </row>
    <row r="106" spans="1:6" ht="30">
      <c r="A106" s="52">
        <v>138</v>
      </c>
      <c r="B106" s="53">
        <v>45219</v>
      </c>
      <c r="C106" s="54" t="s">
        <v>22</v>
      </c>
      <c r="D106" s="54" t="s">
        <v>89</v>
      </c>
      <c r="E106" s="55">
        <v>0.90069444444444446</v>
      </c>
      <c r="F106" s="54" t="s">
        <v>1357</v>
      </c>
    </row>
    <row r="107" spans="1:6" ht="30">
      <c r="A107" s="52">
        <v>116</v>
      </c>
      <c r="B107" s="53">
        <v>45226</v>
      </c>
      <c r="C107" s="54" t="s">
        <v>22</v>
      </c>
      <c r="D107" s="54" t="s">
        <v>89</v>
      </c>
      <c r="E107" s="55">
        <v>0.57361111111111107</v>
      </c>
      <c r="F107" s="54" t="s">
        <v>1357</v>
      </c>
    </row>
    <row r="108" spans="1:6" ht="30">
      <c r="A108" s="52">
        <v>515</v>
      </c>
      <c r="B108" s="53">
        <v>45226</v>
      </c>
      <c r="C108" s="54" t="s">
        <v>22</v>
      </c>
      <c r="D108" s="54" t="s">
        <v>773</v>
      </c>
      <c r="E108" s="55">
        <v>0.57430555555555551</v>
      </c>
      <c r="F108" s="54" t="s">
        <v>1357</v>
      </c>
    </row>
    <row r="109" spans="1:6" ht="30">
      <c r="A109" s="52">
        <v>738</v>
      </c>
      <c r="B109" s="53">
        <v>45226</v>
      </c>
      <c r="C109" s="54" t="s">
        <v>22</v>
      </c>
      <c r="D109" s="54" t="s">
        <v>885</v>
      </c>
      <c r="E109" s="55">
        <v>0.57430555555555551</v>
      </c>
      <c r="F109" s="54" t="s">
        <v>1357</v>
      </c>
    </row>
    <row r="110" spans="1:6" ht="30">
      <c r="A110" s="52">
        <v>329</v>
      </c>
      <c r="B110" s="53">
        <v>45226</v>
      </c>
      <c r="C110" s="54" t="s">
        <v>22</v>
      </c>
      <c r="D110" s="54" t="s">
        <v>450</v>
      </c>
      <c r="E110" s="55">
        <v>0.57430555555555551</v>
      </c>
      <c r="F110" s="54" t="s">
        <v>1357</v>
      </c>
    </row>
    <row r="111" spans="1:6" ht="30">
      <c r="A111" s="52">
        <v>740</v>
      </c>
      <c r="B111" s="53">
        <v>45226</v>
      </c>
      <c r="C111" s="54" t="s">
        <v>22</v>
      </c>
      <c r="D111" s="54" t="s">
        <v>885</v>
      </c>
      <c r="E111" s="55">
        <v>0.57430555555555551</v>
      </c>
      <c r="F111" s="54" t="s">
        <v>1357</v>
      </c>
    </row>
    <row r="112" spans="1:6" ht="30">
      <c r="A112" s="52">
        <v>113</v>
      </c>
      <c r="B112" s="53">
        <v>45226</v>
      </c>
      <c r="C112" s="54" t="s">
        <v>22</v>
      </c>
      <c r="D112" s="54" t="s">
        <v>89</v>
      </c>
      <c r="E112" s="55">
        <v>0.57430555555555551</v>
      </c>
      <c r="F112" s="54" t="s">
        <v>1357</v>
      </c>
    </row>
    <row r="113" spans="1:6" ht="30">
      <c r="A113" s="52">
        <v>717</v>
      </c>
      <c r="B113" s="53">
        <v>45226</v>
      </c>
      <c r="C113" s="54" t="s">
        <v>22</v>
      </c>
      <c r="D113" s="54" t="s">
        <v>885</v>
      </c>
      <c r="E113" s="55">
        <v>0.57430555555555551</v>
      </c>
      <c r="F113" s="54" t="s">
        <v>1357</v>
      </c>
    </row>
    <row r="114" spans="1:6" ht="30">
      <c r="A114" s="52">
        <v>444</v>
      </c>
      <c r="B114" s="53">
        <v>45226</v>
      </c>
      <c r="C114" s="54" t="s">
        <v>22</v>
      </c>
      <c r="D114" s="54" t="s">
        <v>616</v>
      </c>
      <c r="E114" s="55">
        <v>0.57499999999999996</v>
      </c>
      <c r="F114" s="54" t="s">
        <v>1357</v>
      </c>
    </row>
    <row r="115" spans="1:6" ht="30">
      <c r="A115" s="52">
        <v>324</v>
      </c>
      <c r="B115" s="53">
        <v>45226</v>
      </c>
      <c r="C115" s="54" t="s">
        <v>22</v>
      </c>
      <c r="D115" s="54" t="s">
        <v>450</v>
      </c>
      <c r="E115" s="55">
        <v>0.57499999999999996</v>
      </c>
      <c r="F115" s="54" t="s">
        <v>1357</v>
      </c>
    </row>
    <row r="116" spans="1:6" ht="30">
      <c r="A116" s="52">
        <v>435</v>
      </c>
      <c r="B116" s="53">
        <v>45226</v>
      </c>
      <c r="C116" s="54" t="s">
        <v>22</v>
      </c>
      <c r="D116" s="54" t="s">
        <v>616</v>
      </c>
      <c r="E116" s="55">
        <v>0.57499999999999996</v>
      </c>
      <c r="F116" s="54" t="s">
        <v>1357</v>
      </c>
    </row>
    <row r="117" spans="1:6" ht="30">
      <c r="A117" s="52">
        <v>338</v>
      </c>
      <c r="B117" s="53">
        <v>45226</v>
      </c>
      <c r="C117" s="54" t="s">
        <v>22</v>
      </c>
      <c r="D117" s="54" t="s">
        <v>450</v>
      </c>
      <c r="E117" s="55">
        <v>0.57499999999999996</v>
      </c>
      <c r="F117" s="54" t="s">
        <v>1357</v>
      </c>
    </row>
    <row r="118" spans="1:6" ht="30">
      <c r="A118" s="52">
        <v>122</v>
      </c>
      <c r="B118" s="53">
        <v>45226</v>
      </c>
      <c r="C118" s="54" t="s">
        <v>22</v>
      </c>
      <c r="D118" s="54" t="s">
        <v>89</v>
      </c>
      <c r="E118" s="55">
        <v>0.57499999999999996</v>
      </c>
      <c r="F118" s="54" t="s">
        <v>1357</v>
      </c>
    </row>
    <row r="119" spans="1:6" ht="30">
      <c r="A119" s="52">
        <v>855</v>
      </c>
      <c r="B119" s="53">
        <v>45226</v>
      </c>
      <c r="C119" s="54" t="s">
        <v>22</v>
      </c>
      <c r="D119" s="54" t="s">
        <v>438</v>
      </c>
      <c r="E119" s="55">
        <v>0.5756944444444444</v>
      </c>
      <c r="F119" s="54" t="s">
        <v>1357</v>
      </c>
    </row>
    <row r="120" spans="1:6" ht="30">
      <c r="A120" s="52">
        <v>739</v>
      </c>
      <c r="B120" s="53">
        <v>45226</v>
      </c>
      <c r="C120" s="54" t="s">
        <v>22</v>
      </c>
      <c r="D120" s="54" t="s">
        <v>885</v>
      </c>
      <c r="E120" s="55">
        <v>0.5756944444444444</v>
      </c>
      <c r="F120" s="54" t="s">
        <v>1357</v>
      </c>
    </row>
    <row r="121" spans="1:6" ht="30">
      <c r="A121" s="52">
        <v>848</v>
      </c>
      <c r="B121" s="53">
        <v>45226</v>
      </c>
      <c r="C121" s="54" t="s">
        <v>22</v>
      </c>
      <c r="D121" s="54" t="s">
        <v>438</v>
      </c>
      <c r="E121" s="55">
        <v>0.5756944444444444</v>
      </c>
      <c r="F121" s="54" t="s">
        <v>1357</v>
      </c>
    </row>
    <row r="122" spans="1:6" ht="30">
      <c r="A122" s="52">
        <v>818</v>
      </c>
      <c r="B122" s="53">
        <v>45226</v>
      </c>
      <c r="C122" s="54" t="s">
        <v>22</v>
      </c>
      <c r="D122" s="54" t="s">
        <v>438</v>
      </c>
      <c r="E122" s="55">
        <v>0.5756944444444444</v>
      </c>
      <c r="F122" s="54" t="s">
        <v>1357</v>
      </c>
    </row>
    <row r="123" spans="1:6" ht="30">
      <c r="A123" s="52">
        <v>838</v>
      </c>
      <c r="B123" s="53">
        <v>45226</v>
      </c>
      <c r="C123" s="54" t="s">
        <v>22</v>
      </c>
      <c r="D123" s="54" t="s">
        <v>438</v>
      </c>
      <c r="E123" s="55">
        <v>0.5756944444444444</v>
      </c>
      <c r="F123" s="54" t="s">
        <v>1357</v>
      </c>
    </row>
    <row r="124" spans="1:6" ht="30">
      <c r="A124" s="52">
        <v>417</v>
      </c>
      <c r="B124" s="53">
        <v>45226</v>
      </c>
      <c r="C124" s="54" t="s">
        <v>22</v>
      </c>
      <c r="D124" s="54" t="s">
        <v>616</v>
      </c>
      <c r="E124" s="55">
        <v>0.5756944444444444</v>
      </c>
      <c r="F124" s="54" t="s">
        <v>1357</v>
      </c>
    </row>
    <row r="125" spans="1:6" ht="30">
      <c r="A125" s="52">
        <v>451</v>
      </c>
      <c r="B125" s="53">
        <v>45226</v>
      </c>
      <c r="C125" s="54" t="s">
        <v>22</v>
      </c>
      <c r="D125" s="54" t="s">
        <v>616</v>
      </c>
      <c r="E125" s="55">
        <v>0.57638888888888884</v>
      </c>
      <c r="F125" s="54" t="s">
        <v>1357</v>
      </c>
    </row>
    <row r="126" spans="1:6" ht="30">
      <c r="A126" s="52">
        <v>343</v>
      </c>
      <c r="B126" s="53">
        <v>45226</v>
      </c>
      <c r="C126" s="54" t="s">
        <v>22</v>
      </c>
      <c r="D126" s="54" t="s">
        <v>450</v>
      </c>
      <c r="E126" s="55">
        <v>0.57638888888888884</v>
      </c>
      <c r="F126" s="54" t="s">
        <v>1357</v>
      </c>
    </row>
    <row r="127" spans="1:6" ht="30">
      <c r="A127" s="52">
        <v>450</v>
      </c>
      <c r="B127" s="53">
        <v>45226</v>
      </c>
      <c r="C127" s="54" t="s">
        <v>22</v>
      </c>
      <c r="D127" s="54" t="s">
        <v>616</v>
      </c>
      <c r="E127" s="55">
        <v>0.57638888888888884</v>
      </c>
      <c r="F127" s="54" t="s">
        <v>1357</v>
      </c>
    </row>
    <row r="128" spans="1:6" ht="30">
      <c r="A128" s="52">
        <v>445</v>
      </c>
      <c r="B128" s="53">
        <v>45226</v>
      </c>
      <c r="C128" s="54" t="s">
        <v>22</v>
      </c>
      <c r="D128" s="54" t="s">
        <v>616</v>
      </c>
      <c r="E128" s="55">
        <v>0.57638888888888884</v>
      </c>
      <c r="F128" s="54" t="s">
        <v>1357</v>
      </c>
    </row>
    <row r="129" spans="1:6" ht="30">
      <c r="A129" s="52">
        <v>715</v>
      </c>
      <c r="B129" s="53">
        <v>45226</v>
      </c>
      <c r="C129" s="54" t="s">
        <v>22</v>
      </c>
      <c r="D129" s="54" t="s">
        <v>885</v>
      </c>
      <c r="E129" s="55">
        <v>0.57638888888888884</v>
      </c>
      <c r="F129" s="54" t="s">
        <v>1357</v>
      </c>
    </row>
    <row r="130" spans="1:6" ht="30">
      <c r="A130" s="52">
        <v>439</v>
      </c>
      <c r="B130" s="53">
        <v>45226</v>
      </c>
      <c r="C130" s="54" t="s">
        <v>22</v>
      </c>
      <c r="D130" s="54" t="s">
        <v>616</v>
      </c>
      <c r="E130" s="55">
        <v>0.57708333333333328</v>
      </c>
      <c r="F130" s="54" t="s">
        <v>1357</v>
      </c>
    </row>
    <row r="131" spans="1:6" ht="30">
      <c r="A131" s="52">
        <v>317</v>
      </c>
      <c r="B131" s="53">
        <v>45226</v>
      </c>
      <c r="C131" s="54" t="s">
        <v>22</v>
      </c>
      <c r="D131" s="54" t="s">
        <v>450</v>
      </c>
      <c r="E131" s="55">
        <v>0.57708333333333328</v>
      </c>
      <c r="F131" s="54" t="s">
        <v>1357</v>
      </c>
    </row>
    <row r="132" spans="1:6" ht="30">
      <c r="A132" s="52">
        <v>310</v>
      </c>
      <c r="B132" s="53">
        <v>45226</v>
      </c>
      <c r="C132" s="54" t="s">
        <v>22</v>
      </c>
      <c r="D132" s="54" t="s">
        <v>450</v>
      </c>
      <c r="E132" s="55">
        <v>0.57708333333333328</v>
      </c>
      <c r="F132" s="54" t="s">
        <v>1357</v>
      </c>
    </row>
    <row r="133" spans="1:6" ht="30">
      <c r="A133" s="52">
        <v>815</v>
      </c>
      <c r="B133" s="53">
        <v>45226</v>
      </c>
      <c r="C133" s="54" t="s">
        <v>22</v>
      </c>
      <c r="D133" s="54" t="s">
        <v>438</v>
      </c>
      <c r="E133" s="55">
        <v>0.57777777777777772</v>
      </c>
      <c r="F133" s="54" t="s">
        <v>1357</v>
      </c>
    </row>
    <row r="134" spans="1:6" ht="30">
      <c r="A134" s="52">
        <v>427</v>
      </c>
      <c r="B134" s="53">
        <v>45226</v>
      </c>
      <c r="C134" s="54" t="s">
        <v>22</v>
      </c>
      <c r="D134" s="54" t="s">
        <v>616</v>
      </c>
      <c r="E134" s="55">
        <v>0.57777777777777772</v>
      </c>
      <c r="F134" s="54" t="s">
        <v>1357</v>
      </c>
    </row>
    <row r="135" spans="1:6" ht="30">
      <c r="A135" s="52">
        <v>342</v>
      </c>
      <c r="B135" s="53">
        <v>45226</v>
      </c>
      <c r="C135" s="54" t="s">
        <v>22</v>
      </c>
      <c r="D135" s="54" t="s">
        <v>450</v>
      </c>
      <c r="E135" s="55">
        <v>0.57777777777777772</v>
      </c>
      <c r="F135" s="54" t="s">
        <v>1357</v>
      </c>
    </row>
    <row r="136" spans="1:6" ht="30">
      <c r="A136" s="52">
        <v>340</v>
      </c>
      <c r="B136" s="53">
        <v>45226</v>
      </c>
      <c r="C136" s="54" t="s">
        <v>22</v>
      </c>
      <c r="D136" s="54" t="s">
        <v>450</v>
      </c>
      <c r="E136" s="55">
        <v>0.57777777777777772</v>
      </c>
      <c r="F136" s="54" t="s">
        <v>1357</v>
      </c>
    </row>
    <row r="137" spans="1:6" ht="30">
      <c r="A137" s="52">
        <v>337</v>
      </c>
      <c r="B137" s="53">
        <v>45226</v>
      </c>
      <c r="C137" s="54" t="s">
        <v>22</v>
      </c>
      <c r="D137" s="54" t="s">
        <v>450</v>
      </c>
      <c r="E137" s="55">
        <v>0.57777777777777772</v>
      </c>
      <c r="F137" s="54" t="s">
        <v>1357</v>
      </c>
    </row>
    <row r="138" spans="1:6" ht="30">
      <c r="A138" s="52">
        <v>811</v>
      </c>
      <c r="B138" s="53">
        <v>45226</v>
      </c>
      <c r="C138" s="54" t="s">
        <v>22</v>
      </c>
      <c r="D138" s="54" t="s">
        <v>438</v>
      </c>
      <c r="E138" s="55">
        <v>0.57777777777777772</v>
      </c>
      <c r="F138" s="54" t="s">
        <v>1357</v>
      </c>
    </row>
    <row r="139" spans="1:6" ht="30">
      <c r="A139" s="52">
        <v>873</v>
      </c>
      <c r="B139" s="53">
        <v>45226</v>
      </c>
      <c r="C139" s="54" t="s">
        <v>22</v>
      </c>
      <c r="D139" s="54" t="s">
        <v>438</v>
      </c>
      <c r="E139" s="55">
        <v>0.57847222222222228</v>
      </c>
      <c r="F139" s="54" t="s">
        <v>1357</v>
      </c>
    </row>
    <row r="140" spans="1:6" ht="30">
      <c r="A140" s="52">
        <v>875</v>
      </c>
      <c r="B140" s="53">
        <v>45226</v>
      </c>
      <c r="C140" s="54" t="s">
        <v>22</v>
      </c>
      <c r="D140" s="54" t="s">
        <v>438</v>
      </c>
      <c r="E140" s="55">
        <v>0.57847222222222228</v>
      </c>
      <c r="F140" s="54" t="s">
        <v>1357</v>
      </c>
    </row>
    <row r="141" spans="1:6" ht="30">
      <c r="A141" s="52">
        <v>721</v>
      </c>
      <c r="B141" s="53">
        <v>45226</v>
      </c>
      <c r="C141" s="54" t="s">
        <v>22</v>
      </c>
      <c r="D141" s="54" t="s">
        <v>885</v>
      </c>
      <c r="E141" s="55">
        <v>0.57847222222222228</v>
      </c>
      <c r="F141" s="54" t="s">
        <v>1357</v>
      </c>
    </row>
    <row r="142" spans="1:6" ht="30">
      <c r="A142" s="52">
        <v>327</v>
      </c>
      <c r="B142" s="53">
        <v>45226</v>
      </c>
      <c r="C142" s="54" t="s">
        <v>22</v>
      </c>
      <c r="D142" s="54" t="s">
        <v>450</v>
      </c>
      <c r="E142" s="55">
        <v>0.57847222222222228</v>
      </c>
      <c r="F142" s="54" t="s">
        <v>1357</v>
      </c>
    </row>
    <row r="143" spans="1:6" ht="30">
      <c r="A143" s="52">
        <v>862</v>
      </c>
      <c r="B143" s="53">
        <v>45226</v>
      </c>
      <c r="C143" s="54" t="s">
        <v>22</v>
      </c>
      <c r="D143" s="54" t="s">
        <v>438</v>
      </c>
      <c r="E143" s="55">
        <v>0.57847222222222228</v>
      </c>
      <c r="F143" s="54" t="s">
        <v>1357</v>
      </c>
    </row>
    <row r="144" spans="1:6" ht="30">
      <c r="A144" s="52">
        <v>438</v>
      </c>
      <c r="B144" s="53">
        <v>45226</v>
      </c>
      <c r="C144" s="54" t="s">
        <v>22</v>
      </c>
      <c r="D144" s="54" t="s">
        <v>616</v>
      </c>
      <c r="E144" s="55">
        <v>0.57847222222222228</v>
      </c>
      <c r="F144" s="54" t="s">
        <v>1357</v>
      </c>
    </row>
    <row r="145" spans="1:6" ht="30">
      <c r="A145" s="52">
        <v>879</v>
      </c>
      <c r="B145" s="53">
        <v>45226</v>
      </c>
      <c r="C145" s="54" t="s">
        <v>22</v>
      </c>
      <c r="D145" s="54" t="s">
        <v>438</v>
      </c>
      <c r="E145" s="55">
        <v>0.57916666666666672</v>
      </c>
      <c r="F145" s="54" t="s">
        <v>1357</v>
      </c>
    </row>
    <row r="146" spans="1:6" ht="30">
      <c r="A146" s="52">
        <v>115</v>
      </c>
      <c r="B146" s="53">
        <v>45226</v>
      </c>
      <c r="C146" s="54" t="s">
        <v>22</v>
      </c>
      <c r="D146" s="54" t="s">
        <v>89</v>
      </c>
      <c r="E146" s="55">
        <v>0.57916666666666672</v>
      </c>
      <c r="F146" s="54" t="s">
        <v>1357</v>
      </c>
    </row>
    <row r="147" spans="1:6" ht="30">
      <c r="A147" s="52">
        <v>613</v>
      </c>
      <c r="B147" s="53">
        <v>45226</v>
      </c>
      <c r="C147" s="54" t="s">
        <v>22</v>
      </c>
      <c r="D147" s="54" t="s">
        <v>833</v>
      </c>
      <c r="E147" s="55">
        <v>0.57916666666666672</v>
      </c>
      <c r="F147" s="54" t="s">
        <v>1357</v>
      </c>
    </row>
    <row r="148" spans="1:6" ht="30">
      <c r="A148" s="52">
        <v>525</v>
      </c>
      <c r="B148" s="53">
        <v>45226</v>
      </c>
      <c r="C148" s="54" t="s">
        <v>22</v>
      </c>
      <c r="D148" s="54" t="s">
        <v>773</v>
      </c>
      <c r="E148" s="55">
        <v>0.57916666666666672</v>
      </c>
      <c r="F148" s="54" t="s">
        <v>1357</v>
      </c>
    </row>
    <row r="149" spans="1:6" ht="30">
      <c r="A149" s="52">
        <v>878</v>
      </c>
      <c r="B149" s="53">
        <v>45226</v>
      </c>
      <c r="C149" s="54" t="s">
        <v>22</v>
      </c>
      <c r="D149" s="54" t="s">
        <v>438</v>
      </c>
      <c r="E149" s="55">
        <v>0.57916666666666672</v>
      </c>
      <c r="F149" s="54" t="s">
        <v>1357</v>
      </c>
    </row>
    <row r="150" spans="1:6" ht="30">
      <c r="A150" s="52">
        <v>334</v>
      </c>
      <c r="B150" s="53">
        <v>45226</v>
      </c>
      <c r="C150" s="54" t="s">
        <v>22</v>
      </c>
      <c r="D150" s="54" t="s">
        <v>450</v>
      </c>
      <c r="E150" s="55">
        <v>0.57986111111111116</v>
      </c>
      <c r="F150" s="54" t="s">
        <v>1357</v>
      </c>
    </row>
    <row r="151" spans="1:6" ht="30">
      <c r="A151" s="52">
        <v>850</v>
      </c>
      <c r="B151" s="53">
        <v>45226</v>
      </c>
      <c r="C151" s="54" t="s">
        <v>22</v>
      </c>
      <c r="D151" s="54" t="s">
        <v>438</v>
      </c>
      <c r="E151" s="55">
        <v>0.57986111111111116</v>
      </c>
      <c r="F151" s="54" t="s">
        <v>1357</v>
      </c>
    </row>
    <row r="152" spans="1:6" ht="30">
      <c r="A152" s="52">
        <v>620</v>
      </c>
      <c r="B152" s="53">
        <v>45226</v>
      </c>
      <c r="C152" s="54" t="s">
        <v>22</v>
      </c>
      <c r="D152" s="54" t="s">
        <v>833</v>
      </c>
      <c r="E152" s="55">
        <v>0.57986111111111116</v>
      </c>
      <c r="F152" s="54" t="s">
        <v>1357</v>
      </c>
    </row>
    <row r="153" spans="1:6" ht="30">
      <c r="A153" s="52">
        <v>745</v>
      </c>
      <c r="B153" s="53">
        <v>45226</v>
      </c>
      <c r="C153" s="54" t="s">
        <v>22</v>
      </c>
      <c r="D153" s="54" t="s">
        <v>885</v>
      </c>
      <c r="E153" s="55">
        <v>0.57986111111111116</v>
      </c>
      <c r="F153" s="54" t="s">
        <v>1357</v>
      </c>
    </row>
    <row r="154" spans="1:6" ht="30">
      <c r="A154" s="52">
        <v>139</v>
      </c>
      <c r="B154" s="53">
        <v>45226</v>
      </c>
      <c r="C154" s="54" t="s">
        <v>22</v>
      </c>
      <c r="D154" s="54" t="s">
        <v>89</v>
      </c>
      <c r="E154" s="55">
        <v>0.57986111111111116</v>
      </c>
      <c r="F154" s="54" t="s">
        <v>1357</v>
      </c>
    </row>
    <row r="155" spans="1:6" ht="30">
      <c r="A155" s="52">
        <v>422</v>
      </c>
      <c r="B155" s="53">
        <v>45226</v>
      </c>
      <c r="C155" s="54" t="s">
        <v>22</v>
      </c>
      <c r="D155" s="54" t="s">
        <v>616</v>
      </c>
      <c r="E155" s="55">
        <v>0.5805555555555556</v>
      </c>
      <c r="F155" s="54" t="s">
        <v>1357</v>
      </c>
    </row>
    <row r="156" spans="1:6" ht="30">
      <c r="A156" s="52">
        <v>224</v>
      </c>
      <c r="B156" s="53">
        <v>45226</v>
      </c>
      <c r="C156" s="54" t="s">
        <v>22</v>
      </c>
      <c r="D156" s="54" t="s">
        <v>248</v>
      </c>
      <c r="E156" s="55">
        <v>0.5805555555555556</v>
      </c>
      <c r="F156" s="54" t="s">
        <v>1357</v>
      </c>
    </row>
    <row r="157" spans="1:6" ht="30">
      <c r="A157" s="52">
        <v>219</v>
      </c>
      <c r="B157" s="53">
        <v>45226</v>
      </c>
      <c r="C157" s="54" t="s">
        <v>22</v>
      </c>
      <c r="D157" s="54" t="s">
        <v>248</v>
      </c>
      <c r="E157" s="55">
        <v>0.5805555555555556</v>
      </c>
      <c r="F157" s="54" t="s">
        <v>1357</v>
      </c>
    </row>
    <row r="158" spans="1:6" ht="30">
      <c r="A158" s="52">
        <v>218</v>
      </c>
      <c r="B158" s="53">
        <v>45226</v>
      </c>
      <c r="C158" s="54" t="s">
        <v>22</v>
      </c>
      <c r="D158" s="54" t="s">
        <v>248</v>
      </c>
      <c r="E158" s="55">
        <v>0.5805555555555556</v>
      </c>
      <c r="F158" s="54" t="s">
        <v>1357</v>
      </c>
    </row>
    <row r="159" spans="1:6" ht="30">
      <c r="A159" s="52">
        <v>443</v>
      </c>
      <c r="B159" s="53">
        <v>45226</v>
      </c>
      <c r="C159" s="54" t="s">
        <v>22</v>
      </c>
      <c r="D159" s="54" t="s">
        <v>616</v>
      </c>
      <c r="E159" s="55">
        <v>0.5805555555555556</v>
      </c>
      <c r="F159" s="54" t="s">
        <v>1357</v>
      </c>
    </row>
    <row r="160" spans="1:6" ht="30">
      <c r="A160" s="52">
        <v>245</v>
      </c>
      <c r="B160" s="53">
        <v>45226</v>
      </c>
      <c r="C160" s="54" t="s">
        <v>22</v>
      </c>
      <c r="D160" s="54" t="s">
        <v>248</v>
      </c>
      <c r="E160" s="55">
        <v>0.58125000000000004</v>
      </c>
      <c r="F160" s="54" t="s">
        <v>1357</v>
      </c>
    </row>
    <row r="161" spans="1:6" ht="30">
      <c r="A161" s="52">
        <v>846</v>
      </c>
      <c r="B161" s="53">
        <v>45226</v>
      </c>
      <c r="C161" s="54" t="s">
        <v>22</v>
      </c>
      <c r="D161" s="54" t="s">
        <v>438</v>
      </c>
      <c r="E161" s="55">
        <v>0.58125000000000004</v>
      </c>
      <c r="F161" s="54" t="s">
        <v>1357</v>
      </c>
    </row>
    <row r="162" spans="1:6" ht="30">
      <c r="A162" s="52">
        <v>865</v>
      </c>
      <c r="B162" s="53">
        <v>45226</v>
      </c>
      <c r="C162" s="54" t="s">
        <v>22</v>
      </c>
      <c r="D162" s="54" t="s">
        <v>438</v>
      </c>
      <c r="E162" s="55">
        <v>0.58125000000000004</v>
      </c>
      <c r="F162" s="54" t="s">
        <v>1357</v>
      </c>
    </row>
    <row r="163" spans="1:6" ht="30">
      <c r="A163" s="52">
        <v>856</v>
      </c>
      <c r="B163" s="53">
        <v>45226</v>
      </c>
      <c r="C163" s="54" t="s">
        <v>22</v>
      </c>
      <c r="D163" s="54" t="s">
        <v>438</v>
      </c>
      <c r="E163" s="55">
        <v>0.58125000000000004</v>
      </c>
      <c r="F163" s="54" t="s">
        <v>1357</v>
      </c>
    </row>
    <row r="164" spans="1:6" ht="30">
      <c r="A164" s="52">
        <v>880</v>
      </c>
      <c r="B164" s="53">
        <v>45226</v>
      </c>
      <c r="C164" s="54" t="s">
        <v>22</v>
      </c>
      <c r="D164" s="54" t="s">
        <v>438</v>
      </c>
      <c r="E164" s="55">
        <v>0.58194444444444449</v>
      </c>
      <c r="F164" s="54" t="s">
        <v>1357</v>
      </c>
    </row>
    <row r="165" spans="1:6" ht="30">
      <c r="A165" s="52">
        <v>881</v>
      </c>
      <c r="B165" s="53">
        <v>45226</v>
      </c>
      <c r="C165" s="54" t="s">
        <v>22</v>
      </c>
      <c r="D165" s="54" t="s">
        <v>438</v>
      </c>
      <c r="E165" s="55">
        <v>0.58194444444444449</v>
      </c>
      <c r="F165" s="54" t="s">
        <v>1357</v>
      </c>
    </row>
    <row r="166" spans="1:6" ht="30">
      <c r="A166" s="52">
        <v>876</v>
      </c>
      <c r="B166" s="53">
        <v>45226</v>
      </c>
      <c r="C166" s="54" t="s">
        <v>22</v>
      </c>
      <c r="D166" s="54" t="s">
        <v>438</v>
      </c>
      <c r="E166" s="55">
        <v>0.58611111111111114</v>
      </c>
      <c r="F166" s="54" t="s">
        <v>1357</v>
      </c>
    </row>
    <row r="167" spans="1:6" ht="30">
      <c r="A167" s="52">
        <v>882</v>
      </c>
      <c r="B167" s="53">
        <v>45226</v>
      </c>
      <c r="C167" s="54" t="s">
        <v>22</v>
      </c>
      <c r="D167" s="54" t="s">
        <v>438</v>
      </c>
      <c r="E167" s="55">
        <v>0.58680555555555558</v>
      </c>
      <c r="F167" s="54" t="s">
        <v>1357</v>
      </c>
    </row>
    <row r="168" spans="1:6" ht="30">
      <c r="A168" s="52">
        <v>842</v>
      </c>
      <c r="B168" s="53">
        <v>45226</v>
      </c>
      <c r="C168" s="54" t="s">
        <v>22</v>
      </c>
      <c r="D168" s="54" t="s">
        <v>438</v>
      </c>
      <c r="E168" s="55">
        <v>0.59236111111111112</v>
      </c>
      <c r="F168" s="54" t="s">
        <v>1357</v>
      </c>
    </row>
    <row r="169" spans="1:6" ht="30">
      <c r="A169" s="52">
        <v>866</v>
      </c>
      <c r="B169" s="53">
        <v>45226</v>
      </c>
      <c r="C169" s="54" t="s">
        <v>22</v>
      </c>
      <c r="D169" s="54" t="s">
        <v>438</v>
      </c>
      <c r="E169" s="55">
        <v>0.59513888888888888</v>
      </c>
      <c r="F169" s="54" t="s">
        <v>1357</v>
      </c>
    </row>
    <row r="170" spans="1:6" ht="30">
      <c r="A170" s="52">
        <v>325</v>
      </c>
      <c r="B170" s="53">
        <v>45226</v>
      </c>
      <c r="C170" s="54" t="s">
        <v>22</v>
      </c>
      <c r="D170" s="54" t="s">
        <v>450</v>
      </c>
      <c r="E170" s="55">
        <v>0.60138888888888886</v>
      </c>
      <c r="F170" s="54" t="s">
        <v>1357</v>
      </c>
    </row>
    <row r="171" spans="1:6" ht="30">
      <c r="A171" s="52">
        <v>869</v>
      </c>
      <c r="B171" s="53">
        <v>45226</v>
      </c>
      <c r="C171" s="54" t="s">
        <v>22</v>
      </c>
      <c r="D171" s="54" t="s">
        <v>438</v>
      </c>
      <c r="E171" s="55">
        <v>0.61458333333333337</v>
      </c>
      <c r="F171" s="54" t="s">
        <v>1357</v>
      </c>
    </row>
    <row r="172" spans="1:6" ht="30">
      <c r="A172" s="52">
        <v>833</v>
      </c>
      <c r="B172" s="53">
        <v>45226</v>
      </c>
      <c r="C172" s="54" t="s">
        <v>22</v>
      </c>
      <c r="D172" s="54" t="s">
        <v>438</v>
      </c>
      <c r="E172" s="55">
        <v>0.61805555555555558</v>
      </c>
      <c r="F172" s="54" t="s">
        <v>1357</v>
      </c>
    </row>
    <row r="173" spans="1:6">
      <c r="A173" s="52">
        <v>702</v>
      </c>
      <c r="B173" s="53">
        <v>45226</v>
      </c>
      <c r="C173" s="54" t="s">
        <v>22</v>
      </c>
      <c r="D173" s="54" t="s">
        <v>23</v>
      </c>
      <c r="E173" s="55">
        <v>0.62916666666666665</v>
      </c>
      <c r="F173" s="54" t="s">
        <v>1357</v>
      </c>
    </row>
    <row r="174" spans="1:6">
      <c r="A174" s="52">
        <v>503</v>
      </c>
      <c r="B174" s="53">
        <v>45226</v>
      </c>
      <c r="C174" s="54" t="s">
        <v>22</v>
      </c>
      <c r="D174" s="54" t="s">
        <v>23</v>
      </c>
      <c r="E174" s="55">
        <v>0.62916666666666665</v>
      </c>
      <c r="F174" s="54" t="s">
        <v>1357</v>
      </c>
    </row>
    <row r="175" spans="1:6">
      <c r="A175" s="52">
        <v>802</v>
      </c>
      <c r="B175" s="53">
        <v>45226</v>
      </c>
      <c r="C175" s="54" t="s">
        <v>22</v>
      </c>
      <c r="D175" s="54" t="s">
        <v>23</v>
      </c>
      <c r="E175" s="55">
        <v>0.62916666666666665</v>
      </c>
      <c r="F175" s="54" t="s">
        <v>1357</v>
      </c>
    </row>
    <row r="176" spans="1:6">
      <c r="A176" s="52">
        <v>803</v>
      </c>
      <c r="B176" s="53">
        <v>45226</v>
      </c>
      <c r="C176" s="54" t="s">
        <v>22</v>
      </c>
      <c r="D176" s="54" t="s">
        <v>23</v>
      </c>
      <c r="E176" s="55">
        <v>0.62916666666666665</v>
      </c>
      <c r="F176" s="54" t="s">
        <v>1357</v>
      </c>
    </row>
    <row r="177" spans="1:6">
      <c r="A177" s="52">
        <v>4</v>
      </c>
      <c r="B177" s="53">
        <v>45226</v>
      </c>
      <c r="C177" s="54" t="s">
        <v>22</v>
      </c>
      <c r="D177" s="54" t="s">
        <v>23</v>
      </c>
      <c r="E177" s="55">
        <v>0.62986111111111109</v>
      </c>
      <c r="F177" s="54" t="s">
        <v>1357</v>
      </c>
    </row>
    <row r="178" spans="1:6">
      <c r="A178" s="52">
        <v>203</v>
      </c>
      <c r="B178" s="53">
        <v>45226</v>
      </c>
      <c r="C178" s="54" t="s">
        <v>22</v>
      </c>
      <c r="D178" s="54" t="s">
        <v>23</v>
      </c>
      <c r="E178" s="55">
        <v>0.62986111111111109</v>
      </c>
      <c r="F178" s="54" t="s">
        <v>1357</v>
      </c>
    </row>
    <row r="179" spans="1:6">
      <c r="A179" s="52">
        <v>303</v>
      </c>
      <c r="B179" s="53">
        <v>45226</v>
      </c>
      <c r="C179" s="54" t="s">
        <v>22</v>
      </c>
      <c r="D179" s="54" t="s">
        <v>23</v>
      </c>
      <c r="E179" s="55">
        <v>0.62986111111111109</v>
      </c>
      <c r="F179" s="54" t="s">
        <v>1357</v>
      </c>
    </row>
    <row r="180" spans="1:6">
      <c r="A180" s="52">
        <v>304</v>
      </c>
      <c r="B180" s="53">
        <v>45226</v>
      </c>
      <c r="C180" s="54" t="s">
        <v>22</v>
      </c>
      <c r="D180" s="54" t="s">
        <v>23</v>
      </c>
      <c r="E180" s="55">
        <v>0.62986111111111109</v>
      </c>
      <c r="F180" s="54" t="s">
        <v>1357</v>
      </c>
    </row>
    <row r="181" spans="1:6">
      <c r="A181" s="52">
        <v>602</v>
      </c>
      <c r="B181" s="53">
        <v>45226</v>
      </c>
      <c r="C181" s="54" t="s">
        <v>22</v>
      </c>
      <c r="D181" s="54" t="s">
        <v>23</v>
      </c>
      <c r="E181" s="55">
        <v>0.62986111111111109</v>
      </c>
      <c r="F181" s="54" t="s">
        <v>1357</v>
      </c>
    </row>
    <row r="182" spans="1:6">
      <c r="A182" s="52">
        <v>5</v>
      </c>
      <c r="B182" s="53">
        <v>45226</v>
      </c>
      <c r="C182" s="54" t="s">
        <v>22</v>
      </c>
      <c r="D182" s="54" t="s">
        <v>23</v>
      </c>
      <c r="E182" s="55">
        <v>0.63055555555555554</v>
      </c>
      <c r="F182" s="54" t="s">
        <v>1357</v>
      </c>
    </row>
    <row r="183" spans="1:6">
      <c r="A183" s="52">
        <v>3</v>
      </c>
      <c r="B183" s="53">
        <v>45226</v>
      </c>
      <c r="C183" s="54" t="s">
        <v>22</v>
      </c>
      <c r="D183" s="54" t="s">
        <v>23</v>
      </c>
      <c r="E183" s="55">
        <v>0.63055555555555554</v>
      </c>
      <c r="F183" s="54" t="s">
        <v>1357</v>
      </c>
    </row>
    <row r="184" spans="1:6">
      <c r="A184" s="52">
        <v>603</v>
      </c>
      <c r="B184" s="53">
        <v>45226</v>
      </c>
      <c r="C184" s="54" t="s">
        <v>22</v>
      </c>
      <c r="D184" s="54" t="s">
        <v>23</v>
      </c>
      <c r="E184" s="55">
        <v>0.63055555555555554</v>
      </c>
      <c r="F184" s="54" t="s">
        <v>1357</v>
      </c>
    </row>
    <row r="185" spans="1:6">
      <c r="A185" s="52">
        <v>900</v>
      </c>
      <c r="B185" s="53">
        <v>45233</v>
      </c>
      <c r="C185" s="54" t="s">
        <v>22</v>
      </c>
      <c r="D185" s="54" t="s">
        <v>23</v>
      </c>
      <c r="E185" s="55">
        <v>7.013888888888889E-2</v>
      </c>
      <c r="F185" s="54" t="s">
        <v>1357</v>
      </c>
    </row>
    <row r="186" spans="1:6" ht="30">
      <c r="A186" s="52">
        <v>842</v>
      </c>
      <c r="B186" s="53">
        <v>45233</v>
      </c>
      <c r="C186" s="54" t="s">
        <v>22</v>
      </c>
      <c r="D186" s="54" t="s">
        <v>438</v>
      </c>
      <c r="E186" s="55">
        <v>0.52569444444444446</v>
      </c>
      <c r="F186" s="54" t="s">
        <v>1357</v>
      </c>
    </row>
    <row r="187" spans="1:6" ht="30">
      <c r="A187" s="52">
        <v>878</v>
      </c>
      <c r="B187" s="53">
        <v>45233</v>
      </c>
      <c r="C187" s="54" t="s">
        <v>22</v>
      </c>
      <c r="D187" s="54" t="s">
        <v>438</v>
      </c>
      <c r="E187" s="55">
        <v>0.52708333333333335</v>
      </c>
      <c r="F187" s="54" t="s">
        <v>1357</v>
      </c>
    </row>
    <row r="188" spans="1:6">
      <c r="A188" s="52">
        <v>304</v>
      </c>
      <c r="B188" s="53">
        <v>45233</v>
      </c>
      <c r="C188" s="54" t="s">
        <v>22</v>
      </c>
      <c r="D188" s="54" t="s">
        <v>23</v>
      </c>
      <c r="E188" s="55">
        <v>0.52708333333333335</v>
      </c>
      <c r="F188" s="54" t="s">
        <v>1357</v>
      </c>
    </row>
    <row r="189" spans="1:6">
      <c r="A189" s="52">
        <v>1</v>
      </c>
      <c r="B189" s="53">
        <v>45233</v>
      </c>
      <c r="C189" s="54" t="s">
        <v>22</v>
      </c>
      <c r="D189" s="54" t="s">
        <v>23</v>
      </c>
      <c r="E189" s="55">
        <v>0.52708333333333335</v>
      </c>
      <c r="F189" s="54" t="s">
        <v>1357</v>
      </c>
    </row>
    <row r="190" spans="1:6">
      <c r="A190" s="52">
        <v>203</v>
      </c>
      <c r="B190" s="53">
        <v>45233</v>
      </c>
      <c r="C190" s="54" t="s">
        <v>22</v>
      </c>
      <c r="D190" s="54" t="s">
        <v>23</v>
      </c>
      <c r="E190" s="55">
        <v>0.52777777777777779</v>
      </c>
      <c r="F190" s="54" t="s">
        <v>1357</v>
      </c>
    </row>
    <row r="191" spans="1:6" ht="30">
      <c r="A191" s="52">
        <v>333</v>
      </c>
      <c r="B191" s="53">
        <v>45233</v>
      </c>
      <c r="C191" s="54" t="s">
        <v>22</v>
      </c>
      <c r="D191" s="54" t="s">
        <v>450</v>
      </c>
      <c r="E191" s="55">
        <v>0.52847222222222223</v>
      </c>
      <c r="F191" s="54" t="s">
        <v>1357</v>
      </c>
    </row>
    <row r="192" spans="1:6" ht="30">
      <c r="A192" s="52">
        <v>246</v>
      </c>
      <c r="B192" s="53">
        <v>45233</v>
      </c>
      <c r="C192" s="54" t="s">
        <v>22</v>
      </c>
      <c r="D192" s="54" t="s">
        <v>248</v>
      </c>
      <c r="E192" s="55">
        <v>0.52916666666666667</v>
      </c>
      <c r="F192" s="54" t="s">
        <v>1357</v>
      </c>
    </row>
    <row r="193" spans="1:6" ht="30">
      <c r="A193" s="52">
        <v>323</v>
      </c>
      <c r="B193" s="53">
        <v>45233</v>
      </c>
      <c r="C193" s="54" t="s">
        <v>22</v>
      </c>
      <c r="D193" s="54" t="s">
        <v>450</v>
      </c>
      <c r="E193" s="55">
        <v>0.53055555555555556</v>
      </c>
      <c r="F193" s="54" t="s">
        <v>1357</v>
      </c>
    </row>
    <row r="194" spans="1:6" ht="30">
      <c r="A194" s="52">
        <v>745</v>
      </c>
      <c r="B194" s="53">
        <v>45233</v>
      </c>
      <c r="C194" s="54" t="s">
        <v>22</v>
      </c>
      <c r="D194" s="54" t="s">
        <v>885</v>
      </c>
      <c r="E194" s="55">
        <v>0.53125</v>
      </c>
      <c r="F194" s="54" t="s">
        <v>1357</v>
      </c>
    </row>
    <row r="195" spans="1:6">
      <c r="A195" s="52">
        <v>3</v>
      </c>
      <c r="B195" s="53">
        <v>45233</v>
      </c>
      <c r="C195" s="54" t="s">
        <v>22</v>
      </c>
      <c r="D195" s="54" t="s">
        <v>23</v>
      </c>
      <c r="E195" s="55">
        <v>0.53194444444444444</v>
      </c>
      <c r="F195" s="54" t="s">
        <v>1357</v>
      </c>
    </row>
    <row r="196" spans="1:6">
      <c r="A196" s="52">
        <v>103</v>
      </c>
      <c r="B196" s="53">
        <v>45233</v>
      </c>
      <c r="C196" s="54" t="s">
        <v>22</v>
      </c>
      <c r="D196" s="54" t="s">
        <v>23</v>
      </c>
      <c r="E196" s="55">
        <v>0.53402777777777777</v>
      </c>
      <c r="F196" s="54" t="s">
        <v>1357</v>
      </c>
    </row>
    <row r="197" spans="1:6" ht="30">
      <c r="A197" s="52">
        <v>621</v>
      </c>
      <c r="B197" s="53">
        <v>45233</v>
      </c>
      <c r="C197" s="54" t="s">
        <v>22</v>
      </c>
      <c r="D197" s="54" t="s">
        <v>833</v>
      </c>
      <c r="E197" s="55">
        <v>0.53402777777777777</v>
      </c>
      <c r="F197" s="54" t="s">
        <v>1357</v>
      </c>
    </row>
    <row r="198" spans="1:6" ht="30">
      <c r="A198" s="52">
        <v>247</v>
      </c>
      <c r="B198" s="53">
        <v>45233</v>
      </c>
      <c r="C198" s="54" t="s">
        <v>22</v>
      </c>
      <c r="D198" s="54" t="s">
        <v>248</v>
      </c>
      <c r="E198" s="55">
        <v>0.53541666666666665</v>
      </c>
      <c r="F198" s="54" t="s">
        <v>1357</v>
      </c>
    </row>
    <row r="199" spans="1:6" ht="30">
      <c r="A199" s="52">
        <v>248</v>
      </c>
      <c r="B199" s="53">
        <v>45233</v>
      </c>
      <c r="C199" s="54" t="s">
        <v>22</v>
      </c>
      <c r="D199" s="54" t="s">
        <v>248</v>
      </c>
      <c r="E199" s="55">
        <v>0.53611111111111109</v>
      </c>
      <c r="F199" s="54" t="s">
        <v>1357</v>
      </c>
    </row>
    <row r="200" spans="1:6" ht="30">
      <c r="A200" s="52">
        <v>721</v>
      </c>
      <c r="B200" s="53">
        <v>45233</v>
      </c>
      <c r="C200" s="54" t="s">
        <v>22</v>
      </c>
      <c r="D200" s="54" t="s">
        <v>885</v>
      </c>
      <c r="E200" s="55">
        <v>0.53749999999999998</v>
      </c>
      <c r="F200" s="54" t="s">
        <v>1357</v>
      </c>
    </row>
    <row r="201" spans="1:6">
      <c r="A201" s="52">
        <v>4</v>
      </c>
      <c r="B201" s="53">
        <v>45233</v>
      </c>
      <c r="C201" s="54" t="s">
        <v>22</v>
      </c>
      <c r="D201" s="54" t="s">
        <v>23</v>
      </c>
      <c r="E201" s="55">
        <v>0.53749999999999998</v>
      </c>
      <c r="F201" s="54" t="s">
        <v>1357</v>
      </c>
    </row>
    <row r="202" spans="1:6" ht="30">
      <c r="A202" s="52">
        <v>417</v>
      </c>
      <c r="B202" s="53">
        <v>45233</v>
      </c>
      <c r="C202" s="54" t="s">
        <v>22</v>
      </c>
      <c r="D202" s="54" t="s">
        <v>616</v>
      </c>
      <c r="E202" s="55">
        <v>0.5395833333333333</v>
      </c>
      <c r="F202" s="54" t="s">
        <v>1357</v>
      </c>
    </row>
    <row r="203" spans="1:6">
      <c r="A203" s="52">
        <v>5</v>
      </c>
      <c r="B203" s="53">
        <v>45233</v>
      </c>
      <c r="C203" s="54" t="s">
        <v>22</v>
      </c>
      <c r="D203" s="54" t="s">
        <v>23</v>
      </c>
      <c r="E203" s="55">
        <v>0.54097222222222219</v>
      </c>
      <c r="F203" s="54" t="s">
        <v>1357</v>
      </c>
    </row>
    <row r="204" spans="1:6">
      <c r="A204" s="52">
        <v>6</v>
      </c>
      <c r="B204" s="53">
        <v>45233</v>
      </c>
      <c r="C204" s="54" t="s">
        <v>22</v>
      </c>
      <c r="D204" s="54" t="s">
        <v>23</v>
      </c>
      <c r="E204" s="55">
        <v>0.54236111111111107</v>
      </c>
      <c r="F204" s="54" t="s">
        <v>1357</v>
      </c>
    </row>
    <row r="205" spans="1:6" ht="30">
      <c r="A205" s="52">
        <v>140</v>
      </c>
      <c r="B205" s="53">
        <v>45233</v>
      </c>
      <c r="C205" s="54" t="s">
        <v>22</v>
      </c>
      <c r="D205" s="54" t="s">
        <v>89</v>
      </c>
      <c r="E205" s="55">
        <v>0.54374999999999996</v>
      </c>
      <c r="F205" s="54" t="s">
        <v>1357</v>
      </c>
    </row>
    <row r="206" spans="1:6">
      <c r="A206" s="52">
        <v>402</v>
      </c>
      <c r="B206" s="53">
        <v>45233</v>
      </c>
      <c r="C206" s="54" t="s">
        <v>22</v>
      </c>
      <c r="D206" s="54" t="s">
        <v>23</v>
      </c>
      <c r="E206" s="55">
        <v>0.54513888888888884</v>
      </c>
      <c r="F206" s="54" t="s">
        <v>1357</v>
      </c>
    </row>
    <row r="207" spans="1:6" ht="30">
      <c r="A207" s="52">
        <v>868</v>
      </c>
      <c r="B207" s="53">
        <v>45233</v>
      </c>
      <c r="C207" s="54" t="s">
        <v>22</v>
      </c>
      <c r="D207" s="54" t="s">
        <v>438</v>
      </c>
      <c r="E207" s="55">
        <v>0.54583333333333328</v>
      </c>
      <c r="F207" s="54" t="s">
        <v>1357</v>
      </c>
    </row>
    <row r="208" spans="1:6" ht="30">
      <c r="A208" s="52">
        <v>866</v>
      </c>
      <c r="B208" s="53">
        <v>45233</v>
      </c>
      <c r="C208" s="54" t="s">
        <v>22</v>
      </c>
      <c r="D208" s="54" t="s">
        <v>438</v>
      </c>
      <c r="E208" s="55">
        <v>0.54652777777777772</v>
      </c>
      <c r="F208" s="54" t="s">
        <v>1357</v>
      </c>
    </row>
    <row r="209" spans="1:6">
      <c r="A209" s="52">
        <v>303</v>
      </c>
      <c r="B209" s="53">
        <v>45233</v>
      </c>
      <c r="C209" s="54" t="s">
        <v>22</v>
      </c>
      <c r="D209" s="54" t="s">
        <v>23</v>
      </c>
      <c r="E209" s="55">
        <v>0.54722222222222228</v>
      </c>
      <c r="F209" s="54" t="s">
        <v>1357</v>
      </c>
    </row>
    <row r="210" spans="1:6" ht="30">
      <c r="A210" s="52">
        <v>715</v>
      </c>
      <c r="B210" s="53">
        <v>45233</v>
      </c>
      <c r="C210" s="54" t="s">
        <v>22</v>
      </c>
      <c r="D210" s="54" t="s">
        <v>885</v>
      </c>
      <c r="E210" s="55">
        <v>0.54722222222222228</v>
      </c>
      <c r="F210" s="54" t="s">
        <v>1357</v>
      </c>
    </row>
    <row r="211" spans="1:6" ht="30">
      <c r="A211" s="52">
        <v>433</v>
      </c>
      <c r="B211" s="53">
        <v>45233</v>
      </c>
      <c r="C211" s="54" t="s">
        <v>22</v>
      </c>
      <c r="D211" s="54" t="s">
        <v>616</v>
      </c>
      <c r="E211" s="55">
        <v>0.54791666666666672</v>
      </c>
      <c r="F211" s="54" t="s">
        <v>1357</v>
      </c>
    </row>
    <row r="212" spans="1:6" ht="30">
      <c r="A212" s="52">
        <v>139</v>
      </c>
      <c r="B212" s="53">
        <v>45233</v>
      </c>
      <c r="C212" s="54" t="s">
        <v>22</v>
      </c>
      <c r="D212" s="54" t="s">
        <v>89</v>
      </c>
      <c r="E212" s="55">
        <v>0.54791666666666672</v>
      </c>
      <c r="F212" s="54" t="s">
        <v>1357</v>
      </c>
    </row>
    <row r="213" spans="1:6" ht="30">
      <c r="A213" s="52">
        <v>243</v>
      </c>
      <c r="B213" s="53">
        <v>45233</v>
      </c>
      <c r="C213" s="54" t="s">
        <v>22</v>
      </c>
      <c r="D213" s="54" t="s">
        <v>248</v>
      </c>
      <c r="E213" s="55">
        <v>0.54861111111111116</v>
      </c>
      <c r="F213" s="54" t="s">
        <v>1357</v>
      </c>
    </row>
    <row r="214" spans="1:6" ht="30">
      <c r="A214" s="52">
        <v>218</v>
      </c>
      <c r="B214" s="53">
        <v>45233</v>
      </c>
      <c r="C214" s="54" t="s">
        <v>22</v>
      </c>
      <c r="D214" s="54" t="s">
        <v>248</v>
      </c>
      <c r="E214" s="55">
        <v>0.55000000000000004</v>
      </c>
      <c r="F214" s="54" t="s">
        <v>1357</v>
      </c>
    </row>
    <row r="215" spans="1:6" ht="30">
      <c r="A215" s="52">
        <v>443</v>
      </c>
      <c r="B215" s="53">
        <v>45233</v>
      </c>
      <c r="C215" s="54" t="s">
        <v>22</v>
      </c>
      <c r="D215" s="54" t="s">
        <v>616</v>
      </c>
      <c r="E215" s="55">
        <v>0.55069444444444449</v>
      </c>
      <c r="F215" s="54" t="s">
        <v>1357</v>
      </c>
    </row>
    <row r="216" spans="1:6" ht="30">
      <c r="A216" s="52">
        <v>346</v>
      </c>
      <c r="B216" s="53">
        <v>45233</v>
      </c>
      <c r="C216" s="54" t="s">
        <v>22</v>
      </c>
      <c r="D216" s="54" t="s">
        <v>450</v>
      </c>
      <c r="E216" s="55">
        <v>0.55138888888888893</v>
      </c>
      <c r="F216" s="54" t="s">
        <v>1357</v>
      </c>
    </row>
    <row r="217" spans="1:6" ht="30">
      <c r="A217" s="52">
        <v>342</v>
      </c>
      <c r="B217" s="53">
        <v>45233</v>
      </c>
      <c r="C217" s="54" t="s">
        <v>22</v>
      </c>
      <c r="D217" s="54" t="s">
        <v>450</v>
      </c>
      <c r="E217" s="55">
        <v>0.55138888888888893</v>
      </c>
      <c r="F217" s="54" t="s">
        <v>1357</v>
      </c>
    </row>
    <row r="218" spans="1:6" ht="30">
      <c r="A218" s="52">
        <v>532</v>
      </c>
      <c r="B218" s="53">
        <v>45233</v>
      </c>
      <c r="C218" s="54" t="s">
        <v>22</v>
      </c>
      <c r="D218" s="54" t="s">
        <v>773</v>
      </c>
      <c r="E218" s="55">
        <v>0.55138888888888893</v>
      </c>
      <c r="F218" s="54" t="s">
        <v>1357</v>
      </c>
    </row>
    <row r="219" spans="1:6" ht="30">
      <c r="A219" s="52">
        <v>343</v>
      </c>
      <c r="B219" s="53">
        <v>45233</v>
      </c>
      <c r="C219" s="54" t="s">
        <v>22</v>
      </c>
      <c r="D219" s="54" t="s">
        <v>450</v>
      </c>
      <c r="E219" s="55">
        <v>0.55208333333333337</v>
      </c>
      <c r="F219" s="54" t="s">
        <v>1357</v>
      </c>
    </row>
    <row r="220" spans="1:6" ht="30">
      <c r="A220" s="52">
        <v>846</v>
      </c>
      <c r="B220" s="53">
        <v>45233</v>
      </c>
      <c r="C220" s="54" t="s">
        <v>22</v>
      </c>
      <c r="D220" s="54" t="s">
        <v>438</v>
      </c>
      <c r="E220" s="55">
        <v>0.55208333333333337</v>
      </c>
      <c r="F220" s="54" t="s">
        <v>1357</v>
      </c>
    </row>
    <row r="221" spans="1:6" ht="30">
      <c r="A221" s="52">
        <v>735</v>
      </c>
      <c r="B221" s="53">
        <v>45233</v>
      </c>
      <c r="C221" s="54" t="s">
        <v>22</v>
      </c>
      <c r="D221" s="54" t="s">
        <v>885</v>
      </c>
      <c r="E221" s="55">
        <v>0.55347222222222225</v>
      </c>
      <c r="F221" s="54" t="s">
        <v>1357</v>
      </c>
    </row>
    <row r="222" spans="1:6" ht="30">
      <c r="A222" s="52">
        <v>438</v>
      </c>
      <c r="B222" s="53">
        <v>45233</v>
      </c>
      <c r="C222" s="54" t="s">
        <v>22</v>
      </c>
      <c r="D222" s="54" t="s">
        <v>616</v>
      </c>
      <c r="E222" s="55">
        <v>0.5541666666666667</v>
      </c>
      <c r="F222" s="54" t="s">
        <v>1357</v>
      </c>
    </row>
    <row r="223" spans="1:6" ht="30">
      <c r="A223" s="52">
        <v>116</v>
      </c>
      <c r="B223" s="53">
        <v>45233</v>
      </c>
      <c r="C223" s="54" t="s">
        <v>22</v>
      </c>
      <c r="D223" s="54" t="s">
        <v>89</v>
      </c>
      <c r="E223" s="55">
        <v>0.55486111111111114</v>
      </c>
      <c r="F223" s="54" t="s">
        <v>1357</v>
      </c>
    </row>
    <row r="224" spans="1:6" ht="30">
      <c r="A224" s="52">
        <v>875</v>
      </c>
      <c r="B224" s="53">
        <v>45233</v>
      </c>
      <c r="C224" s="54" t="s">
        <v>22</v>
      </c>
      <c r="D224" s="54" t="s">
        <v>438</v>
      </c>
      <c r="E224" s="55">
        <v>0.55486111111111114</v>
      </c>
      <c r="F224" s="54" t="s">
        <v>1357</v>
      </c>
    </row>
    <row r="225" spans="1:6" ht="30">
      <c r="A225" s="52">
        <v>835</v>
      </c>
      <c r="B225" s="53">
        <v>45233</v>
      </c>
      <c r="C225" s="54" t="s">
        <v>22</v>
      </c>
      <c r="D225" s="54" t="s">
        <v>438</v>
      </c>
      <c r="E225" s="55">
        <v>0.55555555555555558</v>
      </c>
      <c r="F225" s="54" t="s">
        <v>1357</v>
      </c>
    </row>
    <row r="226" spans="1:6" ht="30">
      <c r="A226" s="52">
        <v>329</v>
      </c>
      <c r="B226" s="53">
        <v>45233</v>
      </c>
      <c r="C226" s="54" t="s">
        <v>22</v>
      </c>
      <c r="D226" s="54" t="s">
        <v>450</v>
      </c>
      <c r="E226" s="55">
        <v>0.55625000000000002</v>
      </c>
      <c r="F226" s="54" t="s">
        <v>1357</v>
      </c>
    </row>
    <row r="227" spans="1:6" ht="30">
      <c r="A227" s="52">
        <v>840</v>
      </c>
      <c r="B227" s="53">
        <v>45233</v>
      </c>
      <c r="C227" s="54" t="s">
        <v>22</v>
      </c>
      <c r="D227" s="54" t="s">
        <v>438</v>
      </c>
      <c r="E227" s="55">
        <v>0.55763888888888891</v>
      </c>
      <c r="F227" s="54" t="s">
        <v>1357</v>
      </c>
    </row>
    <row r="228" spans="1:6" ht="30">
      <c r="A228" s="52">
        <v>515</v>
      </c>
      <c r="B228" s="53">
        <v>45233</v>
      </c>
      <c r="C228" s="54" t="s">
        <v>22</v>
      </c>
      <c r="D228" s="54" t="s">
        <v>773</v>
      </c>
      <c r="E228" s="55">
        <v>0.55833333333333335</v>
      </c>
      <c r="F228" s="54" t="s">
        <v>1357</v>
      </c>
    </row>
    <row r="229" spans="1:6" ht="30">
      <c r="A229" s="52">
        <v>325</v>
      </c>
      <c r="B229" s="53">
        <v>45233</v>
      </c>
      <c r="C229" s="54" t="s">
        <v>22</v>
      </c>
      <c r="D229" s="54" t="s">
        <v>450</v>
      </c>
      <c r="E229" s="55">
        <v>0.55902777777777779</v>
      </c>
      <c r="F229" s="54" t="s">
        <v>1357</v>
      </c>
    </row>
    <row r="230" spans="1:6" ht="30">
      <c r="A230" s="52">
        <v>613</v>
      </c>
      <c r="B230" s="53">
        <v>45233</v>
      </c>
      <c r="C230" s="54" t="s">
        <v>22</v>
      </c>
      <c r="D230" s="54" t="s">
        <v>833</v>
      </c>
      <c r="E230" s="55">
        <v>0.55972222222222223</v>
      </c>
      <c r="F230" s="54" t="s">
        <v>1357</v>
      </c>
    </row>
    <row r="231" spans="1:6">
      <c r="A231" s="52">
        <v>703</v>
      </c>
      <c r="B231" s="53">
        <v>45233</v>
      </c>
      <c r="C231" s="54" t="s">
        <v>22</v>
      </c>
      <c r="D231" s="54" t="s">
        <v>23</v>
      </c>
      <c r="E231" s="55">
        <v>0.55972222222222223</v>
      </c>
      <c r="F231" s="54" t="s">
        <v>1357</v>
      </c>
    </row>
    <row r="232" spans="1:6" ht="30">
      <c r="A232" s="52">
        <v>444</v>
      </c>
      <c r="B232" s="53">
        <v>45233</v>
      </c>
      <c r="C232" s="54" t="s">
        <v>22</v>
      </c>
      <c r="D232" s="54" t="s">
        <v>616</v>
      </c>
      <c r="E232" s="55">
        <v>0.56111111111111112</v>
      </c>
      <c r="F232" s="54" t="s">
        <v>1357</v>
      </c>
    </row>
    <row r="233" spans="1:6" ht="30">
      <c r="A233" s="52">
        <v>740</v>
      </c>
      <c r="B233" s="53">
        <v>45233</v>
      </c>
      <c r="C233" s="54" t="s">
        <v>22</v>
      </c>
      <c r="D233" s="54" t="s">
        <v>885</v>
      </c>
      <c r="E233" s="55">
        <v>0.56180555555555556</v>
      </c>
      <c r="F233" s="54" t="s">
        <v>1357</v>
      </c>
    </row>
    <row r="234" spans="1:6" ht="30">
      <c r="A234" s="52">
        <v>138</v>
      </c>
      <c r="B234" s="53">
        <v>45233</v>
      </c>
      <c r="C234" s="54" t="s">
        <v>22</v>
      </c>
      <c r="D234" s="54" t="s">
        <v>89</v>
      </c>
      <c r="E234" s="55">
        <v>0.5625</v>
      </c>
      <c r="F234" s="54" t="s">
        <v>1357</v>
      </c>
    </row>
    <row r="235" spans="1:6" ht="30">
      <c r="A235" s="52">
        <v>337</v>
      </c>
      <c r="B235" s="53">
        <v>45233</v>
      </c>
      <c r="C235" s="54" t="s">
        <v>22</v>
      </c>
      <c r="D235" s="54" t="s">
        <v>450</v>
      </c>
      <c r="E235" s="55">
        <v>0.5625</v>
      </c>
      <c r="F235" s="54" t="s">
        <v>1357</v>
      </c>
    </row>
    <row r="236" spans="1:6" ht="30">
      <c r="A236" s="52">
        <v>137</v>
      </c>
      <c r="B236" s="53">
        <v>45233</v>
      </c>
      <c r="C236" s="54" t="s">
        <v>22</v>
      </c>
      <c r="D236" s="54" t="s">
        <v>89</v>
      </c>
      <c r="E236" s="55">
        <v>0.5625</v>
      </c>
      <c r="F236" s="54" t="s">
        <v>1357</v>
      </c>
    </row>
    <row r="237" spans="1:6" ht="30">
      <c r="A237" s="52">
        <v>847</v>
      </c>
      <c r="B237" s="53">
        <v>45233</v>
      </c>
      <c r="C237" s="54" t="s">
        <v>22</v>
      </c>
      <c r="D237" s="54" t="s">
        <v>438</v>
      </c>
      <c r="E237" s="55">
        <v>0.56319444444444444</v>
      </c>
      <c r="F237" s="54" t="s">
        <v>1358</v>
      </c>
    </row>
    <row r="238" spans="1:6" ht="30">
      <c r="A238" s="52">
        <v>824</v>
      </c>
      <c r="B238" s="53">
        <v>45233</v>
      </c>
      <c r="C238" s="54" t="s">
        <v>22</v>
      </c>
      <c r="D238" s="54" t="s">
        <v>438</v>
      </c>
      <c r="E238" s="55">
        <v>0.56388888888888888</v>
      </c>
      <c r="F238" s="54" t="s">
        <v>1358</v>
      </c>
    </row>
    <row r="239" spans="1:6" ht="30">
      <c r="A239" s="52">
        <v>862</v>
      </c>
      <c r="B239" s="53">
        <v>45233</v>
      </c>
      <c r="C239" s="54" t="s">
        <v>22</v>
      </c>
      <c r="D239" s="54" t="s">
        <v>438</v>
      </c>
      <c r="E239" s="55">
        <v>0.56458333333333333</v>
      </c>
      <c r="F239" s="54" t="s">
        <v>1358</v>
      </c>
    </row>
    <row r="240" spans="1:6" ht="30">
      <c r="A240" s="52">
        <v>339</v>
      </c>
      <c r="B240" s="53">
        <v>45233</v>
      </c>
      <c r="C240" s="54" t="s">
        <v>22</v>
      </c>
      <c r="D240" s="54" t="s">
        <v>450</v>
      </c>
      <c r="E240" s="55">
        <v>0.56527777777777777</v>
      </c>
      <c r="F240" s="54" t="s">
        <v>1358</v>
      </c>
    </row>
    <row r="241" spans="1:6" ht="30">
      <c r="A241" s="52">
        <v>869</v>
      </c>
      <c r="B241" s="53">
        <v>45233</v>
      </c>
      <c r="C241" s="54" t="s">
        <v>22</v>
      </c>
      <c r="D241" s="54" t="s">
        <v>438</v>
      </c>
      <c r="E241" s="55">
        <v>0.56597222222222221</v>
      </c>
      <c r="F241" s="54" t="s">
        <v>1358</v>
      </c>
    </row>
    <row r="242" spans="1:6" ht="30">
      <c r="A242" s="52">
        <v>879</v>
      </c>
      <c r="B242" s="53">
        <v>45233</v>
      </c>
      <c r="C242" s="54" t="s">
        <v>22</v>
      </c>
      <c r="D242" s="54" t="s">
        <v>438</v>
      </c>
      <c r="E242" s="55">
        <v>0.56666666666666665</v>
      </c>
      <c r="F242" s="54" t="s">
        <v>1358</v>
      </c>
    </row>
    <row r="243" spans="1:6" ht="30">
      <c r="A243" s="52">
        <v>317</v>
      </c>
      <c r="B243" s="53">
        <v>45233</v>
      </c>
      <c r="C243" s="54" t="s">
        <v>22</v>
      </c>
      <c r="D243" s="54" t="s">
        <v>450</v>
      </c>
      <c r="E243" s="55">
        <v>0.56736111111111109</v>
      </c>
      <c r="F243" s="54" t="s">
        <v>1358</v>
      </c>
    </row>
    <row r="244" spans="1:6" ht="30">
      <c r="A244" s="52">
        <v>810</v>
      </c>
      <c r="B244" s="53">
        <v>45233</v>
      </c>
      <c r="C244" s="54" t="s">
        <v>22</v>
      </c>
      <c r="D244" s="54" t="s">
        <v>438</v>
      </c>
      <c r="E244" s="55">
        <v>0.56944444444444442</v>
      </c>
      <c r="F244" s="54" t="s">
        <v>1358</v>
      </c>
    </row>
    <row r="245" spans="1:6" ht="30">
      <c r="A245" s="52">
        <v>817</v>
      </c>
      <c r="B245" s="53">
        <v>45233</v>
      </c>
      <c r="C245" s="54" t="s">
        <v>22</v>
      </c>
      <c r="D245" s="54" t="s">
        <v>438</v>
      </c>
      <c r="E245" s="55">
        <v>0.57013888888888886</v>
      </c>
      <c r="F245" s="54" t="s">
        <v>1358</v>
      </c>
    </row>
    <row r="246" spans="1:6" ht="30">
      <c r="A246" s="52">
        <v>870</v>
      </c>
      <c r="B246" s="53">
        <v>45233</v>
      </c>
      <c r="C246" s="54" t="s">
        <v>22</v>
      </c>
      <c r="D246" s="54" t="s">
        <v>438</v>
      </c>
      <c r="E246" s="55">
        <v>0.5708333333333333</v>
      </c>
      <c r="F246" s="54" t="s">
        <v>1358</v>
      </c>
    </row>
    <row r="247" spans="1:6" ht="30">
      <c r="A247" s="52">
        <v>867</v>
      </c>
      <c r="B247" s="53">
        <v>45233</v>
      </c>
      <c r="C247" s="54" t="s">
        <v>22</v>
      </c>
      <c r="D247" s="54" t="s">
        <v>438</v>
      </c>
      <c r="E247" s="55">
        <v>0.5708333333333333</v>
      </c>
      <c r="F247" s="54" t="s">
        <v>1358</v>
      </c>
    </row>
    <row r="248" spans="1:6" ht="30">
      <c r="A248" s="52">
        <v>838</v>
      </c>
      <c r="B248" s="53">
        <v>45233</v>
      </c>
      <c r="C248" s="54" t="s">
        <v>22</v>
      </c>
      <c r="D248" s="54" t="s">
        <v>438</v>
      </c>
      <c r="E248" s="55">
        <v>0.57152777777777775</v>
      </c>
      <c r="F248" s="54" t="s">
        <v>1358</v>
      </c>
    </row>
    <row r="249" spans="1:6" ht="30">
      <c r="A249" s="52">
        <v>818</v>
      </c>
      <c r="B249" s="53">
        <v>45233</v>
      </c>
      <c r="C249" s="54" t="s">
        <v>22</v>
      </c>
      <c r="D249" s="54" t="s">
        <v>438</v>
      </c>
      <c r="E249" s="55">
        <v>0.57222222222222219</v>
      </c>
      <c r="F249" s="54" t="s">
        <v>1358</v>
      </c>
    </row>
    <row r="250" spans="1:6" ht="30">
      <c r="A250" s="52">
        <v>732</v>
      </c>
      <c r="B250" s="53">
        <v>45233</v>
      </c>
      <c r="C250" s="54" t="s">
        <v>22</v>
      </c>
      <c r="D250" s="54" t="s">
        <v>885</v>
      </c>
      <c r="E250" s="55">
        <v>0.57291666666666663</v>
      </c>
      <c r="F250" s="54" t="s">
        <v>1358</v>
      </c>
    </row>
    <row r="251" spans="1:6" ht="30">
      <c r="A251" s="52">
        <v>126</v>
      </c>
      <c r="B251" s="53">
        <v>45233</v>
      </c>
      <c r="C251" s="54" t="s">
        <v>22</v>
      </c>
      <c r="D251" s="54" t="s">
        <v>89</v>
      </c>
      <c r="E251" s="55">
        <v>0.57361111111111107</v>
      </c>
      <c r="F251" s="54" t="s">
        <v>1358</v>
      </c>
    </row>
    <row r="252" spans="1:6" ht="30">
      <c r="A252" s="52">
        <v>210</v>
      </c>
      <c r="B252" s="53">
        <v>45233</v>
      </c>
      <c r="C252" s="54" t="s">
        <v>22</v>
      </c>
      <c r="D252" s="54" t="s">
        <v>248</v>
      </c>
      <c r="E252" s="55">
        <v>0.57430555555555551</v>
      </c>
      <c r="F252" s="54" t="s">
        <v>1358</v>
      </c>
    </row>
    <row r="253" spans="1:6" ht="30">
      <c r="A253" s="52">
        <v>450</v>
      </c>
      <c r="B253" s="53">
        <v>45233</v>
      </c>
      <c r="C253" s="54" t="s">
        <v>22</v>
      </c>
      <c r="D253" s="54" t="s">
        <v>616</v>
      </c>
      <c r="E253" s="55">
        <v>0.57638888888888884</v>
      </c>
      <c r="F253" s="54" t="s">
        <v>1358</v>
      </c>
    </row>
    <row r="254" spans="1:6" ht="30">
      <c r="A254" s="52">
        <v>249</v>
      </c>
      <c r="B254" s="53">
        <v>45233</v>
      </c>
      <c r="C254" s="54" t="s">
        <v>22</v>
      </c>
      <c r="D254" s="54" t="s">
        <v>248</v>
      </c>
      <c r="E254" s="55">
        <v>0.57777777777777772</v>
      </c>
      <c r="F254" s="54" t="s">
        <v>1358</v>
      </c>
    </row>
    <row r="255" spans="1:6" ht="30">
      <c r="A255" s="52">
        <v>445</v>
      </c>
      <c r="B255" s="53">
        <v>45233</v>
      </c>
      <c r="C255" s="54" t="s">
        <v>22</v>
      </c>
      <c r="D255" s="54" t="s">
        <v>616</v>
      </c>
      <c r="E255" s="55">
        <v>0.57916666666666672</v>
      </c>
      <c r="F255" s="54" t="s">
        <v>1358</v>
      </c>
    </row>
    <row r="256" spans="1:6">
      <c r="A256" s="52">
        <v>802</v>
      </c>
      <c r="B256" s="53">
        <v>45233</v>
      </c>
      <c r="C256" s="54" t="s">
        <v>22</v>
      </c>
      <c r="D256" s="54" t="s">
        <v>23</v>
      </c>
      <c r="E256" s="55">
        <v>0.58888888888888891</v>
      </c>
      <c r="F256" s="54" t="s">
        <v>1358</v>
      </c>
    </row>
    <row r="257" spans="1:6" ht="30">
      <c r="A257" s="52">
        <v>427</v>
      </c>
      <c r="B257" s="53">
        <v>45233</v>
      </c>
      <c r="C257" s="54" t="s">
        <v>22</v>
      </c>
      <c r="D257" s="54" t="s">
        <v>616</v>
      </c>
      <c r="E257" s="55">
        <v>0.58888888888888891</v>
      </c>
      <c r="F257" s="54" t="s">
        <v>1358</v>
      </c>
    </row>
    <row r="258" spans="1:6" ht="30">
      <c r="A258" s="52">
        <v>422</v>
      </c>
      <c r="B258" s="53">
        <v>45233</v>
      </c>
      <c r="C258" s="54" t="s">
        <v>22</v>
      </c>
      <c r="D258" s="54" t="s">
        <v>616</v>
      </c>
      <c r="E258" s="55">
        <v>0.59652777777777777</v>
      </c>
      <c r="F258" s="54" t="s">
        <v>1358</v>
      </c>
    </row>
    <row r="259" spans="1:6" ht="30">
      <c r="A259" s="52">
        <v>738</v>
      </c>
      <c r="B259" s="53">
        <v>45233</v>
      </c>
      <c r="C259" s="54" t="s">
        <v>22</v>
      </c>
      <c r="D259" s="54" t="s">
        <v>885</v>
      </c>
      <c r="E259" s="55">
        <v>0.59930555555555554</v>
      </c>
      <c r="F259" s="54" t="s">
        <v>1358</v>
      </c>
    </row>
    <row r="260" spans="1:6" ht="30">
      <c r="A260" s="52">
        <v>717</v>
      </c>
      <c r="B260" s="53">
        <v>45233</v>
      </c>
      <c r="C260" s="54" t="s">
        <v>22</v>
      </c>
      <c r="D260" s="54" t="s">
        <v>885</v>
      </c>
      <c r="E260" s="55">
        <v>0.60069444444444442</v>
      </c>
      <c r="F260" s="54" t="s">
        <v>1358</v>
      </c>
    </row>
    <row r="261" spans="1:6" ht="30">
      <c r="A261" s="52">
        <v>815</v>
      </c>
      <c r="B261" s="53">
        <v>45233</v>
      </c>
      <c r="C261" s="54" t="s">
        <v>22</v>
      </c>
      <c r="D261" s="54" t="s">
        <v>438</v>
      </c>
      <c r="E261" s="55">
        <v>0.60555555555555551</v>
      </c>
      <c r="F261" s="54" t="s">
        <v>1358</v>
      </c>
    </row>
    <row r="262" spans="1:6" ht="30">
      <c r="A262" s="52">
        <v>811</v>
      </c>
      <c r="B262" s="53">
        <v>45233</v>
      </c>
      <c r="C262" s="54" t="s">
        <v>22</v>
      </c>
      <c r="D262" s="54" t="s">
        <v>438</v>
      </c>
      <c r="E262" s="55">
        <v>0.6069444444444444</v>
      </c>
      <c r="F262" s="54" t="s">
        <v>1358</v>
      </c>
    </row>
    <row r="263" spans="1:6" ht="30">
      <c r="A263" s="52">
        <v>871</v>
      </c>
      <c r="B263" s="53">
        <v>45233</v>
      </c>
      <c r="C263" s="54" t="s">
        <v>22</v>
      </c>
      <c r="D263" s="54" t="s">
        <v>438</v>
      </c>
      <c r="E263" s="55">
        <v>0.61041666666666672</v>
      </c>
      <c r="F263" s="54" t="s">
        <v>1358</v>
      </c>
    </row>
    <row r="264" spans="1:6">
      <c r="A264" s="52">
        <v>404</v>
      </c>
      <c r="B264" s="53">
        <v>45233</v>
      </c>
      <c r="C264" s="54" t="s">
        <v>22</v>
      </c>
      <c r="D264" s="54" t="s">
        <v>23</v>
      </c>
      <c r="E264" s="55">
        <v>0.61319444444444449</v>
      </c>
      <c r="F264" s="54" t="s">
        <v>1358</v>
      </c>
    </row>
    <row r="265" spans="1:6">
      <c r="A265" s="52">
        <v>3</v>
      </c>
      <c r="B265" s="53">
        <v>45240</v>
      </c>
      <c r="C265" s="54" t="s">
        <v>22</v>
      </c>
      <c r="D265" s="54" t="s">
        <v>23</v>
      </c>
      <c r="E265" s="55">
        <v>0.54305555555555551</v>
      </c>
      <c r="F265" s="54" t="s">
        <v>1357</v>
      </c>
    </row>
    <row r="266" spans="1:6" ht="30">
      <c r="A266" s="52">
        <v>451</v>
      </c>
      <c r="B266" s="53">
        <v>45240</v>
      </c>
      <c r="C266" s="54" t="s">
        <v>22</v>
      </c>
      <c r="D266" s="54" t="s">
        <v>616</v>
      </c>
      <c r="E266" s="55">
        <v>0.54374999999999996</v>
      </c>
      <c r="F266" s="54" t="s">
        <v>1357</v>
      </c>
    </row>
    <row r="267" spans="1:6" ht="30">
      <c r="A267" s="52">
        <v>450</v>
      </c>
      <c r="B267" s="53">
        <v>45240</v>
      </c>
      <c r="C267" s="54" t="s">
        <v>22</v>
      </c>
      <c r="D267" s="54" t="s">
        <v>616</v>
      </c>
      <c r="E267" s="55">
        <v>0.54374999999999996</v>
      </c>
      <c r="F267" s="54" t="s">
        <v>1357</v>
      </c>
    </row>
    <row r="268" spans="1:6" ht="30">
      <c r="A268" s="52">
        <v>417</v>
      </c>
      <c r="B268" s="53">
        <v>45240</v>
      </c>
      <c r="C268" s="54" t="s">
        <v>22</v>
      </c>
      <c r="D268" s="54" t="s">
        <v>616</v>
      </c>
      <c r="E268" s="55">
        <v>0.5444444444444444</v>
      </c>
      <c r="F268" s="54" t="s">
        <v>1357</v>
      </c>
    </row>
    <row r="269" spans="1:6" ht="30">
      <c r="A269" s="52">
        <v>610</v>
      </c>
      <c r="B269" s="53">
        <v>45240</v>
      </c>
      <c r="C269" s="54" t="s">
        <v>22</v>
      </c>
      <c r="D269" s="54" t="s">
        <v>833</v>
      </c>
      <c r="E269" s="55">
        <v>0.5444444444444444</v>
      </c>
      <c r="F269" s="54" t="s">
        <v>1357</v>
      </c>
    </row>
    <row r="270" spans="1:6" ht="30">
      <c r="A270" s="52">
        <v>418</v>
      </c>
      <c r="B270" s="53">
        <v>45240</v>
      </c>
      <c r="C270" s="54" t="s">
        <v>22</v>
      </c>
      <c r="D270" s="54" t="s">
        <v>616</v>
      </c>
      <c r="E270" s="55">
        <v>0.5444444444444444</v>
      </c>
      <c r="F270" s="54" t="s">
        <v>1357</v>
      </c>
    </row>
    <row r="271" spans="1:6" ht="30">
      <c r="A271" s="52">
        <v>846</v>
      </c>
      <c r="B271" s="53">
        <v>45240</v>
      </c>
      <c r="C271" s="54" t="s">
        <v>22</v>
      </c>
      <c r="D271" s="54" t="s">
        <v>438</v>
      </c>
      <c r="E271" s="55">
        <v>0.5444444444444444</v>
      </c>
      <c r="F271" s="54" t="s">
        <v>1357</v>
      </c>
    </row>
    <row r="272" spans="1:6" ht="30">
      <c r="A272" s="52">
        <v>342</v>
      </c>
      <c r="B272" s="53">
        <v>45240</v>
      </c>
      <c r="C272" s="54" t="s">
        <v>22</v>
      </c>
      <c r="D272" s="54" t="s">
        <v>450</v>
      </c>
      <c r="E272" s="55">
        <v>0.5444444444444444</v>
      </c>
      <c r="F272" s="54" t="s">
        <v>1357</v>
      </c>
    </row>
    <row r="273" spans="1:6" ht="30">
      <c r="A273" s="52">
        <v>612</v>
      </c>
      <c r="B273" s="53">
        <v>45240</v>
      </c>
      <c r="C273" s="54" t="s">
        <v>22</v>
      </c>
      <c r="D273" s="54" t="s">
        <v>833</v>
      </c>
      <c r="E273" s="55">
        <v>0.54513888888888884</v>
      </c>
      <c r="F273" s="54" t="s">
        <v>1357</v>
      </c>
    </row>
    <row r="274" spans="1:6" ht="30">
      <c r="A274" s="52">
        <v>870</v>
      </c>
      <c r="B274" s="53">
        <v>45240</v>
      </c>
      <c r="C274" s="54" t="s">
        <v>22</v>
      </c>
      <c r="D274" s="54" t="s">
        <v>438</v>
      </c>
      <c r="E274" s="55">
        <v>0.54583333333333328</v>
      </c>
      <c r="F274" s="54" t="s">
        <v>1357</v>
      </c>
    </row>
    <row r="275" spans="1:6">
      <c r="A275" s="52">
        <v>602</v>
      </c>
      <c r="B275" s="53">
        <v>45240</v>
      </c>
      <c r="C275" s="54" t="s">
        <v>22</v>
      </c>
      <c r="D275" s="54" t="s">
        <v>23</v>
      </c>
      <c r="E275" s="55">
        <v>0.54583333333333328</v>
      </c>
      <c r="F275" s="54" t="s">
        <v>1357</v>
      </c>
    </row>
    <row r="276" spans="1:6" ht="30">
      <c r="A276" s="52">
        <v>435</v>
      </c>
      <c r="B276" s="53">
        <v>45240</v>
      </c>
      <c r="C276" s="54" t="s">
        <v>22</v>
      </c>
      <c r="D276" s="54" t="s">
        <v>616</v>
      </c>
      <c r="E276" s="55">
        <v>0.54652777777777772</v>
      </c>
      <c r="F276" s="54" t="s">
        <v>1357</v>
      </c>
    </row>
    <row r="277" spans="1:6" ht="30">
      <c r="A277" s="52">
        <v>448</v>
      </c>
      <c r="B277" s="53">
        <v>45240</v>
      </c>
      <c r="C277" s="54" t="s">
        <v>22</v>
      </c>
      <c r="D277" s="54" t="s">
        <v>616</v>
      </c>
      <c r="E277" s="55">
        <v>0.54652777777777772</v>
      </c>
      <c r="F277" s="54" t="s">
        <v>1357</v>
      </c>
    </row>
    <row r="278" spans="1:6">
      <c r="A278" s="52">
        <v>203</v>
      </c>
      <c r="B278" s="53">
        <v>45240</v>
      </c>
      <c r="C278" s="54" t="s">
        <v>22</v>
      </c>
      <c r="D278" s="54" t="s">
        <v>23</v>
      </c>
      <c r="E278" s="55">
        <v>0.54722222222222228</v>
      </c>
      <c r="F278" s="54" t="s">
        <v>1357</v>
      </c>
    </row>
    <row r="279" spans="1:6" ht="30">
      <c r="A279" s="52">
        <v>325</v>
      </c>
      <c r="B279" s="53">
        <v>45240</v>
      </c>
      <c r="C279" s="54" t="s">
        <v>22</v>
      </c>
      <c r="D279" s="54" t="s">
        <v>450</v>
      </c>
      <c r="E279" s="55">
        <v>0.54722222222222228</v>
      </c>
      <c r="F279" s="54" t="s">
        <v>1357</v>
      </c>
    </row>
    <row r="280" spans="1:6" ht="30">
      <c r="A280" s="52">
        <v>737</v>
      </c>
      <c r="B280" s="53">
        <v>45240</v>
      </c>
      <c r="C280" s="54" t="s">
        <v>22</v>
      </c>
      <c r="D280" s="54" t="s">
        <v>885</v>
      </c>
      <c r="E280" s="55">
        <v>0.54791666666666672</v>
      </c>
      <c r="F280" s="54" t="s">
        <v>1357</v>
      </c>
    </row>
    <row r="281" spans="1:6" ht="30">
      <c r="A281" s="52">
        <v>745</v>
      </c>
      <c r="B281" s="53">
        <v>45240</v>
      </c>
      <c r="C281" s="54" t="s">
        <v>22</v>
      </c>
      <c r="D281" s="54" t="s">
        <v>885</v>
      </c>
      <c r="E281" s="55">
        <v>0.54791666666666672</v>
      </c>
      <c r="F281" s="54" t="s">
        <v>1357</v>
      </c>
    </row>
    <row r="282" spans="1:6" ht="30">
      <c r="A282" s="52">
        <v>826</v>
      </c>
      <c r="B282" s="53">
        <v>45240</v>
      </c>
      <c r="C282" s="54" t="s">
        <v>22</v>
      </c>
      <c r="D282" s="54" t="s">
        <v>438</v>
      </c>
      <c r="E282" s="55">
        <v>0.5493055555555556</v>
      </c>
      <c r="F282" s="54" t="s">
        <v>1357</v>
      </c>
    </row>
    <row r="283" spans="1:6" ht="30">
      <c r="A283" s="52">
        <v>845</v>
      </c>
      <c r="B283" s="53">
        <v>45240</v>
      </c>
      <c r="C283" s="54" t="s">
        <v>22</v>
      </c>
      <c r="D283" s="54" t="s">
        <v>438</v>
      </c>
      <c r="E283" s="55">
        <v>0.55000000000000004</v>
      </c>
      <c r="F283" s="54" t="s">
        <v>1357</v>
      </c>
    </row>
    <row r="284" spans="1:6" ht="30">
      <c r="A284" s="52">
        <v>123</v>
      </c>
      <c r="B284" s="53">
        <v>45240</v>
      </c>
      <c r="C284" s="54" t="s">
        <v>22</v>
      </c>
      <c r="D284" s="54" t="s">
        <v>89</v>
      </c>
      <c r="E284" s="55">
        <v>0.55069444444444449</v>
      </c>
      <c r="F284" s="54" t="s">
        <v>1357</v>
      </c>
    </row>
    <row r="285" spans="1:6" ht="30">
      <c r="A285" s="52">
        <v>338</v>
      </c>
      <c r="B285" s="53">
        <v>45240</v>
      </c>
      <c r="C285" s="54" t="s">
        <v>22</v>
      </c>
      <c r="D285" s="54" t="s">
        <v>450</v>
      </c>
      <c r="E285" s="55">
        <v>0.55069444444444449</v>
      </c>
      <c r="F285" s="54" t="s">
        <v>1357</v>
      </c>
    </row>
    <row r="286" spans="1:6" ht="30">
      <c r="A286" s="52">
        <v>850</v>
      </c>
      <c r="B286" s="53">
        <v>45240</v>
      </c>
      <c r="C286" s="54" t="s">
        <v>22</v>
      </c>
      <c r="D286" s="54" t="s">
        <v>438</v>
      </c>
      <c r="E286" s="55">
        <v>0.55138888888888893</v>
      </c>
      <c r="F286" s="54" t="s">
        <v>1357</v>
      </c>
    </row>
    <row r="287" spans="1:6" ht="30">
      <c r="A287" s="52">
        <v>883</v>
      </c>
      <c r="B287" s="53">
        <v>45240</v>
      </c>
      <c r="C287" s="54" t="s">
        <v>22</v>
      </c>
      <c r="D287" s="54" t="s">
        <v>438</v>
      </c>
      <c r="E287" s="55">
        <v>0.55208333333333337</v>
      </c>
      <c r="F287" s="54" t="s">
        <v>1357</v>
      </c>
    </row>
    <row r="288" spans="1:6" ht="30">
      <c r="A288" s="52">
        <v>878</v>
      </c>
      <c r="B288" s="53">
        <v>45240</v>
      </c>
      <c r="C288" s="54" t="s">
        <v>22</v>
      </c>
      <c r="D288" s="54" t="s">
        <v>438</v>
      </c>
      <c r="E288" s="55">
        <v>0.55277777777777781</v>
      </c>
      <c r="F288" s="54" t="s">
        <v>1357</v>
      </c>
    </row>
    <row r="289" spans="1:6" ht="30">
      <c r="A289" s="52">
        <v>116</v>
      </c>
      <c r="B289" s="53">
        <v>45240</v>
      </c>
      <c r="C289" s="54" t="s">
        <v>22</v>
      </c>
      <c r="D289" s="54" t="s">
        <v>89</v>
      </c>
      <c r="E289" s="55">
        <v>0.55277777777777781</v>
      </c>
      <c r="F289" s="54" t="s">
        <v>1357</v>
      </c>
    </row>
    <row r="290" spans="1:6">
      <c r="A290" s="52">
        <v>103</v>
      </c>
      <c r="B290" s="53">
        <v>45240</v>
      </c>
      <c r="C290" s="54" t="s">
        <v>22</v>
      </c>
      <c r="D290" s="54" t="s">
        <v>23</v>
      </c>
      <c r="E290" s="55">
        <v>0.55347222222222225</v>
      </c>
      <c r="F290" s="54" t="s">
        <v>1357</v>
      </c>
    </row>
    <row r="291" spans="1:6">
      <c r="A291" s="52">
        <v>4</v>
      </c>
      <c r="B291" s="53">
        <v>45240</v>
      </c>
      <c r="C291" s="54" t="s">
        <v>22</v>
      </c>
      <c r="D291" s="54" t="s">
        <v>23</v>
      </c>
      <c r="E291" s="55">
        <v>0.55347222222222225</v>
      </c>
      <c r="F291" s="54" t="s">
        <v>1357</v>
      </c>
    </row>
    <row r="292" spans="1:6">
      <c r="A292" s="52">
        <v>803</v>
      </c>
      <c r="B292" s="53">
        <v>45240</v>
      </c>
      <c r="C292" s="54" t="s">
        <v>22</v>
      </c>
      <c r="D292" s="54" t="s">
        <v>23</v>
      </c>
      <c r="E292" s="55">
        <v>0.5541666666666667</v>
      </c>
      <c r="F292" s="54" t="s">
        <v>1357</v>
      </c>
    </row>
    <row r="293" spans="1:6">
      <c r="A293" s="52">
        <v>304</v>
      </c>
      <c r="B293" s="53">
        <v>45240</v>
      </c>
      <c r="C293" s="54" t="s">
        <v>22</v>
      </c>
      <c r="D293" s="54" t="s">
        <v>23</v>
      </c>
      <c r="E293" s="55">
        <v>0.55486111111111114</v>
      </c>
      <c r="F293" s="54" t="s">
        <v>1357</v>
      </c>
    </row>
    <row r="294" spans="1:6">
      <c r="A294" s="52">
        <v>5</v>
      </c>
      <c r="B294" s="53">
        <v>45240</v>
      </c>
      <c r="C294" s="54" t="s">
        <v>22</v>
      </c>
      <c r="D294" s="54" t="s">
        <v>23</v>
      </c>
      <c r="E294" s="55">
        <v>0.55555555555555558</v>
      </c>
      <c r="F294" s="54" t="s">
        <v>1357</v>
      </c>
    </row>
    <row r="295" spans="1:6" ht="30">
      <c r="A295" s="52">
        <v>613</v>
      </c>
      <c r="B295" s="53">
        <v>45240</v>
      </c>
      <c r="C295" s="54" t="s">
        <v>22</v>
      </c>
      <c r="D295" s="54" t="s">
        <v>833</v>
      </c>
      <c r="E295" s="55">
        <v>0.55555555555555558</v>
      </c>
      <c r="F295" s="54" t="s">
        <v>1357</v>
      </c>
    </row>
    <row r="296" spans="1:6" ht="30">
      <c r="A296" s="52">
        <v>519</v>
      </c>
      <c r="B296" s="53">
        <v>45240</v>
      </c>
      <c r="C296" s="54" t="s">
        <v>22</v>
      </c>
      <c r="D296" s="54" t="s">
        <v>773</v>
      </c>
      <c r="E296" s="55">
        <v>0.55555555555555558</v>
      </c>
      <c r="F296" s="54" t="s">
        <v>1357</v>
      </c>
    </row>
    <row r="297" spans="1:6" ht="30">
      <c r="A297" s="52">
        <v>329</v>
      </c>
      <c r="B297" s="53">
        <v>45240</v>
      </c>
      <c r="C297" s="54" t="s">
        <v>22</v>
      </c>
      <c r="D297" s="54" t="s">
        <v>450</v>
      </c>
      <c r="E297" s="55">
        <v>0.55555555555555558</v>
      </c>
      <c r="F297" s="54" t="s">
        <v>1357</v>
      </c>
    </row>
    <row r="298" spans="1:6" ht="30">
      <c r="A298" s="52">
        <v>347</v>
      </c>
      <c r="B298" s="53">
        <v>45240</v>
      </c>
      <c r="C298" s="54" t="s">
        <v>22</v>
      </c>
      <c r="D298" s="54" t="s">
        <v>450</v>
      </c>
      <c r="E298" s="55">
        <v>0.55694444444444446</v>
      </c>
      <c r="F298" s="54" t="s">
        <v>1357</v>
      </c>
    </row>
    <row r="299" spans="1:6" ht="30">
      <c r="A299" s="52">
        <v>333</v>
      </c>
      <c r="B299" s="53">
        <v>45240</v>
      </c>
      <c r="C299" s="54" t="s">
        <v>22</v>
      </c>
      <c r="D299" s="54" t="s">
        <v>450</v>
      </c>
      <c r="E299" s="55">
        <v>0.55694444444444446</v>
      </c>
      <c r="F299" s="54" t="s">
        <v>1357</v>
      </c>
    </row>
    <row r="300" spans="1:6" ht="30">
      <c r="A300" s="52">
        <v>856</v>
      </c>
      <c r="B300" s="53">
        <v>45240</v>
      </c>
      <c r="C300" s="54" t="s">
        <v>22</v>
      </c>
      <c r="D300" s="54" t="s">
        <v>438</v>
      </c>
      <c r="E300" s="55">
        <v>0.55763888888888891</v>
      </c>
      <c r="F300" s="54" t="s">
        <v>1357</v>
      </c>
    </row>
    <row r="301" spans="1:6" ht="30">
      <c r="A301" s="52">
        <v>323</v>
      </c>
      <c r="B301" s="53">
        <v>45240</v>
      </c>
      <c r="C301" s="54" t="s">
        <v>22</v>
      </c>
      <c r="D301" s="54" t="s">
        <v>450</v>
      </c>
      <c r="E301" s="55">
        <v>0.55763888888888891</v>
      </c>
      <c r="F301" s="54" t="s">
        <v>1357</v>
      </c>
    </row>
    <row r="302" spans="1:6">
      <c r="A302" s="52">
        <v>303</v>
      </c>
      <c r="B302" s="53">
        <v>45240</v>
      </c>
      <c r="C302" s="54" t="s">
        <v>22</v>
      </c>
      <c r="D302" s="54" t="s">
        <v>23</v>
      </c>
      <c r="E302" s="55">
        <v>0.55763888888888891</v>
      </c>
      <c r="F302" s="54" t="s">
        <v>1357</v>
      </c>
    </row>
    <row r="303" spans="1:6">
      <c r="A303" s="52">
        <v>503</v>
      </c>
      <c r="B303" s="53">
        <v>45240</v>
      </c>
      <c r="C303" s="54" t="s">
        <v>22</v>
      </c>
      <c r="D303" s="54" t="s">
        <v>23</v>
      </c>
      <c r="E303" s="55">
        <v>0.55763888888888891</v>
      </c>
      <c r="F303" s="54" t="s">
        <v>1357</v>
      </c>
    </row>
    <row r="304" spans="1:6" ht="30">
      <c r="A304" s="52">
        <v>865</v>
      </c>
      <c r="B304" s="53">
        <v>45240</v>
      </c>
      <c r="C304" s="54" t="s">
        <v>22</v>
      </c>
      <c r="D304" s="54" t="s">
        <v>438</v>
      </c>
      <c r="E304" s="55">
        <v>0.55833333333333335</v>
      </c>
      <c r="F304" s="54" t="s">
        <v>1357</v>
      </c>
    </row>
    <row r="305" spans="1:6" ht="30">
      <c r="A305" s="52">
        <v>710</v>
      </c>
      <c r="B305" s="53">
        <v>45240</v>
      </c>
      <c r="C305" s="54" t="s">
        <v>22</v>
      </c>
      <c r="D305" s="54" t="s">
        <v>885</v>
      </c>
      <c r="E305" s="55">
        <v>0.55902777777777779</v>
      </c>
      <c r="F305" s="54" t="s">
        <v>1357</v>
      </c>
    </row>
    <row r="306" spans="1:6" ht="30">
      <c r="A306" s="52">
        <v>525</v>
      </c>
      <c r="B306" s="53">
        <v>45240</v>
      </c>
      <c r="C306" s="54" t="s">
        <v>22</v>
      </c>
      <c r="D306" s="54" t="s">
        <v>773</v>
      </c>
      <c r="E306" s="55">
        <v>0.56041666666666667</v>
      </c>
      <c r="F306" s="54" t="s">
        <v>1357</v>
      </c>
    </row>
    <row r="307" spans="1:6" ht="30">
      <c r="A307" s="52">
        <v>112</v>
      </c>
      <c r="B307" s="53">
        <v>45240</v>
      </c>
      <c r="C307" s="54" t="s">
        <v>22</v>
      </c>
      <c r="D307" s="54" t="s">
        <v>89</v>
      </c>
      <c r="E307" s="55">
        <v>0.56041666666666667</v>
      </c>
      <c r="F307" s="54" t="s">
        <v>1357</v>
      </c>
    </row>
    <row r="308" spans="1:6" ht="30">
      <c r="A308" s="52">
        <v>621</v>
      </c>
      <c r="B308" s="53">
        <v>45240</v>
      </c>
      <c r="C308" s="54" t="s">
        <v>22</v>
      </c>
      <c r="D308" s="54" t="s">
        <v>833</v>
      </c>
      <c r="E308" s="55">
        <v>0.56041666666666667</v>
      </c>
      <c r="F308" s="54" t="s">
        <v>1357</v>
      </c>
    </row>
    <row r="309" spans="1:6" ht="30">
      <c r="A309" s="52">
        <v>214</v>
      </c>
      <c r="B309" s="53">
        <v>45240</v>
      </c>
      <c r="C309" s="54" t="s">
        <v>22</v>
      </c>
      <c r="D309" s="54" t="s">
        <v>248</v>
      </c>
      <c r="E309" s="55">
        <v>0.56111111111111112</v>
      </c>
      <c r="F309" s="54" t="s">
        <v>1357</v>
      </c>
    </row>
    <row r="310" spans="1:6" ht="30">
      <c r="A310" s="52">
        <v>312</v>
      </c>
      <c r="B310" s="53">
        <v>45240</v>
      </c>
      <c r="C310" s="54" t="s">
        <v>22</v>
      </c>
      <c r="D310" s="54" t="s">
        <v>450</v>
      </c>
      <c r="E310" s="55">
        <v>0.56180555555555556</v>
      </c>
      <c r="F310" s="54" t="s">
        <v>1357</v>
      </c>
    </row>
    <row r="311" spans="1:6" ht="30">
      <c r="A311" s="52">
        <v>742</v>
      </c>
      <c r="B311" s="53">
        <v>45240</v>
      </c>
      <c r="C311" s="54" t="s">
        <v>22</v>
      </c>
      <c r="D311" s="54" t="s">
        <v>885</v>
      </c>
      <c r="E311" s="55">
        <v>0.56180555555555556</v>
      </c>
      <c r="F311" s="54" t="s">
        <v>1357</v>
      </c>
    </row>
    <row r="312" spans="1:6" ht="30">
      <c r="A312" s="52">
        <v>721</v>
      </c>
      <c r="B312" s="53">
        <v>45240</v>
      </c>
      <c r="C312" s="54" t="s">
        <v>22</v>
      </c>
      <c r="D312" s="54" t="s">
        <v>885</v>
      </c>
      <c r="E312" s="55">
        <v>0.5625</v>
      </c>
      <c r="F312" s="54" t="s">
        <v>1357</v>
      </c>
    </row>
    <row r="313" spans="1:6" ht="30">
      <c r="A313" s="52">
        <v>445</v>
      </c>
      <c r="B313" s="53">
        <v>45240</v>
      </c>
      <c r="C313" s="54" t="s">
        <v>22</v>
      </c>
      <c r="D313" s="54" t="s">
        <v>616</v>
      </c>
      <c r="E313" s="55">
        <v>0.56319444444444444</v>
      </c>
      <c r="F313" s="54" t="s">
        <v>1358</v>
      </c>
    </row>
    <row r="314" spans="1:6" ht="30">
      <c r="A314" s="52">
        <v>715</v>
      </c>
      <c r="B314" s="53">
        <v>45240</v>
      </c>
      <c r="C314" s="54" t="s">
        <v>22</v>
      </c>
      <c r="D314" s="54" t="s">
        <v>885</v>
      </c>
      <c r="E314" s="55">
        <v>0.56388888888888888</v>
      </c>
      <c r="F314" s="54" t="s">
        <v>1358</v>
      </c>
    </row>
    <row r="315" spans="1:6" ht="30">
      <c r="A315" s="52">
        <v>250</v>
      </c>
      <c r="B315" s="53">
        <v>45240</v>
      </c>
      <c r="C315" s="54" t="s">
        <v>22</v>
      </c>
      <c r="D315" s="54" t="s">
        <v>248</v>
      </c>
      <c r="E315" s="55">
        <v>0.56458333333333333</v>
      </c>
      <c r="F315" s="54" t="s">
        <v>1358</v>
      </c>
    </row>
    <row r="316" spans="1:6" ht="30">
      <c r="A316" s="52">
        <v>727</v>
      </c>
      <c r="B316" s="53">
        <v>45240</v>
      </c>
      <c r="C316" s="54" t="s">
        <v>22</v>
      </c>
      <c r="D316" s="54" t="s">
        <v>885</v>
      </c>
      <c r="E316" s="55">
        <v>0.56597222222222221</v>
      </c>
      <c r="F316" s="54" t="s">
        <v>1358</v>
      </c>
    </row>
    <row r="317" spans="1:6" ht="30">
      <c r="A317" s="52">
        <v>848</v>
      </c>
      <c r="B317" s="53">
        <v>45240</v>
      </c>
      <c r="C317" s="54" t="s">
        <v>22</v>
      </c>
      <c r="D317" s="54" t="s">
        <v>438</v>
      </c>
      <c r="E317" s="55">
        <v>0.56666666666666665</v>
      </c>
      <c r="F317" s="54" t="s">
        <v>1358</v>
      </c>
    </row>
    <row r="318" spans="1:6" ht="30">
      <c r="A318" s="52">
        <v>127</v>
      </c>
      <c r="B318" s="53">
        <v>45240</v>
      </c>
      <c r="C318" s="54" t="s">
        <v>22</v>
      </c>
      <c r="D318" s="54" t="s">
        <v>89</v>
      </c>
      <c r="E318" s="55">
        <v>0.56666666666666665</v>
      </c>
      <c r="F318" s="54" t="s">
        <v>1358</v>
      </c>
    </row>
    <row r="319" spans="1:6" ht="30">
      <c r="A319" s="52">
        <v>866</v>
      </c>
      <c r="B319" s="53">
        <v>45240</v>
      </c>
      <c r="C319" s="54" t="s">
        <v>22</v>
      </c>
      <c r="D319" s="54" t="s">
        <v>438</v>
      </c>
      <c r="E319" s="55">
        <v>0.56736111111111109</v>
      </c>
      <c r="F319" s="54" t="s">
        <v>1358</v>
      </c>
    </row>
    <row r="320" spans="1:6" ht="30">
      <c r="A320" s="52">
        <v>838</v>
      </c>
      <c r="B320" s="53">
        <v>45240</v>
      </c>
      <c r="C320" s="54" t="s">
        <v>22</v>
      </c>
      <c r="D320" s="54" t="s">
        <v>438</v>
      </c>
      <c r="E320" s="55">
        <v>0.56736111111111109</v>
      </c>
      <c r="F320" s="54" t="s">
        <v>1358</v>
      </c>
    </row>
    <row r="321" spans="1:6" ht="30">
      <c r="A321" s="52">
        <v>842</v>
      </c>
      <c r="B321" s="53">
        <v>45240</v>
      </c>
      <c r="C321" s="54" t="s">
        <v>22</v>
      </c>
      <c r="D321" s="54" t="s">
        <v>438</v>
      </c>
      <c r="E321" s="55">
        <v>0.56736111111111109</v>
      </c>
      <c r="F321" s="54" t="s">
        <v>1358</v>
      </c>
    </row>
    <row r="322" spans="1:6" ht="30">
      <c r="A322" s="52">
        <v>346</v>
      </c>
      <c r="B322" s="53">
        <v>45240</v>
      </c>
      <c r="C322" s="54" t="s">
        <v>22</v>
      </c>
      <c r="D322" s="54" t="s">
        <v>450</v>
      </c>
      <c r="E322" s="55">
        <v>0.56805555555555554</v>
      </c>
      <c r="F322" s="54" t="s">
        <v>1358</v>
      </c>
    </row>
    <row r="323" spans="1:6" ht="30">
      <c r="A323" s="52">
        <v>337</v>
      </c>
      <c r="B323" s="53">
        <v>45240</v>
      </c>
      <c r="C323" s="54" t="s">
        <v>22</v>
      </c>
      <c r="D323" s="54" t="s">
        <v>450</v>
      </c>
      <c r="E323" s="55">
        <v>0.56805555555555554</v>
      </c>
      <c r="F323" s="54" t="s">
        <v>1358</v>
      </c>
    </row>
    <row r="324" spans="1:6" ht="30">
      <c r="A324" s="52">
        <v>334</v>
      </c>
      <c r="B324" s="53">
        <v>45240</v>
      </c>
      <c r="C324" s="54" t="s">
        <v>22</v>
      </c>
      <c r="D324" s="54" t="s">
        <v>450</v>
      </c>
      <c r="E324" s="55">
        <v>0.56874999999999998</v>
      </c>
      <c r="F324" s="54" t="s">
        <v>1358</v>
      </c>
    </row>
    <row r="325" spans="1:6" ht="30">
      <c r="A325" s="52">
        <v>225</v>
      </c>
      <c r="B325" s="53">
        <v>45240</v>
      </c>
      <c r="C325" s="54" t="s">
        <v>22</v>
      </c>
      <c r="D325" s="54" t="s">
        <v>248</v>
      </c>
      <c r="E325" s="55">
        <v>0.56944444444444442</v>
      </c>
      <c r="F325" s="54" t="s">
        <v>1358</v>
      </c>
    </row>
    <row r="326" spans="1:6" ht="30">
      <c r="A326" s="52">
        <v>138</v>
      </c>
      <c r="B326" s="53">
        <v>45240</v>
      </c>
      <c r="C326" s="54" t="s">
        <v>22</v>
      </c>
      <c r="D326" s="54" t="s">
        <v>89</v>
      </c>
      <c r="E326" s="55">
        <v>0.56944444444444442</v>
      </c>
      <c r="F326" s="54" t="s">
        <v>1358</v>
      </c>
    </row>
    <row r="327" spans="1:6">
      <c r="A327" s="52">
        <v>403</v>
      </c>
      <c r="B327" s="53">
        <v>45240</v>
      </c>
      <c r="C327" s="54" t="s">
        <v>22</v>
      </c>
      <c r="D327" s="54" t="s">
        <v>23</v>
      </c>
      <c r="E327" s="55">
        <v>0.57013888888888886</v>
      </c>
      <c r="F327" s="54" t="s">
        <v>1358</v>
      </c>
    </row>
    <row r="328" spans="1:6" ht="30">
      <c r="A328" s="52">
        <v>717</v>
      </c>
      <c r="B328" s="53">
        <v>45240</v>
      </c>
      <c r="C328" s="54" t="s">
        <v>22</v>
      </c>
      <c r="D328" s="54" t="s">
        <v>885</v>
      </c>
      <c r="E328" s="55">
        <v>0.5708333333333333</v>
      </c>
      <c r="F328" s="54" t="s">
        <v>1358</v>
      </c>
    </row>
    <row r="329" spans="1:6" ht="30">
      <c r="A329" s="52">
        <v>738</v>
      </c>
      <c r="B329" s="53">
        <v>45240</v>
      </c>
      <c r="C329" s="54" t="s">
        <v>22</v>
      </c>
      <c r="D329" s="54" t="s">
        <v>885</v>
      </c>
      <c r="E329" s="55">
        <v>0.5708333333333333</v>
      </c>
      <c r="F329" s="54" t="s">
        <v>1358</v>
      </c>
    </row>
    <row r="330" spans="1:6" ht="30">
      <c r="A330" s="52">
        <v>817</v>
      </c>
      <c r="B330" s="53">
        <v>45240</v>
      </c>
      <c r="C330" s="54" t="s">
        <v>22</v>
      </c>
      <c r="D330" s="54" t="s">
        <v>438</v>
      </c>
      <c r="E330" s="55">
        <v>0.57152777777777775</v>
      </c>
      <c r="F330" s="54" t="s">
        <v>1358</v>
      </c>
    </row>
    <row r="331" spans="1:6" ht="30">
      <c r="A331" s="52">
        <v>746</v>
      </c>
      <c r="B331" s="53">
        <v>45240</v>
      </c>
      <c r="C331" s="54" t="s">
        <v>22</v>
      </c>
      <c r="D331" s="54" t="s">
        <v>885</v>
      </c>
      <c r="E331" s="55">
        <v>0.57291666666666663</v>
      </c>
      <c r="F331" s="54" t="s">
        <v>1358</v>
      </c>
    </row>
    <row r="332" spans="1:6" ht="30">
      <c r="A332" s="52">
        <v>874</v>
      </c>
      <c r="B332" s="53">
        <v>45240</v>
      </c>
      <c r="C332" s="54" t="s">
        <v>22</v>
      </c>
      <c r="D332" s="54" t="s">
        <v>438</v>
      </c>
      <c r="E332" s="55">
        <v>0.57361111111111107</v>
      </c>
      <c r="F332" s="54" t="s">
        <v>1358</v>
      </c>
    </row>
    <row r="333" spans="1:6" ht="30">
      <c r="A333" s="52">
        <v>740</v>
      </c>
      <c r="B333" s="53">
        <v>45240</v>
      </c>
      <c r="C333" s="54" t="s">
        <v>22</v>
      </c>
      <c r="D333" s="54" t="s">
        <v>885</v>
      </c>
      <c r="E333" s="55">
        <v>0.57361111111111107</v>
      </c>
      <c r="F333" s="54" t="s">
        <v>1358</v>
      </c>
    </row>
    <row r="334" spans="1:6" ht="30">
      <c r="A334" s="52">
        <v>873</v>
      </c>
      <c r="B334" s="53">
        <v>45240</v>
      </c>
      <c r="C334" s="54" t="s">
        <v>22</v>
      </c>
      <c r="D334" s="54" t="s">
        <v>438</v>
      </c>
      <c r="E334" s="55">
        <v>0.57361111111111107</v>
      </c>
      <c r="F334" s="54" t="s">
        <v>1358</v>
      </c>
    </row>
    <row r="335" spans="1:6" ht="30">
      <c r="A335" s="52">
        <v>867</v>
      </c>
      <c r="B335" s="53">
        <v>45240</v>
      </c>
      <c r="C335" s="54" t="s">
        <v>22</v>
      </c>
      <c r="D335" s="54" t="s">
        <v>438</v>
      </c>
      <c r="E335" s="55">
        <v>0.57430555555555551</v>
      </c>
      <c r="F335" s="54" t="s">
        <v>1358</v>
      </c>
    </row>
    <row r="336" spans="1:6" ht="30">
      <c r="A336" s="52">
        <v>818</v>
      </c>
      <c r="B336" s="53">
        <v>45240</v>
      </c>
      <c r="C336" s="54" t="s">
        <v>22</v>
      </c>
      <c r="D336" s="54" t="s">
        <v>438</v>
      </c>
      <c r="E336" s="55">
        <v>0.57430555555555551</v>
      </c>
      <c r="F336" s="54" t="s">
        <v>1358</v>
      </c>
    </row>
    <row r="337" spans="1:6" ht="30">
      <c r="A337" s="52">
        <v>210</v>
      </c>
      <c r="B337" s="53">
        <v>45240</v>
      </c>
      <c r="C337" s="54" t="s">
        <v>22</v>
      </c>
      <c r="D337" s="54" t="s">
        <v>248</v>
      </c>
      <c r="E337" s="55">
        <v>0.57499999999999996</v>
      </c>
      <c r="F337" s="54" t="s">
        <v>1358</v>
      </c>
    </row>
    <row r="338" spans="1:6" ht="30">
      <c r="A338" s="52">
        <v>836</v>
      </c>
      <c r="B338" s="53">
        <v>45240</v>
      </c>
      <c r="C338" s="54" t="s">
        <v>22</v>
      </c>
      <c r="D338" s="54" t="s">
        <v>438</v>
      </c>
      <c r="E338" s="55">
        <v>0.57708333333333328</v>
      </c>
      <c r="F338" s="54" t="s">
        <v>1358</v>
      </c>
    </row>
    <row r="339" spans="1:6" ht="30">
      <c r="A339" s="52">
        <v>879</v>
      </c>
      <c r="B339" s="53">
        <v>45240</v>
      </c>
      <c r="C339" s="54" t="s">
        <v>22</v>
      </c>
      <c r="D339" s="54" t="s">
        <v>438</v>
      </c>
      <c r="E339" s="55">
        <v>0.57847222222222228</v>
      </c>
      <c r="F339" s="54" t="s">
        <v>1358</v>
      </c>
    </row>
    <row r="340" spans="1:6" ht="30">
      <c r="A340" s="52">
        <v>819</v>
      </c>
      <c r="B340" s="53">
        <v>45240</v>
      </c>
      <c r="C340" s="54" t="s">
        <v>22</v>
      </c>
      <c r="D340" s="54" t="s">
        <v>438</v>
      </c>
      <c r="E340" s="55">
        <v>0.58333333333333337</v>
      </c>
      <c r="F340" s="54" t="s">
        <v>1358</v>
      </c>
    </row>
    <row r="341" spans="1:6" ht="30">
      <c r="A341" s="52">
        <v>251</v>
      </c>
      <c r="B341" s="53">
        <v>45240</v>
      </c>
      <c r="C341" s="54" t="s">
        <v>22</v>
      </c>
      <c r="D341" s="54" t="s">
        <v>248</v>
      </c>
      <c r="E341" s="55">
        <v>0.5854166666666667</v>
      </c>
      <c r="F341" s="54" t="s">
        <v>1358</v>
      </c>
    </row>
    <row r="342" spans="1:6" ht="30">
      <c r="A342" s="52">
        <v>739</v>
      </c>
      <c r="B342" s="53">
        <v>45240</v>
      </c>
      <c r="C342" s="54" t="s">
        <v>22</v>
      </c>
      <c r="D342" s="54" t="s">
        <v>885</v>
      </c>
      <c r="E342" s="55">
        <v>0.59583333333333333</v>
      </c>
      <c r="F342" s="54" t="s">
        <v>1358</v>
      </c>
    </row>
    <row r="343" spans="1:6" ht="30">
      <c r="A343" s="52">
        <v>350</v>
      </c>
      <c r="B343" s="53">
        <v>45240</v>
      </c>
      <c r="C343" s="54" t="s">
        <v>22</v>
      </c>
      <c r="D343" s="54" t="s">
        <v>450</v>
      </c>
      <c r="E343" s="55">
        <v>0.6020833333333333</v>
      </c>
      <c r="F343" s="54" t="s">
        <v>1358</v>
      </c>
    </row>
    <row r="344" spans="1:6" ht="30">
      <c r="A344" s="52">
        <v>348</v>
      </c>
      <c r="B344" s="53">
        <v>45240</v>
      </c>
      <c r="C344" s="54" t="s">
        <v>22</v>
      </c>
      <c r="D344" s="54" t="s">
        <v>450</v>
      </c>
      <c r="E344" s="55">
        <v>0.60277777777777775</v>
      </c>
      <c r="F344" s="54" t="s">
        <v>1358</v>
      </c>
    </row>
    <row r="345" spans="1:6">
      <c r="A345" s="52">
        <v>702</v>
      </c>
      <c r="B345" s="53">
        <v>45240</v>
      </c>
      <c r="C345" s="54" t="s">
        <v>22</v>
      </c>
      <c r="D345" s="54" t="s">
        <v>23</v>
      </c>
      <c r="E345" s="55">
        <v>0.60555555555555551</v>
      </c>
      <c r="F345" s="54" t="s">
        <v>1358</v>
      </c>
    </row>
    <row r="346" spans="1:6" ht="30">
      <c r="A346" s="52">
        <v>438</v>
      </c>
      <c r="B346" s="53">
        <v>45240</v>
      </c>
      <c r="C346" s="54" t="s">
        <v>22</v>
      </c>
      <c r="D346" s="54" t="s">
        <v>616</v>
      </c>
      <c r="E346" s="55">
        <v>0.61388888888888893</v>
      </c>
      <c r="F346" s="54" t="s">
        <v>1358</v>
      </c>
    </row>
    <row r="347" spans="1:6">
      <c r="A347" s="52">
        <v>802</v>
      </c>
      <c r="B347" s="53">
        <v>45240</v>
      </c>
      <c r="C347" s="54" t="s">
        <v>22</v>
      </c>
      <c r="D347" s="54" t="s">
        <v>23</v>
      </c>
      <c r="E347" s="55">
        <v>0.6166666666666667</v>
      </c>
      <c r="F347" s="54" t="s">
        <v>1358</v>
      </c>
    </row>
    <row r="348" spans="1:6">
      <c r="A348" s="52">
        <v>404</v>
      </c>
      <c r="B348" s="53">
        <v>45240</v>
      </c>
      <c r="C348" s="54" t="s">
        <v>22</v>
      </c>
      <c r="D348" s="54" t="s">
        <v>23</v>
      </c>
      <c r="E348" s="55">
        <v>0.62013888888888891</v>
      </c>
      <c r="F348" s="54" t="s">
        <v>1357</v>
      </c>
    </row>
    <row r="349" spans="1:6" ht="30">
      <c r="A349" s="52">
        <v>444</v>
      </c>
      <c r="B349" s="53">
        <v>45247</v>
      </c>
      <c r="C349" s="54" t="s">
        <v>22</v>
      </c>
      <c r="D349" s="54" t="s">
        <v>616</v>
      </c>
      <c r="E349" s="55">
        <v>0.54791666666666672</v>
      </c>
      <c r="F349" s="54" t="s">
        <v>1358</v>
      </c>
    </row>
    <row r="350" spans="1:6" ht="30">
      <c r="A350" s="52">
        <v>333</v>
      </c>
      <c r="B350" s="53">
        <v>45247</v>
      </c>
      <c r="C350" s="54" t="s">
        <v>22</v>
      </c>
      <c r="D350" s="54" t="s">
        <v>450</v>
      </c>
      <c r="E350" s="55">
        <v>0.54791666666666672</v>
      </c>
      <c r="F350" s="54" t="s">
        <v>1357</v>
      </c>
    </row>
    <row r="351" spans="1:6" ht="30">
      <c r="A351" s="52">
        <v>236</v>
      </c>
      <c r="B351" s="53">
        <v>45247</v>
      </c>
      <c r="C351" s="54" t="s">
        <v>22</v>
      </c>
      <c r="D351" s="54" t="s">
        <v>248</v>
      </c>
      <c r="E351" s="55">
        <v>0.55277777777777781</v>
      </c>
      <c r="F351" s="54" t="s">
        <v>1357</v>
      </c>
    </row>
    <row r="352" spans="1:6" ht="30">
      <c r="A352" s="52">
        <v>211</v>
      </c>
      <c r="B352" s="53">
        <v>45247</v>
      </c>
      <c r="C352" s="54" t="s">
        <v>22</v>
      </c>
      <c r="D352" s="54" t="s">
        <v>248</v>
      </c>
      <c r="E352" s="55">
        <v>0.55347222222222225</v>
      </c>
      <c r="F352" s="54" t="s">
        <v>1357</v>
      </c>
    </row>
    <row r="353" spans="1:6" ht="30">
      <c r="A353" s="52">
        <v>115</v>
      </c>
      <c r="B353" s="53">
        <v>45247</v>
      </c>
      <c r="C353" s="54" t="s">
        <v>22</v>
      </c>
      <c r="D353" s="54" t="s">
        <v>89</v>
      </c>
      <c r="E353" s="55">
        <v>0.55347222222222225</v>
      </c>
      <c r="F353" s="54" t="s">
        <v>1357</v>
      </c>
    </row>
    <row r="354" spans="1:6" ht="30">
      <c r="A354" s="52">
        <v>849</v>
      </c>
      <c r="B354" s="53">
        <v>45247</v>
      </c>
      <c r="C354" s="54" t="s">
        <v>22</v>
      </c>
      <c r="D354" s="54" t="s">
        <v>438</v>
      </c>
      <c r="E354" s="55">
        <v>0.55486111111111114</v>
      </c>
      <c r="F354" s="54" t="s">
        <v>1357</v>
      </c>
    </row>
    <row r="355" spans="1:6" ht="30">
      <c r="A355" s="52">
        <v>855</v>
      </c>
      <c r="B355" s="53">
        <v>45247</v>
      </c>
      <c r="C355" s="54" t="s">
        <v>22</v>
      </c>
      <c r="D355" s="54" t="s">
        <v>438</v>
      </c>
      <c r="E355" s="55">
        <v>0.56111111111111112</v>
      </c>
      <c r="F355" s="54" t="s">
        <v>1358</v>
      </c>
    </row>
    <row r="356" spans="1:6" ht="30">
      <c r="A356" s="52">
        <v>718</v>
      </c>
      <c r="B356" s="53">
        <v>45247</v>
      </c>
      <c r="C356" s="54" t="s">
        <v>22</v>
      </c>
      <c r="D356" s="54" t="s">
        <v>885</v>
      </c>
      <c r="E356" s="55">
        <v>0.56111111111111112</v>
      </c>
      <c r="F356" s="54" t="s">
        <v>1358</v>
      </c>
    </row>
    <row r="357" spans="1:6" ht="30">
      <c r="A357" s="52">
        <v>611</v>
      </c>
      <c r="B357" s="53">
        <v>45247</v>
      </c>
      <c r="C357" s="54" t="s">
        <v>22</v>
      </c>
      <c r="D357" s="54" t="s">
        <v>833</v>
      </c>
      <c r="E357" s="55">
        <v>0.56180555555555556</v>
      </c>
      <c r="F357" s="54" t="s">
        <v>1358</v>
      </c>
    </row>
    <row r="358" spans="1:6" ht="30">
      <c r="A358" s="52">
        <v>845</v>
      </c>
      <c r="B358" s="53">
        <v>45247</v>
      </c>
      <c r="C358" s="54" t="s">
        <v>22</v>
      </c>
      <c r="D358" s="54" t="s">
        <v>438</v>
      </c>
      <c r="E358" s="55">
        <v>0.5625</v>
      </c>
      <c r="F358" s="54" t="s">
        <v>1358</v>
      </c>
    </row>
    <row r="359" spans="1:6" ht="30">
      <c r="A359" s="52">
        <v>445</v>
      </c>
      <c r="B359" s="53">
        <v>45247</v>
      </c>
      <c r="C359" s="54" t="s">
        <v>22</v>
      </c>
      <c r="D359" s="54" t="s">
        <v>616</v>
      </c>
      <c r="E359" s="55">
        <v>0.56319444444444444</v>
      </c>
      <c r="F359" s="54" t="s">
        <v>1358</v>
      </c>
    </row>
    <row r="360" spans="1:6" ht="30">
      <c r="A360" s="52">
        <v>865</v>
      </c>
      <c r="B360" s="53">
        <v>45247</v>
      </c>
      <c r="C360" s="54" t="s">
        <v>22</v>
      </c>
      <c r="D360" s="54" t="s">
        <v>438</v>
      </c>
      <c r="E360" s="55">
        <v>0.56319444444444444</v>
      </c>
      <c r="F360" s="54" t="s">
        <v>1358</v>
      </c>
    </row>
    <row r="361" spans="1:6" ht="30">
      <c r="A361" s="52">
        <v>621</v>
      </c>
      <c r="B361" s="53">
        <v>45247</v>
      </c>
      <c r="C361" s="54" t="s">
        <v>22</v>
      </c>
      <c r="D361" s="54" t="s">
        <v>833</v>
      </c>
      <c r="E361" s="55">
        <v>0.56319444444444444</v>
      </c>
      <c r="F361" s="54" t="s">
        <v>1358</v>
      </c>
    </row>
    <row r="362" spans="1:6" ht="30">
      <c r="A362" s="52">
        <v>341</v>
      </c>
      <c r="B362" s="53">
        <v>45247</v>
      </c>
      <c r="C362" s="54" t="s">
        <v>22</v>
      </c>
      <c r="D362" s="54" t="s">
        <v>450</v>
      </c>
      <c r="E362" s="55">
        <v>0.56319444444444444</v>
      </c>
      <c r="F362" s="54" t="s">
        <v>1358</v>
      </c>
    </row>
    <row r="363" spans="1:6" ht="30">
      <c r="A363" s="52">
        <v>120</v>
      </c>
      <c r="B363" s="53">
        <v>45247</v>
      </c>
      <c r="C363" s="54" t="s">
        <v>22</v>
      </c>
      <c r="D363" s="54" t="s">
        <v>89</v>
      </c>
      <c r="E363" s="55">
        <v>0.56319444444444444</v>
      </c>
      <c r="F363" s="54" t="s">
        <v>1358</v>
      </c>
    </row>
    <row r="364" spans="1:6" ht="30">
      <c r="A364" s="52">
        <v>234</v>
      </c>
      <c r="B364" s="53">
        <v>45247</v>
      </c>
      <c r="C364" s="54" t="s">
        <v>22</v>
      </c>
      <c r="D364" s="54" t="s">
        <v>248</v>
      </c>
      <c r="E364" s="55">
        <v>0.56388888888888888</v>
      </c>
      <c r="F364" s="54" t="s">
        <v>1358</v>
      </c>
    </row>
    <row r="365" spans="1:6" ht="30">
      <c r="A365" s="52">
        <v>229</v>
      </c>
      <c r="B365" s="53">
        <v>45247</v>
      </c>
      <c r="C365" s="54" t="s">
        <v>22</v>
      </c>
      <c r="D365" s="54" t="s">
        <v>248</v>
      </c>
      <c r="E365" s="55">
        <v>0.56458333333333333</v>
      </c>
      <c r="F365" s="54" t="s">
        <v>1358</v>
      </c>
    </row>
    <row r="366" spans="1:6">
      <c r="A366" s="52">
        <v>5</v>
      </c>
      <c r="B366" s="53">
        <v>45247</v>
      </c>
      <c r="C366" s="54" t="s">
        <v>22</v>
      </c>
      <c r="D366" s="54" t="s">
        <v>23</v>
      </c>
      <c r="E366" s="55">
        <v>0.56527777777777777</v>
      </c>
      <c r="F366" s="54" t="s">
        <v>1358</v>
      </c>
    </row>
    <row r="367" spans="1:6">
      <c r="A367" s="52">
        <v>1</v>
      </c>
      <c r="B367" s="53">
        <v>45247</v>
      </c>
      <c r="C367" s="54" t="s">
        <v>22</v>
      </c>
      <c r="D367" s="54" t="s">
        <v>23</v>
      </c>
      <c r="E367" s="55">
        <v>0.95972222222222225</v>
      </c>
      <c r="F367" s="54" t="s">
        <v>1358</v>
      </c>
    </row>
    <row r="368" spans="1:6" ht="30">
      <c r="A368" s="52">
        <v>836</v>
      </c>
      <c r="B368" s="53">
        <v>45254</v>
      </c>
      <c r="C368" s="54" t="s">
        <v>22</v>
      </c>
      <c r="D368" s="54" t="s">
        <v>438</v>
      </c>
      <c r="E368" s="55">
        <v>8.4722222222222227E-2</v>
      </c>
      <c r="F368" s="54" t="s">
        <v>1357</v>
      </c>
    </row>
    <row r="369" spans="1:6" ht="30">
      <c r="A369" s="52">
        <v>888</v>
      </c>
      <c r="B369" s="53">
        <v>45254</v>
      </c>
      <c r="C369" s="54" t="s">
        <v>22</v>
      </c>
      <c r="D369" s="54" t="s">
        <v>438</v>
      </c>
      <c r="E369" s="55">
        <v>0.14097222222222222</v>
      </c>
      <c r="F369" s="54" t="s">
        <v>1357</v>
      </c>
    </row>
    <row r="370" spans="1:6" ht="30">
      <c r="A370" s="52">
        <v>890</v>
      </c>
      <c r="B370" s="53">
        <v>45254</v>
      </c>
      <c r="C370" s="54" t="s">
        <v>22</v>
      </c>
      <c r="D370" s="54" t="s">
        <v>438</v>
      </c>
      <c r="E370" s="55">
        <v>0.14374999999999999</v>
      </c>
      <c r="F370" s="54" t="s">
        <v>1357</v>
      </c>
    </row>
    <row r="371" spans="1:6" ht="30">
      <c r="A371" s="52">
        <v>894</v>
      </c>
      <c r="B371" s="53">
        <v>45254</v>
      </c>
      <c r="C371" s="54" t="s">
        <v>22</v>
      </c>
      <c r="D371" s="54" t="s">
        <v>438</v>
      </c>
      <c r="E371" s="55">
        <v>0.14722222222222223</v>
      </c>
      <c r="F371" s="54" t="s">
        <v>1357</v>
      </c>
    </row>
    <row r="372" spans="1:6">
      <c r="A372" s="52">
        <v>3</v>
      </c>
      <c r="B372" s="53">
        <v>45254</v>
      </c>
      <c r="C372" s="54" t="s">
        <v>22</v>
      </c>
      <c r="D372" s="54" t="s">
        <v>23</v>
      </c>
      <c r="E372" s="55">
        <v>0.52708333333333335</v>
      </c>
      <c r="F372" s="54" t="s">
        <v>1357</v>
      </c>
    </row>
    <row r="373" spans="1:6" ht="30">
      <c r="A373" s="52">
        <v>141</v>
      </c>
      <c r="B373" s="53">
        <v>45254</v>
      </c>
      <c r="C373" s="54" t="s">
        <v>22</v>
      </c>
      <c r="D373" s="54" t="s">
        <v>89</v>
      </c>
      <c r="E373" s="55">
        <v>0.53125</v>
      </c>
      <c r="F373" s="54" t="s">
        <v>1357</v>
      </c>
    </row>
    <row r="374" spans="1:6">
      <c r="A374" s="52">
        <v>1</v>
      </c>
      <c r="B374" s="53">
        <v>45254</v>
      </c>
      <c r="C374" s="54" t="s">
        <v>22</v>
      </c>
      <c r="D374" s="54" t="s">
        <v>23</v>
      </c>
      <c r="E374" s="55">
        <v>0.53194444444444444</v>
      </c>
      <c r="F374" s="54" t="s">
        <v>1357</v>
      </c>
    </row>
    <row r="375" spans="1:6">
      <c r="A375" s="52">
        <v>203</v>
      </c>
      <c r="B375" s="53">
        <v>45254</v>
      </c>
      <c r="C375" s="54" t="s">
        <v>22</v>
      </c>
      <c r="D375" s="54" t="s">
        <v>23</v>
      </c>
      <c r="E375" s="55">
        <v>0.53402777777777777</v>
      </c>
      <c r="F375" s="54" t="s">
        <v>1357</v>
      </c>
    </row>
    <row r="376" spans="1:6" ht="30">
      <c r="A376" s="52">
        <v>139</v>
      </c>
      <c r="B376" s="53">
        <v>45254</v>
      </c>
      <c r="C376" s="54" t="s">
        <v>22</v>
      </c>
      <c r="D376" s="54" t="s">
        <v>89</v>
      </c>
      <c r="E376" s="55">
        <v>0.53541666666666665</v>
      </c>
      <c r="F376" s="54" t="s">
        <v>1357</v>
      </c>
    </row>
    <row r="377" spans="1:6">
      <c r="A377" s="52">
        <v>702</v>
      </c>
      <c r="B377" s="53">
        <v>45254</v>
      </c>
      <c r="C377" s="54" t="s">
        <v>22</v>
      </c>
      <c r="D377" s="54" t="s">
        <v>23</v>
      </c>
      <c r="E377" s="55">
        <v>0.53611111111111109</v>
      </c>
      <c r="F377" s="54" t="s">
        <v>1357</v>
      </c>
    </row>
    <row r="378" spans="1:6" ht="30">
      <c r="A378" s="52">
        <v>417</v>
      </c>
      <c r="B378" s="53">
        <v>45254</v>
      </c>
      <c r="C378" s="54" t="s">
        <v>22</v>
      </c>
      <c r="D378" s="54" t="s">
        <v>616</v>
      </c>
      <c r="E378" s="55">
        <v>0.53680555555555554</v>
      </c>
      <c r="F378" s="54" t="s">
        <v>1357</v>
      </c>
    </row>
    <row r="379" spans="1:6">
      <c r="A379" s="52">
        <v>503</v>
      </c>
      <c r="B379" s="53">
        <v>45254</v>
      </c>
      <c r="C379" s="54" t="s">
        <v>22</v>
      </c>
      <c r="D379" s="54" t="s">
        <v>23</v>
      </c>
      <c r="E379" s="55">
        <v>0.53680555555555554</v>
      </c>
      <c r="F379" s="54" t="s">
        <v>1357</v>
      </c>
    </row>
    <row r="380" spans="1:6">
      <c r="A380" s="52">
        <v>504</v>
      </c>
      <c r="B380" s="53">
        <v>45254</v>
      </c>
      <c r="C380" s="54" t="s">
        <v>22</v>
      </c>
      <c r="D380" s="54" t="s">
        <v>23</v>
      </c>
      <c r="E380" s="55">
        <v>0.5395833333333333</v>
      </c>
      <c r="F380" s="54" t="s">
        <v>1357</v>
      </c>
    </row>
    <row r="381" spans="1:6">
      <c r="A381" s="52">
        <v>304</v>
      </c>
      <c r="B381" s="53">
        <v>45254</v>
      </c>
      <c r="C381" s="54" t="s">
        <v>22</v>
      </c>
      <c r="D381" s="54" t="s">
        <v>23</v>
      </c>
      <c r="E381" s="55">
        <v>0.5395833333333333</v>
      </c>
      <c r="F381" s="54" t="s">
        <v>1357</v>
      </c>
    </row>
    <row r="382" spans="1:6" ht="30">
      <c r="A382" s="52">
        <v>883</v>
      </c>
      <c r="B382" s="53">
        <v>45254</v>
      </c>
      <c r="C382" s="54" t="s">
        <v>22</v>
      </c>
      <c r="D382" s="54" t="s">
        <v>438</v>
      </c>
      <c r="E382" s="55">
        <v>0.54027777777777775</v>
      </c>
      <c r="F382" s="54" t="s">
        <v>1357</v>
      </c>
    </row>
    <row r="383" spans="1:6" ht="30">
      <c r="A383" s="52">
        <v>612</v>
      </c>
      <c r="B383" s="53">
        <v>45254</v>
      </c>
      <c r="C383" s="54" t="s">
        <v>22</v>
      </c>
      <c r="D383" s="54" t="s">
        <v>833</v>
      </c>
      <c r="E383" s="55">
        <v>0.54166666666666663</v>
      </c>
      <c r="F383" s="54" t="s">
        <v>1357</v>
      </c>
    </row>
    <row r="384" spans="1:6" ht="30">
      <c r="A384" s="52">
        <v>351</v>
      </c>
      <c r="B384" s="53">
        <v>45254</v>
      </c>
      <c r="C384" s="54" t="s">
        <v>22</v>
      </c>
      <c r="D384" s="54" t="s">
        <v>450</v>
      </c>
      <c r="E384" s="55">
        <v>0.54166666666666663</v>
      </c>
      <c r="F384" s="54" t="s">
        <v>1357</v>
      </c>
    </row>
    <row r="385" spans="1:6">
      <c r="A385" s="52">
        <v>4</v>
      </c>
      <c r="B385" s="53">
        <v>45254</v>
      </c>
      <c r="C385" s="54" t="s">
        <v>22</v>
      </c>
      <c r="D385" s="54" t="s">
        <v>23</v>
      </c>
      <c r="E385" s="55">
        <v>0.54236111111111107</v>
      </c>
      <c r="F385" s="54" t="s">
        <v>1357</v>
      </c>
    </row>
    <row r="386" spans="1:6" ht="30">
      <c r="A386" s="52">
        <v>747</v>
      </c>
      <c r="B386" s="53">
        <v>45254</v>
      </c>
      <c r="C386" s="54" t="s">
        <v>22</v>
      </c>
      <c r="D386" s="54" t="s">
        <v>885</v>
      </c>
      <c r="E386" s="55">
        <v>0.54513888888888884</v>
      </c>
      <c r="F386" s="54" t="s">
        <v>1357</v>
      </c>
    </row>
    <row r="387" spans="1:6" ht="30">
      <c r="A387" s="52">
        <v>116</v>
      </c>
      <c r="B387" s="53">
        <v>45254</v>
      </c>
      <c r="C387" s="54" t="s">
        <v>22</v>
      </c>
      <c r="D387" s="54" t="s">
        <v>89</v>
      </c>
      <c r="E387" s="55">
        <v>0.54652777777777772</v>
      </c>
      <c r="F387" s="54" t="s">
        <v>1357</v>
      </c>
    </row>
    <row r="388" spans="1:6" ht="30">
      <c r="A388" s="52">
        <v>876</v>
      </c>
      <c r="B388" s="53">
        <v>45254</v>
      </c>
      <c r="C388" s="54" t="s">
        <v>22</v>
      </c>
      <c r="D388" s="54" t="s">
        <v>438</v>
      </c>
      <c r="E388" s="55">
        <v>0.54722222222222228</v>
      </c>
      <c r="F388" s="54" t="s">
        <v>1358</v>
      </c>
    </row>
    <row r="389" spans="1:6" ht="30">
      <c r="A389" s="52">
        <v>613</v>
      </c>
      <c r="B389" s="53">
        <v>45254</v>
      </c>
      <c r="C389" s="54" t="s">
        <v>22</v>
      </c>
      <c r="D389" s="54" t="s">
        <v>833</v>
      </c>
      <c r="E389" s="55">
        <v>0.54722222222222228</v>
      </c>
      <c r="F389" s="54" t="s">
        <v>1357</v>
      </c>
    </row>
    <row r="390" spans="1:6" ht="30">
      <c r="A390" s="52">
        <v>846</v>
      </c>
      <c r="B390" s="53">
        <v>45254</v>
      </c>
      <c r="C390" s="54" t="s">
        <v>22</v>
      </c>
      <c r="D390" s="54" t="s">
        <v>438</v>
      </c>
      <c r="E390" s="55">
        <v>0.54722222222222228</v>
      </c>
      <c r="F390" s="54" t="s">
        <v>1357</v>
      </c>
    </row>
    <row r="391" spans="1:6" ht="30">
      <c r="A391" s="52">
        <v>140</v>
      </c>
      <c r="B391" s="53">
        <v>45254</v>
      </c>
      <c r="C391" s="54" t="s">
        <v>22</v>
      </c>
      <c r="D391" s="54" t="s">
        <v>89</v>
      </c>
      <c r="E391" s="55">
        <v>0.54791666666666672</v>
      </c>
      <c r="F391" s="54" t="s">
        <v>1357</v>
      </c>
    </row>
    <row r="392" spans="1:6" ht="30">
      <c r="A392" s="52">
        <v>339</v>
      </c>
      <c r="B392" s="53">
        <v>45254</v>
      </c>
      <c r="C392" s="54" t="s">
        <v>22</v>
      </c>
      <c r="D392" s="54" t="s">
        <v>450</v>
      </c>
      <c r="E392" s="55">
        <v>0.5493055555555556</v>
      </c>
      <c r="F392" s="54" t="s">
        <v>1357</v>
      </c>
    </row>
    <row r="393" spans="1:6">
      <c r="A393" s="52">
        <v>803</v>
      </c>
      <c r="B393" s="53">
        <v>45254</v>
      </c>
      <c r="C393" s="54" t="s">
        <v>22</v>
      </c>
      <c r="D393" s="54" t="s">
        <v>23</v>
      </c>
      <c r="E393" s="55">
        <v>0.55000000000000004</v>
      </c>
      <c r="F393" s="54" t="s">
        <v>1357</v>
      </c>
    </row>
    <row r="394" spans="1:6" ht="30">
      <c r="A394" s="52">
        <v>254</v>
      </c>
      <c r="B394" s="53">
        <v>45254</v>
      </c>
      <c r="C394" s="54" t="s">
        <v>22</v>
      </c>
      <c r="D394" s="54" t="s">
        <v>248</v>
      </c>
      <c r="E394" s="55">
        <v>0.55138888888888893</v>
      </c>
      <c r="F394" s="54" t="s">
        <v>1357</v>
      </c>
    </row>
    <row r="395" spans="1:6" ht="30">
      <c r="A395" s="52">
        <v>868</v>
      </c>
      <c r="B395" s="53">
        <v>45254</v>
      </c>
      <c r="C395" s="54" t="s">
        <v>22</v>
      </c>
      <c r="D395" s="54" t="s">
        <v>438</v>
      </c>
      <c r="E395" s="55">
        <v>0.55277777777777781</v>
      </c>
      <c r="F395" s="54" t="s">
        <v>1357</v>
      </c>
    </row>
    <row r="396" spans="1:6" ht="30">
      <c r="A396" s="52">
        <v>236</v>
      </c>
      <c r="B396" s="53">
        <v>45254</v>
      </c>
      <c r="C396" s="54" t="s">
        <v>22</v>
      </c>
      <c r="D396" s="54" t="s">
        <v>248</v>
      </c>
      <c r="E396" s="55">
        <v>0.55347222222222225</v>
      </c>
      <c r="F396" s="54" t="s">
        <v>1357</v>
      </c>
    </row>
    <row r="397" spans="1:6" ht="30">
      <c r="A397" s="52">
        <v>745</v>
      </c>
      <c r="B397" s="53">
        <v>45254</v>
      </c>
      <c r="C397" s="54" t="s">
        <v>22</v>
      </c>
      <c r="D397" s="54" t="s">
        <v>885</v>
      </c>
      <c r="E397" s="55">
        <v>0.55347222222222225</v>
      </c>
      <c r="F397" s="54" t="s">
        <v>1357</v>
      </c>
    </row>
    <row r="398" spans="1:6" ht="30">
      <c r="A398" s="52">
        <v>120</v>
      </c>
      <c r="B398" s="53">
        <v>45254</v>
      </c>
      <c r="C398" s="54" t="s">
        <v>22</v>
      </c>
      <c r="D398" s="54" t="s">
        <v>89</v>
      </c>
      <c r="E398" s="55">
        <v>0.55486111111111114</v>
      </c>
      <c r="F398" s="54" t="s">
        <v>1357</v>
      </c>
    </row>
    <row r="399" spans="1:6" ht="30">
      <c r="A399" s="52">
        <v>444</v>
      </c>
      <c r="B399" s="53">
        <v>45254</v>
      </c>
      <c r="C399" s="54" t="s">
        <v>22</v>
      </c>
      <c r="D399" s="54" t="s">
        <v>616</v>
      </c>
      <c r="E399" s="55">
        <v>0.55486111111111114</v>
      </c>
      <c r="F399" s="54" t="s">
        <v>1357</v>
      </c>
    </row>
    <row r="400" spans="1:6" ht="30">
      <c r="A400" s="52">
        <v>255</v>
      </c>
      <c r="B400" s="53">
        <v>45254</v>
      </c>
      <c r="C400" s="54" t="s">
        <v>22</v>
      </c>
      <c r="D400" s="54" t="s">
        <v>248</v>
      </c>
      <c r="E400" s="55">
        <v>0.55486111111111114</v>
      </c>
      <c r="F400" s="54" t="s">
        <v>1357</v>
      </c>
    </row>
    <row r="401" spans="1:6" ht="30">
      <c r="A401" s="52">
        <v>214</v>
      </c>
      <c r="B401" s="53">
        <v>45254</v>
      </c>
      <c r="C401" s="54" t="s">
        <v>22</v>
      </c>
      <c r="D401" s="54" t="s">
        <v>248</v>
      </c>
      <c r="E401" s="55">
        <v>0.55486111111111114</v>
      </c>
      <c r="F401" s="54" t="s">
        <v>1357</v>
      </c>
    </row>
    <row r="402" spans="1:6" ht="30">
      <c r="A402" s="52">
        <v>867</v>
      </c>
      <c r="B402" s="53">
        <v>45254</v>
      </c>
      <c r="C402" s="54" t="s">
        <v>22</v>
      </c>
      <c r="D402" s="54" t="s">
        <v>438</v>
      </c>
      <c r="E402" s="55">
        <v>0.55555555555555558</v>
      </c>
      <c r="F402" s="54" t="s">
        <v>1357</v>
      </c>
    </row>
    <row r="403" spans="1:6" ht="30">
      <c r="A403" s="52">
        <v>838</v>
      </c>
      <c r="B403" s="53">
        <v>45254</v>
      </c>
      <c r="C403" s="54" t="s">
        <v>22</v>
      </c>
      <c r="D403" s="54" t="s">
        <v>438</v>
      </c>
      <c r="E403" s="55">
        <v>0.55555555555555558</v>
      </c>
      <c r="F403" s="54" t="s">
        <v>1357</v>
      </c>
    </row>
    <row r="404" spans="1:6" ht="30">
      <c r="A404" s="52">
        <v>721</v>
      </c>
      <c r="B404" s="53">
        <v>45254</v>
      </c>
      <c r="C404" s="54" t="s">
        <v>22</v>
      </c>
      <c r="D404" s="54" t="s">
        <v>885</v>
      </c>
      <c r="E404" s="55">
        <v>0.55555555555555558</v>
      </c>
      <c r="F404" s="54" t="s">
        <v>1357</v>
      </c>
    </row>
    <row r="405" spans="1:6" ht="30">
      <c r="A405" s="52">
        <v>211</v>
      </c>
      <c r="B405" s="53">
        <v>45254</v>
      </c>
      <c r="C405" s="54" t="s">
        <v>22</v>
      </c>
      <c r="D405" s="54" t="s">
        <v>248</v>
      </c>
      <c r="E405" s="55">
        <v>0.55625000000000002</v>
      </c>
      <c r="F405" s="54" t="s">
        <v>1357</v>
      </c>
    </row>
    <row r="406" spans="1:6" ht="30">
      <c r="A406" s="52">
        <v>251</v>
      </c>
      <c r="B406" s="53">
        <v>45254</v>
      </c>
      <c r="C406" s="54" t="s">
        <v>22</v>
      </c>
      <c r="D406" s="54" t="s">
        <v>248</v>
      </c>
      <c r="E406" s="55">
        <v>0.55625000000000002</v>
      </c>
      <c r="F406" s="54" t="s">
        <v>1357</v>
      </c>
    </row>
    <row r="407" spans="1:6" ht="30">
      <c r="A407" s="52">
        <v>874</v>
      </c>
      <c r="B407" s="53">
        <v>45254</v>
      </c>
      <c r="C407" s="54" t="s">
        <v>22</v>
      </c>
      <c r="D407" s="54" t="s">
        <v>438</v>
      </c>
      <c r="E407" s="55">
        <v>0.55694444444444446</v>
      </c>
      <c r="F407" s="54" t="s">
        <v>1357</v>
      </c>
    </row>
    <row r="408" spans="1:6" ht="30">
      <c r="A408" s="52">
        <v>865</v>
      </c>
      <c r="B408" s="53">
        <v>45254</v>
      </c>
      <c r="C408" s="54" t="s">
        <v>22</v>
      </c>
      <c r="D408" s="54" t="s">
        <v>438</v>
      </c>
      <c r="E408" s="55">
        <v>0.55694444444444446</v>
      </c>
      <c r="F408" s="54" t="s">
        <v>1357</v>
      </c>
    </row>
    <row r="409" spans="1:6" ht="30">
      <c r="A409" s="52">
        <v>610</v>
      </c>
      <c r="B409" s="53">
        <v>45254</v>
      </c>
      <c r="C409" s="54" t="s">
        <v>22</v>
      </c>
      <c r="D409" s="54" t="s">
        <v>833</v>
      </c>
      <c r="E409" s="55">
        <v>0.55694444444444446</v>
      </c>
      <c r="F409" s="54" t="s">
        <v>1357</v>
      </c>
    </row>
    <row r="410" spans="1:6" ht="30">
      <c r="A410" s="52">
        <v>856</v>
      </c>
      <c r="B410" s="53">
        <v>45254</v>
      </c>
      <c r="C410" s="54" t="s">
        <v>22</v>
      </c>
      <c r="D410" s="54" t="s">
        <v>438</v>
      </c>
      <c r="E410" s="55">
        <v>0.55694444444444446</v>
      </c>
      <c r="F410" s="54" t="s">
        <v>1357</v>
      </c>
    </row>
    <row r="411" spans="1:6">
      <c r="A411" s="52">
        <v>602</v>
      </c>
      <c r="B411" s="53">
        <v>45254</v>
      </c>
      <c r="C411" s="54" t="s">
        <v>22</v>
      </c>
      <c r="D411" s="54" t="s">
        <v>23</v>
      </c>
      <c r="E411" s="55">
        <v>0.55694444444444446</v>
      </c>
      <c r="F411" s="54" t="s">
        <v>1357</v>
      </c>
    </row>
    <row r="412" spans="1:6" ht="30">
      <c r="A412" s="52">
        <v>611</v>
      </c>
      <c r="B412" s="53">
        <v>45254</v>
      </c>
      <c r="C412" s="54" t="s">
        <v>22</v>
      </c>
      <c r="D412" s="54" t="s">
        <v>833</v>
      </c>
      <c r="E412" s="55">
        <v>0.55694444444444446</v>
      </c>
      <c r="F412" s="54" t="s">
        <v>1357</v>
      </c>
    </row>
    <row r="413" spans="1:6" ht="30">
      <c r="A413" s="52">
        <v>716</v>
      </c>
      <c r="B413" s="53">
        <v>45254</v>
      </c>
      <c r="C413" s="54" t="s">
        <v>22</v>
      </c>
      <c r="D413" s="54" t="s">
        <v>885</v>
      </c>
      <c r="E413" s="55">
        <v>0.55763888888888891</v>
      </c>
      <c r="F413" s="54" t="s">
        <v>1357</v>
      </c>
    </row>
    <row r="414" spans="1:6" ht="30">
      <c r="A414" s="52">
        <v>893</v>
      </c>
      <c r="B414" s="53">
        <v>45254</v>
      </c>
      <c r="C414" s="54" t="s">
        <v>22</v>
      </c>
      <c r="D414" s="54" t="s">
        <v>438</v>
      </c>
      <c r="E414" s="55">
        <v>0.55902777777777779</v>
      </c>
      <c r="F414" s="54" t="s">
        <v>1357</v>
      </c>
    </row>
    <row r="415" spans="1:6" ht="30">
      <c r="A415" s="52">
        <v>338</v>
      </c>
      <c r="B415" s="53">
        <v>45254</v>
      </c>
      <c r="C415" s="54" t="s">
        <v>22</v>
      </c>
      <c r="D415" s="54" t="s">
        <v>450</v>
      </c>
      <c r="E415" s="55">
        <v>0.55972222222222223</v>
      </c>
      <c r="F415" s="54" t="s">
        <v>1357</v>
      </c>
    </row>
    <row r="416" spans="1:6" ht="30">
      <c r="A416" s="52">
        <v>342</v>
      </c>
      <c r="B416" s="53">
        <v>45254</v>
      </c>
      <c r="C416" s="54" t="s">
        <v>22</v>
      </c>
      <c r="D416" s="54" t="s">
        <v>450</v>
      </c>
      <c r="E416" s="55">
        <v>0.55972222222222223</v>
      </c>
      <c r="F416" s="54" t="s">
        <v>1357</v>
      </c>
    </row>
    <row r="417" spans="1:6" ht="30">
      <c r="A417" s="52">
        <v>115</v>
      </c>
      <c r="B417" s="53">
        <v>45254</v>
      </c>
      <c r="C417" s="54" t="s">
        <v>22</v>
      </c>
      <c r="D417" s="54" t="s">
        <v>89</v>
      </c>
      <c r="E417" s="55">
        <v>0.56041666666666667</v>
      </c>
      <c r="F417" s="54" t="s">
        <v>1357</v>
      </c>
    </row>
    <row r="418" spans="1:6" ht="30">
      <c r="A418" s="52">
        <v>848</v>
      </c>
      <c r="B418" s="53">
        <v>45254</v>
      </c>
      <c r="C418" s="54" t="s">
        <v>22</v>
      </c>
      <c r="D418" s="54" t="s">
        <v>438</v>
      </c>
      <c r="E418" s="55">
        <v>0.56041666666666667</v>
      </c>
      <c r="F418" s="54" t="s">
        <v>1357</v>
      </c>
    </row>
    <row r="419" spans="1:6" ht="30">
      <c r="A419" s="52">
        <v>892</v>
      </c>
      <c r="B419" s="53">
        <v>45254</v>
      </c>
      <c r="C419" s="54" t="s">
        <v>22</v>
      </c>
      <c r="D419" s="54" t="s">
        <v>438</v>
      </c>
      <c r="E419" s="55">
        <v>0.56111111111111112</v>
      </c>
      <c r="F419" s="54" t="s">
        <v>1357</v>
      </c>
    </row>
    <row r="420" spans="1:6" ht="30">
      <c r="A420" s="52">
        <v>735</v>
      </c>
      <c r="B420" s="53">
        <v>45254</v>
      </c>
      <c r="C420" s="54" t="s">
        <v>22</v>
      </c>
      <c r="D420" s="54" t="s">
        <v>885</v>
      </c>
      <c r="E420" s="55">
        <v>0.56111111111111112</v>
      </c>
      <c r="F420" s="54" t="s">
        <v>1357</v>
      </c>
    </row>
    <row r="421" spans="1:6" ht="30">
      <c r="A421" s="52">
        <v>891</v>
      </c>
      <c r="B421" s="53">
        <v>45254</v>
      </c>
      <c r="C421" s="54" t="s">
        <v>22</v>
      </c>
      <c r="D421" s="54" t="s">
        <v>438</v>
      </c>
      <c r="E421" s="55">
        <v>0.56111111111111112</v>
      </c>
      <c r="F421" s="54" t="s">
        <v>1357</v>
      </c>
    </row>
    <row r="422" spans="1:6" ht="30">
      <c r="A422" s="52">
        <v>881</v>
      </c>
      <c r="B422" s="53">
        <v>45254</v>
      </c>
      <c r="C422" s="54" t="s">
        <v>22</v>
      </c>
      <c r="D422" s="54" t="s">
        <v>438</v>
      </c>
      <c r="E422" s="55">
        <v>0.56111111111111112</v>
      </c>
      <c r="F422" s="54" t="s">
        <v>1357</v>
      </c>
    </row>
    <row r="423" spans="1:6" ht="30">
      <c r="A423" s="52">
        <v>872</v>
      </c>
      <c r="B423" s="53">
        <v>45254</v>
      </c>
      <c r="C423" s="54" t="s">
        <v>22</v>
      </c>
      <c r="D423" s="54" t="s">
        <v>438</v>
      </c>
      <c r="E423" s="55">
        <v>0.56458333333333333</v>
      </c>
      <c r="F423" s="54" t="s">
        <v>1358</v>
      </c>
    </row>
    <row r="424" spans="1:6" ht="30">
      <c r="A424" s="52">
        <v>450</v>
      </c>
      <c r="B424" s="53">
        <v>45254</v>
      </c>
      <c r="C424" s="54" t="s">
        <v>22</v>
      </c>
      <c r="D424" s="54" t="s">
        <v>616</v>
      </c>
      <c r="E424" s="55">
        <v>0.56874999999999998</v>
      </c>
      <c r="F424" s="54" t="s">
        <v>1358</v>
      </c>
    </row>
    <row r="425" spans="1:6" ht="30">
      <c r="A425" s="52">
        <v>833</v>
      </c>
      <c r="B425" s="53">
        <v>45254</v>
      </c>
      <c r="C425" s="54" t="s">
        <v>22</v>
      </c>
      <c r="D425" s="54" t="s">
        <v>438</v>
      </c>
      <c r="E425" s="55">
        <v>0.56874999999999998</v>
      </c>
      <c r="F425" s="54" t="s">
        <v>1358</v>
      </c>
    </row>
    <row r="426" spans="1:6" ht="30">
      <c r="A426" s="52">
        <v>451</v>
      </c>
      <c r="B426" s="53">
        <v>45254</v>
      </c>
      <c r="C426" s="54" t="s">
        <v>22</v>
      </c>
      <c r="D426" s="54" t="s">
        <v>616</v>
      </c>
      <c r="E426" s="55">
        <v>0.56874999999999998</v>
      </c>
      <c r="F426" s="54" t="s">
        <v>1358</v>
      </c>
    </row>
    <row r="427" spans="1:6" ht="30">
      <c r="A427" s="52">
        <v>232</v>
      </c>
      <c r="B427" s="53">
        <v>45254</v>
      </c>
      <c r="C427" s="54" t="s">
        <v>22</v>
      </c>
      <c r="D427" s="54" t="s">
        <v>248</v>
      </c>
      <c r="E427" s="55">
        <v>0.56944444444444442</v>
      </c>
      <c r="F427" s="54" t="s">
        <v>1358</v>
      </c>
    </row>
    <row r="428" spans="1:6" ht="30">
      <c r="A428" s="52">
        <v>738</v>
      </c>
      <c r="B428" s="53">
        <v>45254</v>
      </c>
      <c r="C428" s="54" t="s">
        <v>22</v>
      </c>
      <c r="D428" s="54" t="s">
        <v>885</v>
      </c>
      <c r="E428" s="55">
        <v>0.56944444444444442</v>
      </c>
      <c r="F428" s="54" t="s">
        <v>1358</v>
      </c>
    </row>
    <row r="429" spans="1:6" ht="30">
      <c r="A429" s="52">
        <v>329</v>
      </c>
      <c r="B429" s="53">
        <v>45254</v>
      </c>
      <c r="C429" s="54" t="s">
        <v>22</v>
      </c>
      <c r="D429" s="54" t="s">
        <v>450</v>
      </c>
      <c r="E429" s="55">
        <v>0.56944444444444442</v>
      </c>
      <c r="F429" s="54" t="s">
        <v>1358</v>
      </c>
    </row>
    <row r="430" spans="1:6" ht="30">
      <c r="A430" s="52">
        <v>418</v>
      </c>
      <c r="B430" s="53">
        <v>45254</v>
      </c>
      <c r="C430" s="54" t="s">
        <v>22</v>
      </c>
      <c r="D430" s="54" t="s">
        <v>616</v>
      </c>
      <c r="E430" s="55">
        <v>0.56944444444444442</v>
      </c>
      <c r="F430" s="54" t="s">
        <v>1358</v>
      </c>
    </row>
    <row r="431" spans="1:6" ht="30">
      <c r="A431" s="52">
        <v>717</v>
      </c>
      <c r="B431" s="53">
        <v>45254</v>
      </c>
      <c r="C431" s="54" t="s">
        <v>22</v>
      </c>
      <c r="D431" s="54" t="s">
        <v>885</v>
      </c>
      <c r="E431" s="55">
        <v>0.56944444444444442</v>
      </c>
      <c r="F431" s="54" t="s">
        <v>1358</v>
      </c>
    </row>
    <row r="432" spans="1:6" ht="30">
      <c r="A432" s="52">
        <v>334</v>
      </c>
      <c r="B432" s="53">
        <v>45254</v>
      </c>
      <c r="C432" s="54" t="s">
        <v>22</v>
      </c>
      <c r="D432" s="54" t="s">
        <v>450</v>
      </c>
      <c r="E432" s="55">
        <v>0.56944444444444442</v>
      </c>
      <c r="F432" s="54" t="s">
        <v>1358</v>
      </c>
    </row>
    <row r="433" spans="1:6" ht="30">
      <c r="A433" s="52">
        <v>817</v>
      </c>
      <c r="B433" s="53">
        <v>45254</v>
      </c>
      <c r="C433" s="54" t="s">
        <v>22</v>
      </c>
      <c r="D433" s="54" t="s">
        <v>438</v>
      </c>
      <c r="E433" s="55">
        <v>0.57361111111111107</v>
      </c>
      <c r="F433" s="54" t="s">
        <v>1358</v>
      </c>
    </row>
    <row r="434" spans="1:6" ht="30">
      <c r="A434" s="52">
        <v>350</v>
      </c>
      <c r="B434" s="53">
        <v>45254</v>
      </c>
      <c r="C434" s="54" t="s">
        <v>22</v>
      </c>
      <c r="D434" s="54" t="s">
        <v>450</v>
      </c>
      <c r="E434" s="55">
        <v>0.57361111111111107</v>
      </c>
      <c r="F434" s="54" t="s">
        <v>1358</v>
      </c>
    </row>
    <row r="435" spans="1:6" ht="30">
      <c r="A435" s="52">
        <v>871</v>
      </c>
      <c r="B435" s="53">
        <v>45254</v>
      </c>
      <c r="C435" s="54" t="s">
        <v>22</v>
      </c>
      <c r="D435" s="54" t="s">
        <v>438</v>
      </c>
      <c r="E435" s="55">
        <v>0.57361111111111107</v>
      </c>
      <c r="F435" s="54" t="s">
        <v>1358</v>
      </c>
    </row>
    <row r="436" spans="1:6" ht="30">
      <c r="A436" s="52">
        <v>870</v>
      </c>
      <c r="B436" s="53">
        <v>45254</v>
      </c>
      <c r="C436" s="54" t="s">
        <v>22</v>
      </c>
      <c r="D436" s="54" t="s">
        <v>438</v>
      </c>
      <c r="E436" s="55">
        <v>0.57361111111111107</v>
      </c>
      <c r="F436" s="54" t="s">
        <v>1358</v>
      </c>
    </row>
    <row r="437" spans="1:6" ht="30">
      <c r="A437" s="52">
        <v>820</v>
      </c>
      <c r="B437" s="53">
        <v>45254</v>
      </c>
      <c r="C437" s="54" t="s">
        <v>22</v>
      </c>
      <c r="D437" s="54" t="s">
        <v>438</v>
      </c>
      <c r="E437" s="55">
        <v>0.57430555555555551</v>
      </c>
      <c r="F437" s="54" t="s">
        <v>1358</v>
      </c>
    </row>
    <row r="438" spans="1:6" ht="30">
      <c r="A438" s="52">
        <v>732</v>
      </c>
      <c r="B438" s="53">
        <v>45254</v>
      </c>
      <c r="C438" s="54" t="s">
        <v>22</v>
      </c>
      <c r="D438" s="54" t="s">
        <v>885</v>
      </c>
      <c r="E438" s="55">
        <v>0.57430555555555551</v>
      </c>
      <c r="F438" s="54" t="s">
        <v>1358</v>
      </c>
    </row>
    <row r="439" spans="1:6" ht="30">
      <c r="A439" s="52">
        <v>742</v>
      </c>
      <c r="B439" s="53">
        <v>45254</v>
      </c>
      <c r="C439" s="54" t="s">
        <v>22</v>
      </c>
      <c r="D439" s="54" t="s">
        <v>885</v>
      </c>
      <c r="E439" s="55">
        <v>0.5756944444444444</v>
      </c>
      <c r="F439" s="54" t="s">
        <v>1358</v>
      </c>
    </row>
    <row r="440" spans="1:6">
      <c r="A440" s="52">
        <v>802</v>
      </c>
      <c r="B440" s="53">
        <v>45254</v>
      </c>
      <c r="C440" s="54" t="s">
        <v>22</v>
      </c>
      <c r="D440" s="54" t="s">
        <v>23</v>
      </c>
      <c r="E440" s="55">
        <v>0.57708333333333328</v>
      </c>
      <c r="F440" s="54" t="s">
        <v>1358</v>
      </c>
    </row>
    <row r="441" spans="1:6" ht="30">
      <c r="A441" s="52">
        <v>138</v>
      </c>
      <c r="B441" s="53">
        <v>45254</v>
      </c>
      <c r="C441" s="54" t="s">
        <v>22</v>
      </c>
      <c r="D441" s="54" t="s">
        <v>89</v>
      </c>
      <c r="E441" s="55">
        <v>0.5805555555555556</v>
      </c>
      <c r="F441" s="54" t="s">
        <v>1358</v>
      </c>
    </row>
    <row r="442" spans="1:6" ht="30">
      <c r="A442" s="52">
        <v>348</v>
      </c>
      <c r="B442" s="53">
        <v>45254</v>
      </c>
      <c r="C442" s="54" t="s">
        <v>22</v>
      </c>
      <c r="D442" s="54" t="s">
        <v>450</v>
      </c>
      <c r="E442" s="55">
        <v>0.58402777777777781</v>
      </c>
      <c r="F442" s="54" t="s">
        <v>1358</v>
      </c>
    </row>
    <row r="443" spans="1:6" ht="30">
      <c r="A443" s="52">
        <v>862</v>
      </c>
      <c r="B443" s="53">
        <v>45254</v>
      </c>
      <c r="C443" s="54" t="s">
        <v>22</v>
      </c>
      <c r="D443" s="54" t="s">
        <v>438</v>
      </c>
      <c r="E443" s="55">
        <v>0.58402777777777781</v>
      </c>
      <c r="F443" s="54" t="s">
        <v>1358</v>
      </c>
    </row>
    <row r="444" spans="1:6" ht="30">
      <c r="A444" s="52">
        <v>869</v>
      </c>
      <c r="B444" s="53">
        <v>45254</v>
      </c>
      <c r="C444" s="54" t="s">
        <v>22</v>
      </c>
      <c r="D444" s="54" t="s">
        <v>438</v>
      </c>
      <c r="E444" s="55">
        <v>0.58402777777777781</v>
      </c>
      <c r="F444" s="54" t="s">
        <v>1358</v>
      </c>
    </row>
    <row r="445" spans="1:6" ht="30">
      <c r="A445" s="52">
        <v>219</v>
      </c>
      <c r="B445" s="53">
        <v>45254</v>
      </c>
      <c r="C445" s="54" t="s">
        <v>22</v>
      </c>
      <c r="D445" s="54" t="s">
        <v>248</v>
      </c>
      <c r="E445" s="55">
        <v>0.58472222222222225</v>
      </c>
      <c r="F445" s="54" t="s">
        <v>1358</v>
      </c>
    </row>
    <row r="446" spans="1:6" ht="30">
      <c r="A446" s="52">
        <v>811</v>
      </c>
      <c r="B446" s="53">
        <v>45254</v>
      </c>
      <c r="C446" s="54" t="s">
        <v>22</v>
      </c>
      <c r="D446" s="54" t="s">
        <v>438</v>
      </c>
      <c r="E446" s="55">
        <v>0.58958333333333335</v>
      </c>
      <c r="F446" s="54" t="s">
        <v>1358</v>
      </c>
    </row>
    <row r="447" spans="1:6">
      <c r="A447" s="52">
        <v>102</v>
      </c>
      <c r="B447" s="53">
        <v>45254</v>
      </c>
      <c r="C447" s="54" t="s">
        <v>22</v>
      </c>
      <c r="D447" s="54" t="s">
        <v>23</v>
      </c>
      <c r="E447" s="55">
        <v>0.59097222222222223</v>
      </c>
      <c r="F447" s="54" t="s">
        <v>1357</v>
      </c>
    </row>
    <row r="448" spans="1:6" ht="30">
      <c r="A448" s="52">
        <v>317</v>
      </c>
      <c r="B448" s="53">
        <v>45254</v>
      </c>
      <c r="C448" s="54" t="s">
        <v>22</v>
      </c>
      <c r="D448" s="54" t="s">
        <v>450</v>
      </c>
      <c r="E448" s="55">
        <v>0.59305555555555556</v>
      </c>
      <c r="F448" s="54" t="s">
        <v>1358</v>
      </c>
    </row>
    <row r="449" spans="1:6" ht="30">
      <c r="A449" s="52">
        <v>739</v>
      </c>
      <c r="B449" s="53">
        <v>45254</v>
      </c>
      <c r="C449" s="54" t="s">
        <v>22</v>
      </c>
      <c r="D449" s="54" t="s">
        <v>885</v>
      </c>
      <c r="E449" s="55">
        <v>0.6020833333333333</v>
      </c>
      <c r="F449" s="54" t="s">
        <v>1358</v>
      </c>
    </row>
    <row r="450" spans="1:6" ht="30">
      <c r="A450" s="52">
        <v>325</v>
      </c>
      <c r="B450" s="53">
        <v>45254</v>
      </c>
      <c r="C450" s="54" t="s">
        <v>22</v>
      </c>
      <c r="D450" s="54" t="s">
        <v>450</v>
      </c>
      <c r="E450" s="55">
        <v>0.60555555555555551</v>
      </c>
      <c r="F450" s="54" t="s">
        <v>1358</v>
      </c>
    </row>
    <row r="451" spans="1:6" ht="30">
      <c r="A451" s="52">
        <v>337</v>
      </c>
      <c r="B451" s="53">
        <v>45254</v>
      </c>
      <c r="C451" s="54" t="s">
        <v>22</v>
      </c>
      <c r="D451" s="54" t="s">
        <v>450</v>
      </c>
      <c r="E451" s="55">
        <v>0.60555555555555551</v>
      </c>
      <c r="F451" s="54" t="s">
        <v>1358</v>
      </c>
    </row>
    <row r="452" spans="1:6" ht="30">
      <c r="A452" s="52">
        <v>815</v>
      </c>
      <c r="B452" s="53">
        <v>45254</v>
      </c>
      <c r="C452" s="54" t="s">
        <v>22</v>
      </c>
      <c r="D452" s="54" t="s">
        <v>438</v>
      </c>
      <c r="E452" s="55">
        <v>0.61388888888888893</v>
      </c>
      <c r="F452" s="54" t="s">
        <v>1358</v>
      </c>
    </row>
    <row r="453" spans="1:6" ht="30">
      <c r="A453" s="52">
        <v>123</v>
      </c>
      <c r="B453" s="53">
        <v>45254</v>
      </c>
      <c r="C453" s="54" t="s">
        <v>22</v>
      </c>
      <c r="D453" s="54" t="s">
        <v>89</v>
      </c>
      <c r="E453" s="55">
        <v>0.61458333333333337</v>
      </c>
      <c r="F453" s="54" t="s">
        <v>1358</v>
      </c>
    </row>
    <row r="454" spans="1:6" ht="30">
      <c r="A454" s="52">
        <v>234</v>
      </c>
      <c r="B454" s="53">
        <v>45254</v>
      </c>
      <c r="C454" s="54" t="s">
        <v>22</v>
      </c>
      <c r="D454" s="54" t="s">
        <v>248</v>
      </c>
      <c r="E454" s="55">
        <v>0.61736111111111114</v>
      </c>
      <c r="F454" s="54" t="s">
        <v>1358</v>
      </c>
    </row>
    <row r="455" spans="1:6">
      <c r="A455" s="52">
        <v>403</v>
      </c>
      <c r="B455" s="53">
        <v>45254</v>
      </c>
      <c r="C455" s="54" t="s">
        <v>22</v>
      </c>
      <c r="D455" s="54" t="s">
        <v>23</v>
      </c>
      <c r="E455" s="55">
        <v>0.61944444444444446</v>
      </c>
      <c r="F455" s="54" t="s">
        <v>1357</v>
      </c>
    </row>
    <row r="456" spans="1:6">
      <c r="A456" s="52">
        <v>203</v>
      </c>
      <c r="B456" s="53">
        <v>45261</v>
      </c>
      <c r="C456" s="54" t="s">
        <v>22</v>
      </c>
      <c r="D456" s="54" t="s">
        <v>23</v>
      </c>
      <c r="E456" s="55">
        <v>0.52638888888888891</v>
      </c>
      <c r="F456" s="54" t="s">
        <v>1357</v>
      </c>
    </row>
    <row r="457" spans="1:6">
      <c r="A457" s="52">
        <v>3</v>
      </c>
      <c r="B457" s="53">
        <v>45261</v>
      </c>
      <c r="C457" s="54" t="s">
        <v>22</v>
      </c>
      <c r="D457" s="54" t="s">
        <v>23</v>
      </c>
      <c r="E457" s="55">
        <v>0.52638888888888891</v>
      </c>
      <c r="F457" s="54" t="s">
        <v>1357</v>
      </c>
    </row>
    <row r="458" spans="1:6">
      <c r="A458" s="52">
        <v>103</v>
      </c>
      <c r="B458" s="53">
        <v>45261</v>
      </c>
      <c r="C458" s="54" t="s">
        <v>22</v>
      </c>
      <c r="D458" s="54" t="s">
        <v>23</v>
      </c>
      <c r="E458" s="55">
        <v>0.52638888888888891</v>
      </c>
      <c r="F458" s="54" t="s">
        <v>1357</v>
      </c>
    </row>
    <row r="459" spans="1:6" ht="30">
      <c r="A459" s="52">
        <v>740</v>
      </c>
      <c r="B459" s="53">
        <v>45261</v>
      </c>
      <c r="C459" s="54" t="s">
        <v>22</v>
      </c>
      <c r="D459" s="54" t="s">
        <v>885</v>
      </c>
      <c r="E459" s="55">
        <v>0.52847222222222223</v>
      </c>
      <c r="F459" s="54" t="s">
        <v>1357</v>
      </c>
    </row>
    <row r="460" spans="1:6" ht="30">
      <c r="A460" s="52">
        <v>229</v>
      </c>
      <c r="B460" s="53">
        <v>45261</v>
      </c>
      <c r="C460" s="54" t="s">
        <v>22</v>
      </c>
      <c r="D460" s="54" t="s">
        <v>248</v>
      </c>
      <c r="E460" s="55">
        <v>0.53541666666666665</v>
      </c>
      <c r="F460" s="54" t="s">
        <v>1358</v>
      </c>
    </row>
    <row r="461" spans="1:6" ht="30">
      <c r="A461" s="52">
        <v>721</v>
      </c>
      <c r="B461" s="53">
        <v>45261</v>
      </c>
      <c r="C461" s="54" t="s">
        <v>22</v>
      </c>
      <c r="D461" s="54" t="s">
        <v>885</v>
      </c>
      <c r="E461" s="55">
        <v>0.53611111111111109</v>
      </c>
      <c r="F461" s="54" t="s">
        <v>1357</v>
      </c>
    </row>
    <row r="462" spans="1:6">
      <c r="A462" s="52">
        <v>304</v>
      </c>
      <c r="B462" s="53">
        <v>45261</v>
      </c>
      <c r="C462" s="54" t="s">
        <v>22</v>
      </c>
      <c r="D462" s="54" t="s">
        <v>23</v>
      </c>
      <c r="E462" s="55">
        <v>0.53680555555555554</v>
      </c>
      <c r="F462" s="54" t="s">
        <v>1357</v>
      </c>
    </row>
    <row r="463" spans="1:6" ht="30">
      <c r="A463" s="52">
        <v>889</v>
      </c>
      <c r="B463" s="53">
        <v>45261</v>
      </c>
      <c r="C463" s="54" t="s">
        <v>22</v>
      </c>
      <c r="D463" s="54" t="s">
        <v>438</v>
      </c>
      <c r="E463" s="55">
        <v>0.53888888888888886</v>
      </c>
      <c r="F463" s="54" t="s">
        <v>1357</v>
      </c>
    </row>
    <row r="464" spans="1:6">
      <c r="A464" s="52">
        <v>6</v>
      </c>
      <c r="B464" s="53">
        <v>45261</v>
      </c>
      <c r="C464" s="54" t="s">
        <v>22</v>
      </c>
      <c r="D464" s="54" t="s">
        <v>23</v>
      </c>
      <c r="E464" s="55">
        <v>0.5395833333333333</v>
      </c>
      <c r="F464" s="54" t="s">
        <v>1357</v>
      </c>
    </row>
    <row r="465" spans="1:6" ht="30">
      <c r="A465" s="52">
        <v>140</v>
      </c>
      <c r="B465" s="53">
        <v>45261</v>
      </c>
      <c r="C465" s="54" t="s">
        <v>22</v>
      </c>
      <c r="D465" s="54" t="s">
        <v>89</v>
      </c>
      <c r="E465" s="55">
        <v>0.54027777777777775</v>
      </c>
      <c r="F465" s="54" t="s">
        <v>1357</v>
      </c>
    </row>
    <row r="466" spans="1:6" ht="30">
      <c r="A466" s="52">
        <v>879</v>
      </c>
      <c r="B466" s="53">
        <v>45261</v>
      </c>
      <c r="C466" s="54" t="s">
        <v>22</v>
      </c>
      <c r="D466" s="54" t="s">
        <v>438</v>
      </c>
      <c r="E466" s="55">
        <v>0.54097222222222219</v>
      </c>
      <c r="F466" s="54" t="s">
        <v>1357</v>
      </c>
    </row>
    <row r="467" spans="1:6" ht="30">
      <c r="A467" s="52">
        <v>247</v>
      </c>
      <c r="B467" s="53">
        <v>45261</v>
      </c>
      <c r="C467" s="54" t="s">
        <v>22</v>
      </c>
      <c r="D467" s="54" t="s">
        <v>248</v>
      </c>
      <c r="E467" s="55">
        <v>0.54166666666666663</v>
      </c>
      <c r="F467" s="54" t="s">
        <v>1357</v>
      </c>
    </row>
    <row r="468" spans="1:6" ht="30">
      <c r="A468" s="52">
        <v>435</v>
      </c>
      <c r="B468" s="53">
        <v>45261</v>
      </c>
      <c r="C468" s="54" t="s">
        <v>22</v>
      </c>
      <c r="D468" s="54" t="s">
        <v>616</v>
      </c>
      <c r="E468" s="55">
        <v>0.54166666666666663</v>
      </c>
      <c r="F468" s="54" t="s">
        <v>1357</v>
      </c>
    </row>
    <row r="469" spans="1:6" ht="30">
      <c r="A469" s="52">
        <v>719</v>
      </c>
      <c r="B469" s="53">
        <v>45261</v>
      </c>
      <c r="C469" s="54" t="s">
        <v>22</v>
      </c>
      <c r="D469" s="54" t="s">
        <v>885</v>
      </c>
      <c r="E469" s="55">
        <v>0.54166666666666663</v>
      </c>
      <c r="F469" s="54" t="s">
        <v>1357</v>
      </c>
    </row>
    <row r="470" spans="1:6" ht="30">
      <c r="A470" s="52">
        <v>122</v>
      </c>
      <c r="B470" s="53">
        <v>45261</v>
      </c>
      <c r="C470" s="54" t="s">
        <v>22</v>
      </c>
      <c r="D470" s="54" t="s">
        <v>89</v>
      </c>
      <c r="E470" s="55">
        <v>0.54166666666666663</v>
      </c>
      <c r="F470" s="54" t="s">
        <v>1357</v>
      </c>
    </row>
    <row r="471" spans="1:6">
      <c r="A471" s="52">
        <v>1</v>
      </c>
      <c r="B471" s="53">
        <v>45261</v>
      </c>
      <c r="C471" s="54" t="s">
        <v>22</v>
      </c>
      <c r="D471" s="54" t="s">
        <v>23</v>
      </c>
      <c r="E471" s="55">
        <v>0.54513888888888884</v>
      </c>
      <c r="F471" s="54" t="s">
        <v>1357</v>
      </c>
    </row>
    <row r="472" spans="1:6" ht="30">
      <c r="A472" s="52">
        <v>338</v>
      </c>
      <c r="B472" s="53">
        <v>45261</v>
      </c>
      <c r="C472" s="54" t="s">
        <v>22</v>
      </c>
      <c r="D472" s="54" t="s">
        <v>450</v>
      </c>
      <c r="E472" s="55">
        <v>0.54513888888888884</v>
      </c>
      <c r="F472" s="54" t="s">
        <v>1357</v>
      </c>
    </row>
    <row r="473" spans="1:6">
      <c r="A473" s="52">
        <v>502</v>
      </c>
      <c r="B473" s="53">
        <v>45261</v>
      </c>
      <c r="C473" s="54" t="s">
        <v>22</v>
      </c>
      <c r="D473" s="54" t="s">
        <v>23</v>
      </c>
      <c r="E473" s="55">
        <v>0.54583333333333328</v>
      </c>
      <c r="F473" s="54" t="s">
        <v>1357</v>
      </c>
    </row>
    <row r="474" spans="1:6">
      <c r="A474" s="52">
        <v>504</v>
      </c>
      <c r="B474" s="53">
        <v>45261</v>
      </c>
      <c r="C474" s="54" t="s">
        <v>22</v>
      </c>
      <c r="D474" s="54" t="s">
        <v>23</v>
      </c>
      <c r="E474" s="55">
        <v>0.54652777777777772</v>
      </c>
      <c r="F474" s="54" t="s">
        <v>1357</v>
      </c>
    </row>
    <row r="475" spans="1:6">
      <c r="A475" s="52">
        <v>703</v>
      </c>
      <c r="B475" s="53">
        <v>45261</v>
      </c>
      <c r="C475" s="54" t="s">
        <v>22</v>
      </c>
      <c r="D475" s="54" t="s">
        <v>23</v>
      </c>
      <c r="E475" s="55">
        <v>0.54652777777777772</v>
      </c>
      <c r="F475" s="54" t="s">
        <v>1357</v>
      </c>
    </row>
    <row r="476" spans="1:6">
      <c r="A476" s="52">
        <v>802</v>
      </c>
      <c r="B476" s="53">
        <v>45261</v>
      </c>
      <c r="C476" s="54" t="s">
        <v>22</v>
      </c>
      <c r="D476" s="54" t="s">
        <v>23</v>
      </c>
      <c r="E476" s="55">
        <v>0.54722222222222228</v>
      </c>
      <c r="F476" s="54" t="s">
        <v>1357</v>
      </c>
    </row>
    <row r="477" spans="1:6" ht="30">
      <c r="A477" s="52">
        <v>845</v>
      </c>
      <c r="B477" s="53">
        <v>45261</v>
      </c>
      <c r="C477" s="54" t="s">
        <v>22</v>
      </c>
      <c r="D477" s="54" t="s">
        <v>438</v>
      </c>
      <c r="E477" s="55">
        <v>0.54722222222222228</v>
      </c>
      <c r="F477" s="54" t="s">
        <v>1357</v>
      </c>
    </row>
    <row r="478" spans="1:6" ht="30">
      <c r="A478" s="52">
        <v>214</v>
      </c>
      <c r="B478" s="53">
        <v>45261</v>
      </c>
      <c r="C478" s="54" t="s">
        <v>22</v>
      </c>
      <c r="D478" s="54" t="s">
        <v>248</v>
      </c>
      <c r="E478" s="55">
        <v>0.54791666666666672</v>
      </c>
      <c r="F478" s="54" t="s">
        <v>1357</v>
      </c>
    </row>
    <row r="479" spans="1:6" ht="30">
      <c r="A479" s="52">
        <v>855</v>
      </c>
      <c r="B479" s="53">
        <v>45261</v>
      </c>
      <c r="C479" s="54" t="s">
        <v>22</v>
      </c>
      <c r="D479" s="54" t="s">
        <v>438</v>
      </c>
      <c r="E479" s="55">
        <v>0.54791666666666672</v>
      </c>
      <c r="F479" s="54" t="s">
        <v>1358</v>
      </c>
    </row>
    <row r="480" spans="1:6" ht="30">
      <c r="A480" s="52">
        <v>826</v>
      </c>
      <c r="B480" s="53">
        <v>45261</v>
      </c>
      <c r="C480" s="54" t="s">
        <v>22</v>
      </c>
      <c r="D480" s="54" t="s">
        <v>438</v>
      </c>
      <c r="E480" s="55">
        <v>0.54861111111111116</v>
      </c>
      <c r="F480" s="54" t="s">
        <v>1357</v>
      </c>
    </row>
    <row r="481" spans="1:6" ht="30">
      <c r="A481" s="52">
        <v>610</v>
      </c>
      <c r="B481" s="53">
        <v>45261</v>
      </c>
      <c r="C481" s="54" t="s">
        <v>22</v>
      </c>
      <c r="D481" s="54" t="s">
        <v>833</v>
      </c>
      <c r="E481" s="55">
        <v>0.5493055555555556</v>
      </c>
      <c r="F481" s="54" t="s">
        <v>1357</v>
      </c>
    </row>
    <row r="482" spans="1:6" ht="30">
      <c r="A482" s="52">
        <v>618</v>
      </c>
      <c r="B482" s="53">
        <v>45261</v>
      </c>
      <c r="C482" s="54" t="s">
        <v>22</v>
      </c>
      <c r="D482" s="54" t="s">
        <v>833</v>
      </c>
      <c r="E482" s="55">
        <v>0.55000000000000004</v>
      </c>
      <c r="F482" s="54" t="s">
        <v>1358</v>
      </c>
    </row>
    <row r="483" spans="1:6" ht="30">
      <c r="A483" s="52">
        <v>614</v>
      </c>
      <c r="B483" s="53">
        <v>45261</v>
      </c>
      <c r="C483" s="54" t="s">
        <v>22</v>
      </c>
      <c r="D483" s="54" t="s">
        <v>833</v>
      </c>
      <c r="E483" s="55">
        <v>0.55000000000000004</v>
      </c>
      <c r="F483" s="54" t="s">
        <v>1358</v>
      </c>
    </row>
    <row r="484" spans="1:6" ht="30">
      <c r="A484" s="52">
        <v>620</v>
      </c>
      <c r="B484" s="53">
        <v>45261</v>
      </c>
      <c r="C484" s="54" t="s">
        <v>22</v>
      </c>
      <c r="D484" s="54" t="s">
        <v>833</v>
      </c>
      <c r="E484" s="55">
        <v>0.55069444444444449</v>
      </c>
      <c r="F484" s="54" t="s">
        <v>1358</v>
      </c>
    </row>
    <row r="485" spans="1:6">
      <c r="A485" s="52">
        <v>602</v>
      </c>
      <c r="B485" s="53">
        <v>45261</v>
      </c>
      <c r="C485" s="54" t="s">
        <v>22</v>
      </c>
      <c r="D485" s="54" t="s">
        <v>23</v>
      </c>
      <c r="E485" s="55">
        <v>0.55069444444444449</v>
      </c>
      <c r="F485" s="54" t="s">
        <v>1357</v>
      </c>
    </row>
    <row r="486" spans="1:6" ht="30">
      <c r="A486" s="52">
        <v>141</v>
      </c>
      <c r="B486" s="53">
        <v>45261</v>
      </c>
      <c r="C486" s="54" t="s">
        <v>22</v>
      </c>
      <c r="D486" s="54" t="s">
        <v>89</v>
      </c>
      <c r="E486" s="55">
        <v>0.55138888888888893</v>
      </c>
      <c r="F486" s="54" t="s">
        <v>1357</v>
      </c>
    </row>
    <row r="487" spans="1:6" ht="30">
      <c r="A487" s="52">
        <v>525</v>
      </c>
      <c r="B487" s="53">
        <v>45261</v>
      </c>
      <c r="C487" s="54" t="s">
        <v>22</v>
      </c>
      <c r="D487" s="54" t="s">
        <v>773</v>
      </c>
      <c r="E487" s="55">
        <v>0.55208333333333337</v>
      </c>
      <c r="F487" s="54" t="s">
        <v>1357</v>
      </c>
    </row>
    <row r="488" spans="1:6" ht="30">
      <c r="A488" s="52">
        <v>346</v>
      </c>
      <c r="B488" s="53">
        <v>45261</v>
      </c>
      <c r="C488" s="54" t="s">
        <v>22</v>
      </c>
      <c r="D488" s="54" t="s">
        <v>450</v>
      </c>
      <c r="E488" s="55">
        <v>0.55208333333333337</v>
      </c>
      <c r="F488" s="54" t="s">
        <v>1357</v>
      </c>
    </row>
    <row r="489" spans="1:6" ht="30">
      <c r="A489" s="52">
        <v>866</v>
      </c>
      <c r="B489" s="53">
        <v>45261</v>
      </c>
      <c r="C489" s="54" t="s">
        <v>22</v>
      </c>
      <c r="D489" s="54" t="s">
        <v>438</v>
      </c>
      <c r="E489" s="55">
        <v>0.55208333333333337</v>
      </c>
      <c r="F489" s="54" t="s">
        <v>1357</v>
      </c>
    </row>
    <row r="490" spans="1:6">
      <c r="A490" s="52">
        <v>4</v>
      </c>
      <c r="B490" s="53">
        <v>45261</v>
      </c>
      <c r="C490" s="54" t="s">
        <v>22</v>
      </c>
      <c r="D490" s="54" t="s">
        <v>23</v>
      </c>
      <c r="E490" s="55">
        <v>0.55486111111111114</v>
      </c>
      <c r="F490" s="54" t="s">
        <v>1357</v>
      </c>
    </row>
    <row r="491" spans="1:6" ht="30">
      <c r="A491" s="52">
        <v>870</v>
      </c>
      <c r="B491" s="53">
        <v>45261</v>
      </c>
      <c r="C491" s="54" t="s">
        <v>22</v>
      </c>
      <c r="D491" s="54" t="s">
        <v>438</v>
      </c>
      <c r="E491" s="55">
        <v>0.55555555555555558</v>
      </c>
      <c r="F491" s="54" t="s">
        <v>1357</v>
      </c>
    </row>
    <row r="492" spans="1:6" ht="30">
      <c r="A492" s="52">
        <v>444</v>
      </c>
      <c r="B492" s="53">
        <v>45261</v>
      </c>
      <c r="C492" s="54" t="s">
        <v>22</v>
      </c>
      <c r="D492" s="54" t="s">
        <v>616</v>
      </c>
      <c r="E492" s="55">
        <v>0.55625000000000002</v>
      </c>
      <c r="F492" s="54" t="s">
        <v>1357</v>
      </c>
    </row>
    <row r="493" spans="1:6" ht="30">
      <c r="A493" s="52">
        <v>417</v>
      </c>
      <c r="B493" s="53">
        <v>45261</v>
      </c>
      <c r="C493" s="54" t="s">
        <v>22</v>
      </c>
      <c r="D493" s="54" t="s">
        <v>616</v>
      </c>
      <c r="E493" s="55">
        <v>0.55694444444444446</v>
      </c>
      <c r="F493" s="54" t="s">
        <v>1358</v>
      </c>
    </row>
    <row r="494" spans="1:6" ht="30">
      <c r="A494" s="52">
        <v>888</v>
      </c>
      <c r="B494" s="53">
        <v>45261</v>
      </c>
      <c r="C494" s="54" t="s">
        <v>22</v>
      </c>
      <c r="D494" s="54" t="s">
        <v>438</v>
      </c>
      <c r="E494" s="55">
        <v>0.55763888888888891</v>
      </c>
      <c r="F494" s="54" t="s">
        <v>1357</v>
      </c>
    </row>
    <row r="495" spans="1:6" ht="30">
      <c r="A495" s="52">
        <v>876</v>
      </c>
      <c r="B495" s="53">
        <v>45261</v>
      </c>
      <c r="C495" s="54" t="s">
        <v>22</v>
      </c>
      <c r="D495" s="54" t="s">
        <v>438</v>
      </c>
      <c r="E495" s="55">
        <v>0.55763888888888891</v>
      </c>
      <c r="F495" s="54" t="s">
        <v>1358</v>
      </c>
    </row>
    <row r="496" spans="1:6">
      <c r="A496" s="52">
        <v>303</v>
      </c>
      <c r="B496" s="53">
        <v>45261</v>
      </c>
      <c r="C496" s="54" t="s">
        <v>22</v>
      </c>
      <c r="D496" s="54" t="s">
        <v>23</v>
      </c>
      <c r="E496" s="55">
        <v>0.55763888888888891</v>
      </c>
      <c r="F496" s="54" t="s">
        <v>1358</v>
      </c>
    </row>
    <row r="497" spans="1:6" ht="30">
      <c r="A497" s="52">
        <v>835</v>
      </c>
      <c r="B497" s="53">
        <v>45261</v>
      </c>
      <c r="C497" s="54" t="s">
        <v>22</v>
      </c>
      <c r="D497" s="54" t="s">
        <v>438</v>
      </c>
      <c r="E497" s="55">
        <v>0.55833333333333335</v>
      </c>
      <c r="F497" s="54" t="s">
        <v>1357</v>
      </c>
    </row>
    <row r="498" spans="1:6" ht="30">
      <c r="A498" s="52">
        <v>246</v>
      </c>
      <c r="B498" s="53">
        <v>45261</v>
      </c>
      <c r="C498" s="54" t="s">
        <v>22</v>
      </c>
      <c r="D498" s="54" t="s">
        <v>248</v>
      </c>
      <c r="E498" s="55">
        <v>0.55833333333333335</v>
      </c>
      <c r="F498" s="54" t="s">
        <v>1357</v>
      </c>
    </row>
    <row r="499" spans="1:6" ht="30">
      <c r="A499" s="52">
        <v>248</v>
      </c>
      <c r="B499" s="53">
        <v>45261</v>
      </c>
      <c r="C499" s="54" t="s">
        <v>22</v>
      </c>
      <c r="D499" s="54" t="s">
        <v>248</v>
      </c>
      <c r="E499" s="55">
        <v>0.55833333333333335</v>
      </c>
      <c r="F499" s="54" t="s">
        <v>1357</v>
      </c>
    </row>
    <row r="500" spans="1:6" ht="30">
      <c r="A500" s="52">
        <v>856</v>
      </c>
      <c r="B500" s="53">
        <v>45261</v>
      </c>
      <c r="C500" s="54" t="s">
        <v>22</v>
      </c>
      <c r="D500" s="54" t="s">
        <v>438</v>
      </c>
      <c r="E500" s="55">
        <v>0.55902777777777779</v>
      </c>
      <c r="F500" s="54" t="s">
        <v>1357</v>
      </c>
    </row>
    <row r="501" spans="1:6" ht="30">
      <c r="A501" s="52">
        <v>351</v>
      </c>
      <c r="B501" s="53">
        <v>45261</v>
      </c>
      <c r="C501" s="54" t="s">
        <v>22</v>
      </c>
      <c r="D501" s="54" t="s">
        <v>450</v>
      </c>
      <c r="E501" s="55">
        <v>0.5625</v>
      </c>
      <c r="F501" s="54" t="s">
        <v>1357</v>
      </c>
    </row>
    <row r="502" spans="1:6" ht="30">
      <c r="A502" s="52">
        <v>842</v>
      </c>
      <c r="B502" s="53">
        <v>45261</v>
      </c>
      <c r="C502" s="54" t="s">
        <v>22</v>
      </c>
      <c r="D502" s="54" t="s">
        <v>438</v>
      </c>
      <c r="E502" s="55">
        <v>0.5625</v>
      </c>
      <c r="F502" s="54" t="s">
        <v>1357</v>
      </c>
    </row>
    <row r="503" spans="1:6" ht="30">
      <c r="A503" s="52">
        <v>716</v>
      </c>
      <c r="B503" s="53">
        <v>45261</v>
      </c>
      <c r="C503" s="54" t="s">
        <v>22</v>
      </c>
      <c r="D503" s="54" t="s">
        <v>885</v>
      </c>
      <c r="E503" s="55">
        <v>0.5625</v>
      </c>
      <c r="F503" s="54" t="s">
        <v>1357</v>
      </c>
    </row>
    <row r="504" spans="1:6" ht="30">
      <c r="A504" s="52">
        <v>737</v>
      </c>
      <c r="B504" s="53">
        <v>45261</v>
      </c>
      <c r="C504" s="54" t="s">
        <v>22</v>
      </c>
      <c r="D504" s="54" t="s">
        <v>885</v>
      </c>
      <c r="E504" s="55">
        <v>0.5625</v>
      </c>
      <c r="F504" s="54" t="s">
        <v>1357</v>
      </c>
    </row>
    <row r="505" spans="1:6" ht="30">
      <c r="A505" s="52">
        <v>342</v>
      </c>
      <c r="B505" s="53">
        <v>45261</v>
      </c>
      <c r="C505" s="54" t="s">
        <v>22</v>
      </c>
      <c r="D505" s="54" t="s">
        <v>450</v>
      </c>
      <c r="E505" s="55">
        <v>0.5625</v>
      </c>
      <c r="F505" s="54" t="s">
        <v>1357</v>
      </c>
    </row>
    <row r="506" spans="1:6" ht="30">
      <c r="A506" s="52">
        <v>445</v>
      </c>
      <c r="B506" s="53">
        <v>45261</v>
      </c>
      <c r="C506" s="54" t="s">
        <v>22</v>
      </c>
      <c r="D506" s="54" t="s">
        <v>616</v>
      </c>
      <c r="E506" s="55">
        <v>0.5625</v>
      </c>
      <c r="F506" s="54" t="s">
        <v>1357</v>
      </c>
    </row>
    <row r="507" spans="1:6" ht="30">
      <c r="A507" s="52">
        <v>820</v>
      </c>
      <c r="B507" s="53">
        <v>45261</v>
      </c>
      <c r="C507" s="54" t="s">
        <v>22</v>
      </c>
      <c r="D507" s="54" t="s">
        <v>438</v>
      </c>
      <c r="E507" s="55">
        <v>0.5625</v>
      </c>
      <c r="F507" s="54" t="s">
        <v>1358</v>
      </c>
    </row>
    <row r="508" spans="1:6" ht="30">
      <c r="A508" s="52">
        <v>330</v>
      </c>
      <c r="B508" s="53">
        <v>45261</v>
      </c>
      <c r="C508" s="54" t="s">
        <v>22</v>
      </c>
      <c r="D508" s="54" t="s">
        <v>450</v>
      </c>
      <c r="E508" s="55">
        <v>0.56319444444444444</v>
      </c>
      <c r="F508" s="54" t="s">
        <v>1358</v>
      </c>
    </row>
    <row r="509" spans="1:6" ht="30">
      <c r="A509" s="52">
        <v>310</v>
      </c>
      <c r="B509" s="53">
        <v>45261</v>
      </c>
      <c r="C509" s="54" t="s">
        <v>22</v>
      </c>
      <c r="D509" s="54" t="s">
        <v>450</v>
      </c>
      <c r="E509" s="55">
        <v>0.56319444444444444</v>
      </c>
      <c r="F509" s="54" t="s">
        <v>1358</v>
      </c>
    </row>
    <row r="510" spans="1:6" ht="30">
      <c r="A510" s="52">
        <v>112</v>
      </c>
      <c r="B510" s="53">
        <v>45261</v>
      </c>
      <c r="C510" s="54" t="s">
        <v>22</v>
      </c>
      <c r="D510" s="54" t="s">
        <v>89</v>
      </c>
      <c r="E510" s="55">
        <v>0.56319444444444444</v>
      </c>
      <c r="F510" s="54" t="s">
        <v>1358</v>
      </c>
    </row>
    <row r="511" spans="1:6" ht="30">
      <c r="A511" s="52">
        <v>817</v>
      </c>
      <c r="B511" s="53">
        <v>45261</v>
      </c>
      <c r="C511" s="54" t="s">
        <v>22</v>
      </c>
      <c r="D511" s="54" t="s">
        <v>438</v>
      </c>
      <c r="E511" s="55">
        <v>0.56319444444444444</v>
      </c>
      <c r="F511" s="54" t="s">
        <v>1358</v>
      </c>
    </row>
    <row r="512" spans="1:6">
      <c r="A512" s="52">
        <v>603</v>
      </c>
      <c r="B512" s="53">
        <v>45261</v>
      </c>
      <c r="C512" s="54" t="s">
        <v>22</v>
      </c>
      <c r="D512" s="54" t="s">
        <v>23</v>
      </c>
      <c r="E512" s="55">
        <v>0.56597222222222221</v>
      </c>
      <c r="F512" s="54" t="s">
        <v>1358</v>
      </c>
    </row>
    <row r="513" spans="1:6" ht="30">
      <c r="A513" s="52">
        <v>717</v>
      </c>
      <c r="B513" s="53">
        <v>45261</v>
      </c>
      <c r="C513" s="54" t="s">
        <v>22</v>
      </c>
      <c r="D513" s="54" t="s">
        <v>885</v>
      </c>
      <c r="E513" s="55">
        <v>0.56666666666666665</v>
      </c>
      <c r="F513" s="54" t="s">
        <v>1358</v>
      </c>
    </row>
    <row r="514" spans="1:6" ht="30">
      <c r="A514" s="52">
        <v>738</v>
      </c>
      <c r="B514" s="53">
        <v>45261</v>
      </c>
      <c r="C514" s="54" t="s">
        <v>22</v>
      </c>
      <c r="D514" s="54" t="s">
        <v>885</v>
      </c>
      <c r="E514" s="55">
        <v>0.56736111111111109</v>
      </c>
      <c r="F514" s="54" t="s">
        <v>1358</v>
      </c>
    </row>
    <row r="515" spans="1:6" ht="30">
      <c r="A515" s="52">
        <v>256</v>
      </c>
      <c r="B515" s="53">
        <v>45261</v>
      </c>
      <c r="C515" s="54" t="s">
        <v>22</v>
      </c>
      <c r="D515" s="54" t="s">
        <v>248</v>
      </c>
      <c r="E515" s="55">
        <v>0.56805555555555554</v>
      </c>
      <c r="F515" s="54" t="s">
        <v>1358</v>
      </c>
    </row>
    <row r="516" spans="1:6" ht="30">
      <c r="A516" s="52">
        <v>257</v>
      </c>
      <c r="B516" s="53">
        <v>45261</v>
      </c>
      <c r="C516" s="54" t="s">
        <v>22</v>
      </c>
      <c r="D516" s="54" t="s">
        <v>248</v>
      </c>
      <c r="E516" s="55">
        <v>0.56874999999999998</v>
      </c>
      <c r="F516" s="54" t="s">
        <v>1358</v>
      </c>
    </row>
    <row r="517" spans="1:6" ht="30">
      <c r="A517" s="52">
        <v>232</v>
      </c>
      <c r="B517" s="53">
        <v>45261</v>
      </c>
      <c r="C517" s="54" t="s">
        <v>22</v>
      </c>
      <c r="D517" s="54" t="s">
        <v>248</v>
      </c>
      <c r="E517" s="55">
        <v>0.56944444444444442</v>
      </c>
      <c r="F517" s="54" t="s">
        <v>1358</v>
      </c>
    </row>
    <row r="518" spans="1:6" ht="30">
      <c r="A518" s="52">
        <v>450</v>
      </c>
      <c r="B518" s="53">
        <v>45261</v>
      </c>
      <c r="C518" s="54" t="s">
        <v>22</v>
      </c>
      <c r="D518" s="54" t="s">
        <v>616</v>
      </c>
      <c r="E518" s="55">
        <v>0.57013888888888886</v>
      </c>
      <c r="F518" s="54" t="s">
        <v>1358</v>
      </c>
    </row>
    <row r="519" spans="1:6" ht="30">
      <c r="A519" s="52">
        <v>735</v>
      </c>
      <c r="B519" s="53">
        <v>45261</v>
      </c>
      <c r="C519" s="54" t="s">
        <v>22</v>
      </c>
      <c r="D519" s="54" t="s">
        <v>885</v>
      </c>
      <c r="E519" s="55">
        <v>0.57291666666666663</v>
      </c>
      <c r="F519" s="54" t="s">
        <v>1358</v>
      </c>
    </row>
    <row r="520" spans="1:6" ht="30">
      <c r="A520" s="52">
        <v>613</v>
      </c>
      <c r="B520" s="53">
        <v>45261</v>
      </c>
      <c r="C520" s="54" t="s">
        <v>22</v>
      </c>
      <c r="D520" s="54" t="s">
        <v>833</v>
      </c>
      <c r="E520" s="55">
        <v>0.57291666666666663</v>
      </c>
      <c r="F520" s="54" t="s">
        <v>1358</v>
      </c>
    </row>
    <row r="521" spans="1:6" ht="30">
      <c r="A521" s="52">
        <v>883</v>
      </c>
      <c r="B521" s="53">
        <v>45261</v>
      </c>
      <c r="C521" s="54" t="s">
        <v>22</v>
      </c>
      <c r="D521" s="54" t="s">
        <v>438</v>
      </c>
      <c r="E521" s="55">
        <v>0.57430555555555551</v>
      </c>
      <c r="F521" s="54" t="s">
        <v>1358</v>
      </c>
    </row>
    <row r="522" spans="1:6" ht="30">
      <c r="A522" s="52">
        <v>312</v>
      </c>
      <c r="B522" s="53">
        <v>45261</v>
      </c>
      <c r="C522" s="54" t="s">
        <v>22</v>
      </c>
      <c r="D522" s="54" t="s">
        <v>450</v>
      </c>
      <c r="E522" s="55">
        <v>0.57430555555555551</v>
      </c>
      <c r="F522" s="54" t="s">
        <v>1358</v>
      </c>
    </row>
    <row r="523" spans="1:6" ht="30">
      <c r="A523" s="52">
        <v>742</v>
      </c>
      <c r="B523" s="53">
        <v>45261</v>
      </c>
      <c r="C523" s="54" t="s">
        <v>22</v>
      </c>
      <c r="D523" s="54" t="s">
        <v>885</v>
      </c>
      <c r="E523" s="55">
        <v>0.57430555555555551</v>
      </c>
      <c r="F523" s="54" t="s">
        <v>1358</v>
      </c>
    </row>
    <row r="524" spans="1:6" ht="30">
      <c r="A524" s="52">
        <v>317</v>
      </c>
      <c r="B524" s="53">
        <v>45261</v>
      </c>
      <c r="C524" s="54" t="s">
        <v>22</v>
      </c>
      <c r="D524" s="54" t="s">
        <v>450</v>
      </c>
      <c r="E524" s="55">
        <v>0.5756944444444444</v>
      </c>
      <c r="F524" s="54" t="s">
        <v>1358</v>
      </c>
    </row>
    <row r="525" spans="1:6" ht="30">
      <c r="A525" s="52">
        <v>137</v>
      </c>
      <c r="B525" s="53">
        <v>45261</v>
      </c>
      <c r="C525" s="54" t="s">
        <v>22</v>
      </c>
      <c r="D525" s="54" t="s">
        <v>89</v>
      </c>
      <c r="E525" s="55">
        <v>0.5756944444444444</v>
      </c>
      <c r="F525" s="54" t="s">
        <v>1358</v>
      </c>
    </row>
    <row r="526" spans="1:6" ht="30">
      <c r="A526" s="52">
        <v>116</v>
      </c>
      <c r="B526" s="53">
        <v>45261</v>
      </c>
      <c r="C526" s="54" t="s">
        <v>22</v>
      </c>
      <c r="D526" s="54" t="s">
        <v>89</v>
      </c>
      <c r="E526" s="55">
        <v>0.57638888888888884</v>
      </c>
      <c r="F526" s="54" t="s">
        <v>1358</v>
      </c>
    </row>
    <row r="527" spans="1:6" ht="30">
      <c r="A527" s="52">
        <v>818</v>
      </c>
      <c r="B527" s="53">
        <v>45261</v>
      </c>
      <c r="C527" s="54" t="s">
        <v>22</v>
      </c>
      <c r="D527" s="54" t="s">
        <v>438</v>
      </c>
      <c r="E527" s="55">
        <v>0.5805555555555556</v>
      </c>
      <c r="F527" s="54" t="s">
        <v>1358</v>
      </c>
    </row>
    <row r="528" spans="1:6" ht="30">
      <c r="A528" s="52">
        <v>867</v>
      </c>
      <c r="B528" s="53">
        <v>45261</v>
      </c>
      <c r="C528" s="54" t="s">
        <v>22</v>
      </c>
      <c r="D528" s="54" t="s">
        <v>438</v>
      </c>
      <c r="E528" s="55">
        <v>0.5805555555555556</v>
      </c>
      <c r="F528" s="54" t="s">
        <v>1358</v>
      </c>
    </row>
    <row r="529" spans="1:6" ht="30">
      <c r="A529" s="52">
        <v>120</v>
      </c>
      <c r="B529" s="53">
        <v>45261</v>
      </c>
      <c r="C529" s="54" t="s">
        <v>22</v>
      </c>
      <c r="D529" s="54" t="s">
        <v>89</v>
      </c>
      <c r="E529" s="55">
        <v>0.58333333333333337</v>
      </c>
      <c r="F529" s="54" t="s">
        <v>1358</v>
      </c>
    </row>
    <row r="530" spans="1:6">
      <c r="A530" s="52">
        <v>404</v>
      </c>
      <c r="B530" s="53">
        <v>45261</v>
      </c>
      <c r="C530" s="54" t="s">
        <v>22</v>
      </c>
      <c r="D530" s="54" t="s">
        <v>23</v>
      </c>
      <c r="E530" s="55">
        <v>0.5854166666666667</v>
      </c>
      <c r="F530" s="54" t="s">
        <v>1358</v>
      </c>
    </row>
    <row r="531" spans="1:6" ht="30">
      <c r="A531" s="52">
        <v>139</v>
      </c>
      <c r="B531" s="53">
        <v>45261</v>
      </c>
      <c r="C531" s="54" t="s">
        <v>22</v>
      </c>
      <c r="D531" s="54" t="s">
        <v>89</v>
      </c>
      <c r="E531" s="55">
        <v>0.58680555555555558</v>
      </c>
      <c r="F531" s="54" t="s">
        <v>1358</v>
      </c>
    </row>
    <row r="532" spans="1:6" ht="30">
      <c r="A532" s="52">
        <v>869</v>
      </c>
      <c r="B532" s="53">
        <v>45261</v>
      </c>
      <c r="C532" s="54" t="s">
        <v>22</v>
      </c>
      <c r="D532" s="54" t="s">
        <v>438</v>
      </c>
      <c r="E532" s="55">
        <v>0.58680555555555558</v>
      </c>
      <c r="F532" s="54" t="s">
        <v>1358</v>
      </c>
    </row>
    <row r="533" spans="1:6" ht="30">
      <c r="A533" s="52">
        <v>138</v>
      </c>
      <c r="B533" s="53">
        <v>45261</v>
      </c>
      <c r="C533" s="54" t="s">
        <v>22</v>
      </c>
      <c r="D533" s="54" t="s">
        <v>89</v>
      </c>
      <c r="E533" s="55">
        <v>0.58680555555555558</v>
      </c>
      <c r="F533" s="54" t="s">
        <v>1358</v>
      </c>
    </row>
    <row r="534" spans="1:6">
      <c r="A534" s="52">
        <v>702</v>
      </c>
      <c r="B534" s="53">
        <v>45261</v>
      </c>
      <c r="C534" s="54" t="s">
        <v>22</v>
      </c>
      <c r="D534" s="54" t="s">
        <v>23</v>
      </c>
      <c r="E534" s="55">
        <v>0.61041666666666672</v>
      </c>
      <c r="F534" s="54" t="s">
        <v>1358</v>
      </c>
    </row>
    <row r="535" spans="1:6">
      <c r="A535" s="52">
        <v>5</v>
      </c>
      <c r="B535" s="53">
        <v>45261</v>
      </c>
      <c r="C535" s="54" t="s">
        <v>22</v>
      </c>
      <c r="D535" s="54" t="s">
        <v>23</v>
      </c>
      <c r="E535" s="55">
        <v>0.61388888888888893</v>
      </c>
      <c r="F535" s="54" t="s">
        <v>1358</v>
      </c>
    </row>
    <row r="536" spans="1:6">
      <c r="A536" s="52">
        <v>3</v>
      </c>
      <c r="B536" s="53">
        <v>45268</v>
      </c>
      <c r="C536" s="54" t="s">
        <v>22</v>
      </c>
      <c r="D536" s="54" t="s">
        <v>23</v>
      </c>
      <c r="E536" s="55">
        <v>0.5395833333333333</v>
      </c>
      <c r="F536" s="54" t="s">
        <v>1357</v>
      </c>
    </row>
    <row r="537" spans="1:6" ht="30">
      <c r="A537" s="52">
        <v>740</v>
      </c>
      <c r="B537" s="53">
        <v>45268</v>
      </c>
      <c r="C537" s="54" t="s">
        <v>22</v>
      </c>
      <c r="D537" s="54" t="s">
        <v>885</v>
      </c>
      <c r="E537" s="55">
        <v>0.54027777777777775</v>
      </c>
      <c r="F537" s="54" t="s">
        <v>1357</v>
      </c>
    </row>
    <row r="538" spans="1:6" ht="30">
      <c r="A538" s="52">
        <v>873</v>
      </c>
      <c r="B538" s="53">
        <v>45268</v>
      </c>
      <c r="C538" s="54" t="s">
        <v>22</v>
      </c>
      <c r="D538" s="54" t="s">
        <v>438</v>
      </c>
      <c r="E538" s="55">
        <v>0.54027777777777775</v>
      </c>
      <c r="F538" s="54" t="s">
        <v>1357</v>
      </c>
    </row>
    <row r="539" spans="1:6" ht="30">
      <c r="A539" s="52">
        <v>868</v>
      </c>
      <c r="B539" s="53">
        <v>45268</v>
      </c>
      <c r="C539" s="54" t="s">
        <v>22</v>
      </c>
      <c r="D539" s="54" t="s">
        <v>438</v>
      </c>
      <c r="E539" s="55">
        <v>0.54027777777777775</v>
      </c>
      <c r="F539" s="54" t="s">
        <v>1357</v>
      </c>
    </row>
    <row r="540" spans="1:6" ht="30">
      <c r="A540" s="52">
        <v>141</v>
      </c>
      <c r="B540" s="53">
        <v>45268</v>
      </c>
      <c r="C540" s="54" t="s">
        <v>22</v>
      </c>
      <c r="D540" s="54" t="s">
        <v>89</v>
      </c>
      <c r="E540" s="55">
        <v>0.54027777777777775</v>
      </c>
      <c r="F540" s="54" t="s">
        <v>1357</v>
      </c>
    </row>
    <row r="541" spans="1:6" ht="30">
      <c r="A541" s="52">
        <v>721</v>
      </c>
      <c r="B541" s="53">
        <v>45268</v>
      </c>
      <c r="C541" s="54" t="s">
        <v>22</v>
      </c>
      <c r="D541" s="54" t="s">
        <v>885</v>
      </c>
      <c r="E541" s="55">
        <v>0.54027777777777775</v>
      </c>
      <c r="F541" s="54" t="s">
        <v>1357</v>
      </c>
    </row>
    <row r="542" spans="1:6">
      <c r="A542" s="52">
        <v>503</v>
      </c>
      <c r="B542" s="53">
        <v>45268</v>
      </c>
      <c r="C542" s="54" t="s">
        <v>22</v>
      </c>
      <c r="D542" s="54" t="s">
        <v>23</v>
      </c>
      <c r="E542" s="55">
        <v>0.54097222222222219</v>
      </c>
      <c r="F542" s="54" t="s">
        <v>1357</v>
      </c>
    </row>
    <row r="543" spans="1:6" ht="30">
      <c r="A543" s="52">
        <v>450</v>
      </c>
      <c r="B543" s="53">
        <v>45268</v>
      </c>
      <c r="C543" s="54" t="s">
        <v>22</v>
      </c>
      <c r="D543" s="54" t="s">
        <v>616</v>
      </c>
      <c r="E543" s="55">
        <v>0.54166666666666663</v>
      </c>
      <c r="F543" s="54" t="s">
        <v>1357</v>
      </c>
    </row>
    <row r="544" spans="1:6" ht="30">
      <c r="A544" s="52">
        <v>417</v>
      </c>
      <c r="B544" s="53">
        <v>45268</v>
      </c>
      <c r="C544" s="54" t="s">
        <v>22</v>
      </c>
      <c r="D544" s="54" t="s">
        <v>616</v>
      </c>
      <c r="E544" s="55">
        <v>0.54166666666666663</v>
      </c>
      <c r="F544" s="54" t="s">
        <v>1357</v>
      </c>
    </row>
    <row r="545" spans="1:6" ht="30">
      <c r="A545" s="52">
        <v>846</v>
      </c>
      <c r="B545" s="53">
        <v>45268</v>
      </c>
      <c r="C545" s="54" t="s">
        <v>22</v>
      </c>
      <c r="D545" s="54" t="s">
        <v>438</v>
      </c>
      <c r="E545" s="55">
        <v>0.54166666666666663</v>
      </c>
      <c r="F545" s="54" t="s">
        <v>1357</v>
      </c>
    </row>
    <row r="546" spans="1:6" ht="30">
      <c r="A546" s="52">
        <v>446</v>
      </c>
      <c r="B546" s="53">
        <v>45268</v>
      </c>
      <c r="C546" s="54" t="s">
        <v>22</v>
      </c>
      <c r="D546" s="54" t="s">
        <v>616</v>
      </c>
      <c r="E546" s="55">
        <v>0.54236111111111107</v>
      </c>
      <c r="F546" s="54" t="s">
        <v>1357</v>
      </c>
    </row>
    <row r="547" spans="1:6">
      <c r="A547" s="52">
        <v>203</v>
      </c>
      <c r="B547" s="53">
        <v>45268</v>
      </c>
      <c r="C547" s="54" t="s">
        <v>22</v>
      </c>
      <c r="D547" s="54" t="s">
        <v>23</v>
      </c>
      <c r="E547" s="55">
        <v>0.5444444444444444</v>
      </c>
      <c r="F547" s="54" t="s">
        <v>1357</v>
      </c>
    </row>
    <row r="548" spans="1:6">
      <c r="A548" s="52">
        <v>4</v>
      </c>
      <c r="B548" s="53">
        <v>45268</v>
      </c>
      <c r="C548" s="54" t="s">
        <v>22</v>
      </c>
      <c r="D548" s="54" t="s">
        <v>23</v>
      </c>
      <c r="E548" s="55">
        <v>0.5444444444444444</v>
      </c>
      <c r="F548" s="54" t="s">
        <v>1357</v>
      </c>
    </row>
    <row r="549" spans="1:6">
      <c r="A549" s="52">
        <v>403</v>
      </c>
      <c r="B549" s="53">
        <v>45268</v>
      </c>
      <c r="C549" s="54" t="s">
        <v>22</v>
      </c>
      <c r="D549" s="54" t="s">
        <v>23</v>
      </c>
      <c r="E549" s="55">
        <v>0.54513888888888884</v>
      </c>
      <c r="F549" s="54" t="s">
        <v>1357</v>
      </c>
    </row>
    <row r="550" spans="1:6" ht="30">
      <c r="A550" s="52">
        <v>737</v>
      </c>
      <c r="B550" s="53">
        <v>45268</v>
      </c>
      <c r="C550" s="54" t="s">
        <v>22</v>
      </c>
      <c r="D550" s="54" t="s">
        <v>885</v>
      </c>
      <c r="E550" s="55">
        <v>0.54652777777777772</v>
      </c>
      <c r="F550" s="54" t="s">
        <v>1357</v>
      </c>
    </row>
    <row r="551" spans="1:6" ht="30">
      <c r="A551" s="52">
        <v>745</v>
      </c>
      <c r="B551" s="53">
        <v>45268</v>
      </c>
      <c r="C551" s="54" t="s">
        <v>22</v>
      </c>
      <c r="D551" s="54" t="s">
        <v>885</v>
      </c>
      <c r="E551" s="55">
        <v>0.54652777777777772</v>
      </c>
      <c r="F551" s="54" t="s">
        <v>1357</v>
      </c>
    </row>
    <row r="552" spans="1:6" ht="30">
      <c r="A552" s="52">
        <v>719</v>
      </c>
      <c r="B552" s="53">
        <v>45268</v>
      </c>
      <c r="C552" s="54" t="s">
        <v>22</v>
      </c>
      <c r="D552" s="54" t="s">
        <v>885</v>
      </c>
      <c r="E552" s="55">
        <v>0.54652777777777772</v>
      </c>
      <c r="F552" s="54" t="s">
        <v>1357</v>
      </c>
    </row>
    <row r="553" spans="1:6" ht="30">
      <c r="A553" s="52">
        <v>129</v>
      </c>
      <c r="B553" s="53">
        <v>45268</v>
      </c>
      <c r="C553" s="54" t="s">
        <v>22</v>
      </c>
      <c r="D553" s="54" t="s">
        <v>89</v>
      </c>
      <c r="E553" s="55">
        <v>0.54722222222222228</v>
      </c>
      <c r="F553" s="54" t="s">
        <v>1357</v>
      </c>
    </row>
    <row r="554" spans="1:6" ht="30">
      <c r="A554" s="52">
        <v>839</v>
      </c>
      <c r="B554" s="53">
        <v>45268</v>
      </c>
      <c r="C554" s="54" t="s">
        <v>22</v>
      </c>
      <c r="D554" s="54" t="s">
        <v>438</v>
      </c>
      <c r="E554" s="55">
        <v>0.54722222222222228</v>
      </c>
      <c r="F554" s="54" t="s">
        <v>1357</v>
      </c>
    </row>
    <row r="555" spans="1:6" ht="30">
      <c r="A555" s="52">
        <v>133</v>
      </c>
      <c r="B555" s="53">
        <v>45268</v>
      </c>
      <c r="C555" s="54" t="s">
        <v>22</v>
      </c>
      <c r="D555" s="54" t="s">
        <v>89</v>
      </c>
      <c r="E555" s="55">
        <v>0.54722222222222228</v>
      </c>
      <c r="F555" s="54" t="s">
        <v>1357</v>
      </c>
    </row>
    <row r="556" spans="1:6" ht="30">
      <c r="A556" s="52">
        <v>116</v>
      </c>
      <c r="B556" s="53">
        <v>45268</v>
      </c>
      <c r="C556" s="54" t="s">
        <v>22</v>
      </c>
      <c r="D556" s="54" t="s">
        <v>89</v>
      </c>
      <c r="E556" s="55">
        <v>0.54791666666666672</v>
      </c>
      <c r="F556" s="54" t="s">
        <v>1357</v>
      </c>
    </row>
    <row r="557" spans="1:6" ht="30">
      <c r="A557" s="52">
        <v>845</v>
      </c>
      <c r="B557" s="53">
        <v>45268</v>
      </c>
      <c r="C557" s="54" t="s">
        <v>22</v>
      </c>
      <c r="D557" s="54" t="s">
        <v>438</v>
      </c>
      <c r="E557" s="55">
        <v>0.5493055555555556</v>
      </c>
      <c r="F557" s="54" t="s">
        <v>1357</v>
      </c>
    </row>
    <row r="558" spans="1:6" ht="30">
      <c r="A558" s="52">
        <v>435</v>
      </c>
      <c r="B558" s="53">
        <v>45268</v>
      </c>
      <c r="C558" s="54" t="s">
        <v>22</v>
      </c>
      <c r="D558" s="54" t="s">
        <v>616</v>
      </c>
      <c r="E558" s="55">
        <v>0.5493055555555556</v>
      </c>
      <c r="F558" s="54" t="s">
        <v>1357</v>
      </c>
    </row>
    <row r="559" spans="1:6">
      <c r="A559" s="52">
        <v>504</v>
      </c>
      <c r="B559" s="53">
        <v>45268</v>
      </c>
      <c r="C559" s="54" t="s">
        <v>22</v>
      </c>
      <c r="D559" s="54" t="s">
        <v>23</v>
      </c>
      <c r="E559" s="55">
        <v>0.5493055555555556</v>
      </c>
      <c r="F559" s="54" t="s">
        <v>1357</v>
      </c>
    </row>
    <row r="560" spans="1:6" ht="30">
      <c r="A560" s="52">
        <v>533</v>
      </c>
      <c r="B560" s="53">
        <v>45268</v>
      </c>
      <c r="C560" s="54" t="s">
        <v>22</v>
      </c>
      <c r="D560" s="54" t="s">
        <v>773</v>
      </c>
      <c r="E560" s="55">
        <v>0.5493055555555556</v>
      </c>
      <c r="F560" s="54" t="s">
        <v>1357</v>
      </c>
    </row>
    <row r="561" spans="1:6" ht="30">
      <c r="A561" s="52">
        <v>620</v>
      </c>
      <c r="B561" s="53">
        <v>45268</v>
      </c>
      <c r="C561" s="54" t="s">
        <v>22</v>
      </c>
      <c r="D561" s="54" t="s">
        <v>833</v>
      </c>
      <c r="E561" s="55">
        <v>0.55000000000000004</v>
      </c>
      <c r="F561" s="54" t="s">
        <v>1357</v>
      </c>
    </row>
    <row r="562" spans="1:6">
      <c r="A562" s="52">
        <v>602</v>
      </c>
      <c r="B562" s="53">
        <v>45268</v>
      </c>
      <c r="C562" s="54" t="s">
        <v>22</v>
      </c>
      <c r="D562" s="54" t="s">
        <v>23</v>
      </c>
      <c r="E562" s="55">
        <v>0.55138888888888893</v>
      </c>
      <c r="F562" s="54" t="s">
        <v>1357</v>
      </c>
    </row>
    <row r="563" spans="1:6" ht="30">
      <c r="A563" s="52">
        <v>742</v>
      </c>
      <c r="B563" s="53">
        <v>45268</v>
      </c>
      <c r="C563" s="54" t="s">
        <v>22</v>
      </c>
      <c r="D563" s="54" t="s">
        <v>885</v>
      </c>
      <c r="E563" s="55">
        <v>0.55208333333333337</v>
      </c>
      <c r="F563" s="54" t="s">
        <v>1357</v>
      </c>
    </row>
    <row r="564" spans="1:6">
      <c r="A564" s="52">
        <v>703</v>
      </c>
      <c r="B564" s="53">
        <v>45268</v>
      </c>
      <c r="C564" s="54" t="s">
        <v>22</v>
      </c>
      <c r="D564" s="54" t="s">
        <v>23</v>
      </c>
      <c r="E564" s="55">
        <v>0.55347222222222225</v>
      </c>
      <c r="F564" s="54" t="s">
        <v>1357</v>
      </c>
    </row>
    <row r="565" spans="1:6" ht="30">
      <c r="A565" s="52">
        <v>849</v>
      </c>
      <c r="B565" s="53">
        <v>45268</v>
      </c>
      <c r="C565" s="54" t="s">
        <v>22</v>
      </c>
      <c r="D565" s="54" t="s">
        <v>438</v>
      </c>
      <c r="E565" s="55">
        <v>0.55625000000000002</v>
      </c>
      <c r="F565" s="54" t="s">
        <v>1357</v>
      </c>
    </row>
    <row r="566" spans="1:6" ht="30">
      <c r="A566" s="52">
        <v>612</v>
      </c>
      <c r="B566" s="53">
        <v>45268</v>
      </c>
      <c r="C566" s="54" t="s">
        <v>22</v>
      </c>
      <c r="D566" s="54" t="s">
        <v>833</v>
      </c>
      <c r="E566" s="55">
        <v>0.55694444444444446</v>
      </c>
      <c r="F566" s="54" t="s">
        <v>1357</v>
      </c>
    </row>
    <row r="567" spans="1:6" ht="30">
      <c r="A567" s="52">
        <v>610</v>
      </c>
      <c r="B567" s="53">
        <v>45268</v>
      </c>
      <c r="C567" s="54" t="s">
        <v>22</v>
      </c>
      <c r="D567" s="54" t="s">
        <v>833</v>
      </c>
      <c r="E567" s="55">
        <v>0.55763888888888891</v>
      </c>
      <c r="F567" s="54" t="s">
        <v>1357</v>
      </c>
    </row>
    <row r="568" spans="1:6" ht="30">
      <c r="A568" s="52">
        <v>611</v>
      </c>
      <c r="B568" s="53">
        <v>45268</v>
      </c>
      <c r="C568" s="54" t="s">
        <v>22</v>
      </c>
      <c r="D568" s="54" t="s">
        <v>833</v>
      </c>
      <c r="E568" s="55">
        <v>0.55763888888888891</v>
      </c>
      <c r="F568" s="54" t="s">
        <v>1357</v>
      </c>
    </row>
    <row r="569" spans="1:6" ht="30">
      <c r="A569" s="52">
        <v>614</v>
      </c>
      <c r="B569" s="53">
        <v>45268</v>
      </c>
      <c r="C569" s="54" t="s">
        <v>22</v>
      </c>
      <c r="D569" s="54" t="s">
        <v>833</v>
      </c>
      <c r="E569" s="55">
        <v>0.55833333333333335</v>
      </c>
      <c r="F569" s="54" t="s">
        <v>1357</v>
      </c>
    </row>
    <row r="570" spans="1:6">
      <c r="A570" s="52">
        <v>802</v>
      </c>
      <c r="B570" s="53">
        <v>45268</v>
      </c>
      <c r="C570" s="54" t="s">
        <v>22</v>
      </c>
      <c r="D570" s="54" t="s">
        <v>23</v>
      </c>
      <c r="E570" s="55">
        <v>0.55833333333333335</v>
      </c>
      <c r="F570" s="54" t="s">
        <v>1357</v>
      </c>
    </row>
    <row r="571" spans="1:6" ht="30">
      <c r="A571" s="52">
        <v>621</v>
      </c>
      <c r="B571" s="53">
        <v>45268</v>
      </c>
      <c r="C571" s="54" t="s">
        <v>22</v>
      </c>
      <c r="D571" s="54" t="s">
        <v>833</v>
      </c>
      <c r="E571" s="55">
        <v>0.55833333333333335</v>
      </c>
      <c r="F571" s="54" t="s">
        <v>1357</v>
      </c>
    </row>
    <row r="572" spans="1:6" ht="30">
      <c r="A572" s="52">
        <v>824</v>
      </c>
      <c r="B572" s="53">
        <v>45268</v>
      </c>
      <c r="C572" s="54" t="s">
        <v>22</v>
      </c>
      <c r="D572" s="54" t="s">
        <v>438</v>
      </c>
      <c r="E572" s="55">
        <v>0.55902777777777779</v>
      </c>
      <c r="F572" s="54" t="s">
        <v>1357</v>
      </c>
    </row>
    <row r="573" spans="1:6" ht="30">
      <c r="A573" s="52">
        <v>847</v>
      </c>
      <c r="B573" s="53">
        <v>45268</v>
      </c>
      <c r="C573" s="54" t="s">
        <v>22</v>
      </c>
      <c r="D573" s="54" t="s">
        <v>438</v>
      </c>
      <c r="E573" s="55">
        <v>0.55902777777777779</v>
      </c>
      <c r="F573" s="54" t="s">
        <v>1357</v>
      </c>
    </row>
    <row r="574" spans="1:6" ht="30">
      <c r="A574" s="52">
        <v>888</v>
      </c>
      <c r="B574" s="53">
        <v>45268</v>
      </c>
      <c r="C574" s="54" t="s">
        <v>22</v>
      </c>
      <c r="D574" s="54" t="s">
        <v>438</v>
      </c>
      <c r="E574" s="55">
        <v>0.55902777777777779</v>
      </c>
      <c r="F574" s="54" t="s">
        <v>1357</v>
      </c>
    </row>
    <row r="575" spans="1:6" ht="30">
      <c r="A575" s="52">
        <v>338</v>
      </c>
      <c r="B575" s="53">
        <v>45268</v>
      </c>
      <c r="C575" s="54" t="s">
        <v>22</v>
      </c>
      <c r="D575" s="54" t="s">
        <v>450</v>
      </c>
      <c r="E575" s="55">
        <v>0.55972222222222223</v>
      </c>
      <c r="F575" s="54" t="s">
        <v>1357</v>
      </c>
    </row>
    <row r="576" spans="1:6" ht="30">
      <c r="A576" s="52">
        <v>444</v>
      </c>
      <c r="B576" s="53">
        <v>45268</v>
      </c>
      <c r="C576" s="54" t="s">
        <v>22</v>
      </c>
      <c r="D576" s="54" t="s">
        <v>616</v>
      </c>
      <c r="E576" s="55">
        <v>0.55972222222222223</v>
      </c>
      <c r="F576" s="54" t="s">
        <v>1357</v>
      </c>
    </row>
    <row r="577" spans="1:6" ht="30">
      <c r="A577" s="52">
        <v>119</v>
      </c>
      <c r="B577" s="53">
        <v>45268</v>
      </c>
      <c r="C577" s="54" t="s">
        <v>22</v>
      </c>
      <c r="D577" s="54" t="s">
        <v>89</v>
      </c>
      <c r="E577" s="55">
        <v>0.56041666666666667</v>
      </c>
      <c r="F577" s="54" t="s">
        <v>1357</v>
      </c>
    </row>
    <row r="578" spans="1:6" ht="30">
      <c r="A578" s="52">
        <v>738</v>
      </c>
      <c r="B578" s="53">
        <v>45268</v>
      </c>
      <c r="C578" s="54" t="s">
        <v>22</v>
      </c>
      <c r="D578" s="54" t="s">
        <v>885</v>
      </c>
      <c r="E578" s="55">
        <v>0.56111111111111112</v>
      </c>
      <c r="F578" s="54" t="s">
        <v>1357</v>
      </c>
    </row>
    <row r="579" spans="1:6" ht="30">
      <c r="A579" s="52">
        <v>717</v>
      </c>
      <c r="B579" s="53">
        <v>45268</v>
      </c>
      <c r="C579" s="54" t="s">
        <v>22</v>
      </c>
      <c r="D579" s="54" t="s">
        <v>885</v>
      </c>
      <c r="E579" s="55">
        <v>0.56111111111111112</v>
      </c>
      <c r="F579" s="54" t="s">
        <v>1357</v>
      </c>
    </row>
    <row r="580" spans="1:6" ht="30">
      <c r="A580" s="52">
        <v>139</v>
      </c>
      <c r="B580" s="53">
        <v>45268</v>
      </c>
      <c r="C580" s="54" t="s">
        <v>22</v>
      </c>
      <c r="D580" s="54" t="s">
        <v>89</v>
      </c>
      <c r="E580" s="55">
        <v>0.56111111111111112</v>
      </c>
      <c r="F580" s="54" t="s">
        <v>1357</v>
      </c>
    </row>
    <row r="581" spans="1:6" ht="30">
      <c r="A581" s="52">
        <v>817</v>
      </c>
      <c r="B581" s="53">
        <v>45268</v>
      </c>
      <c r="C581" s="54" t="s">
        <v>22</v>
      </c>
      <c r="D581" s="54" t="s">
        <v>438</v>
      </c>
      <c r="E581" s="55">
        <v>0.5625</v>
      </c>
      <c r="F581" s="54" t="s">
        <v>1357</v>
      </c>
    </row>
    <row r="582" spans="1:6" ht="30">
      <c r="A582" s="52">
        <v>856</v>
      </c>
      <c r="B582" s="53">
        <v>45268</v>
      </c>
      <c r="C582" s="54" t="s">
        <v>22</v>
      </c>
      <c r="D582" s="54" t="s">
        <v>438</v>
      </c>
      <c r="E582" s="55">
        <v>0.56319444444444444</v>
      </c>
      <c r="F582" s="54" t="s">
        <v>1358</v>
      </c>
    </row>
    <row r="583" spans="1:6">
      <c r="A583" s="52">
        <v>702</v>
      </c>
      <c r="B583" s="53">
        <v>45268</v>
      </c>
      <c r="C583" s="54" t="s">
        <v>22</v>
      </c>
      <c r="D583" s="54" t="s">
        <v>23</v>
      </c>
      <c r="E583" s="55">
        <v>0.56319444444444444</v>
      </c>
      <c r="F583" s="54" t="s">
        <v>1358</v>
      </c>
    </row>
    <row r="584" spans="1:6" ht="30">
      <c r="A584" s="52">
        <v>121</v>
      </c>
      <c r="B584" s="53">
        <v>45268</v>
      </c>
      <c r="C584" s="54" t="s">
        <v>22</v>
      </c>
      <c r="D584" s="54" t="s">
        <v>89</v>
      </c>
      <c r="E584" s="55">
        <v>0.56319444444444444</v>
      </c>
      <c r="F584" s="54" t="s">
        <v>1358</v>
      </c>
    </row>
    <row r="585" spans="1:6" ht="30">
      <c r="A585" s="52">
        <v>256</v>
      </c>
      <c r="B585" s="53">
        <v>45268</v>
      </c>
      <c r="C585" s="54" t="s">
        <v>22</v>
      </c>
      <c r="D585" s="54" t="s">
        <v>248</v>
      </c>
      <c r="E585" s="55">
        <v>0.57013888888888886</v>
      </c>
      <c r="F585" s="54" t="s">
        <v>1358</v>
      </c>
    </row>
    <row r="586" spans="1:6" ht="30">
      <c r="A586" s="52">
        <v>317</v>
      </c>
      <c r="B586" s="53">
        <v>45268</v>
      </c>
      <c r="C586" s="54" t="s">
        <v>22</v>
      </c>
      <c r="D586" s="54" t="s">
        <v>450</v>
      </c>
      <c r="E586" s="55">
        <v>0.57013888888888886</v>
      </c>
      <c r="F586" s="54" t="s">
        <v>1358</v>
      </c>
    </row>
    <row r="587" spans="1:6" ht="30">
      <c r="A587" s="52">
        <v>214</v>
      </c>
      <c r="B587" s="53">
        <v>45268</v>
      </c>
      <c r="C587" s="54" t="s">
        <v>22</v>
      </c>
      <c r="D587" s="54" t="s">
        <v>248</v>
      </c>
      <c r="E587" s="55">
        <v>0.57361111111111107</v>
      </c>
      <c r="F587" s="54" t="s">
        <v>1358</v>
      </c>
    </row>
    <row r="588" spans="1:6" ht="30">
      <c r="A588" s="52">
        <v>842</v>
      </c>
      <c r="B588" s="53">
        <v>45268</v>
      </c>
      <c r="C588" s="54" t="s">
        <v>22</v>
      </c>
      <c r="D588" s="54" t="s">
        <v>438</v>
      </c>
      <c r="E588" s="55">
        <v>0.57361111111111107</v>
      </c>
      <c r="F588" s="54" t="s">
        <v>1358</v>
      </c>
    </row>
    <row r="589" spans="1:6">
      <c r="A589" s="52">
        <v>303</v>
      </c>
      <c r="B589" s="53">
        <v>45268</v>
      </c>
      <c r="C589" s="54" t="s">
        <v>22</v>
      </c>
      <c r="D589" s="54" t="s">
        <v>23</v>
      </c>
      <c r="E589" s="55">
        <v>0.57430555555555551</v>
      </c>
      <c r="F589" s="54" t="s">
        <v>1358</v>
      </c>
    </row>
    <row r="590" spans="1:6" ht="30">
      <c r="A590" s="52">
        <v>234</v>
      </c>
      <c r="B590" s="53">
        <v>45268</v>
      </c>
      <c r="C590" s="54" t="s">
        <v>22</v>
      </c>
      <c r="D590" s="54" t="s">
        <v>248</v>
      </c>
      <c r="E590" s="55">
        <v>0.57499999999999996</v>
      </c>
      <c r="F590" s="54" t="s">
        <v>1357</v>
      </c>
    </row>
    <row r="591" spans="1:6" ht="30">
      <c r="A591" s="52">
        <v>850</v>
      </c>
      <c r="B591" s="53">
        <v>45268</v>
      </c>
      <c r="C591" s="54" t="s">
        <v>22</v>
      </c>
      <c r="D591" s="54" t="s">
        <v>438</v>
      </c>
      <c r="E591" s="55">
        <v>0.57499999999999996</v>
      </c>
      <c r="F591" s="54" t="s">
        <v>1358</v>
      </c>
    </row>
    <row r="592" spans="1:6" ht="30">
      <c r="A592" s="52">
        <v>325</v>
      </c>
      <c r="B592" s="53">
        <v>45268</v>
      </c>
      <c r="C592" s="54" t="s">
        <v>22</v>
      </c>
      <c r="D592" s="54" t="s">
        <v>450</v>
      </c>
      <c r="E592" s="55">
        <v>0.57499999999999996</v>
      </c>
      <c r="F592" s="54" t="s">
        <v>1358</v>
      </c>
    </row>
    <row r="593" spans="1:6" ht="30">
      <c r="A593" s="52">
        <v>425</v>
      </c>
      <c r="B593" s="53">
        <v>45268</v>
      </c>
      <c r="C593" s="54" t="s">
        <v>22</v>
      </c>
      <c r="D593" s="54" t="s">
        <v>616</v>
      </c>
      <c r="E593" s="55">
        <v>0.5756944444444444</v>
      </c>
      <c r="F593" s="54" t="s">
        <v>1358</v>
      </c>
    </row>
    <row r="594" spans="1:6" ht="30">
      <c r="A594" s="52">
        <v>123</v>
      </c>
      <c r="B594" s="53">
        <v>45268</v>
      </c>
      <c r="C594" s="54" t="s">
        <v>22</v>
      </c>
      <c r="D594" s="54" t="s">
        <v>89</v>
      </c>
      <c r="E594" s="55">
        <v>0.5756944444444444</v>
      </c>
      <c r="F594" s="54" t="s">
        <v>1358</v>
      </c>
    </row>
    <row r="595" spans="1:6" ht="30">
      <c r="A595" s="52">
        <v>427</v>
      </c>
      <c r="B595" s="53">
        <v>45268</v>
      </c>
      <c r="C595" s="54" t="s">
        <v>22</v>
      </c>
      <c r="D595" s="54" t="s">
        <v>616</v>
      </c>
      <c r="E595" s="55">
        <v>0.5756944444444444</v>
      </c>
      <c r="F595" s="54" t="s">
        <v>1358</v>
      </c>
    </row>
    <row r="596" spans="1:6" ht="30">
      <c r="A596" s="52">
        <v>811</v>
      </c>
      <c r="B596" s="53">
        <v>45268</v>
      </c>
      <c r="C596" s="54" t="s">
        <v>22</v>
      </c>
      <c r="D596" s="54" t="s">
        <v>438</v>
      </c>
      <c r="E596" s="55">
        <v>0.5756944444444444</v>
      </c>
      <c r="F596" s="54" t="s">
        <v>1358</v>
      </c>
    </row>
    <row r="597" spans="1:6" ht="30">
      <c r="A597" s="52">
        <v>337</v>
      </c>
      <c r="B597" s="53">
        <v>45268</v>
      </c>
      <c r="C597" s="54" t="s">
        <v>22</v>
      </c>
      <c r="D597" s="54" t="s">
        <v>450</v>
      </c>
      <c r="E597" s="55">
        <v>0.57638888888888884</v>
      </c>
      <c r="F597" s="54" t="s">
        <v>1358</v>
      </c>
    </row>
    <row r="598" spans="1:6">
      <c r="A598" s="52">
        <v>6</v>
      </c>
      <c r="B598" s="53">
        <v>45268</v>
      </c>
      <c r="C598" s="54" t="s">
        <v>22</v>
      </c>
      <c r="D598" s="54" t="s">
        <v>23</v>
      </c>
      <c r="E598" s="55">
        <v>0.57708333333333328</v>
      </c>
      <c r="F598" s="54" t="s">
        <v>1357</v>
      </c>
    </row>
    <row r="599" spans="1:6" ht="30">
      <c r="A599" s="52">
        <v>346</v>
      </c>
      <c r="B599" s="53">
        <v>45268</v>
      </c>
      <c r="C599" s="54" t="s">
        <v>22</v>
      </c>
      <c r="D599" s="54" t="s">
        <v>450</v>
      </c>
      <c r="E599" s="55">
        <v>0.57708333333333328</v>
      </c>
      <c r="F599" s="54" t="s">
        <v>1358</v>
      </c>
    </row>
    <row r="600" spans="1:6" ht="30">
      <c r="A600" s="52">
        <v>418</v>
      </c>
      <c r="B600" s="53">
        <v>45268</v>
      </c>
      <c r="C600" s="54" t="s">
        <v>22</v>
      </c>
      <c r="D600" s="54" t="s">
        <v>616</v>
      </c>
      <c r="E600" s="55">
        <v>0.57777777777777772</v>
      </c>
      <c r="F600" s="54" t="s">
        <v>1358</v>
      </c>
    </row>
    <row r="601" spans="1:6" ht="30">
      <c r="A601" s="52">
        <v>329</v>
      </c>
      <c r="B601" s="53">
        <v>45268</v>
      </c>
      <c r="C601" s="54" t="s">
        <v>22</v>
      </c>
      <c r="D601" s="54" t="s">
        <v>450</v>
      </c>
      <c r="E601" s="55">
        <v>0.57777777777777772</v>
      </c>
      <c r="F601" s="54" t="s">
        <v>1358</v>
      </c>
    </row>
    <row r="602" spans="1:6" ht="30">
      <c r="A602" s="52">
        <v>342</v>
      </c>
      <c r="B602" s="53">
        <v>45268</v>
      </c>
      <c r="C602" s="54" t="s">
        <v>22</v>
      </c>
      <c r="D602" s="54" t="s">
        <v>450</v>
      </c>
      <c r="E602" s="55">
        <v>0.57777777777777772</v>
      </c>
      <c r="F602" s="54" t="s">
        <v>1358</v>
      </c>
    </row>
    <row r="603" spans="1:6" ht="30">
      <c r="A603" s="52">
        <v>519</v>
      </c>
      <c r="B603" s="53">
        <v>45268</v>
      </c>
      <c r="C603" s="54" t="s">
        <v>22</v>
      </c>
      <c r="D603" s="54" t="s">
        <v>773</v>
      </c>
      <c r="E603" s="55">
        <v>0.57847222222222228</v>
      </c>
      <c r="F603" s="54" t="s">
        <v>1358</v>
      </c>
    </row>
    <row r="604" spans="1:6" ht="30">
      <c r="A604" s="52">
        <v>869</v>
      </c>
      <c r="B604" s="53">
        <v>45268</v>
      </c>
      <c r="C604" s="54" t="s">
        <v>22</v>
      </c>
      <c r="D604" s="54" t="s">
        <v>438</v>
      </c>
      <c r="E604" s="55">
        <v>0.58125000000000004</v>
      </c>
      <c r="F604" s="54" t="s">
        <v>1358</v>
      </c>
    </row>
    <row r="605" spans="1:6" ht="30">
      <c r="A605" s="52">
        <v>231</v>
      </c>
      <c r="B605" s="53">
        <v>45268</v>
      </c>
      <c r="C605" s="54" t="s">
        <v>22</v>
      </c>
      <c r="D605" s="54" t="s">
        <v>248</v>
      </c>
      <c r="E605" s="55">
        <v>0.58194444444444449</v>
      </c>
      <c r="F605" s="54" t="s">
        <v>1358</v>
      </c>
    </row>
    <row r="606" spans="1:6" ht="30">
      <c r="A606" s="52">
        <v>137</v>
      </c>
      <c r="B606" s="53">
        <v>45268</v>
      </c>
      <c r="C606" s="54" t="s">
        <v>22</v>
      </c>
      <c r="D606" s="54" t="s">
        <v>89</v>
      </c>
      <c r="E606" s="55">
        <v>0.59444444444444444</v>
      </c>
      <c r="F606" s="54" t="s">
        <v>1358</v>
      </c>
    </row>
    <row r="607" spans="1:6">
      <c r="A607" s="52">
        <v>102</v>
      </c>
      <c r="B607" s="53">
        <v>45268</v>
      </c>
      <c r="C607" s="54" t="s">
        <v>22</v>
      </c>
      <c r="D607" s="54" t="s">
        <v>23</v>
      </c>
      <c r="E607" s="55">
        <v>0.60138888888888886</v>
      </c>
      <c r="F607" s="54" t="s">
        <v>1358</v>
      </c>
    </row>
    <row r="608" spans="1:6" ht="30">
      <c r="A608" s="52">
        <v>735</v>
      </c>
      <c r="B608" s="53">
        <v>45268</v>
      </c>
      <c r="C608" s="54" t="s">
        <v>22</v>
      </c>
      <c r="D608" s="54" t="s">
        <v>885</v>
      </c>
      <c r="E608" s="55">
        <v>0.60277777777777775</v>
      </c>
      <c r="F608" s="54" t="s">
        <v>1357</v>
      </c>
    </row>
    <row r="609" spans="1:6">
      <c r="A609" s="52">
        <v>502</v>
      </c>
      <c r="B609" s="53">
        <v>45268</v>
      </c>
      <c r="C609" s="54" t="s">
        <v>22</v>
      </c>
      <c r="D609" s="54" t="s">
        <v>23</v>
      </c>
      <c r="E609" s="55">
        <v>0.60555555555555551</v>
      </c>
      <c r="F609" s="54" t="s">
        <v>1358</v>
      </c>
    </row>
    <row r="610" spans="1:6" ht="30">
      <c r="A610" s="52">
        <v>879</v>
      </c>
      <c r="B610" s="53">
        <v>45268</v>
      </c>
      <c r="C610" s="54" t="s">
        <v>22</v>
      </c>
      <c r="D610" s="54" t="s">
        <v>438</v>
      </c>
      <c r="E610" s="55">
        <v>0.60902777777777772</v>
      </c>
      <c r="F610" s="54" t="s">
        <v>1358</v>
      </c>
    </row>
    <row r="611" spans="1:6" ht="30">
      <c r="A611" s="52">
        <v>530</v>
      </c>
      <c r="B611" s="53">
        <v>45268</v>
      </c>
      <c r="C611" s="54" t="s">
        <v>22</v>
      </c>
      <c r="D611" s="54" t="s">
        <v>773</v>
      </c>
      <c r="E611" s="55">
        <v>0.60902777777777772</v>
      </c>
      <c r="F611" s="54" t="s">
        <v>1358</v>
      </c>
    </row>
    <row r="612" spans="1:6" ht="30">
      <c r="A612" s="52">
        <v>838</v>
      </c>
      <c r="B612" s="53">
        <v>45268</v>
      </c>
      <c r="C612" s="54" t="s">
        <v>22</v>
      </c>
      <c r="D612" s="54" t="s">
        <v>438</v>
      </c>
      <c r="E612" s="55">
        <v>0.60972222222222228</v>
      </c>
      <c r="F612" s="54" t="s">
        <v>1358</v>
      </c>
    </row>
    <row r="613" spans="1:6" ht="30">
      <c r="A613" s="52">
        <v>867</v>
      </c>
      <c r="B613" s="53">
        <v>45268</v>
      </c>
      <c r="C613" s="54" t="s">
        <v>22</v>
      </c>
      <c r="D613" s="54" t="s">
        <v>438</v>
      </c>
      <c r="E613" s="55">
        <v>0.60972222222222228</v>
      </c>
      <c r="F613" s="54" t="s">
        <v>1358</v>
      </c>
    </row>
    <row r="614" spans="1:6" ht="30">
      <c r="A614" s="52">
        <v>826</v>
      </c>
      <c r="B614" s="53">
        <v>45268</v>
      </c>
      <c r="C614" s="54" t="s">
        <v>22</v>
      </c>
      <c r="D614" s="54" t="s">
        <v>438</v>
      </c>
      <c r="E614" s="55">
        <v>0.60972222222222228</v>
      </c>
      <c r="F614" s="54" t="s">
        <v>1358</v>
      </c>
    </row>
    <row r="615" spans="1:6" ht="30">
      <c r="A615" s="52">
        <v>891</v>
      </c>
      <c r="B615" s="53">
        <v>45268</v>
      </c>
      <c r="C615" s="54" t="s">
        <v>22</v>
      </c>
      <c r="D615" s="54" t="s">
        <v>438</v>
      </c>
      <c r="E615" s="55">
        <v>0.60972222222222228</v>
      </c>
      <c r="F615" s="54" t="s">
        <v>1358</v>
      </c>
    </row>
    <row r="616" spans="1:6">
      <c r="A616" s="52">
        <v>5</v>
      </c>
      <c r="B616" s="53">
        <v>45268</v>
      </c>
      <c r="C616" s="54" t="s">
        <v>22</v>
      </c>
      <c r="D616" s="54" t="s">
        <v>23</v>
      </c>
      <c r="E616" s="55">
        <v>0.6118055555555556</v>
      </c>
      <c r="F616" s="54" t="s">
        <v>1358</v>
      </c>
    </row>
    <row r="617" spans="1:6">
      <c r="A617" s="52">
        <v>404</v>
      </c>
      <c r="B617" s="53">
        <v>45268</v>
      </c>
      <c r="C617" s="54" t="s">
        <v>22</v>
      </c>
      <c r="D617" s="54" t="s">
        <v>23</v>
      </c>
      <c r="E617" s="55">
        <v>0.61250000000000004</v>
      </c>
      <c r="F617" s="54" t="s">
        <v>1358</v>
      </c>
    </row>
    <row r="618" spans="1:6">
      <c r="A618" s="52">
        <v>3</v>
      </c>
      <c r="B618" s="53">
        <v>45275</v>
      </c>
      <c r="C618" s="54" t="s">
        <v>22</v>
      </c>
      <c r="D618" s="54" t="s">
        <v>23</v>
      </c>
      <c r="E618" s="55">
        <v>0.5444444444444444</v>
      </c>
      <c r="F618" s="54" t="s">
        <v>1357</v>
      </c>
    </row>
    <row r="619" spans="1:6" ht="30">
      <c r="A619" s="52">
        <v>417</v>
      </c>
      <c r="B619" s="53">
        <v>45275</v>
      </c>
      <c r="C619" s="54" t="s">
        <v>22</v>
      </c>
      <c r="D619" s="54" t="s">
        <v>616</v>
      </c>
      <c r="E619" s="55">
        <v>0.54513888888888884</v>
      </c>
      <c r="F619" s="54" t="s">
        <v>1357</v>
      </c>
    </row>
    <row r="620" spans="1:6">
      <c r="A620" s="52">
        <v>304</v>
      </c>
      <c r="B620" s="53">
        <v>45275</v>
      </c>
      <c r="C620" s="54" t="s">
        <v>22</v>
      </c>
      <c r="D620" s="54" t="s">
        <v>23</v>
      </c>
      <c r="E620" s="55">
        <v>0.54513888888888884</v>
      </c>
      <c r="F620" s="54" t="s">
        <v>1357</v>
      </c>
    </row>
    <row r="621" spans="1:6" ht="30">
      <c r="A621" s="52">
        <v>435</v>
      </c>
      <c r="B621" s="53">
        <v>45275</v>
      </c>
      <c r="C621" s="54" t="s">
        <v>22</v>
      </c>
      <c r="D621" s="54" t="s">
        <v>616</v>
      </c>
      <c r="E621" s="55">
        <v>0.54513888888888884</v>
      </c>
      <c r="F621" s="54" t="s">
        <v>1357</v>
      </c>
    </row>
    <row r="622" spans="1:6" ht="30">
      <c r="A622" s="52">
        <v>422</v>
      </c>
      <c r="B622" s="53">
        <v>45275</v>
      </c>
      <c r="C622" s="54" t="s">
        <v>22</v>
      </c>
      <c r="D622" s="54" t="s">
        <v>616</v>
      </c>
      <c r="E622" s="55">
        <v>0.54513888888888884</v>
      </c>
      <c r="F622" s="54" t="s">
        <v>1357</v>
      </c>
    </row>
    <row r="623" spans="1:6">
      <c r="A623" s="52">
        <v>403</v>
      </c>
      <c r="B623" s="53">
        <v>45275</v>
      </c>
      <c r="C623" s="54" t="s">
        <v>22</v>
      </c>
      <c r="D623" s="54" t="s">
        <v>23</v>
      </c>
      <c r="E623" s="55">
        <v>0.54583333333333328</v>
      </c>
      <c r="F623" s="54" t="s">
        <v>1357</v>
      </c>
    </row>
    <row r="624" spans="1:6" ht="30">
      <c r="A624" s="52">
        <v>610</v>
      </c>
      <c r="B624" s="53">
        <v>45275</v>
      </c>
      <c r="C624" s="54" t="s">
        <v>22</v>
      </c>
      <c r="D624" s="54" t="s">
        <v>833</v>
      </c>
      <c r="E624" s="55">
        <v>0.54652777777777772</v>
      </c>
      <c r="F624" s="54" t="s">
        <v>1357</v>
      </c>
    </row>
    <row r="625" spans="1:6" ht="30">
      <c r="A625" s="52">
        <v>612</v>
      </c>
      <c r="B625" s="53">
        <v>45275</v>
      </c>
      <c r="C625" s="54" t="s">
        <v>22</v>
      </c>
      <c r="D625" s="54" t="s">
        <v>833</v>
      </c>
      <c r="E625" s="55">
        <v>0.54652777777777772</v>
      </c>
      <c r="F625" s="54" t="s">
        <v>1357</v>
      </c>
    </row>
    <row r="626" spans="1:6">
      <c r="A626" s="52">
        <v>602</v>
      </c>
      <c r="B626" s="53">
        <v>45275</v>
      </c>
      <c r="C626" s="54" t="s">
        <v>22</v>
      </c>
      <c r="D626" s="54" t="s">
        <v>23</v>
      </c>
      <c r="E626" s="55">
        <v>0.54652777777777772</v>
      </c>
      <c r="F626" s="54" t="s">
        <v>1357</v>
      </c>
    </row>
    <row r="627" spans="1:6">
      <c r="A627" s="52">
        <v>6</v>
      </c>
      <c r="B627" s="53">
        <v>45275</v>
      </c>
      <c r="C627" s="54" t="s">
        <v>22</v>
      </c>
      <c r="D627" s="54" t="s">
        <v>23</v>
      </c>
      <c r="E627" s="55">
        <v>0.54652777777777772</v>
      </c>
      <c r="F627" s="54" t="s">
        <v>1357</v>
      </c>
    </row>
    <row r="628" spans="1:6" ht="30">
      <c r="A628" s="52">
        <v>611</v>
      </c>
      <c r="B628" s="53">
        <v>45275</v>
      </c>
      <c r="C628" s="54" t="s">
        <v>22</v>
      </c>
      <c r="D628" s="54" t="s">
        <v>833</v>
      </c>
      <c r="E628" s="55">
        <v>0.54652777777777772</v>
      </c>
      <c r="F628" s="54" t="s">
        <v>1357</v>
      </c>
    </row>
    <row r="629" spans="1:6" ht="30">
      <c r="A629" s="52">
        <v>614</v>
      </c>
      <c r="B629" s="53">
        <v>45275</v>
      </c>
      <c r="C629" s="54" t="s">
        <v>22</v>
      </c>
      <c r="D629" s="54" t="s">
        <v>833</v>
      </c>
      <c r="E629" s="55">
        <v>0.54652777777777772</v>
      </c>
      <c r="F629" s="54" t="s">
        <v>1357</v>
      </c>
    </row>
    <row r="630" spans="1:6">
      <c r="A630" s="52">
        <v>703</v>
      </c>
      <c r="B630" s="53">
        <v>45275</v>
      </c>
      <c r="C630" s="54" t="s">
        <v>22</v>
      </c>
      <c r="D630" s="54" t="s">
        <v>23</v>
      </c>
      <c r="E630" s="55">
        <v>0.54722222222222228</v>
      </c>
      <c r="F630" s="54" t="s">
        <v>1357</v>
      </c>
    </row>
    <row r="631" spans="1:6" ht="30">
      <c r="A631" s="52">
        <v>511</v>
      </c>
      <c r="B631" s="53">
        <v>45275</v>
      </c>
      <c r="C631" s="54" t="s">
        <v>22</v>
      </c>
      <c r="D631" s="54" t="s">
        <v>773</v>
      </c>
      <c r="E631" s="55">
        <v>0.54791666666666672</v>
      </c>
      <c r="F631" s="54" t="s">
        <v>1357</v>
      </c>
    </row>
    <row r="632" spans="1:6" ht="30">
      <c r="A632" s="52">
        <v>745</v>
      </c>
      <c r="B632" s="53">
        <v>45275</v>
      </c>
      <c r="C632" s="54" t="s">
        <v>22</v>
      </c>
      <c r="D632" s="54" t="s">
        <v>885</v>
      </c>
      <c r="E632" s="55">
        <v>0.5493055555555556</v>
      </c>
      <c r="F632" s="54" t="s">
        <v>1357</v>
      </c>
    </row>
    <row r="633" spans="1:6" ht="30">
      <c r="A633" s="52">
        <v>318</v>
      </c>
      <c r="B633" s="53">
        <v>45275</v>
      </c>
      <c r="C633" s="54" t="s">
        <v>22</v>
      </c>
      <c r="D633" s="54" t="s">
        <v>450</v>
      </c>
      <c r="E633" s="55">
        <v>0.55138888888888893</v>
      </c>
      <c r="F633" s="54" t="s">
        <v>1357</v>
      </c>
    </row>
    <row r="634" spans="1:6" ht="30">
      <c r="A634" s="52">
        <v>444</v>
      </c>
      <c r="B634" s="53">
        <v>45275</v>
      </c>
      <c r="C634" s="54" t="s">
        <v>22</v>
      </c>
      <c r="D634" s="54" t="s">
        <v>616</v>
      </c>
      <c r="E634" s="55">
        <v>0.55208333333333337</v>
      </c>
      <c r="F634" s="54" t="s">
        <v>1357</v>
      </c>
    </row>
    <row r="635" spans="1:6">
      <c r="A635" s="52">
        <v>803</v>
      </c>
      <c r="B635" s="53">
        <v>45275</v>
      </c>
      <c r="C635" s="54" t="s">
        <v>22</v>
      </c>
      <c r="D635" s="54" t="s">
        <v>23</v>
      </c>
      <c r="E635" s="55">
        <v>0.55486111111111114</v>
      </c>
      <c r="F635" s="54" t="s">
        <v>1357</v>
      </c>
    </row>
    <row r="636" spans="1:6" ht="30">
      <c r="A636" s="52">
        <v>613</v>
      </c>
      <c r="B636" s="53">
        <v>45275</v>
      </c>
      <c r="C636" s="54" t="s">
        <v>22</v>
      </c>
      <c r="D636" s="54" t="s">
        <v>833</v>
      </c>
      <c r="E636" s="55">
        <v>0.55555555555555558</v>
      </c>
      <c r="F636" s="54" t="s">
        <v>1357</v>
      </c>
    </row>
    <row r="637" spans="1:6" ht="30">
      <c r="A637" s="52">
        <v>621</v>
      </c>
      <c r="B637" s="53">
        <v>45275</v>
      </c>
      <c r="C637" s="54" t="s">
        <v>22</v>
      </c>
      <c r="D637" s="54" t="s">
        <v>833</v>
      </c>
      <c r="E637" s="55">
        <v>0.55555555555555558</v>
      </c>
      <c r="F637" s="54" t="s">
        <v>1357</v>
      </c>
    </row>
    <row r="638" spans="1:6" ht="30">
      <c r="A638" s="52">
        <v>856</v>
      </c>
      <c r="B638" s="53">
        <v>45275</v>
      </c>
      <c r="C638" s="54" t="s">
        <v>22</v>
      </c>
      <c r="D638" s="54" t="s">
        <v>438</v>
      </c>
      <c r="E638" s="55">
        <v>0.56111111111111112</v>
      </c>
      <c r="F638" s="54" t="s">
        <v>1357</v>
      </c>
    </row>
    <row r="639" spans="1:6" ht="30">
      <c r="A639" s="52">
        <v>874</v>
      </c>
      <c r="B639" s="53">
        <v>45275</v>
      </c>
      <c r="C639" s="54" t="s">
        <v>22</v>
      </c>
      <c r="D639" s="54" t="s">
        <v>438</v>
      </c>
      <c r="E639" s="55">
        <v>0.56111111111111112</v>
      </c>
      <c r="F639" s="54" t="s">
        <v>1357</v>
      </c>
    </row>
    <row r="640" spans="1:6" ht="30">
      <c r="A640" s="52">
        <v>740</v>
      </c>
      <c r="B640" s="53">
        <v>45275</v>
      </c>
      <c r="C640" s="54" t="s">
        <v>22</v>
      </c>
      <c r="D640" s="54" t="s">
        <v>885</v>
      </c>
      <c r="E640" s="55">
        <v>0.56111111111111112</v>
      </c>
      <c r="F640" s="54" t="s">
        <v>1357</v>
      </c>
    </row>
    <row r="641" spans="1:6" ht="30">
      <c r="A641" s="52">
        <v>718</v>
      </c>
      <c r="B641" s="53">
        <v>45275</v>
      </c>
      <c r="C641" s="54" t="s">
        <v>22</v>
      </c>
      <c r="D641" s="54" t="s">
        <v>885</v>
      </c>
      <c r="E641" s="55">
        <v>0.5708333333333333</v>
      </c>
      <c r="F641" s="54" t="s">
        <v>1358</v>
      </c>
    </row>
    <row r="642" spans="1:6" ht="30">
      <c r="A642" s="52">
        <v>739</v>
      </c>
      <c r="B642" s="53">
        <v>45275</v>
      </c>
      <c r="C642" s="54" t="s">
        <v>22</v>
      </c>
      <c r="D642" s="54" t="s">
        <v>885</v>
      </c>
      <c r="E642" s="55">
        <v>0.57222222222222219</v>
      </c>
      <c r="F642" s="54" t="s">
        <v>1358</v>
      </c>
    </row>
    <row r="643" spans="1:6" ht="30">
      <c r="A643" s="52">
        <v>445</v>
      </c>
      <c r="B643" s="53">
        <v>45275</v>
      </c>
      <c r="C643" s="54" t="s">
        <v>22</v>
      </c>
      <c r="D643" s="54" t="s">
        <v>616</v>
      </c>
      <c r="E643" s="55">
        <v>0.57222222222222219</v>
      </c>
      <c r="F643" s="54" t="s">
        <v>1358</v>
      </c>
    </row>
    <row r="644" spans="1:6">
      <c r="A644" s="52">
        <v>5</v>
      </c>
      <c r="B644" s="53">
        <v>45275</v>
      </c>
      <c r="C644" s="54" t="s">
        <v>22</v>
      </c>
      <c r="D644" s="54" t="s">
        <v>23</v>
      </c>
      <c r="E644" s="55">
        <v>0.57291666666666663</v>
      </c>
      <c r="F644" s="54" t="s">
        <v>1358</v>
      </c>
    </row>
    <row r="645" spans="1:6" ht="30">
      <c r="A645" s="52">
        <v>137</v>
      </c>
      <c r="B645" s="53">
        <v>45275</v>
      </c>
      <c r="C645" s="54" t="s">
        <v>22</v>
      </c>
      <c r="D645" s="54" t="s">
        <v>89</v>
      </c>
      <c r="E645" s="55">
        <v>0.5854166666666667</v>
      </c>
      <c r="F645" s="54" t="s">
        <v>1358</v>
      </c>
    </row>
    <row r="646" spans="1:6" ht="30">
      <c r="A646" s="52">
        <v>214</v>
      </c>
      <c r="B646" s="53">
        <v>45275</v>
      </c>
      <c r="C646" s="54" t="s">
        <v>22</v>
      </c>
      <c r="D646" s="54" t="s">
        <v>248</v>
      </c>
      <c r="E646" s="55">
        <v>0.58611111111111114</v>
      </c>
      <c r="F646" s="54" t="s">
        <v>1358</v>
      </c>
    </row>
    <row r="647" spans="1:6" ht="30">
      <c r="A647" s="52">
        <v>120</v>
      </c>
      <c r="B647" s="53">
        <v>45275</v>
      </c>
      <c r="C647" s="54" t="s">
        <v>22</v>
      </c>
      <c r="D647" s="54" t="s">
        <v>89</v>
      </c>
      <c r="E647" s="55">
        <v>0.58680555555555558</v>
      </c>
      <c r="F647" s="54" t="s">
        <v>1358</v>
      </c>
    </row>
    <row r="648" spans="1:6">
      <c r="A648" s="52">
        <v>702</v>
      </c>
      <c r="B648" s="53">
        <v>45275</v>
      </c>
      <c r="C648" s="54" t="s">
        <v>22</v>
      </c>
      <c r="D648" s="54" t="s">
        <v>23</v>
      </c>
      <c r="E648" s="55">
        <v>0.60347222222222219</v>
      </c>
      <c r="F648" s="54" t="s">
        <v>1358</v>
      </c>
    </row>
    <row r="649" spans="1:6">
      <c r="A649" s="52">
        <v>504</v>
      </c>
      <c r="B649" s="53">
        <v>45275</v>
      </c>
      <c r="C649" s="54" t="s">
        <v>22</v>
      </c>
      <c r="D649" s="54" t="s">
        <v>23</v>
      </c>
      <c r="E649" s="55">
        <v>0.60347222222222219</v>
      </c>
      <c r="F649" s="54" t="s">
        <v>1358</v>
      </c>
    </row>
    <row r="650" spans="1:6">
      <c r="A650" s="52">
        <v>403</v>
      </c>
      <c r="B650" s="53">
        <v>45282</v>
      </c>
      <c r="C650" s="54" t="s">
        <v>22</v>
      </c>
      <c r="D650" s="54" t="s">
        <v>23</v>
      </c>
      <c r="E650" s="55">
        <v>0.53333333333333333</v>
      </c>
      <c r="F650" s="54" t="s">
        <v>1357</v>
      </c>
    </row>
    <row r="651" spans="1:6">
      <c r="A651" s="52">
        <v>3</v>
      </c>
      <c r="B651" s="53">
        <v>45282</v>
      </c>
      <c r="C651" s="54" t="s">
        <v>22</v>
      </c>
      <c r="D651" s="54" t="s">
        <v>23</v>
      </c>
      <c r="E651" s="55">
        <v>0.53333333333333333</v>
      </c>
      <c r="F651" s="54" t="s">
        <v>1357</v>
      </c>
    </row>
    <row r="652" spans="1:6" ht="30">
      <c r="A652" s="52">
        <v>610</v>
      </c>
      <c r="B652" s="53">
        <v>45282</v>
      </c>
      <c r="C652" s="54" t="s">
        <v>22</v>
      </c>
      <c r="D652" s="54" t="s">
        <v>833</v>
      </c>
      <c r="E652" s="55">
        <v>0.53402777777777777</v>
      </c>
      <c r="F652" s="54" t="s">
        <v>1357</v>
      </c>
    </row>
    <row r="653" spans="1:6" ht="30">
      <c r="A653" s="52">
        <v>718</v>
      </c>
      <c r="B653" s="53">
        <v>45282</v>
      </c>
      <c r="C653" s="54" t="s">
        <v>22</v>
      </c>
      <c r="D653" s="54" t="s">
        <v>885</v>
      </c>
      <c r="E653" s="55">
        <v>0.53402777777777777</v>
      </c>
      <c r="F653" s="54" t="s">
        <v>1357</v>
      </c>
    </row>
    <row r="654" spans="1:6" ht="30">
      <c r="A654" s="52">
        <v>719</v>
      </c>
      <c r="B654" s="53">
        <v>45282</v>
      </c>
      <c r="C654" s="54" t="s">
        <v>22</v>
      </c>
      <c r="D654" s="54" t="s">
        <v>885</v>
      </c>
      <c r="E654" s="55">
        <v>0.53402777777777777</v>
      </c>
      <c r="F654" s="54" t="s">
        <v>1357</v>
      </c>
    </row>
    <row r="655" spans="1:6" ht="30">
      <c r="A655" s="52">
        <v>433</v>
      </c>
      <c r="B655" s="53">
        <v>45282</v>
      </c>
      <c r="C655" s="54" t="s">
        <v>22</v>
      </c>
      <c r="D655" s="54" t="s">
        <v>616</v>
      </c>
      <c r="E655" s="55">
        <v>0.53402777777777777</v>
      </c>
      <c r="F655" s="54" t="s">
        <v>1357</v>
      </c>
    </row>
    <row r="656" spans="1:6">
      <c r="A656" s="52">
        <v>103</v>
      </c>
      <c r="B656" s="53">
        <v>45282</v>
      </c>
      <c r="C656" s="54" t="s">
        <v>22</v>
      </c>
      <c r="D656" s="54" t="s">
        <v>23</v>
      </c>
      <c r="E656" s="55">
        <v>0.53402777777777777</v>
      </c>
      <c r="F656" s="54" t="s">
        <v>1357</v>
      </c>
    </row>
    <row r="657" spans="1:6" ht="30">
      <c r="A657" s="52">
        <v>525</v>
      </c>
      <c r="B657" s="53">
        <v>45282</v>
      </c>
      <c r="C657" s="54" t="s">
        <v>22</v>
      </c>
      <c r="D657" s="54" t="s">
        <v>773</v>
      </c>
      <c r="E657" s="55">
        <v>0.53541666666666665</v>
      </c>
      <c r="F657" s="54" t="s">
        <v>1357</v>
      </c>
    </row>
    <row r="658" spans="1:6" ht="30">
      <c r="A658" s="52">
        <v>141</v>
      </c>
      <c r="B658" s="53">
        <v>45282</v>
      </c>
      <c r="C658" s="54" t="s">
        <v>22</v>
      </c>
      <c r="D658" s="54" t="s">
        <v>89</v>
      </c>
      <c r="E658" s="55">
        <v>0.53611111111111109</v>
      </c>
      <c r="F658" s="54" t="s">
        <v>1357</v>
      </c>
    </row>
    <row r="659" spans="1:6" ht="30">
      <c r="A659" s="52">
        <v>443</v>
      </c>
      <c r="B659" s="53">
        <v>45282</v>
      </c>
      <c r="C659" s="54" t="s">
        <v>22</v>
      </c>
      <c r="D659" s="54" t="s">
        <v>616</v>
      </c>
      <c r="E659" s="55">
        <v>0.53611111111111109</v>
      </c>
      <c r="F659" s="54" t="s">
        <v>1357</v>
      </c>
    </row>
    <row r="660" spans="1:6">
      <c r="A660" s="52">
        <v>203</v>
      </c>
      <c r="B660" s="53">
        <v>45282</v>
      </c>
      <c r="C660" s="54" t="s">
        <v>22</v>
      </c>
      <c r="D660" s="54" t="s">
        <v>23</v>
      </c>
      <c r="E660" s="55">
        <v>0.53749999999999998</v>
      </c>
      <c r="F660" s="54" t="s">
        <v>1357</v>
      </c>
    </row>
    <row r="661" spans="1:6" ht="30">
      <c r="A661" s="52">
        <v>229</v>
      </c>
      <c r="B661" s="53">
        <v>45282</v>
      </c>
      <c r="C661" s="54" t="s">
        <v>22</v>
      </c>
      <c r="D661" s="54" t="s">
        <v>248</v>
      </c>
      <c r="E661" s="55">
        <v>0.53819444444444442</v>
      </c>
      <c r="F661" s="54" t="s">
        <v>1357</v>
      </c>
    </row>
    <row r="662" spans="1:6">
      <c r="A662" s="52">
        <v>304</v>
      </c>
      <c r="B662" s="53">
        <v>45282</v>
      </c>
      <c r="C662" s="54" t="s">
        <v>22</v>
      </c>
      <c r="D662" s="54" t="s">
        <v>23</v>
      </c>
      <c r="E662" s="55">
        <v>0.53819444444444442</v>
      </c>
      <c r="F662" s="54" t="s">
        <v>1357</v>
      </c>
    </row>
    <row r="663" spans="1:6">
      <c r="A663" s="52">
        <v>504</v>
      </c>
      <c r="B663" s="53">
        <v>45282</v>
      </c>
      <c r="C663" s="54" t="s">
        <v>22</v>
      </c>
      <c r="D663" s="54" t="s">
        <v>23</v>
      </c>
      <c r="E663" s="55">
        <v>0.53819444444444442</v>
      </c>
      <c r="F663" s="54" t="s">
        <v>1357</v>
      </c>
    </row>
    <row r="664" spans="1:6">
      <c r="A664" s="52">
        <v>6</v>
      </c>
      <c r="B664" s="53">
        <v>45282</v>
      </c>
      <c r="C664" s="54" t="s">
        <v>22</v>
      </c>
      <c r="D664" s="54" t="s">
        <v>23</v>
      </c>
      <c r="E664" s="55">
        <v>0.53888888888888886</v>
      </c>
      <c r="F664" s="54" t="s">
        <v>1357</v>
      </c>
    </row>
    <row r="665" spans="1:6">
      <c r="A665" s="52">
        <v>602</v>
      </c>
      <c r="B665" s="53">
        <v>45282</v>
      </c>
      <c r="C665" s="54" t="s">
        <v>22</v>
      </c>
      <c r="D665" s="54" t="s">
        <v>23</v>
      </c>
      <c r="E665" s="55">
        <v>0.5395833333333333</v>
      </c>
      <c r="F665" s="54" t="s">
        <v>1357</v>
      </c>
    </row>
    <row r="666" spans="1:6" ht="30">
      <c r="A666" s="52">
        <v>450</v>
      </c>
      <c r="B666" s="53">
        <v>45282</v>
      </c>
      <c r="C666" s="54" t="s">
        <v>22</v>
      </c>
      <c r="D666" s="54" t="s">
        <v>616</v>
      </c>
      <c r="E666" s="55">
        <v>0.54027777777777775</v>
      </c>
      <c r="F666" s="54" t="s">
        <v>1357</v>
      </c>
    </row>
    <row r="667" spans="1:6" ht="30">
      <c r="A667" s="52">
        <v>245</v>
      </c>
      <c r="B667" s="53">
        <v>45282</v>
      </c>
      <c r="C667" s="54" t="s">
        <v>22</v>
      </c>
      <c r="D667" s="54" t="s">
        <v>248</v>
      </c>
      <c r="E667" s="55">
        <v>0.54027777777777775</v>
      </c>
      <c r="F667" s="54" t="s">
        <v>1357</v>
      </c>
    </row>
    <row r="668" spans="1:6" ht="30">
      <c r="A668" s="52">
        <v>717</v>
      </c>
      <c r="B668" s="53">
        <v>45282</v>
      </c>
      <c r="C668" s="54" t="s">
        <v>22</v>
      </c>
      <c r="D668" s="54" t="s">
        <v>885</v>
      </c>
      <c r="E668" s="55">
        <v>0.54097222222222219</v>
      </c>
      <c r="F668" s="54" t="s">
        <v>1357</v>
      </c>
    </row>
    <row r="669" spans="1:6" ht="30">
      <c r="A669" s="52">
        <v>738</v>
      </c>
      <c r="B669" s="53">
        <v>45282</v>
      </c>
      <c r="C669" s="54" t="s">
        <v>22</v>
      </c>
      <c r="D669" s="54" t="s">
        <v>885</v>
      </c>
      <c r="E669" s="55">
        <v>0.54097222222222219</v>
      </c>
      <c r="F669" s="54" t="s">
        <v>1357</v>
      </c>
    </row>
    <row r="670" spans="1:6" ht="30">
      <c r="A670" s="52">
        <v>721</v>
      </c>
      <c r="B670" s="53">
        <v>45282</v>
      </c>
      <c r="C670" s="54" t="s">
        <v>22</v>
      </c>
      <c r="D670" s="54" t="s">
        <v>885</v>
      </c>
      <c r="E670" s="55">
        <v>0.54097222222222219</v>
      </c>
      <c r="F670" s="54" t="s">
        <v>1357</v>
      </c>
    </row>
    <row r="671" spans="1:6" ht="30">
      <c r="A671" s="52">
        <v>613</v>
      </c>
      <c r="B671" s="53">
        <v>45282</v>
      </c>
      <c r="C671" s="54" t="s">
        <v>22</v>
      </c>
      <c r="D671" s="54" t="s">
        <v>833</v>
      </c>
      <c r="E671" s="55">
        <v>0.54305555555555551</v>
      </c>
      <c r="F671" s="54" t="s">
        <v>1357</v>
      </c>
    </row>
    <row r="672" spans="1:6" ht="30">
      <c r="A672" s="52">
        <v>621</v>
      </c>
      <c r="B672" s="53">
        <v>45282</v>
      </c>
      <c r="C672" s="54" t="s">
        <v>22</v>
      </c>
      <c r="D672" s="54" t="s">
        <v>833</v>
      </c>
      <c r="E672" s="55">
        <v>0.54305555555555551</v>
      </c>
      <c r="F672" s="54" t="s">
        <v>1357</v>
      </c>
    </row>
    <row r="673" spans="1:6" ht="30">
      <c r="A673" s="52">
        <v>128</v>
      </c>
      <c r="B673" s="53">
        <v>45282</v>
      </c>
      <c r="C673" s="54" t="s">
        <v>22</v>
      </c>
      <c r="D673" s="54" t="s">
        <v>89</v>
      </c>
      <c r="E673" s="55">
        <v>0.54374999999999996</v>
      </c>
      <c r="F673" s="54" t="s">
        <v>1357</v>
      </c>
    </row>
    <row r="674" spans="1:6">
      <c r="A674" s="52">
        <v>503</v>
      </c>
      <c r="B674" s="53">
        <v>45282</v>
      </c>
      <c r="C674" s="54" t="s">
        <v>22</v>
      </c>
      <c r="D674" s="54" t="s">
        <v>23</v>
      </c>
      <c r="E674" s="55">
        <v>0.5444444444444444</v>
      </c>
      <c r="F674" s="54" t="s">
        <v>1357</v>
      </c>
    </row>
    <row r="675" spans="1:6" ht="30">
      <c r="A675" s="52">
        <v>889</v>
      </c>
      <c r="B675" s="53">
        <v>45282</v>
      </c>
      <c r="C675" s="54" t="s">
        <v>22</v>
      </c>
      <c r="D675" s="54" t="s">
        <v>438</v>
      </c>
      <c r="E675" s="55">
        <v>0.54583333333333328</v>
      </c>
      <c r="F675" s="54" t="s">
        <v>1357</v>
      </c>
    </row>
    <row r="676" spans="1:6">
      <c r="A676" s="52">
        <v>702</v>
      </c>
      <c r="B676" s="53">
        <v>45282</v>
      </c>
      <c r="C676" s="54" t="s">
        <v>22</v>
      </c>
      <c r="D676" s="54" t="s">
        <v>23</v>
      </c>
      <c r="E676" s="55">
        <v>0.54652777777777772</v>
      </c>
      <c r="F676" s="54" t="s">
        <v>1357</v>
      </c>
    </row>
    <row r="677" spans="1:6">
      <c r="A677" s="52">
        <v>4</v>
      </c>
      <c r="B677" s="53">
        <v>45282</v>
      </c>
      <c r="C677" s="54" t="s">
        <v>22</v>
      </c>
      <c r="D677" s="54" t="s">
        <v>23</v>
      </c>
      <c r="E677" s="55">
        <v>0.54722222222222228</v>
      </c>
      <c r="F677" s="54" t="s">
        <v>1357</v>
      </c>
    </row>
    <row r="678" spans="1:6" ht="30">
      <c r="A678" s="52">
        <v>846</v>
      </c>
      <c r="B678" s="53">
        <v>45282</v>
      </c>
      <c r="C678" s="54" t="s">
        <v>22</v>
      </c>
      <c r="D678" s="54" t="s">
        <v>438</v>
      </c>
      <c r="E678" s="55">
        <v>0.54861111111111116</v>
      </c>
      <c r="F678" s="54" t="s">
        <v>1357</v>
      </c>
    </row>
    <row r="679" spans="1:6" ht="30">
      <c r="A679" s="52">
        <v>883</v>
      </c>
      <c r="B679" s="53">
        <v>45282</v>
      </c>
      <c r="C679" s="54" t="s">
        <v>22</v>
      </c>
      <c r="D679" s="54" t="s">
        <v>438</v>
      </c>
      <c r="E679" s="55">
        <v>0.54861111111111116</v>
      </c>
      <c r="F679" s="54" t="s">
        <v>1357</v>
      </c>
    </row>
    <row r="680" spans="1:6" ht="30">
      <c r="A680" s="52">
        <v>431</v>
      </c>
      <c r="B680" s="53">
        <v>45282</v>
      </c>
      <c r="C680" s="54" t="s">
        <v>22</v>
      </c>
      <c r="D680" s="54" t="s">
        <v>616</v>
      </c>
      <c r="E680" s="55">
        <v>0.54861111111111116</v>
      </c>
      <c r="F680" s="54" t="s">
        <v>1358</v>
      </c>
    </row>
    <row r="681" spans="1:6">
      <c r="A681" s="52">
        <v>1</v>
      </c>
      <c r="B681" s="53">
        <v>45282</v>
      </c>
      <c r="C681" s="54" t="s">
        <v>22</v>
      </c>
      <c r="D681" s="54" t="s">
        <v>23</v>
      </c>
      <c r="E681" s="55">
        <v>0.5493055555555556</v>
      </c>
      <c r="F681" s="54" t="s">
        <v>1358</v>
      </c>
    </row>
    <row r="682" spans="1:6" ht="30">
      <c r="A682" s="52">
        <v>439</v>
      </c>
      <c r="B682" s="53">
        <v>45282</v>
      </c>
      <c r="C682" s="54" t="s">
        <v>22</v>
      </c>
      <c r="D682" s="54" t="s">
        <v>616</v>
      </c>
      <c r="E682" s="55">
        <v>0.55000000000000004</v>
      </c>
      <c r="F682" s="54" t="s">
        <v>1357</v>
      </c>
    </row>
    <row r="683" spans="1:6">
      <c r="A683" s="52">
        <v>703</v>
      </c>
      <c r="B683" s="53">
        <v>45282</v>
      </c>
      <c r="C683" s="54" t="s">
        <v>22</v>
      </c>
      <c r="D683" s="54" t="s">
        <v>23</v>
      </c>
      <c r="E683" s="55">
        <v>0.55000000000000004</v>
      </c>
      <c r="F683" s="54" t="s">
        <v>1357</v>
      </c>
    </row>
    <row r="684" spans="1:6" ht="30">
      <c r="A684" s="52">
        <v>847</v>
      </c>
      <c r="B684" s="53">
        <v>45282</v>
      </c>
      <c r="C684" s="54" t="s">
        <v>22</v>
      </c>
      <c r="D684" s="54" t="s">
        <v>438</v>
      </c>
      <c r="E684" s="55">
        <v>0.55000000000000004</v>
      </c>
      <c r="F684" s="54" t="s">
        <v>1357</v>
      </c>
    </row>
    <row r="685" spans="1:6" ht="30">
      <c r="A685" s="52">
        <v>351</v>
      </c>
      <c r="B685" s="53">
        <v>45282</v>
      </c>
      <c r="C685" s="54" t="s">
        <v>22</v>
      </c>
      <c r="D685" s="54" t="s">
        <v>450</v>
      </c>
      <c r="E685" s="55">
        <v>0.55069444444444449</v>
      </c>
      <c r="F685" s="54" t="s">
        <v>1357</v>
      </c>
    </row>
    <row r="686" spans="1:6" ht="30">
      <c r="A686" s="52">
        <v>256</v>
      </c>
      <c r="B686" s="53">
        <v>45282</v>
      </c>
      <c r="C686" s="54" t="s">
        <v>22</v>
      </c>
      <c r="D686" s="54" t="s">
        <v>248</v>
      </c>
      <c r="E686" s="55">
        <v>0.55069444444444449</v>
      </c>
      <c r="F686" s="54" t="s">
        <v>1357</v>
      </c>
    </row>
    <row r="687" spans="1:6" ht="30">
      <c r="A687" s="52">
        <v>824</v>
      </c>
      <c r="B687" s="53">
        <v>45282</v>
      </c>
      <c r="C687" s="54" t="s">
        <v>22</v>
      </c>
      <c r="D687" s="54" t="s">
        <v>438</v>
      </c>
      <c r="E687" s="55">
        <v>0.55069444444444449</v>
      </c>
      <c r="F687" s="54" t="s">
        <v>1357</v>
      </c>
    </row>
    <row r="688" spans="1:6" ht="30">
      <c r="A688" s="52">
        <v>121</v>
      </c>
      <c r="B688" s="53">
        <v>45282</v>
      </c>
      <c r="C688" s="54" t="s">
        <v>22</v>
      </c>
      <c r="D688" s="54" t="s">
        <v>89</v>
      </c>
      <c r="E688" s="55">
        <v>0.55138888888888893</v>
      </c>
      <c r="F688" s="54" t="s">
        <v>1357</v>
      </c>
    </row>
    <row r="689" spans="1:6" ht="30">
      <c r="A689" s="52">
        <v>710</v>
      </c>
      <c r="B689" s="53">
        <v>45282</v>
      </c>
      <c r="C689" s="54" t="s">
        <v>22</v>
      </c>
      <c r="D689" s="54" t="s">
        <v>885</v>
      </c>
      <c r="E689" s="55">
        <v>0.55208333333333337</v>
      </c>
      <c r="F689" s="54" t="s">
        <v>1357</v>
      </c>
    </row>
    <row r="690" spans="1:6" ht="30">
      <c r="A690" s="52">
        <v>856</v>
      </c>
      <c r="B690" s="53">
        <v>45282</v>
      </c>
      <c r="C690" s="54" t="s">
        <v>22</v>
      </c>
      <c r="D690" s="54" t="s">
        <v>438</v>
      </c>
      <c r="E690" s="55">
        <v>0.55208333333333337</v>
      </c>
      <c r="F690" s="54" t="s">
        <v>1357</v>
      </c>
    </row>
    <row r="691" spans="1:6">
      <c r="A691" s="52">
        <v>803</v>
      </c>
      <c r="B691" s="53">
        <v>45282</v>
      </c>
      <c r="C691" s="54" t="s">
        <v>22</v>
      </c>
      <c r="D691" s="54" t="s">
        <v>23</v>
      </c>
      <c r="E691" s="55">
        <v>0.55347222222222225</v>
      </c>
      <c r="F691" s="54" t="s">
        <v>1357</v>
      </c>
    </row>
    <row r="692" spans="1:6" ht="30">
      <c r="A692" s="52">
        <v>425</v>
      </c>
      <c r="B692" s="53">
        <v>45282</v>
      </c>
      <c r="C692" s="54" t="s">
        <v>22</v>
      </c>
      <c r="D692" s="54" t="s">
        <v>616</v>
      </c>
      <c r="E692" s="55">
        <v>0.55347222222222225</v>
      </c>
      <c r="F692" s="54" t="s">
        <v>1357</v>
      </c>
    </row>
    <row r="693" spans="1:6" ht="30">
      <c r="A693" s="52">
        <v>139</v>
      </c>
      <c r="B693" s="53">
        <v>45282</v>
      </c>
      <c r="C693" s="54" t="s">
        <v>22</v>
      </c>
      <c r="D693" s="54" t="s">
        <v>89</v>
      </c>
      <c r="E693" s="55">
        <v>0.55486111111111114</v>
      </c>
      <c r="F693" s="54" t="s">
        <v>1357</v>
      </c>
    </row>
    <row r="694" spans="1:6" ht="30">
      <c r="A694" s="52">
        <v>444</v>
      </c>
      <c r="B694" s="53">
        <v>45282</v>
      </c>
      <c r="C694" s="54" t="s">
        <v>22</v>
      </c>
      <c r="D694" s="54" t="s">
        <v>616</v>
      </c>
      <c r="E694" s="55">
        <v>0.55555555555555558</v>
      </c>
      <c r="F694" s="54" t="s">
        <v>1357</v>
      </c>
    </row>
    <row r="695" spans="1:6" ht="30">
      <c r="A695" s="52">
        <v>338</v>
      </c>
      <c r="B695" s="53">
        <v>45282</v>
      </c>
      <c r="C695" s="54" t="s">
        <v>22</v>
      </c>
      <c r="D695" s="54" t="s">
        <v>450</v>
      </c>
      <c r="E695" s="55">
        <v>0.55694444444444446</v>
      </c>
      <c r="F695" s="54" t="s">
        <v>1358</v>
      </c>
    </row>
    <row r="696" spans="1:6" ht="30">
      <c r="A696" s="52">
        <v>234</v>
      </c>
      <c r="B696" s="53">
        <v>45282</v>
      </c>
      <c r="C696" s="54" t="s">
        <v>22</v>
      </c>
      <c r="D696" s="54" t="s">
        <v>248</v>
      </c>
      <c r="E696" s="55">
        <v>0.55694444444444446</v>
      </c>
      <c r="F696" s="54" t="s">
        <v>1357</v>
      </c>
    </row>
    <row r="697" spans="1:6" ht="30">
      <c r="A697" s="52">
        <v>614</v>
      </c>
      <c r="B697" s="53">
        <v>45282</v>
      </c>
      <c r="C697" s="54" t="s">
        <v>22</v>
      </c>
      <c r="D697" s="54" t="s">
        <v>833</v>
      </c>
      <c r="E697" s="55">
        <v>0.55902777777777779</v>
      </c>
      <c r="F697" s="54" t="s">
        <v>1357</v>
      </c>
    </row>
    <row r="698" spans="1:6" ht="30">
      <c r="A698" s="52">
        <v>740</v>
      </c>
      <c r="B698" s="53">
        <v>45282</v>
      </c>
      <c r="C698" s="54" t="s">
        <v>22</v>
      </c>
      <c r="D698" s="54" t="s">
        <v>885</v>
      </c>
      <c r="E698" s="55">
        <v>0.56041666666666667</v>
      </c>
      <c r="F698" s="54" t="s">
        <v>1357</v>
      </c>
    </row>
    <row r="699" spans="1:6">
      <c r="A699" s="52">
        <v>5</v>
      </c>
      <c r="B699" s="53">
        <v>45282</v>
      </c>
      <c r="C699" s="54" t="s">
        <v>22</v>
      </c>
      <c r="D699" s="54" t="s">
        <v>23</v>
      </c>
      <c r="E699" s="55">
        <v>0.56111111111111112</v>
      </c>
      <c r="F699" s="54" t="s">
        <v>1357</v>
      </c>
    </row>
    <row r="700" spans="1:6" ht="30">
      <c r="A700" s="52">
        <v>868</v>
      </c>
      <c r="B700" s="53">
        <v>45282</v>
      </c>
      <c r="C700" s="54" t="s">
        <v>22</v>
      </c>
      <c r="D700" s="54" t="s">
        <v>438</v>
      </c>
      <c r="E700" s="55">
        <v>0.5625</v>
      </c>
      <c r="F700" s="54" t="s">
        <v>1357</v>
      </c>
    </row>
    <row r="701" spans="1:6" ht="30">
      <c r="A701" s="52">
        <v>342</v>
      </c>
      <c r="B701" s="53">
        <v>45282</v>
      </c>
      <c r="C701" s="54" t="s">
        <v>22</v>
      </c>
      <c r="D701" s="54" t="s">
        <v>450</v>
      </c>
      <c r="E701" s="55">
        <v>0.56319444444444444</v>
      </c>
      <c r="F701" s="54" t="s">
        <v>1358</v>
      </c>
    </row>
    <row r="702" spans="1:6" ht="30">
      <c r="A702" s="52">
        <v>329</v>
      </c>
      <c r="B702" s="53">
        <v>45282</v>
      </c>
      <c r="C702" s="54" t="s">
        <v>22</v>
      </c>
      <c r="D702" s="54" t="s">
        <v>450</v>
      </c>
      <c r="E702" s="55">
        <v>0.56388888888888888</v>
      </c>
      <c r="F702" s="54" t="s">
        <v>1358</v>
      </c>
    </row>
    <row r="703" spans="1:6" ht="30">
      <c r="A703" s="52">
        <v>418</v>
      </c>
      <c r="B703" s="53">
        <v>45282</v>
      </c>
      <c r="C703" s="54" t="s">
        <v>22</v>
      </c>
      <c r="D703" s="54" t="s">
        <v>616</v>
      </c>
      <c r="E703" s="55">
        <v>0.56388888888888888</v>
      </c>
      <c r="F703" s="54" t="s">
        <v>1358</v>
      </c>
    </row>
    <row r="704" spans="1:6" ht="30">
      <c r="A704" s="52">
        <v>225</v>
      </c>
      <c r="B704" s="53">
        <v>45282</v>
      </c>
      <c r="C704" s="54" t="s">
        <v>22</v>
      </c>
      <c r="D704" s="54" t="s">
        <v>248</v>
      </c>
      <c r="E704" s="55">
        <v>0.56388888888888888</v>
      </c>
      <c r="F704" s="54" t="s">
        <v>1358</v>
      </c>
    </row>
    <row r="705" spans="1:6" ht="30">
      <c r="A705" s="52">
        <v>231</v>
      </c>
      <c r="B705" s="53">
        <v>45282</v>
      </c>
      <c r="C705" s="54" t="s">
        <v>22</v>
      </c>
      <c r="D705" s="54" t="s">
        <v>248</v>
      </c>
      <c r="E705" s="55">
        <v>0.56527777777777777</v>
      </c>
      <c r="F705" s="54" t="s">
        <v>1358</v>
      </c>
    </row>
    <row r="706" spans="1:6" ht="30">
      <c r="A706" s="52">
        <v>325</v>
      </c>
      <c r="B706" s="53">
        <v>45282</v>
      </c>
      <c r="C706" s="54" t="s">
        <v>22</v>
      </c>
      <c r="D706" s="54" t="s">
        <v>450</v>
      </c>
      <c r="E706" s="55">
        <v>0.56736111111111109</v>
      </c>
      <c r="F706" s="54" t="s">
        <v>1358</v>
      </c>
    </row>
    <row r="707" spans="1:6" ht="30">
      <c r="A707" s="52">
        <v>137</v>
      </c>
      <c r="B707" s="53">
        <v>45282</v>
      </c>
      <c r="C707" s="54" t="s">
        <v>22</v>
      </c>
      <c r="D707" s="54" t="s">
        <v>89</v>
      </c>
      <c r="E707" s="55">
        <v>0.56736111111111109</v>
      </c>
      <c r="F707" s="54" t="s">
        <v>1358</v>
      </c>
    </row>
    <row r="708" spans="1:6" ht="30">
      <c r="A708" s="52">
        <v>337</v>
      </c>
      <c r="B708" s="53">
        <v>45282</v>
      </c>
      <c r="C708" s="54" t="s">
        <v>22</v>
      </c>
      <c r="D708" s="54" t="s">
        <v>450</v>
      </c>
      <c r="E708" s="55">
        <v>0.56736111111111109</v>
      </c>
      <c r="F708" s="54" t="s">
        <v>1358</v>
      </c>
    </row>
    <row r="709" spans="1:6" ht="30">
      <c r="A709" s="52">
        <v>817</v>
      </c>
      <c r="B709" s="53">
        <v>45282</v>
      </c>
      <c r="C709" s="54" t="s">
        <v>22</v>
      </c>
      <c r="D709" s="54" t="s">
        <v>438</v>
      </c>
      <c r="E709" s="55">
        <v>0.56874999999999998</v>
      </c>
      <c r="F709" s="54" t="s">
        <v>1358</v>
      </c>
    </row>
    <row r="710" spans="1:6">
      <c r="A710" s="52">
        <v>603</v>
      </c>
      <c r="B710" s="53">
        <v>45282</v>
      </c>
      <c r="C710" s="54" t="s">
        <v>22</v>
      </c>
      <c r="D710" s="54" t="s">
        <v>23</v>
      </c>
      <c r="E710" s="55">
        <v>0.5708333333333333</v>
      </c>
      <c r="F710" s="54" t="s">
        <v>1358</v>
      </c>
    </row>
    <row r="711" spans="1:6" ht="30">
      <c r="A711" s="52">
        <v>620</v>
      </c>
      <c r="B711" s="53">
        <v>45282</v>
      </c>
      <c r="C711" s="54" t="s">
        <v>22</v>
      </c>
      <c r="D711" s="54" t="s">
        <v>833</v>
      </c>
      <c r="E711" s="55">
        <v>0.57152777777777775</v>
      </c>
      <c r="F711" s="54" t="s">
        <v>1358</v>
      </c>
    </row>
    <row r="712" spans="1:6" ht="30">
      <c r="A712" s="52">
        <v>116</v>
      </c>
      <c r="B712" s="53">
        <v>45282</v>
      </c>
      <c r="C712" s="54" t="s">
        <v>22</v>
      </c>
      <c r="D712" s="54" t="s">
        <v>89</v>
      </c>
      <c r="E712" s="55">
        <v>0.57222222222222219</v>
      </c>
      <c r="F712" s="54" t="s">
        <v>1358</v>
      </c>
    </row>
    <row r="713" spans="1:6" ht="30">
      <c r="A713" s="52">
        <v>219</v>
      </c>
      <c r="B713" s="53">
        <v>45282</v>
      </c>
      <c r="C713" s="54" t="s">
        <v>22</v>
      </c>
      <c r="D713" s="54" t="s">
        <v>248</v>
      </c>
      <c r="E713" s="55">
        <v>0.57291666666666663</v>
      </c>
      <c r="F713" s="54" t="s">
        <v>1358</v>
      </c>
    </row>
    <row r="714" spans="1:6" ht="30">
      <c r="A714" s="52">
        <v>218</v>
      </c>
      <c r="B714" s="53">
        <v>45282</v>
      </c>
      <c r="C714" s="54" t="s">
        <v>22</v>
      </c>
      <c r="D714" s="54" t="s">
        <v>248</v>
      </c>
      <c r="E714" s="55">
        <v>0.57291666666666663</v>
      </c>
      <c r="F714" s="54" t="s">
        <v>1358</v>
      </c>
    </row>
    <row r="715" spans="1:6" ht="30">
      <c r="A715" s="52">
        <v>445</v>
      </c>
      <c r="B715" s="53">
        <v>45282</v>
      </c>
      <c r="C715" s="54" t="s">
        <v>22</v>
      </c>
      <c r="D715" s="54" t="s">
        <v>616</v>
      </c>
      <c r="E715" s="55">
        <v>0.57291666666666663</v>
      </c>
      <c r="F715" s="54" t="s">
        <v>1358</v>
      </c>
    </row>
    <row r="716" spans="1:6" ht="30">
      <c r="A716" s="52">
        <v>251</v>
      </c>
      <c r="B716" s="53">
        <v>45282</v>
      </c>
      <c r="C716" s="54" t="s">
        <v>22</v>
      </c>
      <c r="D716" s="54" t="s">
        <v>248</v>
      </c>
      <c r="E716" s="55">
        <v>0.57708333333333328</v>
      </c>
      <c r="F716" s="54" t="s">
        <v>1358</v>
      </c>
    </row>
    <row r="717" spans="1:6" ht="30">
      <c r="A717" s="52">
        <v>138</v>
      </c>
      <c r="B717" s="53">
        <v>45282</v>
      </c>
      <c r="C717" s="54" t="s">
        <v>22</v>
      </c>
      <c r="D717" s="54" t="s">
        <v>89</v>
      </c>
      <c r="E717" s="55">
        <v>0.57916666666666672</v>
      </c>
      <c r="F717" s="54" t="s">
        <v>1358</v>
      </c>
    </row>
    <row r="718" spans="1:6" ht="30">
      <c r="A718" s="52">
        <v>732</v>
      </c>
      <c r="B718" s="53">
        <v>45282</v>
      </c>
      <c r="C718" s="54" t="s">
        <v>22</v>
      </c>
      <c r="D718" s="54" t="s">
        <v>885</v>
      </c>
      <c r="E718" s="55">
        <v>0.5805555555555556</v>
      </c>
      <c r="F718" s="54" t="s">
        <v>1358</v>
      </c>
    </row>
    <row r="719" spans="1:6" ht="30">
      <c r="A719" s="52">
        <v>348</v>
      </c>
      <c r="B719" s="53">
        <v>45282</v>
      </c>
      <c r="C719" s="54" t="s">
        <v>22</v>
      </c>
      <c r="D719" s="54" t="s">
        <v>450</v>
      </c>
      <c r="E719" s="55">
        <v>0.58333333333333337</v>
      </c>
      <c r="F719" s="54" t="s">
        <v>1358</v>
      </c>
    </row>
    <row r="720" spans="1:6" ht="30">
      <c r="A720" s="52">
        <v>836</v>
      </c>
      <c r="B720" s="53">
        <v>45282</v>
      </c>
      <c r="C720" s="54" t="s">
        <v>22</v>
      </c>
      <c r="D720" s="54" t="s">
        <v>438</v>
      </c>
      <c r="E720" s="55">
        <v>0.58333333333333337</v>
      </c>
      <c r="F720" s="54" t="s">
        <v>1358</v>
      </c>
    </row>
    <row r="721" spans="1:6" ht="30">
      <c r="A721" s="52">
        <v>853</v>
      </c>
      <c r="B721" s="53">
        <v>45282</v>
      </c>
      <c r="C721" s="54" t="s">
        <v>22</v>
      </c>
      <c r="D721" s="54" t="s">
        <v>438</v>
      </c>
      <c r="E721" s="55">
        <v>0.58333333333333337</v>
      </c>
      <c r="F721" s="54" t="s">
        <v>1358</v>
      </c>
    </row>
    <row r="722" spans="1:6" ht="30">
      <c r="A722" s="52">
        <v>350</v>
      </c>
      <c r="B722" s="53">
        <v>45282</v>
      </c>
      <c r="C722" s="54" t="s">
        <v>22</v>
      </c>
      <c r="D722" s="54" t="s">
        <v>450</v>
      </c>
      <c r="E722" s="55">
        <v>0.58472222222222225</v>
      </c>
      <c r="F722" s="54" t="s">
        <v>1358</v>
      </c>
    </row>
    <row r="723" spans="1:6">
      <c r="A723" s="52">
        <v>404</v>
      </c>
      <c r="B723" s="53">
        <v>45282</v>
      </c>
      <c r="C723" s="54" t="s">
        <v>22</v>
      </c>
      <c r="D723" s="54" t="s">
        <v>23</v>
      </c>
      <c r="E723" s="55">
        <v>0.61527777777777781</v>
      </c>
      <c r="F723" s="54" t="s">
        <v>1358</v>
      </c>
    </row>
    <row r="724" spans="1:6">
      <c r="A724" s="52">
        <v>502</v>
      </c>
      <c r="B724" s="53">
        <v>45282</v>
      </c>
      <c r="C724" s="54" t="s">
        <v>22</v>
      </c>
      <c r="D724" s="54" t="s">
        <v>23</v>
      </c>
      <c r="E724" s="55">
        <v>0.61527777777777781</v>
      </c>
      <c r="F724" s="54" t="s">
        <v>1358</v>
      </c>
    </row>
    <row r="725" spans="1:6">
      <c r="A725" s="52">
        <v>3</v>
      </c>
      <c r="B725" s="53">
        <v>45289</v>
      </c>
      <c r="C725" s="54" t="s">
        <v>22</v>
      </c>
      <c r="D725" s="54" t="s">
        <v>23</v>
      </c>
      <c r="E725" s="55">
        <v>0.55347222222222225</v>
      </c>
      <c r="F725" s="54" t="s">
        <v>1357</v>
      </c>
    </row>
    <row r="726" spans="1:6">
      <c r="A726" s="52">
        <v>303</v>
      </c>
      <c r="B726" s="53">
        <v>45289</v>
      </c>
      <c r="C726" s="54" t="s">
        <v>22</v>
      </c>
      <c r="D726" s="54" t="s">
        <v>23</v>
      </c>
      <c r="E726" s="55">
        <v>0.55347222222222225</v>
      </c>
      <c r="F726" s="54" t="s">
        <v>1357</v>
      </c>
    </row>
    <row r="727" spans="1:6">
      <c r="A727" s="52">
        <v>203</v>
      </c>
      <c r="B727" s="53">
        <v>45289</v>
      </c>
      <c r="C727" s="54" t="s">
        <v>22</v>
      </c>
      <c r="D727" s="54" t="s">
        <v>23</v>
      </c>
      <c r="E727" s="55">
        <v>0.55347222222222225</v>
      </c>
      <c r="F727" s="54" t="s">
        <v>1357</v>
      </c>
    </row>
    <row r="728" spans="1:6">
      <c r="A728" s="52">
        <v>6</v>
      </c>
      <c r="B728" s="53">
        <v>45289</v>
      </c>
      <c r="C728" s="54" t="s">
        <v>22</v>
      </c>
      <c r="D728" s="54" t="s">
        <v>23</v>
      </c>
      <c r="E728" s="55">
        <v>0.5541666666666667</v>
      </c>
      <c r="F728" s="54" t="s">
        <v>1357</v>
      </c>
    </row>
    <row r="729" spans="1:6" ht="30">
      <c r="A729" s="52">
        <v>338</v>
      </c>
      <c r="B729" s="53">
        <v>45289</v>
      </c>
      <c r="C729" s="54" t="s">
        <v>22</v>
      </c>
      <c r="D729" s="54" t="s">
        <v>450</v>
      </c>
      <c r="E729" s="55">
        <v>0.55486111111111114</v>
      </c>
      <c r="F729" s="54" t="s">
        <v>1357</v>
      </c>
    </row>
    <row r="730" spans="1:6" ht="30">
      <c r="A730" s="52">
        <v>337</v>
      </c>
      <c r="B730" s="53">
        <v>45289</v>
      </c>
      <c r="C730" s="54" t="s">
        <v>22</v>
      </c>
      <c r="D730" s="54" t="s">
        <v>450</v>
      </c>
      <c r="E730" s="55">
        <v>0.55486111111111114</v>
      </c>
      <c r="F730" s="54" t="s">
        <v>1357</v>
      </c>
    </row>
    <row r="731" spans="1:6" ht="30">
      <c r="A731" s="52">
        <v>342</v>
      </c>
      <c r="B731" s="53">
        <v>45289</v>
      </c>
      <c r="C731" s="54" t="s">
        <v>22</v>
      </c>
      <c r="D731" s="54" t="s">
        <v>450</v>
      </c>
      <c r="E731" s="55">
        <v>0.55486111111111114</v>
      </c>
      <c r="F731" s="54" t="s">
        <v>1357</v>
      </c>
    </row>
    <row r="732" spans="1:6">
      <c r="A732" s="52">
        <v>603</v>
      </c>
      <c r="B732" s="53">
        <v>45289</v>
      </c>
      <c r="C732" s="54" t="s">
        <v>22</v>
      </c>
      <c r="D732" s="54" t="s">
        <v>23</v>
      </c>
      <c r="E732" s="55">
        <v>0.55486111111111114</v>
      </c>
      <c r="F732" s="54" t="s">
        <v>1357</v>
      </c>
    </row>
    <row r="733" spans="1:6">
      <c r="A733" s="52">
        <v>4</v>
      </c>
      <c r="B733" s="53">
        <v>45289</v>
      </c>
      <c r="C733" s="54" t="s">
        <v>22</v>
      </c>
      <c r="D733" s="54" t="s">
        <v>23</v>
      </c>
      <c r="E733" s="55">
        <v>0.55486111111111114</v>
      </c>
      <c r="F733" s="54" t="s">
        <v>1357</v>
      </c>
    </row>
    <row r="734" spans="1:6" ht="30">
      <c r="A734" s="52">
        <v>325</v>
      </c>
      <c r="B734" s="53">
        <v>45289</v>
      </c>
      <c r="C734" s="54" t="s">
        <v>22</v>
      </c>
      <c r="D734" s="54" t="s">
        <v>450</v>
      </c>
      <c r="E734" s="55">
        <v>0.55486111111111114</v>
      </c>
      <c r="F734" s="54" t="s">
        <v>1357</v>
      </c>
    </row>
    <row r="735" spans="1:6">
      <c r="A735" s="52">
        <v>304</v>
      </c>
      <c r="B735" s="53">
        <v>45289</v>
      </c>
      <c r="C735" s="54" t="s">
        <v>22</v>
      </c>
      <c r="D735" s="54" t="s">
        <v>23</v>
      </c>
      <c r="E735" s="55">
        <v>0.55486111111111114</v>
      </c>
      <c r="F735" s="54" t="s">
        <v>1357</v>
      </c>
    </row>
    <row r="736" spans="1:6" ht="30">
      <c r="A736" s="52">
        <v>242</v>
      </c>
      <c r="B736" s="53">
        <v>45289</v>
      </c>
      <c r="C736" s="54" t="s">
        <v>22</v>
      </c>
      <c r="D736" s="54" t="s">
        <v>248</v>
      </c>
      <c r="E736" s="55">
        <v>0.55625000000000002</v>
      </c>
      <c r="F736" s="54" t="s">
        <v>1357</v>
      </c>
    </row>
    <row r="737" spans="1:6">
      <c r="A737" s="52">
        <v>103</v>
      </c>
      <c r="B737" s="53">
        <v>45289</v>
      </c>
      <c r="C737" s="54" t="s">
        <v>22</v>
      </c>
      <c r="D737" s="54" t="s">
        <v>23</v>
      </c>
      <c r="E737" s="55">
        <v>0.55763888888888891</v>
      </c>
      <c r="F737" s="54" t="s">
        <v>1357</v>
      </c>
    </row>
    <row r="738" spans="1:6">
      <c r="A738" s="52">
        <v>1</v>
      </c>
      <c r="B738" s="53">
        <v>45289</v>
      </c>
      <c r="C738" s="54" t="s">
        <v>22</v>
      </c>
      <c r="D738" s="54" t="s">
        <v>23</v>
      </c>
      <c r="E738" s="55">
        <v>0.55833333333333335</v>
      </c>
      <c r="F738" s="54" t="s">
        <v>1357</v>
      </c>
    </row>
    <row r="739" spans="1:6" ht="30">
      <c r="A739" s="52">
        <v>245</v>
      </c>
      <c r="B739" s="53">
        <v>45289</v>
      </c>
      <c r="C739" s="54" t="s">
        <v>22</v>
      </c>
      <c r="D739" s="54" t="s">
        <v>248</v>
      </c>
      <c r="E739" s="55">
        <v>0.55833333333333335</v>
      </c>
      <c r="F739" s="54" t="s">
        <v>1357</v>
      </c>
    </row>
    <row r="740" spans="1:6">
      <c r="A740" s="52">
        <v>802</v>
      </c>
      <c r="B740" s="53">
        <v>45289</v>
      </c>
      <c r="C740" s="54" t="s">
        <v>22</v>
      </c>
      <c r="D740" s="54" t="s">
        <v>23</v>
      </c>
      <c r="E740" s="55">
        <v>0.55902777777777779</v>
      </c>
      <c r="F740" s="54" t="s">
        <v>1357</v>
      </c>
    </row>
    <row r="741" spans="1:6">
      <c r="A741" s="52">
        <v>702</v>
      </c>
      <c r="B741" s="53">
        <v>45289</v>
      </c>
      <c r="C741" s="54" t="s">
        <v>22</v>
      </c>
      <c r="D741" s="54" t="s">
        <v>23</v>
      </c>
      <c r="E741" s="55">
        <v>0.56111111111111112</v>
      </c>
      <c r="F741" s="54" t="s">
        <v>1357</v>
      </c>
    </row>
    <row r="742" spans="1:6" ht="30">
      <c r="A742" s="52">
        <v>869</v>
      </c>
      <c r="B742" s="53">
        <v>45289</v>
      </c>
      <c r="C742" s="54" t="s">
        <v>22</v>
      </c>
      <c r="D742" s="54" t="s">
        <v>438</v>
      </c>
      <c r="E742" s="55">
        <v>0.56180555555555556</v>
      </c>
      <c r="F742" s="54" t="s">
        <v>1357</v>
      </c>
    </row>
    <row r="743" spans="1:6" ht="30">
      <c r="A743" s="52">
        <v>438</v>
      </c>
      <c r="B743" s="53">
        <v>45289</v>
      </c>
      <c r="C743" s="54" t="s">
        <v>22</v>
      </c>
      <c r="D743" s="54" t="s">
        <v>616</v>
      </c>
      <c r="E743" s="55">
        <v>0.56180555555555556</v>
      </c>
      <c r="F743" s="54" t="s">
        <v>1357</v>
      </c>
    </row>
    <row r="744" spans="1:6" ht="30">
      <c r="A744" s="52">
        <v>739</v>
      </c>
      <c r="B744" s="53">
        <v>45289</v>
      </c>
      <c r="C744" s="54" t="s">
        <v>22</v>
      </c>
      <c r="D744" s="54" t="s">
        <v>885</v>
      </c>
      <c r="E744" s="55">
        <v>0.56180555555555556</v>
      </c>
      <c r="F744" s="54" t="s">
        <v>1357</v>
      </c>
    </row>
    <row r="745" spans="1:6" ht="30">
      <c r="A745" s="52">
        <v>441</v>
      </c>
      <c r="B745" s="53">
        <v>45289</v>
      </c>
      <c r="C745" s="54" t="s">
        <v>22</v>
      </c>
      <c r="D745" s="54" t="s">
        <v>616</v>
      </c>
      <c r="E745" s="55">
        <v>0.56180555555555556</v>
      </c>
      <c r="F745" s="54" t="s">
        <v>1358</v>
      </c>
    </row>
    <row r="746" spans="1:6" ht="30">
      <c r="A746" s="52">
        <v>329</v>
      </c>
      <c r="B746" s="53">
        <v>45289</v>
      </c>
      <c r="C746" s="54" t="s">
        <v>22</v>
      </c>
      <c r="D746" s="54" t="s">
        <v>450</v>
      </c>
      <c r="E746" s="55">
        <v>0.5625</v>
      </c>
      <c r="F746" s="54" t="s">
        <v>1357</v>
      </c>
    </row>
    <row r="747" spans="1:6" ht="30">
      <c r="A747" s="52">
        <v>418</v>
      </c>
      <c r="B747" s="53">
        <v>45289</v>
      </c>
      <c r="C747" s="54" t="s">
        <v>22</v>
      </c>
      <c r="D747" s="54" t="s">
        <v>616</v>
      </c>
      <c r="E747" s="55">
        <v>0.5625</v>
      </c>
      <c r="F747" s="54" t="s">
        <v>1357</v>
      </c>
    </row>
    <row r="748" spans="1:6" ht="30">
      <c r="A748" s="52">
        <v>511</v>
      </c>
      <c r="B748" s="53">
        <v>45289</v>
      </c>
      <c r="C748" s="54" t="s">
        <v>22</v>
      </c>
      <c r="D748" s="54" t="s">
        <v>773</v>
      </c>
      <c r="E748" s="55">
        <v>0.5625</v>
      </c>
      <c r="F748" s="54" t="s">
        <v>1357</v>
      </c>
    </row>
    <row r="749" spans="1:6" ht="30">
      <c r="A749" s="52">
        <v>218</v>
      </c>
      <c r="B749" s="53">
        <v>45289</v>
      </c>
      <c r="C749" s="54" t="s">
        <v>22</v>
      </c>
      <c r="D749" s="54" t="s">
        <v>248</v>
      </c>
      <c r="E749" s="55">
        <v>0.5625</v>
      </c>
      <c r="F749" s="54" t="s">
        <v>1357</v>
      </c>
    </row>
    <row r="750" spans="1:6" ht="30">
      <c r="A750" s="52">
        <v>234</v>
      </c>
      <c r="B750" s="53">
        <v>45289</v>
      </c>
      <c r="C750" s="54" t="s">
        <v>22</v>
      </c>
      <c r="D750" s="54" t="s">
        <v>248</v>
      </c>
      <c r="E750" s="55">
        <v>0.5625</v>
      </c>
      <c r="F750" s="54" t="s">
        <v>1357</v>
      </c>
    </row>
    <row r="751" spans="1:6" ht="30">
      <c r="A751" s="52">
        <v>731</v>
      </c>
      <c r="B751" s="53">
        <v>45289</v>
      </c>
      <c r="C751" s="54" t="s">
        <v>22</v>
      </c>
      <c r="D751" s="54" t="s">
        <v>885</v>
      </c>
      <c r="E751" s="55">
        <v>0.5625</v>
      </c>
      <c r="F751" s="54" t="s">
        <v>1358</v>
      </c>
    </row>
    <row r="752" spans="1:6" ht="30">
      <c r="A752" s="52">
        <v>621</v>
      </c>
      <c r="B752" s="53">
        <v>45289</v>
      </c>
      <c r="C752" s="54" t="s">
        <v>22</v>
      </c>
      <c r="D752" s="54" t="s">
        <v>833</v>
      </c>
      <c r="E752" s="55">
        <v>0.56388888888888888</v>
      </c>
      <c r="F752" s="54" t="s">
        <v>1358</v>
      </c>
    </row>
    <row r="753" spans="1:6" ht="30">
      <c r="A753" s="52">
        <v>613</v>
      </c>
      <c r="B753" s="53">
        <v>45289</v>
      </c>
      <c r="C753" s="54" t="s">
        <v>22</v>
      </c>
      <c r="D753" s="54" t="s">
        <v>833</v>
      </c>
      <c r="E753" s="55">
        <v>0.56388888888888888</v>
      </c>
      <c r="F753" s="54" t="s">
        <v>1358</v>
      </c>
    </row>
    <row r="754" spans="1:6" ht="30">
      <c r="A754" s="52">
        <v>116</v>
      </c>
      <c r="B754" s="53">
        <v>45289</v>
      </c>
      <c r="C754" s="54" t="s">
        <v>22</v>
      </c>
      <c r="D754" s="54" t="s">
        <v>89</v>
      </c>
      <c r="E754" s="55">
        <v>0.56666666666666665</v>
      </c>
      <c r="F754" s="54" t="s">
        <v>1358</v>
      </c>
    </row>
    <row r="755" spans="1:6" ht="30">
      <c r="A755" s="52">
        <v>610</v>
      </c>
      <c r="B755" s="53">
        <v>45289</v>
      </c>
      <c r="C755" s="54" t="s">
        <v>22</v>
      </c>
      <c r="D755" s="54" t="s">
        <v>833</v>
      </c>
      <c r="E755" s="55">
        <v>0.56666666666666665</v>
      </c>
      <c r="F755" s="54" t="s">
        <v>1358</v>
      </c>
    </row>
    <row r="756" spans="1:6" ht="30">
      <c r="A756" s="52">
        <v>617</v>
      </c>
      <c r="B756" s="53">
        <v>45289</v>
      </c>
      <c r="C756" s="54" t="s">
        <v>22</v>
      </c>
      <c r="D756" s="54" t="s">
        <v>833</v>
      </c>
      <c r="E756" s="55">
        <v>0.56666666666666665</v>
      </c>
      <c r="F756" s="54" t="s">
        <v>1358</v>
      </c>
    </row>
    <row r="757" spans="1:6" ht="30">
      <c r="A757" s="52">
        <v>348</v>
      </c>
      <c r="B757" s="53">
        <v>45289</v>
      </c>
      <c r="C757" s="54" t="s">
        <v>22</v>
      </c>
      <c r="D757" s="54" t="s">
        <v>450</v>
      </c>
      <c r="E757" s="55">
        <v>0.56736111111111109</v>
      </c>
      <c r="F757" s="54" t="s">
        <v>1358</v>
      </c>
    </row>
    <row r="758" spans="1:6" ht="30">
      <c r="A758" s="52">
        <v>616</v>
      </c>
      <c r="B758" s="53">
        <v>45289</v>
      </c>
      <c r="C758" s="54" t="s">
        <v>22</v>
      </c>
      <c r="D758" s="54" t="s">
        <v>833</v>
      </c>
      <c r="E758" s="55">
        <v>0.56736111111111109</v>
      </c>
      <c r="F758" s="54" t="s">
        <v>1358</v>
      </c>
    </row>
    <row r="759" spans="1:6" ht="30">
      <c r="A759" s="52">
        <v>219</v>
      </c>
      <c r="B759" s="53">
        <v>45289</v>
      </c>
      <c r="C759" s="54" t="s">
        <v>22</v>
      </c>
      <c r="D759" s="54" t="s">
        <v>248</v>
      </c>
      <c r="E759" s="55">
        <v>0.56805555555555554</v>
      </c>
      <c r="F759" s="54" t="s">
        <v>1358</v>
      </c>
    </row>
    <row r="760" spans="1:6">
      <c r="A760" s="52">
        <v>803</v>
      </c>
      <c r="B760" s="53">
        <v>45289</v>
      </c>
      <c r="C760" s="54" t="s">
        <v>22</v>
      </c>
      <c r="D760" s="54" t="s">
        <v>23</v>
      </c>
      <c r="E760" s="55">
        <v>0.56805555555555554</v>
      </c>
      <c r="F760" s="54" t="s">
        <v>1358</v>
      </c>
    </row>
    <row r="761" spans="1:6">
      <c r="A761" s="52">
        <v>502</v>
      </c>
      <c r="B761" s="53">
        <v>45289</v>
      </c>
      <c r="C761" s="54" t="s">
        <v>22</v>
      </c>
      <c r="D761" s="54" t="s">
        <v>23</v>
      </c>
      <c r="E761" s="55">
        <v>0.56944444444444442</v>
      </c>
      <c r="F761" s="54" t="s">
        <v>1358</v>
      </c>
    </row>
    <row r="762" spans="1:6" ht="30">
      <c r="A762" s="52">
        <v>865</v>
      </c>
      <c r="B762" s="53">
        <v>45289</v>
      </c>
      <c r="C762" s="54" t="s">
        <v>22</v>
      </c>
      <c r="D762" s="54" t="s">
        <v>438</v>
      </c>
      <c r="E762" s="55">
        <v>0.57013888888888886</v>
      </c>
      <c r="F762" s="54" t="s">
        <v>1358</v>
      </c>
    </row>
    <row r="763" spans="1:6" ht="30">
      <c r="A763" s="52">
        <v>732</v>
      </c>
      <c r="B763" s="53">
        <v>45289</v>
      </c>
      <c r="C763" s="54" t="s">
        <v>22</v>
      </c>
      <c r="D763" s="54" t="s">
        <v>885</v>
      </c>
      <c r="E763" s="55">
        <v>0.57222222222222219</v>
      </c>
      <c r="F763" s="54" t="s">
        <v>1358</v>
      </c>
    </row>
    <row r="764" spans="1:6" ht="30">
      <c r="A764" s="52">
        <v>141</v>
      </c>
      <c r="B764" s="53">
        <v>45289</v>
      </c>
      <c r="C764" s="54" t="s">
        <v>22</v>
      </c>
      <c r="D764" s="54" t="s">
        <v>89</v>
      </c>
      <c r="E764" s="55">
        <v>0.57222222222222219</v>
      </c>
      <c r="F764" s="54" t="s">
        <v>1358</v>
      </c>
    </row>
    <row r="765" spans="1:6" ht="30">
      <c r="A765" s="52">
        <v>836</v>
      </c>
      <c r="B765" s="53">
        <v>45289</v>
      </c>
      <c r="C765" s="54" t="s">
        <v>22</v>
      </c>
      <c r="D765" s="54" t="s">
        <v>438</v>
      </c>
      <c r="E765" s="55">
        <v>0.57222222222222219</v>
      </c>
      <c r="F765" s="54" t="s">
        <v>1358</v>
      </c>
    </row>
    <row r="766" spans="1:6" ht="30">
      <c r="A766" s="52">
        <v>334</v>
      </c>
      <c r="B766" s="53">
        <v>45289</v>
      </c>
      <c r="C766" s="54" t="s">
        <v>22</v>
      </c>
      <c r="D766" s="54" t="s">
        <v>450</v>
      </c>
      <c r="E766" s="55">
        <v>0.57291666666666663</v>
      </c>
      <c r="F766" s="54" t="s">
        <v>1358</v>
      </c>
    </row>
    <row r="767" spans="1:6" ht="30">
      <c r="A767" s="52">
        <v>138</v>
      </c>
      <c r="B767" s="53">
        <v>45289</v>
      </c>
      <c r="C767" s="54" t="s">
        <v>22</v>
      </c>
      <c r="D767" s="54" t="s">
        <v>89</v>
      </c>
      <c r="E767" s="55">
        <v>0.57361111111111107</v>
      </c>
      <c r="F767" s="54" t="s">
        <v>1358</v>
      </c>
    </row>
    <row r="768" spans="1:6" ht="30">
      <c r="A768" s="52">
        <v>848</v>
      </c>
      <c r="B768" s="53">
        <v>45289</v>
      </c>
      <c r="C768" s="54" t="s">
        <v>22</v>
      </c>
      <c r="D768" s="54" t="s">
        <v>438</v>
      </c>
      <c r="E768" s="55">
        <v>0.57777777777777772</v>
      </c>
      <c r="F768" s="54" t="s">
        <v>1358</v>
      </c>
    </row>
    <row r="769" spans="1:6" ht="30">
      <c r="A769" s="52">
        <v>715</v>
      </c>
      <c r="B769" s="53">
        <v>45289</v>
      </c>
      <c r="C769" s="54" t="s">
        <v>22</v>
      </c>
      <c r="D769" s="54" t="s">
        <v>885</v>
      </c>
      <c r="E769" s="55">
        <v>0.57777777777777772</v>
      </c>
      <c r="F769" s="54" t="s">
        <v>1358</v>
      </c>
    </row>
    <row r="770" spans="1:6" ht="30">
      <c r="A770" s="52">
        <v>216</v>
      </c>
      <c r="B770" s="53">
        <v>45289</v>
      </c>
      <c r="C770" s="54" t="s">
        <v>22</v>
      </c>
      <c r="D770" s="54" t="s">
        <v>248</v>
      </c>
      <c r="E770" s="55">
        <v>0.57847222222222228</v>
      </c>
      <c r="F770" s="54" t="s">
        <v>1358</v>
      </c>
    </row>
    <row r="771" spans="1:6" ht="30">
      <c r="A771" s="52">
        <v>523</v>
      </c>
      <c r="B771" s="53">
        <v>45289</v>
      </c>
      <c r="C771" s="54" t="s">
        <v>22</v>
      </c>
      <c r="D771" s="54" t="s">
        <v>773</v>
      </c>
      <c r="E771" s="55">
        <v>0.57986111111111116</v>
      </c>
      <c r="F771" s="54" t="s">
        <v>1358</v>
      </c>
    </row>
    <row r="772" spans="1:6" ht="30">
      <c r="A772" s="52">
        <v>747</v>
      </c>
      <c r="B772" s="53">
        <v>45289</v>
      </c>
      <c r="C772" s="54" t="s">
        <v>22</v>
      </c>
      <c r="D772" s="54" t="s">
        <v>885</v>
      </c>
      <c r="E772" s="55">
        <v>0.57986111111111116</v>
      </c>
      <c r="F772" s="54" t="s">
        <v>1358</v>
      </c>
    </row>
    <row r="773" spans="1:6" ht="30">
      <c r="A773" s="52">
        <v>128</v>
      </c>
      <c r="B773" s="53">
        <v>45289</v>
      </c>
      <c r="C773" s="54" t="s">
        <v>22</v>
      </c>
      <c r="D773" s="54" t="s">
        <v>89</v>
      </c>
      <c r="E773" s="55">
        <v>0.58125000000000004</v>
      </c>
      <c r="F773" s="54" t="s">
        <v>1358</v>
      </c>
    </row>
    <row r="774" spans="1:6">
      <c r="A774" s="52">
        <v>404</v>
      </c>
      <c r="B774" s="53">
        <v>45289</v>
      </c>
      <c r="C774" s="54" t="s">
        <v>22</v>
      </c>
      <c r="D774" s="54" t="s">
        <v>23</v>
      </c>
      <c r="E774" s="55">
        <v>0.5854166666666667</v>
      </c>
      <c r="F774" s="54" t="s">
        <v>1358</v>
      </c>
    </row>
    <row r="775" spans="1:6" ht="30">
      <c r="A775" s="52">
        <v>862</v>
      </c>
      <c r="B775" s="53">
        <v>45289</v>
      </c>
      <c r="C775" s="54" t="s">
        <v>22</v>
      </c>
      <c r="D775" s="54" t="s">
        <v>438</v>
      </c>
      <c r="E775" s="55">
        <v>0.5854166666666667</v>
      </c>
      <c r="F775" s="54" t="s">
        <v>1358</v>
      </c>
    </row>
    <row r="776" spans="1:6" ht="30">
      <c r="A776" s="52">
        <v>879</v>
      </c>
      <c r="B776" s="53">
        <v>45289</v>
      </c>
      <c r="C776" s="54" t="s">
        <v>22</v>
      </c>
      <c r="D776" s="54" t="s">
        <v>438</v>
      </c>
      <c r="E776" s="55">
        <v>0.58611111111111114</v>
      </c>
      <c r="F776" s="54" t="s">
        <v>1358</v>
      </c>
    </row>
    <row r="777" spans="1:6" ht="30">
      <c r="A777" s="52">
        <v>443</v>
      </c>
      <c r="B777" s="53">
        <v>45289</v>
      </c>
      <c r="C777" s="54" t="s">
        <v>22</v>
      </c>
      <c r="D777" s="54" t="s">
        <v>616</v>
      </c>
      <c r="E777" s="55">
        <v>0.58611111111111114</v>
      </c>
      <c r="F777" s="54" t="s">
        <v>1358</v>
      </c>
    </row>
    <row r="778" spans="1:6" ht="30">
      <c r="A778" s="52">
        <v>243</v>
      </c>
      <c r="B778" s="53">
        <v>45289</v>
      </c>
      <c r="C778" s="54" t="s">
        <v>22</v>
      </c>
      <c r="D778" s="54" t="s">
        <v>248</v>
      </c>
      <c r="E778" s="55">
        <v>0.58611111111111114</v>
      </c>
      <c r="F778" s="54" t="s">
        <v>1358</v>
      </c>
    </row>
    <row r="779" spans="1:6" ht="30">
      <c r="A779" s="52">
        <v>525</v>
      </c>
      <c r="B779" s="53">
        <v>45289</v>
      </c>
      <c r="C779" s="54" t="s">
        <v>22</v>
      </c>
      <c r="D779" s="54" t="s">
        <v>773</v>
      </c>
      <c r="E779" s="55">
        <v>0.58611111111111114</v>
      </c>
      <c r="F779" s="54" t="s">
        <v>1358</v>
      </c>
    </row>
    <row r="780" spans="1:6" ht="30">
      <c r="A780" s="52">
        <v>745</v>
      </c>
      <c r="B780" s="53">
        <v>45289</v>
      </c>
      <c r="C780" s="54" t="s">
        <v>22</v>
      </c>
      <c r="D780" s="54" t="s">
        <v>885</v>
      </c>
      <c r="E780" s="55">
        <v>0.58680555555555558</v>
      </c>
      <c r="F780" s="54" t="s">
        <v>1358</v>
      </c>
    </row>
    <row r="781" spans="1:6" ht="30">
      <c r="A781" s="52">
        <v>451</v>
      </c>
      <c r="B781" s="53">
        <v>45289</v>
      </c>
      <c r="C781" s="54" t="s">
        <v>22</v>
      </c>
      <c r="D781" s="54" t="s">
        <v>616</v>
      </c>
      <c r="E781" s="55">
        <v>0.58750000000000002</v>
      </c>
      <c r="F781" s="54" t="s">
        <v>1358</v>
      </c>
    </row>
    <row r="782" spans="1:6" ht="30">
      <c r="A782" s="52">
        <v>838</v>
      </c>
      <c r="B782" s="53">
        <v>45289</v>
      </c>
      <c r="C782" s="54" t="s">
        <v>22</v>
      </c>
      <c r="D782" s="54" t="s">
        <v>438</v>
      </c>
      <c r="E782" s="55">
        <v>0.58750000000000002</v>
      </c>
      <c r="F782" s="54" t="s">
        <v>1358</v>
      </c>
    </row>
    <row r="783" spans="1:6" ht="30">
      <c r="A783" s="52">
        <v>863</v>
      </c>
      <c r="B783" s="53">
        <v>45289</v>
      </c>
      <c r="C783" s="54" t="s">
        <v>22</v>
      </c>
      <c r="D783" s="54" t="s">
        <v>438</v>
      </c>
      <c r="E783" s="55">
        <v>0.58750000000000002</v>
      </c>
      <c r="F783" s="54" t="s">
        <v>1358</v>
      </c>
    </row>
    <row r="784" spans="1:6" ht="30">
      <c r="A784" s="52">
        <v>887</v>
      </c>
      <c r="B784" s="53">
        <v>45289</v>
      </c>
      <c r="C784" s="54" t="s">
        <v>22</v>
      </c>
      <c r="D784" s="54" t="s">
        <v>438</v>
      </c>
      <c r="E784" s="55">
        <v>0.58819444444444446</v>
      </c>
      <c r="F784" s="54" t="s">
        <v>1358</v>
      </c>
    </row>
    <row r="785" spans="1:6" ht="30">
      <c r="A785" s="52">
        <v>849</v>
      </c>
      <c r="B785" s="53">
        <v>45289</v>
      </c>
      <c r="C785" s="54" t="s">
        <v>22</v>
      </c>
      <c r="D785" s="54" t="s">
        <v>438</v>
      </c>
      <c r="E785" s="55">
        <v>0.58819444444444446</v>
      </c>
      <c r="F785" s="54" t="s">
        <v>1358</v>
      </c>
    </row>
    <row r="786" spans="1:6" ht="30">
      <c r="A786" s="52">
        <v>113</v>
      </c>
      <c r="B786" s="53">
        <v>45289</v>
      </c>
      <c r="C786" s="54" t="s">
        <v>22</v>
      </c>
      <c r="D786" s="54" t="s">
        <v>89</v>
      </c>
      <c r="E786" s="55">
        <v>0.58888888888888891</v>
      </c>
      <c r="F786" s="54" t="s">
        <v>1358</v>
      </c>
    </row>
    <row r="787" spans="1:6" ht="30">
      <c r="A787" s="52">
        <v>431</v>
      </c>
      <c r="B787" s="53">
        <v>45289</v>
      </c>
      <c r="C787" s="54" t="s">
        <v>22</v>
      </c>
      <c r="D787" s="54" t="s">
        <v>616</v>
      </c>
      <c r="E787" s="55">
        <v>0.58888888888888891</v>
      </c>
      <c r="F787" s="54" t="s">
        <v>1358</v>
      </c>
    </row>
    <row r="788" spans="1:6" ht="30">
      <c r="A788" s="52">
        <v>719</v>
      </c>
      <c r="B788" s="53">
        <v>45289</v>
      </c>
      <c r="C788" s="54" t="s">
        <v>22</v>
      </c>
      <c r="D788" s="54" t="s">
        <v>885</v>
      </c>
      <c r="E788" s="55">
        <v>0.58888888888888891</v>
      </c>
      <c r="F788" s="54" t="s">
        <v>1358</v>
      </c>
    </row>
    <row r="789" spans="1:6" ht="30">
      <c r="A789" s="52">
        <v>140</v>
      </c>
      <c r="B789" s="53">
        <v>45289</v>
      </c>
      <c r="C789" s="54" t="s">
        <v>22</v>
      </c>
      <c r="D789" s="54" t="s">
        <v>89</v>
      </c>
      <c r="E789" s="55">
        <v>0.58958333333333335</v>
      </c>
      <c r="F789" s="54" t="s">
        <v>1358</v>
      </c>
    </row>
    <row r="790" spans="1:6" ht="30">
      <c r="A790" s="52">
        <v>350</v>
      </c>
      <c r="B790" s="53">
        <v>45289</v>
      </c>
      <c r="C790" s="54" t="s">
        <v>22</v>
      </c>
      <c r="D790" s="54" t="s">
        <v>450</v>
      </c>
      <c r="E790" s="55">
        <v>0.58958333333333335</v>
      </c>
      <c r="F790" s="54" t="s">
        <v>1358</v>
      </c>
    </row>
    <row r="791" spans="1:6" ht="30">
      <c r="A791" s="52">
        <v>317</v>
      </c>
      <c r="B791" s="53">
        <v>45289</v>
      </c>
      <c r="C791" s="54" t="s">
        <v>22</v>
      </c>
      <c r="D791" s="54" t="s">
        <v>450</v>
      </c>
      <c r="E791" s="55">
        <v>0.58958333333333335</v>
      </c>
      <c r="F791" s="54" t="s">
        <v>1358</v>
      </c>
    </row>
    <row r="792" spans="1:6" ht="30">
      <c r="A792" s="52">
        <v>835</v>
      </c>
      <c r="B792" s="53">
        <v>45289</v>
      </c>
      <c r="C792" s="54" t="s">
        <v>22</v>
      </c>
      <c r="D792" s="54" t="s">
        <v>438</v>
      </c>
      <c r="E792" s="55">
        <v>0.59027777777777779</v>
      </c>
      <c r="F792" s="54" t="s">
        <v>1358</v>
      </c>
    </row>
    <row r="793" spans="1:6" ht="30">
      <c r="A793" s="52">
        <v>323</v>
      </c>
      <c r="B793" s="53">
        <v>45289</v>
      </c>
      <c r="C793" s="54" t="s">
        <v>22</v>
      </c>
      <c r="D793" s="54" t="s">
        <v>450</v>
      </c>
      <c r="E793" s="55">
        <v>0.59097222222222223</v>
      </c>
      <c r="F793" s="54" t="s">
        <v>1358</v>
      </c>
    </row>
    <row r="794" spans="1:6" ht="30">
      <c r="A794" s="52">
        <v>333</v>
      </c>
      <c r="B794" s="53">
        <v>45289</v>
      </c>
      <c r="C794" s="54" t="s">
        <v>22</v>
      </c>
      <c r="D794" s="54" t="s">
        <v>450</v>
      </c>
      <c r="E794" s="55">
        <v>0.59166666666666667</v>
      </c>
      <c r="F794" s="54" t="s">
        <v>1358</v>
      </c>
    </row>
    <row r="795" spans="1:6" ht="30">
      <c r="A795" s="52">
        <v>873</v>
      </c>
      <c r="B795" s="53">
        <v>45289</v>
      </c>
      <c r="C795" s="54" t="s">
        <v>22</v>
      </c>
      <c r="D795" s="54" t="s">
        <v>438</v>
      </c>
      <c r="E795" s="55">
        <v>0.59236111111111112</v>
      </c>
      <c r="F795" s="54" t="s">
        <v>1358</v>
      </c>
    </row>
    <row r="796" spans="1:6" ht="30">
      <c r="A796" s="52">
        <v>433</v>
      </c>
      <c r="B796" s="53">
        <v>45289</v>
      </c>
      <c r="C796" s="54" t="s">
        <v>22</v>
      </c>
      <c r="D796" s="54" t="s">
        <v>616</v>
      </c>
      <c r="E796" s="55">
        <v>0.59444444444444444</v>
      </c>
      <c r="F796" s="54" t="s">
        <v>1358</v>
      </c>
    </row>
    <row r="797" spans="1:6" ht="30">
      <c r="A797" s="52">
        <v>126</v>
      </c>
      <c r="B797" s="53">
        <v>45289</v>
      </c>
      <c r="C797" s="54" t="s">
        <v>22</v>
      </c>
      <c r="D797" s="54" t="s">
        <v>89</v>
      </c>
      <c r="E797" s="55">
        <v>0.59513888888888888</v>
      </c>
      <c r="F797" s="54" t="s">
        <v>1358</v>
      </c>
    </row>
    <row r="798" spans="1:6" ht="30">
      <c r="A798" s="52">
        <v>210</v>
      </c>
      <c r="B798" s="53">
        <v>45289</v>
      </c>
      <c r="C798" s="54" t="s">
        <v>22</v>
      </c>
      <c r="D798" s="54" t="s">
        <v>248</v>
      </c>
      <c r="E798" s="55">
        <v>0.59513888888888888</v>
      </c>
      <c r="F798" s="54" t="s">
        <v>1358</v>
      </c>
    </row>
    <row r="799" spans="1:6" ht="30">
      <c r="A799" s="52">
        <v>818</v>
      </c>
      <c r="B799" s="53">
        <v>45289</v>
      </c>
      <c r="C799" s="54" t="s">
        <v>22</v>
      </c>
      <c r="D799" s="54" t="s">
        <v>438</v>
      </c>
      <c r="E799" s="55">
        <v>0.59583333333333333</v>
      </c>
      <c r="F799" s="54" t="s">
        <v>1358</v>
      </c>
    </row>
    <row r="800" spans="1:6" ht="30">
      <c r="A800" s="52">
        <v>718</v>
      </c>
      <c r="B800" s="53">
        <v>45289</v>
      </c>
      <c r="C800" s="54" t="s">
        <v>22</v>
      </c>
      <c r="D800" s="54" t="s">
        <v>885</v>
      </c>
      <c r="E800" s="55">
        <v>0.59583333333333333</v>
      </c>
      <c r="F800" s="54" t="s">
        <v>1358</v>
      </c>
    </row>
    <row r="801" spans="1:6" ht="30">
      <c r="A801" s="52">
        <v>867</v>
      </c>
      <c r="B801" s="53">
        <v>45289</v>
      </c>
      <c r="C801" s="54" t="s">
        <v>22</v>
      </c>
      <c r="D801" s="54" t="s">
        <v>438</v>
      </c>
      <c r="E801" s="55">
        <v>0.59652777777777777</v>
      </c>
      <c r="F801" s="54" t="s">
        <v>1358</v>
      </c>
    </row>
    <row r="802" spans="1:6" ht="30">
      <c r="A802" s="52">
        <v>445</v>
      </c>
      <c r="B802" s="53">
        <v>45289</v>
      </c>
      <c r="C802" s="54" t="s">
        <v>22</v>
      </c>
      <c r="D802" s="54" t="s">
        <v>616</v>
      </c>
      <c r="E802" s="55">
        <v>0.59722222222222221</v>
      </c>
      <c r="F802" s="54" t="s">
        <v>1358</v>
      </c>
    </row>
    <row r="803" spans="1:6" ht="30">
      <c r="A803" s="52">
        <v>721</v>
      </c>
      <c r="B803" s="53">
        <v>45289</v>
      </c>
      <c r="C803" s="54" t="s">
        <v>22</v>
      </c>
      <c r="D803" s="54" t="s">
        <v>885</v>
      </c>
      <c r="E803" s="55">
        <v>0.59722222222222221</v>
      </c>
      <c r="F803" s="54" t="s">
        <v>1358</v>
      </c>
    </row>
    <row r="804" spans="1:6" ht="30">
      <c r="A804" s="52">
        <v>710</v>
      </c>
      <c r="B804" s="53">
        <v>45289</v>
      </c>
      <c r="C804" s="54" t="s">
        <v>22</v>
      </c>
      <c r="D804" s="54" t="s">
        <v>885</v>
      </c>
      <c r="E804" s="55">
        <v>0.59722222222222221</v>
      </c>
      <c r="F804" s="54" t="s">
        <v>1358</v>
      </c>
    </row>
    <row r="805" spans="1:6" ht="30">
      <c r="A805" s="52">
        <v>450</v>
      </c>
      <c r="B805" s="53">
        <v>45289</v>
      </c>
      <c r="C805" s="54" t="s">
        <v>22</v>
      </c>
      <c r="D805" s="54" t="s">
        <v>616</v>
      </c>
      <c r="E805" s="55">
        <v>0.59722222222222221</v>
      </c>
      <c r="F805" s="54" t="s">
        <v>1358</v>
      </c>
    </row>
    <row r="806" spans="1:6" ht="30">
      <c r="A806" s="52">
        <v>717</v>
      </c>
      <c r="B806" s="53">
        <v>45289</v>
      </c>
      <c r="C806" s="54" t="s">
        <v>22</v>
      </c>
      <c r="D806" s="54" t="s">
        <v>885</v>
      </c>
      <c r="E806" s="55">
        <v>0.59861111111111109</v>
      </c>
      <c r="F806" s="54" t="s">
        <v>1358</v>
      </c>
    </row>
    <row r="807" spans="1:6" ht="30">
      <c r="A807" s="52">
        <v>738</v>
      </c>
      <c r="B807" s="53">
        <v>45289</v>
      </c>
      <c r="C807" s="54" t="s">
        <v>22</v>
      </c>
      <c r="D807" s="54" t="s">
        <v>885</v>
      </c>
      <c r="E807" s="55">
        <v>0.59861111111111109</v>
      </c>
      <c r="F807" s="54" t="s">
        <v>1358</v>
      </c>
    </row>
    <row r="808" spans="1:6" ht="30">
      <c r="A808" s="52">
        <v>248</v>
      </c>
      <c r="B808" s="53">
        <v>45289</v>
      </c>
      <c r="C808" s="54" t="s">
        <v>22</v>
      </c>
      <c r="D808" s="54" t="s">
        <v>248</v>
      </c>
      <c r="E808" s="55">
        <v>0.59861111111111109</v>
      </c>
      <c r="F808" s="54" t="s">
        <v>1358</v>
      </c>
    </row>
    <row r="809" spans="1:6" ht="30">
      <c r="A809" s="52">
        <v>866</v>
      </c>
      <c r="B809" s="53">
        <v>45289</v>
      </c>
      <c r="C809" s="54" t="s">
        <v>22</v>
      </c>
      <c r="D809" s="54" t="s">
        <v>438</v>
      </c>
      <c r="E809" s="55">
        <v>0.59861111111111109</v>
      </c>
      <c r="F809" s="54" t="s">
        <v>1358</v>
      </c>
    </row>
    <row r="810" spans="1:6" ht="30">
      <c r="A810" s="52">
        <v>246</v>
      </c>
      <c r="B810" s="53">
        <v>45289</v>
      </c>
      <c r="C810" s="54" t="s">
        <v>22</v>
      </c>
      <c r="D810" s="54" t="s">
        <v>248</v>
      </c>
      <c r="E810" s="55">
        <v>0.59861111111111109</v>
      </c>
      <c r="F810" s="54" t="s">
        <v>1358</v>
      </c>
    </row>
    <row r="811" spans="1:6" ht="30">
      <c r="A811" s="52">
        <v>139</v>
      </c>
      <c r="B811" s="53">
        <v>45289</v>
      </c>
      <c r="C811" s="54" t="s">
        <v>22</v>
      </c>
      <c r="D811" s="54" t="s">
        <v>89</v>
      </c>
      <c r="E811" s="55">
        <v>0.60069444444444442</v>
      </c>
      <c r="F811" s="54" t="s">
        <v>1358</v>
      </c>
    </row>
    <row r="812" spans="1:6" ht="30">
      <c r="A812" s="52">
        <v>435</v>
      </c>
      <c r="B812" s="53">
        <v>45289</v>
      </c>
      <c r="C812" s="54" t="s">
        <v>22</v>
      </c>
      <c r="D812" s="54" t="s">
        <v>616</v>
      </c>
      <c r="E812" s="55">
        <v>0.60138888888888886</v>
      </c>
      <c r="F812" s="54" t="s">
        <v>1358</v>
      </c>
    </row>
    <row r="813" spans="1:6" ht="30">
      <c r="A813" s="52">
        <v>876</v>
      </c>
      <c r="B813" s="53">
        <v>45289</v>
      </c>
      <c r="C813" s="54" t="s">
        <v>22</v>
      </c>
      <c r="D813" s="54" t="s">
        <v>438</v>
      </c>
      <c r="E813" s="55">
        <v>0.60416666666666663</v>
      </c>
      <c r="F813" s="54" t="s">
        <v>1358</v>
      </c>
    </row>
    <row r="814" spans="1:6" ht="30">
      <c r="A814" s="52">
        <v>846</v>
      </c>
      <c r="B814" s="53">
        <v>45289</v>
      </c>
      <c r="C814" s="54" t="s">
        <v>22</v>
      </c>
      <c r="D814" s="54" t="s">
        <v>438</v>
      </c>
      <c r="E814" s="55">
        <v>0.60416666666666663</v>
      </c>
      <c r="F814" s="54" t="s">
        <v>1358</v>
      </c>
    </row>
    <row r="815" spans="1:6">
      <c r="A815" s="52">
        <v>504</v>
      </c>
      <c r="B815" s="53">
        <v>45289</v>
      </c>
      <c r="C815" s="54" t="s">
        <v>22</v>
      </c>
      <c r="D815" s="54" t="s">
        <v>23</v>
      </c>
      <c r="E815" s="55">
        <v>0.60416666666666663</v>
      </c>
      <c r="F815" s="54" t="s">
        <v>1358</v>
      </c>
    </row>
    <row r="816" spans="1:6" ht="30">
      <c r="A816" s="52">
        <v>856</v>
      </c>
      <c r="B816" s="53">
        <v>45289</v>
      </c>
      <c r="C816" s="54" t="s">
        <v>22</v>
      </c>
      <c r="D816" s="54" t="s">
        <v>438</v>
      </c>
      <c r="E816" s="55">
        <v>0.60555555555555551</v>
      </c>
      <c r="F816" s="54" t="s">
        <v>1358</v>
      </c>
    </row>
    <row r="817" spans="1:6" ht="30">
      <c r="A817" s="52">
        <v>740</v>
      </c>
      <c r="B817" s="53">
        <v>45289</v>
      </c>
      <c r="C817" s="54" t="s">
        <v>22</v>
      </c>
      <c r="D817" s="54" t="s">
        <v>885</v>
      </c>
      <c r="E817" s="55">
        <v>0.60555555555555551</v>
      </c>
      <c r="F817" s="54" t="s">
        <v>1358</v>
      </c>
    </row>
    <row r="818" spans="1:6" ht="30">
      <c r="A818" s="52">
        <v>822</v>
      </c>
      <c r="B818" s="53">
        <v>45289</v>
      </c>
      <c r="C818" s="54" t="s">
        <v>22</v>
      </c>
      <c r="D818" s="54" t="s">
        <v>438</v>
      </c>
      <c r="E818" s="55">
        <v>0.60624999999999996</v>
      </c>
      <c r="F818" s="54" t="s">
        <v>1358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dimension ref="A1:A210"/>
  <sheetViews>
    <sheetView tabSelected="1" workbookViewId="0">
      <selection activeCell="B37" sqref="B37"/>
    </sheetView>
  </sheetViews>
  <sheetFormatPr defaultRowHeight="15"/>
  <sheetData>
    <row r="1" spans="1:1">
      <c r="A1" t="s">
        <v>1800</v>
      </c>
    </row>
    <row r="2" spans="1:1">
      <c r="A2" t="s">
        <v>1801</v>
      </c>
    </row>
    <row r="3" spans="1:1">
      <c r="A3" t="s">
        <v>1802</v>
      </c>
    </row>
    <row r="4" spans="1:1">
      <c r="A4" t="s">
        <v>1803</v>
      </c>
    </row>
    <row r="5" spans="1:1">
      <c r="A5" t="s">
        <v>1804</v>
      </c>
    </row>
    <row r="6" spans="1:1">
      <c r="A6" t="s">
        <v>1805</v>
      </c>
    </row>
    <row r="7" spans="1:1">
      <c r="A7" t="s">
        <v>1806</v>
      </c>
    </row>
    <row r="8" spans="1:1">
      <c r="A8" t="s">
        <v>1807</v>
      </c>
    </row>
    <row r="9" spans="1:1">
      <c r="A9" t="s">
        <v>1808</v>
      </c>
    </row>
    <row r="10" spans="1:1">
      <c r="A10" t="s">
        <v>1809</v>
      </c>
    </row>
    <row r="11" spans="1:1">
      <c r="A11" t="s">
        <v>1810</v>
      </c>
    </row>
    <row r="12" spans="1:1">
      <c r="A12" t="s">
        <v>1811</v>
      </c>
    </row>
    <row r="13" spans="1:1">
      <c r="A13" t="s">
        <v>1812</v>
      </c>
    </row>
    <row r="14" spans="1:1">
      <c r="A14" t="s">
        <v>1813</v>
      </c>
    </row>
    <row r="15" spans="1:1">
      <c r="A15" t="s">
        <v>1814</v>
      </c>
    </row>
    <row r="16" spans="1:1">
      <c r="A16" t="s">
        <v>1815</v>
      </c>
    </row>
    <row r="17" spans="1:1">
      <c r="A17" t="s">
        <v>1816</v>
      </c>
    </row>
    <row r="18" spans="1:1">
      <c r="A18" t="s">
        <v>1817</v>
      </c>
    </row>
    <row r="19" spans="1:1">
      <c r="A19" t="s">
        <v>1818</v>
      </c>
    </row>
    <row r="20" spans="1:1">
      <c r="A20" t="s">
        <v>1819</v>
      </c>
    </row>
    <row r="21" spans="1:1">
      <c r="A21" t="s">
        <v>1820</v>
      </c>
    </row>
    <row r="22" spans="1:1">
      <c r="A22" t="s">
        <v>1821</v>
      </c>
    </row>
    <row r="23" spans="1:1">
      <c r="A23" t="s">
        <v>1822</v>
      </c>
    </row>
    <row r="24" spans="1:1">
      <c r="A24" t="s">
        <v>1823</v>
      </c>
    </row>
    <row r="25" spans="1:1">
      <c r="A25" t="s">
        <v>1824</v>
      </c>
    </row>
    <row r="26" spans="1:1">
      <c r="A26" t="s">
        <v>1825</v>
      </c>
    </row>
    <row r="27" spans="1:1">
      <c r="A27" t="s">
        <v>1826</v>
      </c>
    </row>
    <row r="28" spans="1:1">
      <c r="A28" t="s">
        <v>1827</v>
      </c>
    </row>
    <row r="29" spans="1:1">
      <c r="A29" t="s">
        <v>1828</v>
      </c>
    </row>
    <row r="30" spans="1:1">
      <c r="A30" t="s">
        <v>1829</v>
      </c>
    </row>
    <row r="31" spans="1:1">
      <c r="A31" t="s">
        <v>1830</v>
      </c>
    </row>
    <row r="32" spans="1:1">
      <c r="A32" t="s">
        <v>1831</v>
      </c>
    </row>
    <row r="33" spans="1:1">
      <c r="A33" t="s">
        <v>1832</v>
      </c>
    </row>
    <row r="34" spans="1:1">
      <c r="A34" t="s">
        <v>1833</v>
      </c>
    </row>
    <row r="35" spans="1:1">
      <c r="A35" t="s">
        <v>1834</v>
      </c>
    </row>
    <row r="36" spans="1:1">
      <c r="A36" t="s">
        <v>1835</v>
      </c>
    </row>
    <row r="37" spans="1:1">
      <c r="A37" t="s">
        <v>1836</v>
      </c>
    </row>
    <row r="38" spans="1:1">
      <c r="A38" t="s">
        <v>1837</v>
      </c>
    </row>
    <row r="39" spans="1:1">
      <c r="A39" t="s">
        <v>1838</v>
      </c>
    </row>
    <row r="40" spans="1:1">
      <c r="A40" t="s">
        <v>1839</v>
      </c>
    </row>
    <row r="41" spans="1:1">
      <c r="A41" t="s">
        <v>1840</v>
      </c>
    </row>
    <row r="42" spans="1:1">
      <c r="A42" t="s">
        <v>1841</v>
      </c>
    </row>
    <row r="43" spans="1:1">
      <c r="A43" t="s">
        <v>1842</v>
      </c>
    </row>
    <row r="44" spans="1:1">
      <c r="A44" t="s">
        <v>1843</v>
      </c>
    </row>
    <row r="45" spans="1:1">
      <c r="A45" t="s">
        <v>1844</v>
      </c>
    </row>
    <row r="46" spans="1:1">
      <c r="A46" t="s">
        <v>1845</v>
      </c>
    </row>
    <row r="47" spans="1:1">
      <c r="A47" t="s">
        <v>1846</v>
      </c>
    </row>
    <row r="48" spans="1:1">
      <c r="A48" t="s">
        <v>1847</v>
      </c>
    </row>
    <row r="49" spans="1:1">
      <c r="A49" t="s">
        <v>1848</v>
      </c>
    </row>
    <row r="50" spans="1:1">
      <c r="A50" t="s">
        <v>1849</v>
      </c>
    </row>
    <row r="51" spans="1:1">
      <c r="A51" t="s">
        <v>1850</v>
      </c>
    </row>
    <row r="52" spans="1:1">
      <c r="A52" t="s">
        <v>1851</v>
      </c>
    </row>
    <row r="53" spans="1:1">
      <c r="A53" t="s">
        <v>1852</v>
      </c>
    </row>
    <row r="54" spans="1:1">
      <c r="A54" t="s">
        <v>1853</v>
      </c>
    </row>
    <row r="55" spans="1:1">
      <c r="A55" t="s">
        <v>1854</v>
      </c>
    </row>
    <row r="56" spans="1:1">
      <c r="A56" t="s">
        <v>1855</v>
      </c>
    </row>
    <row r="57" spans="1:1">
      <c r="A57" t="s">
        <v>1856</v>
      </c>
    </row>
    <row r="58" spans="1:1">
      <c r="A58" t="s">
        <v>1857</v>
      </c>
    </row>
    <row r="59" spans="1:1">
      <c r="A59" t="s">
        <v>1858</v>
      </c>
    </row>
    <row r="60" spans="1:1">
      <c r="A60" t="s">
        <v>1859</v>
      </c>
    </row>
    <row r="61" spans="1:1">
      <c r="A61" t="s">
        <v>1860</v>
      </c>
    </row>
    <row r="62" spans="1:1">
      <c r="A62" t="s">
        <v>1861</v>
      </c>
    </row>
    <row r="63" spans="1:1">
      <c r="A63" t="s">
        <v>1862</v>
      </c>
    </row>
    <row r="64" spans="1:1">
      <c r="A64" t="s">
        <v>1863</v>
      </c>
    </row>
    <row r="65" spans="1:1">
      <c r="A65" t="s">
        <v>1864</v>
      </c>
    </row>
    <row r="66" spans="1:1">
      <c r="A66" t="s">
        <v>1865</v>
      </c>
    </row>
    <row r="67" spans="1:1">
      <c r="A67" t="s">
        <v>1866</v>
      </c>
    </row>
    <row r="68" spans="1:1">
      <c r="A68" t="s">
        <v>1867</v>
      </c>
    </row>
    <row r="69" spans="1:1">
      <c r="A69" t="s">
        <v>1868</v>
      </c>
    </row>
    <row r="70" spans="1:1">
      <c r="A70" t="s">
        <v>1869</v>
      </c>
    </row>
    <row r="71" spans="1:1">
      <c r="A71" t="s">
        <v>1870</v>
      </c>
    </row>
    <row r="72" spans="1:1">
      <c r="A72" t="s">
        <v>1871</v>
      </c>
    </row>
    <row r="73" spans="1:1">
      <c r="A73" t="s">
        <v>1872</v>
      </c>
    </row>
    <row r="74" spans="1:1">
      <c r="A74" t="s">
        <v>1873</v>
      </c>
    </row>
    <row r="75" spans="1:1">
      <c r="A75" t="s">
        <v>1874</v>
      </c>
    </row>
    <row r="76" spans="1:1">
      <c r="A76" t="s">
        <v>1875</v>
      </c>
    </row>
    <row r="77" spans="1:1">
      <c r="A77" t="s">
        <v>1876</v>
      </c>
    </row>
    <row r="78" spans="1:1">
      <c r="A78" t="s">
        <v>1877</v>
      </c>
    </row>
    <row r="79" spans="1:1">
      <c r="A79" t="s">
        <v>1878</v>
      </c>
    </row>
    <row r="80" spans="1:1">
      <c r="A80" t="s">
        <v>1879</v>
      </c>
    </row>
    <row r="81" spans="1:1">
      <c r="A81" t="s">
        <v>1880</v>
      </c>
    </row>
    <row r="82" spans="1:1">
      <c r="A82" t="s">
        <v>1881</v>
      </c>
    </row>
    <row r="83" spans="1:1">
      <c r="A83" t="s">
        <v>1882</v>
      </c>
    </row>
    <row r="84" spans="1:1">
      <c r="A84" t="s">
        <v>1883</v>
      </c>
    </row>
    <row r="85" spans="1:1">
      <c r="A85" t="s">
        <v>1884</v>
      </c>
    </row>
    <row r="86" spans="1:1">
      <c r="A86" t="s">
        <v>1885</v>
      </c>
    </row>
    <row r="87" spans="1:1">
      <c r="A87" t="s">
        <v>1886</v>
      </c>
    </row>
    <row r="88" spans="1:1">
      <c r="A88" t="s">
        <v>1887</v>
      </c>
    </row>
    <row r="89" spans="1:1">
      <c r="A89" t="s">
        <v>1888</v>
      </c>
    </row>
    <row r="90" spans="1:1">
      <c r="A90" t="s">
        <v>1889</v>
      </c>
    </row>
    <row r="91" spans="1:1">
      <c r="A91" t="s">
        <v>1890</v>
      </c>
    </row>
    <row r="92" spans="1:1">
      <c r="A92" t="s">
        <v>1891</v>
      </c>
    </row>
    <row r="93" spans="1:1">
      <c r="A93" t="s">
        <v>1892</v>
      </c>
    </row>
    <row r="94" spans="1:1">
      <c r="A94" t="s">
        <v>1893</v>
      </c>
    </row>
    <row r="95" spans="1:1">
      <c r="A95" t="s">
        <v>1894</v>
      </c>
    </row>
    <row r="96" spans="1:1">
      <c r="A96" t="s">
        <v>1895</v>
      </c>
    </row>
    <row r="97" spans="1:1">
      <c r="A97" t="s">
        <v>1896</v>
      </c>
    </row>
    <row r="98" spans="1:1">
      <c r="A98" t="s">
        <v>1897</v>
      </c>
    </row>
    <row r="99" spans="1:1">
      <c r="A99" t="s">
        <v>1898</v>
      </c>
    </row>
    <row r="100" spans="1:1">
      <c r="A100" t="s">
        <v>1899</v>
      </c>
    </row>
    <row r="101" spans="1:1">
      <c r="A101" t="s">
        <v>1900</v>
      </c>
    </row>
    <row r="102" spans="1:1">
      <c r="A102" t="s">
        <v>1901</v>
      </c>
    </row>
    <row r="103" spans="1:1">
      <c r="A103" t="s">
        <v>1902</v>
      </c>
    </row>
    <row r="104" spans="1:1">
      <c r="A104" t="s">
        <v>1903</v>
      </c>
    </row>
    <row r="105" spans="1:1">
      <c r="A105" t="s">
        <v>1904</v>
      </c>
    </row>
    <row r="106" spans="1:1">
      <c r="A106" t="s">
        <v>1905</v>
      </c>
    </row>
    <row r="107" spans="1:1">
      <c r="A107" t="s">
        <v>1906</v>
      </c>
    </row>
    <row r="108" spans="1:1">
      <c r="A108" t="s">
        <v>1907</v>
      </c>
    </row>
    <row r="109" spans="1:1">
      <c r="A109" t="s">
        <v>1908</v>
      </c>
    </row>
    <row r="110" spans="1:1">
      <c r="A110" t="s">
        <v>1909</v>
      </c>
    </row>
    <row r="111" spans="1:1">
      <c r="A111" t="s">
        <v>1910</v>
      </c>
    </row>
    <row r="112" spans="1:1">
      <c r="A112" t="s">
        <v>1911</v>
      </c>
    </row>
    <row r="113" spans="1:1">
      <c r="A113" t="s">
        <v>1912</v>
      </c>
    </row>
    <row r="114" spans="1:1">
      <c r="A114" t="s">
        <v>1913</v>
      </c>
    </row>
    <row r="115" spans="1:1">
      <c r="A115" t="s">
        <v>1914</v>
      </c>
    </row>
    <row r="116" spans="1:1">
      <c r="A116" t="s">
        <v>1915</v>
      </c>
    </row>
    <row r="117" spans="1:1">
      <c r="A117" t="s">
        <v>1916</v>
      </c>
    </row>
    <row r="118" spans="1:1">
      <c r="A118" t="s">
        <v>1917</v>
      </c>
    </row>
    <row r="119" spans="1:1">
      <c r="A119" t="s">
        <v>1918</v>
      </c>
    </row>
    <row r="120" spans="1:1">
      <c r="A120" t="s">
        <v>1919</v>
      </c>
    </row>
    <row r="121" spans="1:1">
      <c r="A121" t="s">
        <v>1920</v>
      </c>
    </row>
    <row r="122" spans="1:1">
      <c r="A122" t="s">
        <v>1921</v>
      </c>
    </row>
    <row r="123" spans="1:1">
      <c r="A123" t="s">
        <v>1922</v>
      </c>
    </row>
    <row r="124" spans="1:1">
      <c r="A124" t="s">
        <v>1923</v>
      </c>
    </row>
    <row r="125" spans="1:1">
      <c r="A125" t="s">
        <v>1924</v>
      </c>
    </row>
    <row r="126" spans="1:1">
      <c r="A126" t="s">
        <v>1925</v>
      </c>
    </row>
    <row r="127" spans="1:1">
      <c r="A127" t="s">
        <v>1926</v>
      </c>
    </row>
    <row r="128" spans="1:1">
      <c r="A128" t="s">
        <v>1927</v>
      </c>
    </row>
    <row r="129" spans="1:1">
      <c r="A129" t="s">
        <v>1928</v>
      </c>
    </row>
    <row r="130" spans="1:1">
      <c r="A130" t="s">
        <v>1929</v>
      </c>
    </row>
    <row r="131" spans="1:1">
      <c r="A131" t="s">
        <v>1930</v>
      </c>
    </row>
    <row r="132" spans="1:1">
      <c r="A132" t="s">
        <v>1931</v>
      </c>
    </row>
    <row r="133" spans="1:1">
      <c r="A133" t="s">
        <v>1932</v>
      </c>
    </row>
    <row r="134" spans="1:1">
      <c r="A134" t="s">
        <v>1933</v>
      </c>
    </row>
    <row r="135" spans="1:1">
      <c r="A135" t="s">
        <v>1934</v>
      </c>
    </row>
    <row r="136" spans="1:1">
      <c r="A136" t="s">
        <v>1935</v>
      </c>
    </row>
    <row r="137" spans="1:1">
      <c r="A137" t="s">
        <v>1936</v>
      </c>
    </row>
    <row r="138" spans="1:1">
      <c r="A138" t="s">
        <v>1937</v>
      </c>
    </row>
    <row r="139" spans="1:1">
      <c r="A139" t="s">
        <v>1938</v>
      </c>
    </row>
    <row r="140" spans="1:1">
      <c r="A140" t="s">
        <v>1939</v>
      </c>
    </row>
    <row r="141" spans="1:1">
      <c r="A141" t="s">
        <v>1940</v>
      </c>
    </row>
    <row r="142" spans="1:1">
      <c r="A142" t="s">
        <v>1941</v>
      </c>
    </row>
    <row r="143" spans="1:1">
      <c r="A143" t="s">
        <v>1942</v>
      </c>
    </row>
    <row r="144" spans="1:1">
      <c r="A144" t="s">
        <v>1943</v>
      </c>
    </row>
    <row r="145" spans="1:1">
      <c r="A145" t="s">
        <v>1944</v>
      </c>
    </row>
    <row r="146" spans="1:1">
      <c r="A146" t="s">
        <v>1945</v>
      </c>
    </row>
    <row r="147" spans="1:1">
      <c r="A147" t="s">
        <v>1946</v>
      </c>
    </row>
    <row r="148" spans="1:1">
      <c r="A148" t="s">
        <v>1947</v>
      </c>
    </row>
    <row r="149" spans="1:1">
      <c r="A149" t="s">
        <v>1948</v>
      </c>
    </row>
    <row r="150" spans="1:1">
      <c r="A150" t="s">
        <v>1949</v>
      </c>
    </row>
    <row r="151" spans="1:1">
      <c r="A151" t="s">
        <v>1950</v>
      </c>
    </row>
    <row r="152" spans="1:1">
      <c r="A152" t="s">
        <v>1951</v>
      </c>
    </row>
    <row r="153" spans="1:1">
      <c r="A153" t="s">
        <v>1952</v>
      </c>
    </row>
    <row r="154" spans="1:1">
      <c r="A154" t="s">
        <v>1953</v>
      </c>
    </row>
    <row r="155" spans="1:1">
      <c r="A155" t="s">
        <v>1954</v>
      </c>
    </row>
    <row r="156" spans="1:1">
      <c r="A156" t="s">
        <v>1955</v>
      </c>
    </row>
    <row r="157" spans="1:1">
      <c r="A157" t="s">
        <v>1956</v>
      </c>
    </row>
    <row r="158" spans="1:1">
      <c r="A158" t="s">
        <v>1957</v>
      </c>
    </row>
    <row r="159" spans="1:1">
      <c r="A159" t="s">
        <v>1958</v>
      </c>
    </row>
    <row r="160" spans="1:1">
      <c r="A160" t="s">
        <v>1959</v>
      </c>
    </row>
    <row r="161" spans="1:1">
      <c r="A161" t="s">
        <v>1960</v>
      </c>
    </row>
    <row r="162" spans="1:1">
      <c r="A162" t="s">
        <v>1961</v>
      </c>
    </row>
    <row r="163" spans="1:1">
      <c r="A163" t="s">
        <v>1962</v>
      </c>
    </row>
    <row r="164" spans="1:1">
      <c r="A164" t="s">
        <v>1963</v>
      </c>
    </row>
    <row r="165" spans="1:1">
      <c r="A165" t="s">
        <v>1964</v>
      </c>
    </row>
    <row r="166" spans="1:1">
      <c r="A166" t="s">
        <v>1965</v>
      </c>
    </row>
    <row r="167" spans="1:1">
      <c r="A167" t="s">
        <v>1966</v>
      </c>
    </row>
    <row r="168" spans="1:1">
      <c r="A168" t="s">
        <v>1967</v>
      </c>
    </row>
    <row r="169" spans="1:1">
      <c r="A169" t="s">
        <v>1968</v>
      </c>
    </row>
    <row r="170" spans="1:1">
      <c r="A170" t="s">
        <v>1969</v>
      </c>
    </row>
    <row r="171" spans="1:1">
      <c r="A171" t="s">
        <v>1970</v>
      </c>
    </row>
    <row r="172" spans="1:1">
      <c r="A172" t="s">
        <v>1971</v>
      </c>
    </row>
    <row r="173" spans="1:1">
      <c r="A173" t="s">
        <v>1972</v>
      </c>
    </row>
    <row r="174" spans="1:1">
      <c r="A174" t="s">
        <v>1973</v>
      </c>
    </row>
    <row r="175" spans="1:1">
      <c r="A175" t="s">
        <v>1974</v>
      </c>
    </row>
    <row r="176" spans="1:1">
      <c r="A176" t="s">
        <v>1975</v>
      </c>
    </row>
    <row r="177" spans="1:1">
      <c r="A177" t="s">
        <v>1976</v>
      </c>
    </row>
    <row r="178" spans="1:1">
      <c r="A178" t="s">
        <v>1977</v>
      </c>
    </row>
    <row r="179" spans="1:1">
      <c r="A179" t="s">
        <v>1978</v>
      </c>
    </row>
    <row r="180" spans="1:1">
      <c r="A180" t="s">
        <v>1979</v>
      </c>
    </row>
    <row r="181" spans="1:1">
      <c r="A181" t="s">
        <v>1980</v>
      </c>
    </row>
    <row r="182" spans="1:1">
      <c r="A182" t="s">
        <v>1981</v>
      </c>
    </row>
    <row r="183" spans="1:1">
      <c r="A183" t="s">
        <v>1982</v>
      </c>
    </row>
    <row r="184" spans="1:1">
      <c r="A184" t="s">
        <v>1983</v>
      </c>
    </row>
    <row r="185" spans="1:1">
      <c r="A185" t="s">
        <v>1984</v>
      </c>
    </row>
    <row r="186" spans="1:1">
      <c r="A186" t="s">
        <v>1985</v>
      </c>
    </row>
    <row r="187" spans="1:1">
      <c r="A187" t="s">
        <v>1986</v>
      </c>
    </row>
    <row r="188" spans="1:1">
      <c r="A188" t="s">
        <v>1987</v>
      </c>
    </row>
    <row r="189" spans="1:1">
      <c r="A189" t="s">
        <v>1988</v>
      </c>
    </row>
    <row r="190" spans="1:1">
      <c r="A190" t="s">
        <v>1989</v>
      </c>
    </row>
    <row r="191" spans="1:1">
      <c r="A191" t="s">
        <v>1990</v>
      </c>
    </row>
    <row r="192" spans="1:1">
      <c r="A192" t="s">
        <v>1991</v>
      </c>
    </row>
    <row r="193" spans="1:1">
      <c r="A193" t="s">
        <v>1992</v>
      </c>
    </row>
    <row r="194" spans="1:1">
      <c r="A194" t="s">
        <v>1993</v>
      </c>
    </row>
    <row r="195" spans="1:1">
      <c r="A195" t="s">
        <v>1994</v>
      </c>
    </row>
    <row r="196" spans="1:1">
      <c r="A196" t="s">
        <v>1995</v>
      </c>
    </row>
    <row r="197" spans="1:1">
      <c r="A197" t="s">
        <v>1996</v>
      </c>
    </row>
    <row r="198" spans="1:1">
      <c r="A198" t="s">
        <v>1997</v>
      </c>
    </row>
    <row r="199" spans="1:1">
      <c r="A199" t="s">
        <v>1998</v>
      </c>
    </row>
    <row r="200" spans="1:1">
      <c r="A200" t="s">
        <v>1999</v>
      </c>
    </row>
    <row r="201" spans="1:1">
      <c r="A201" t="s">
        <v>2000</v>
      </c>
    </row>
    <row r="202" spans="1:1">
      <c r="A202" t="s">
        <v>2001</v>
      </c>
    </row>
    <row r="203" spans="1:1">
      <c r="A203" t="s">
        <v>2002</v>
      </c>
    </row>
    <row r="204" spans="1:1">
      <c r="A204" t="s">
        <v>2003</v>
      </c>
    </row>
    <row r="205" spans="1:1">
      <c r="A205" t="s">
        <v>2004</v>
      </c>
    </row>
    <row r="206" spans="1:1">
      <c r="A206" t="s">
        <v>2005</v>
      </c>
    </row>
    <row r="207" spans="1:1">
      <c r="A207" t="s">
        <v>2006</v>
      </c>
    </row>
    <row r="208" spans="1:1">
      <c r="A208" t="s">
        <v>2007</v>
      </c>
    </row>
    <row r="209" spans="1:1">
      <c r="A209" t="s">
        <v>2008</v>
      </c>
    </row>
    <row r="210" spans="1:1">
      <c r="A210" t="s">
        <v>2009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V505"/>
  <sheetViews>
    <sheetView zoomScale="70" zoomScaleNormal="70" workbookViewId="0"/>
  </sheetViews>
  <sheetFormatPr defaultRowHeight="15"/>
  <cols>
    <col min="1" max="1" width="12" customWidth="1"/>
    <col min="2" max="2" width="12.5703125" customWidth="1"/>
    <col min="3" max="3" width="23.28515625" customWidth="1"/>
    <col min="4" max="4" width="24.28515625" customWidth="1"/>
    <col min="5" max="5" width="14" customWidth="1"/>
    <col min="6" max="6" width="12" customWidth="1"/>
    <col min="7" max="7" width="19.28515625" customWidth="1"/>
    <col min="8" max="8" width="13.42578125" customWidth="1"/>
    <col min="9" max="9" width="17.5703125" customWidth="1"/>
    <col min="10" max="10" width="16.5703125" customWidth="1"/>
    <col min="11" max="11" width="15.5703125" customWidth="1"/>
    <col min="12" max="12" width="26.42578125" customWidth="1"/>
    <col min="13" max="13" width="17" customWidth="1"/>
    <col min="16" max="16" width="13.42578125" customWidth="1"/>
    <col min="17" max="17" width="10.42578125" customWidth="1"/>
    <col min="18" max="18" width="13" style="5" customWidth="1"/>
    <col min="19" max="19" width="18.5703125" customWidth="1"/>
    <col min="20" max="20" width="15" customWidth="1"/>
    <col min="21" max="21" width="40.28515625" customWidth="1"/>
    <col min="24" max="24" width="8.85546875" customWidth="1"/>
  </cols>
  <sheetData>
    <row r="1" spans="1:22" ht="15.75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1635</v>
      </c>
      <c r="H1" s="9" t="s">
        <v>1636</v>
      </c>
      <c r="I1" s="12" t="s">
        <v>1413</v>
      </c>
      <c r="J1" s="13" t="str" cm="1">
        <f t="array" ref="J1:K1">TRANSPOSE(_xlfn._xlws.FILTER(Table1[fname],(_xlfn.FLOOR.MATH(Table1[ID],100)=Table3[ID range])*(Table1[ID]-_xlfn.FLOOR.MATH(Table1[ID],100)&lt;10)))</f>
        <v>اشرف يوسف حنا</v>
      </c>
      <c r="K1" s="13" t="str">
        <v>مينا ناجح عزمي</v>
      </c>
      <c r="L1" s="13"/>
      <c r="M1" s="13"/>
    </row>
    <row r="2" spans="1:22" ht="18.75">
      <c r="B2" s="11">
        <f>_xlfn.XLOOKUP(Table3[[#This Row],[Class]],Classes!B1:B9,Classes!A1:A9,"??")</f>
        <v>600</v>
      </c>
      <c r="C2" s="6" t="s">
        <v>833</v>
      </c>
      <c r="D2" s="7">
        <v>5</v>
      </c>
      <c r="E2" s="8">
        <f ca="1">TODAY()</f>
        <v>45294</v>
      </c>
      <c r="F2" s="7">
        <f>COUNTA(B5:B505)</f>
        <v>12</v>
      </c>
      <c r="G2" s="7" cm="1">
        <f t="array" ref="G2">COUNTA(_xlfn._xlws.FILTER(A5:A505,A5:A505&lt;&gt;""))</f>
        <v>7</v>
      </c>
      <c r="H2" s="7" cm="1">
        <f t="array" ref="H2">COUNTA(_xlfn._xlws.FILTER(S5:S505,S5:S505&lt;&gt;""))</f>
        <v>12</v>
      </c>
      <c r="J2" s="5"/>
    </row>
    <row r="3" spans="1:22">
      <c r="K3" s="67" t="s">
        <v>1376</v>
      </c>
      <c r="L3" s="67"/>
      <c r="M3" s="67"/>
      <c r="N3" s="67"/>
      <c r="O3" s="67"/>
      <c r="P3" s="67"/>
      <c r="Q3" s="67"/>
    </row>
    <row r="4" spans="1:22" s="3" customFormat="1">
      <c r="A4" s="73" t="s">
        <v>1754</v>
      </c>
      <c r="B4" s="73" t="s">
        <v>0</v>
      </c>
      <c r="C4" s="73" t="s">
        <v>1360</v>
      </c>
      <c r="D4" s="73" t="s">
        <v>1361</v>
      </c>
      <c r="E4" s="73" t="s">
        <v>1362</v>
      </c>
      <c r="F4" s="73" t="s">
        <v>1363</v>
      </c>
      <c r="G4" s="74" t="s">
        <v>1366</v>
      </c>
      <c r="H4" s="74" t="s">
        <v>1367</v>
      </c>
      <c r="I4" s="74" t="s">
        <v>1368</v>
      </c>
      <c r="J4" s="74" t="s">
        <v>1369</v>
      </c>
      <c r="K4" s="75" t="s">
        <v>1365</v>
      </c>
      <c r="L4" s="75" t="s">
        <v>1350</v>
      </c>
      <c r="M4" s="75" t="s">
        <v>1351</v>
      </c>
      <c r="N4" s="75" t="s">
        <v>1370</v>
      </c>
      <c r="O4" s="75" t="s">
        <v>1371</v>
      </c>
      <c r="P4" s="75" t="s">
        <v>1353</v>
      </c>
      <c r="Q4" s="75" t="s">
        <v>1372</v>
      </c>
      <c r="R4" s="76" t="s">
        <v>1373</v>
      </c>
      <c r="S4" s="77" t="s">
        <v>1374</v>
      </c>
      <c r="T4" s="77" t="s">
        <v>1349</v>
      </c>
      <c r="U4" s="78" t="s">
        <v>1375</v>
      </c>
      <c r="V4" s="80" t="s">
        <v>1638</v>
      </c>
    </row>
    <row r="5" spans="1:22" s="3" customFormat="1">
      <c r="A5" s="72" t="str">
        <f>IF(B5&lt;&gt;"",IF(_xlfn.XLOOKUP(TEXT(B5,"#"),'Standard report'!$B$5:$B$505,'Standard report'!$C$5:$C$505,"nn")="Company","=HYPERLINK("&amp;""""&amp;"https://raw.githubusercontent.com/KyrillosMorgan/preparatory/main/"&amp;B5&amp;".jpg"&amp;""""&amp;",IMAGE("&amp;""""&amp;"https://raw.githubusercontent.com/KyrillosMorgan/preparatory/main/"&amp;B5&amp;".jpg"&amp;""""&amp;"))",""),"")</f>
        <v>=HYPERLINK("https://raw.githubusercontent.com/KyrillosMorgan/preparatory/main/610.jpg",IMAGE("https://raw.githubusercontent.com/KyrillosMorgan/preparatory/main/610.jpg"))</v>
      </c>
      <c r="B5" s="77" cm="1">
        <f t="array" ref="B5:B16">IF(Table3[ID range]&lt;&gt;"ALL",_xlfn._xlws.FILTER(Table1[ID],(FLOOR(Table1[ID],100)=Table3[ID range])*(Table1[ID]-FLOOR(Table1[ID],100)&gt;9)),_xlfn._xlws.FILTER(Table1[ID],(FLOOR(Table1[ID],100)&lt;&gt;0)*(Table1[ID]-FLOOR(Table1[ID],100)&gt;9)))</f>
        <v>610</v>
      </c>
      <c r="C5" s="77" t="str">
        <f>IF(B5&lt;&gt;"",_xlfn.XLOOKUP(Class!B5,Table1[ID],Table1[fname]),"")</f>
        <v>فادي عماد موسى</v>
      </c>
      <c r="D5" s="76" cm="1">
        <f t="array" ref="D5">IF((B5&lt;&gt;"")*(COUNTIF(Table2[ID],Class!B5)&lt;&gt;0),INDEX(Attendance_sorted!$A$1:$CV$500,MATCH(Class!B5,Attendance_sorted!$A$1:$A$500),COUNTIF(Table2[ID],Class!B5)+1),"")</f>
        <v>45289</v>
      </c>
      <c r="E5" s="77" cm="1">
        <f t="array" aca="1" ref="E5" ca="1">IF(B5&lt;&gt;"",SUM(('Attendance table'!$A$2:$A$501=Class!B5)*('Attendance table'!$B$2:$CW$501&lt;&gt;"")*('Attendance table'!$B$1:$CW$1&gt;DATE(YEAR(TODAY()),MONTH(TODAY()),DAY(TODAY())-MOD(WEEKDAY(TODAY())-6,7))-((Table3[حساب الحضور من اخر عدد مرات])*7))),"")</f>
        <v>5</v>
      </c>
      <c r="F5" s="79" cm="1">
        <f t="array" aca="1" ref="F5" ca="1">IF(B5&lt;&gt;"",IF(E5*100/Table3[حساب الحضور من اخر عدد مرات]&gt;100,1,E5/Table3[حساب الحضور من اخر عدد مرات]),"")</f>
        <v>1</v>
      </c>
      <c r="G5" s="77" t="str">
        <f>IF(B5&lt;&gt;"",_xlfn.XLOOKUP(B5,Table1[ID],Table1[tel2]),"")</f>
        <v>01229110715</v>
      </c>
      <c r="H5" s="77" t="str">
        <f>IF(B5&lt;&gt;"",_xlfn.XLOOKUP(B5,Table1[ID],Table1[tel4]),"")</f>
        <v/>
      </c>
      <c r="I5" s="77" t="str">
        <f>IF(B5&lt;&gt;"",_xlfn.XLOOKUP(B5,Table1[ID],Table1[tel3]),"")</f>
        <v>01226354357</v>
      </c>
      <c r="J5" s="77" t="str">
        <f>IF(B5&lt;&gt;"",_xlfn.XLOOKUP(B5,Table1[ID],Table1[tel1]),"")</f>
        <v/>
      </c>
      <c r="K5" s="77" t="str">
        <f>IF($B5&lt;&gt;"",_xlfn.XLOOKUP(B5,Table1[ID],Table1[address1]),"")</f>
        <v>9</v>
      </c>
      <c r="L5" s="77" t="str">
        <f>IF($B5&lt;&gt;"",_xlfn.XLOOKUP(B5,Table1[ID],Table1[address2]),"")</f>
        <v>نصوح</v>
      </c>
      <c r="M5" s="77" t="str">
        <f>IF($B5&lt;&gt;"",_xlfn.XLOOKUP(B5,Table1[ID],Table1[address3]),"")</f>
        <v/>
      </c>
      <c r="N5" s="77" t="str">
        <f>IF($B5&lt;&gt;"",_xlfn.XLOOKUP(B5,Table1[ID],Table1[address4]),"")</f>
        <v>0</v>
      </c>
      <c r="O5" s="77" t="str">
        <f>IF($B5&lt;&gt;"",_xlfn.XLOOKUP(B5,Table1[ID],Table1[address5]),"")</f>
        <v/>
      </c>
      <c r="P5" s="77" t="str">
        <f>IF($B5&lt;&gt;"",_xlfn.XLOOKUP(B5,Table1[ID],Table1[address7]),"")</f>
        <v/>
      </c>
      <c r="Q5" s="77" t="str">
        <f>IF($B5&lt;&gt;"",_xlfn.XLOOKUP(B5,Table1[ID],Table1[address6]),"")</f>
        <v/>
      </c>
      <c r="R5" s="76">
        <f>IF($B5&lt;&gt;"",_xlfn.XLOOKUP(B5,Table1[ID],Table1[bdate]),"")</f>
        <v>40071</v>
      </c>
      <c r="S5" s="77" t="str">
        <f>IF($B5&lt;&gt;"",_xlfn.XLOOKUP(B5,Table1[ID],Table1[school_job]),"")</f>
        <v>الزيتون الاعدادية الحلمية</v>
      </c>
      <c r="T5" s="77" t="str">
        <f>IF($B5&lt;&gt;"",_xlfn.XLOOKUP(B5,Table1[ID],Table1[con_father]),"")</f>
        <v/>
      </c>
      <c r="U5" s="77" t="str">
        <f>IF($B5&lt;&gt;"",_xlfn.XLOOKUP(B5,Table1[ID],Table1[notes]),"")</f>
        <v>بعد مول خريشة المدخل من الداخل</v>
      </c>
      <c r="V5" s="80" t="str">
        <f>IF(B5&lt;&gt;"",IF(_xlfn.FLOOR.MATH(B5,100)=0,"غير موزع",_xlfn.XLOOKUP(_xlfn.FLOOR.MATH(B5,100),Classes!$A$1:$A$8,Classes!$B$1:$B$8,"error")),"")</f>
        <v>القديس بطرس الرسول</v>
      </c>
    </row>
    <row r="6" spans="1:22" s="3" customFormat="1">
      <c r="A6" s="72" t="str">
        <f>IF(B6&lt;&gt;"",IF(_xlfn.XLOOKUP(TEXT(B6,"#"),'Standard report'!$B$5:$B$505,'Standard report'!$C$5:$C$505,"nn")="Company","=HYPERLINK("&amp;""""&amp;"https://raw.githubusercontent.com/KyrillosMorgan/preparatory/main/"&amp;B6&amp;".jpg"&amp;""""&amp;",IMAGE("&amp;""""&amp;"https://raw.githubusercontent.com/KyrillosMorgan/preparatory/main/"&amp;B6&amp;".jpg"&amp;""""&amp;"))",""),"")</f>
        <v>=HYPERLINK("https://raw.githubusercontent.com/KyrillosMorgan/preparatory/main/611.jpg",IMAGE("https://raw.githubusercontent.com/KyrillosMorgan/preparatory/main/611.jpg"))</v>
      </c>
      <c r="B6" s="77">
        <v>611</v>
      </c>
      <c r="C6" s="77" t="str">
        <f>IF(B6&lt;&gt;"",_xlfn.XLOOKUP(Class!B6,Table1[ID],Table1[fname]),"")</f>
        <v>رضا صبحي ايوب</v>
      </c>
      <c r="D6" s="76" cm="1">
        <f t="array" ref="D6">IF((B6&lt;&gt;"")*(COUNTIF(Table2[ID],Class!B6)&lt;&gt;0),INDEX(Attendance_sorted!$A$1:$CV$500,MATCH(Class!B6,Attendance_sorted!$A$1:$A$500),COUNTIF(Table2[ID],Class!B6)+1),"")</f>
        <v>45275</v>
      </c>
      <c r="E6" s="77" cm="1">
        <f t="array" aca="1" ref="E6" ca="1">IF(B6&lt;&gt;"",SUM(('Attendance table'!$A$2:$A$501=Class!B6)*('Attendance table'!$B$2:$CW$501&lt;&gt;"")*('Attendance table'!$B$1:$CW$1&gt;DATE(YEAR(TODAY()),MONTH(TODAY()),DAY(TODAY())-MOD(WEEKDAY(TODAY())-6,7))-((Table3[حساب الحضور من اخر عدد مرات])*7))),"")</f>
        <v>2</v>
      </c>
      <c r="F6" s="79" cm="1">
        <f t="array" aca="1" ref="F6" ca="1">IF(B6&lt;&gt;"",IF(E6*100/Table3[حساب الحضور من اخر عدد مرات]&gt;100,1,E6/Table3[حساب الحضور من اخر عدد مرات]),"")</f>
        <v>0.4</v>
      </c>
      <c r="G6" s="77" t="str">
        <f>IF(B6&lt;&gt;"",_xlfn.XLOOKUP(B6,Table1[ID],Table1[tel2]),"")</f>
        <v>01127226522</v>
      </c>
      <c r="H6" s="77" t="str">
        <f>IF(B6&lt;&gt;"",_xlfn.XLOOKUP(B6,Table1[ID],Table1[tel4]),"")</f>
        <v>01122926980</v>
      </c>
      <c r="I6" s="77" t="str">
        <f>IF(B6&lt;&gt;"",_xlfn.XLOOKUP(B6,Table1[ID],Table1[tel3]),"")</f>
        <v>01282043584</v>
      </c>
      <c r="J6" s="77" t="str">
        <f>IF(B6&lt;&gt;"",_xlfn.XLOOKUP(B6,Table1[ID],Table1[tel1]),"")</f>
        <v/>
      </c>
      <c r="K6" s="77" t="str">
        <f>IF($B6&lt;&gt;"",_xlfn.XLOOKUP(B6,Table1[ID],Table1[address1]),"")</f>
        <v>6</v>
      </c>
      <c r="L6" s="77" t="str">
        <f>IF($B6&lt;&gt;"",_xlfn.XLOOKUP(B6,Table1[ID],Table1[address2]),"")</f>
        <v>حارة شلبي</v>
      </c>
      <c r="M6" s="77" t="str">
        <f>IF($B6&lt;&gt;"",_xlfn.XLOOKUP(B6,Table1[ID],Table1[address3]),"")</f>
        <v>الاصبغ</v>
      </c>
      <c r="N6" s="77" t="str">
        <f>IF($B6&lt;&gt;"",_xlfn.XLOOKUP(B6,Table1[ID],Table1[address4]),"")</f>
        <v>1</v>
      </c>
      <c r="O6" s="77" t="str">
        <f>IF($B6&lt;&gt;"",_xlfn.XLOOKUP(B6,Table1[ID],Table1[address5]),"")</f>
        <v/>
      </c>
      <c r="P6" s="77" t="str">
        <f>IF($B6&lt;&gt;"",_xlfn.XLOOKUP(B6,Table1[ID],Table1[address7]),"")</f>
        <v/>
      </c>
      <c r="Q6" s="77" t="str">
        <f>IF($B6&lt;&gt;"",_xlfn.XLOOKUP(B6,Table1[ID],Table1[address6]),"")</f>
        <v/>
      </c>
      <c r="R6" s="76">
        <f>IF($B6&lt;&gt;"",_xlfn.XLOOKUP(B6,Table1[ID],Table1[bdate]),"")</f>
        <v>39692</v>
      </c>
      <c r="S6" s="77" t="str">
        <f>IF($B6&lt;&gt;"",_xlfn.XLOOKUP(B6,Table1[ID],Table1[school_job]),"")</f>
        <v>الجامعه الإسلامية</v>
      </c>
      <c r="T6" s="77" t="str">
        <f>IF($B6&lt;&gt;"",_xlfn.XLOOKUP(B6,Table1[ID],Table1[con_father]),"")</f>
        <v/>
      </c>
      <c r="U6" s="77" t="str">
        <f>IF($B6&lt;&gt;"",_xlfn.XLOOKUP(B6,Table1[ID],Table1[notes]),"")</f>
        <v/>
      </c>
      <c r="V6" s="80" t="str">
        <f>IF(B6&lt;&gt;"",IF(_xlfn.FLOOR.MATH(B6,100)=0,"غير موزع",_xlfn.XLOOKUP(_xlfn.FLOOR.MATH(B6,100),Classes!$A$1:$A$8,Classes!$B$1:$B$8,"error")),"")</f>
        <v>القديس بطرس الرسول</v>
      </c>
    </row>
    <row r="7" spans="1:22" s="3" customFormat="1">
      <c r="A7" s="72" t="str">
        <f>IF(B7&lt;&gt;"",IF(_xlfn.XLOOKUP(TEXT(B7,"#"),'Standard report'!$B$5:$B$505,'Standard report'!$C$5:$C$505,"nn")="Company","=HYPERLINK("&amp;""""&amp;"https://raw.githubusercontent.com/KyrillosMorgan/preparatory/main/"&amp;B7&amp;".jpg"&amp;""""&amp;",IMAGE("&amp;""""&amp;"https://raw.githubusercontent.com/KyrillosMorgan/preparatory/main/"&amp;B7&amp;".jpg"&amp;""""&amp;"))",""),"")</f>
        <v>=HYPERLINK("https://raw.githubusercontent.com/KyrillosMorgan/preparatory/main/612.jpg",IMAGE("https://raw.githubusercontent.com/KyrillosMorgan/preparatory/main/612.jpg"))</v>
      </c>
      <c r="B7" s="77">
        <v>612</v>
      </c>
      <c r="C7" s="77" t="str">
        <f>IF(B7&lt;&gt;"",_xlfn.XLOOKUP(Class!B7,Table1[ID],Table1[fname]),"")</f>
        <v>كيرلس صبحي ايوب</v>
      </c>
      <c r="D7" s="76" cm="1">
        <f t="array" ref="D7">IF((B7&lt;&gt;"")*(COUNTIF(Table2[ID],Class!B7)&lt;&gt;0),INDEX(Attendance_sorted!$A$1:$CV$500,MATCH(Class!B7,Attendance_sorted!$A$1:$A$500),COUNTIF(Table2[ID],Class!B7)+1),"")</f>
        <v>45275</v>
      </c>
      <c r="E7" s="77" cm="1">
        <f t="array" aca="1" ref="E7" ca="1">IF(B7&lt;&gt;"",SUM(('Attendance table'!$A$2:$A$501=Class!B7)*('Attendance table'!$B$2:$CW$501&lt;&gt;"")*('Attendance table'!$B$1:$CW$1&gt;DATE(YEAR(TODAY()),MONTH(TODAY()),DAY(TODAY())-MOD(WEEKDAY(TODAY())-6,7))-((Table3[حساب الحضور من اخر عدد مرات])*7))),"")</f>
        <v>2</v>
      </c>
      <c r="F7" s="79" cm="1">
        <f t="array" aca="1" ref="F7" ca="1">IF(B7&lt;&gt;"",IF(E7*100/Table3[حساب الحضور من اخر عدد مرات]&gt;100,1,E7/Table3[حساب الحضور من اخر عدد مرات]),"")</f>
        <v>0.4</v>
      </c>
      <c r="G7" s="77" t="str">
        <f>IF(B7&lt;&gt;"",_xlfn.XLOOKUP(B7,Table1[ID],Table1[tel2]),"")</f>
        <v>01127226522</v>
      </c>
      <c r="H7" s="77" t="str">
        <f>IF(B7&lt;&gt;"",_xlfn.XLOOKUP(B7,Table1[ID],Table1[tel4]),"")</f>
        <v>01122926980</v>
      </c>
      <c r="I7" s="77" t="str">
        <f>IF(B7&lt;&gt;"",_xlfn.XLOOKUP(B7,Table1[ID],Table1[tel3]),"")</f>
        <v>01282043584</v>
      </c>
      <c r="J7" s="77" t="str">
        <f>IF(B7&lt;&gt;"",_xlfn.XLOOKUP(B7,Table1[ID],Table1[tel1]),"")</f>
        <v/>
      </c>
      <c r="K7" s="77" t="str">
        <f>IF($B7&lt;&gt;"",_xlfn.XLOOKUP(B7,Table1[ID],Table1[address1]),"")</f>
        <v>6</v>
      </c>
      <c r="L7" s="77" t="str">
        <f>IF($B7&lt;&gt;"",_xlfn.XLOOKUP(B7,Table1[ID],Table1[address2]),"")</f>
        <v>حارة شلبي</v>
      </c>
      <c r="M7" s="77" t="str">
        <f>IF($B7&lt;&gt;"",_xlfn.XLOOKUP(B7,Table1[ID],Table1[address3]),"")</f>
        <v>الاصبغ</v>
      </c>
      <c r="N7" s="77" t="str">
        <f>IF($B7&lt;&gt;"",_xlfn.XLOOKUP(B7,Table1[ID],Table1[address4]),"")</f>
        <v>1</v>
      </c>
      <c r="O7" s="77" t="str">
        <f>IF($B7&lt;&gt;"",_xlfn.XLOOKUP(B7,Table1[ID],Table1[address5]),"")</f>
        <v/>
      </c>
      <c r="P7" s="77" t="str">
        <f>IF($B7&lt;&gt;"",_xlfn.XLOOKUP(B7,Table1[ID],Table1[address7]),"")</f>
        <v/>
      </c>
      <c r="Q7" s="77" t="str">
        <f>IF($B7&lt;&gt;"",_xlfn.XLOOKUP(B7,Table1[ID],Table1[address6]),"")</f>
        <v/>
      </c>
      <c r="R7" s="76">
        <f>IF($B7&lt;&gt;"",_xlfn.XLOOKUP(B7,Table1[ID],Table1[bdate]),"")</f>
        <v>39692</v>
      </c>
      <c r="S7" s="77" t="str">
        <f>IF($B7&lt;&gt;"",_xlfn.XLOOKUP(B7,Table1[ID],Table1[school_job]),"")</f>
        <v>الجامعه الإسلامية</v>
      </c>
      <c r="T7" s="77" t="str">
        <f>IF($B7&lt;&gt;"",_xlfn.XLOOKUP(B7,Table1[ID],Table1[con_father]),"")</f>
        <v/>
      </c>
      <c r="U7" s="77" t="str">
        <f>IF($B7&lt;&gt;"",_xlfn.XLOOKUP(B7,Table1[ID],Table1[notes]),"")</f>
        <v/>
      </c>
      <c r="V7" s="80" t="str">
        <f>IF(B7&lt;&gt;"",IF(_xlfn.FLOOR.MATH(B7,100)=0,"غير موزع",_xlfn.XLOOKUP(_xlfn.FLOOR.MATH(B7,100),Classes!$A$1:$A$8,Classes!$B$1:$B$8,"error")),"")</f>
        <v>القديس بطرس الرسول</v>
      </c>
    </row>
    <row r="8" spans="1:22" s="3" customFormat="1">
      <c r="A8" s="72" t="str">
        <f>IF(B8&lt;&gt;"",IF(_xlfn.XLOOKUP(TEXT(B8,"#"),'Standard report'!$B$5:$B$505,'Standard report'!$C$5:$C$505,"nn")="Company","=HYPERLINK("&amp;""""&amp;"https://raw.githubusercontent.com/KyrillosMorgan/preparatory/main/"&amp;B8&amp;".jpg"&amp;""""&amp;",IMAGE("&amp;""""&amp;"https://raw.githubusercontent.com/KyrillosMorgan/preparatory/main/"&amp;B8&amp;".jpg"&amp;""""&amp;"))",""),"")</f>
        <v>=HYPERLINK("https://raw.githubusercontent.com/KyrillosMorgan/preparatory/main/613.jpg",IMAGE("https://raw.githubusercontent.com/KyrillosMorgan/preparatory/main/613.jpg"))</v>
      </c>
      <c r="B8" s="77">
        <v>613</v>
      </c>
      <c r="C8" s="77" t="str">
        <f>IF(B8&lt;&gt;"",_xlfn.XLOOKUP(Class!B8,Table1[ID],Table1[fname]),"")</f>
        <v xml:space="preserve">مينا عنتر عماد </v>
      </c>
      <c r="D8" s="76" cm="1">
        <f t="array" ref="D8">IF((B8&lt;&gt;"")*(COUNTIF(Table2[ID],Class!B8)&lt;&gt;0),INDEX(Attendance_sorted!$A$1:$CV$500,MATCH(Class!B8,Attendance_sorted!$A$1:$A$500),COUNTIF(Table2[ID],Class!B8)+1),"")</f>
        <v>45289</v>
      </c>
      <c r="E8" s="77" cm="1">
        <f t="array" aca="1" ref="E8" ca="1">IF(B8&lt;&gt;"",SUM(('Attendance table'!$A$2:$A$501=Class!B8)*('Attendance table'!$B$2:$CW$501&lt;&gt;"")*('Attendance table'!$B$1:$CW$1&gt;DATE(YEAR(TODAY()),MONTH(TODAY()),DAY(TODAY())-MOD(WEEKDAY(TODAY())-6,7))-((Table3[حساب الحضور من اخر عدد مرات])*7))),"")</f>
        <v>4</v>
      </c>
      <c r="F8" s="79" cm="1">
        <f t="array" aca="1" ref="F8" ca="1">IF(B8&lt;&gt;"",IF(E8*100/Table3[حساب الحضور من اخر عدد مرات]&gt;100,1,E8/Table3[حساب الحضور من اخر عدد مرات]),"")</f>
        <v>0.8</v>
      </c>
      <c r="G8" s="77" t="str">
        <f>IF(B8&lt;&gt;"",_xlfn.XLOOKUP(B8,Table1[ID],Table1[tel2]),"")</f>
        <v>01277929169</v>
      </c>
      <c r="H8" s="77" t="str">
        <f>IF(B8&lt;&gt;"",_xlfn.XLOOKUP(B8,Table1[ID],Table1[tel4]),"")</f>
        <v>01273588172</v>
      </c>
      <c r="I8" s="77" t="str">
        <f>IF(B8&lt;&gt;"",_xlfn.XLOOKUP(B8,Table1[ID],Table1[tel3]),"")</f>
        <v/>
      </c>
      <c r="J8" s="77" t="str">
        <f>IF(B8&lt;&gt;"",_xlfn.XLOOKUP(B8,Table1[ID],Table1[tel1]),"")</f>
        <v/>
      </c>
      <c r="K8" s="77" t="str">
        <f>IF($B8&lt;&gt;"",_xlfn.XLOOKUP(B8,Table1[ID],Table1[address1]),"")</f>
        <v>67</v>
      </c>
      <c r="L8" s="77" t="str">
        <f>IF($B8&lt;&gt;"",_xlfn.XLOOKUP(B8,Table1[ID],Table1[address2]),"")</f>
        <v>عسكر</v>
      </c>
      <c r="M8" s="77" t="str">
        <f>IF($B8&lt;&gt;"",_xlfn.XLOOKUP(B8,Table1[ID],Table1[address3]),"")</f>
        <v>طومان باي</v>
      </c>
      <c r="N8" s="77" t="str">
        <f>IF($B8&lt;&gt;"",_xlfn.XLOOKUP(B8,Table1[ID],Table1[address4]),"")</f>
        <v/>
      </c>
      <c r="O8" s="77" t="str">
        <f>IF($B8&lt;&gt;"",_xlfn.XLOOKUP(B8,Table1[ID],Table1[address5]),"")</f>
        <v/>
      </c>
      <c r="P8" s="77" t="str">
        <f>IF($B8&lt;&gt;"",_xlfn.XLOOKUP(B8,Table1[ID],Table1[address7]),"")</f>
        <v/>
      </c>
      <c r="Q8" s="77" t="str">
        <f>IF($B8&lt;&gt;"",_xlfn.XLOOKUP(B8,Table1[ID],Table1[address6]),"")</f>
        <v/>
      </c>
      <c r="R8" s="76">
        <f>IF($B8&lt;&gt;"",_xlfn.XLOOKUP(B8,Table1[ID],Table1[bdate]),"")</f>
        <v>39932</v>
      </c>
      <c r="S8" s="77" t="str">
        <f>IF($B8&lt;&gt;"",_xlfn.XLOOKUP(B8,Table1[ID],Table1[school_job]),"")</f>
        <v>الجامعه الإسلامية</v>
      </c>
      <c r="T8" s="77" t="str">
        <f>IF($B8&lt;&gt;"",_xlfn.XLOOKUP(B8,Table1[ID],Table1[con_father]),"")</f>
        <v/>
      </c>
      <c r="U8" s="77" t="str">
        <f>IF($B8&lt;&gt;"",_xlfn.XLOOKUP(B8,Table1[ID],Table1[notes]),"")</f>
        <v/>
      </c>
      <c r="V8" s="80" t="str">
        <f>IF(B8&lt;&gt;"",IF(_xlfn.FLOOR.MATH(B8,100)=0,"غير موزع",_xlfn.XLOOKUP(_xlfn.FLOOR.MATH(B8,100),Classes!$A$1:$A$8,Classes!$B$1:$B$8,"error")),"")</f>
        <v>القديس بطرس الرسول</v>
      </c>
    </row>
    <row r="9" spans="1:22" s="3" customFormat="1">
      <c r="A9" s="72" t="str">
        <f>IF(B9&lt;&gt;"",IF(_xlfn.XLOOKUP(TEXT(B9,"#"),'Standard report'!$B$5:$B$505,'Standard report'!$C$5:$C$505,"nn")="Company","=HYPERLINK("&amp;""""&amp;"https://raw.githubusercontent.com/KyrillosMorgan/preparatory/main/"&amp;B9&amp;".jpg"&amp;""""&amp;",IMAGE("&amp;""""&amp;"https://raw.githubusercontent.com/KyrillosMorgan/preparatory/main/"&amp;B9&amp;".jpg"&amp;""""&amp;"))",""),"")</f>
        <v>=HYPERLINK("https://raw.githubusercontent.com/KyrillosMorgan/preparatory/main/614.jpg",IMAGE("https://raw.githubusercontent.com/KyrillosMorgan/preparatory/main/614.jpg"))</v>
      </c>
      <c r="B9" s="77">
        <v>614</v>
      </c>
      <c r="C9" s="77" t="str">
        <f>IF(B9&lt;&gt;"",_xlfn.XLOOKUP(Class!B9,Table1[ID],Table1[fname]),"")</f>
        <v>ايميل رضا عزيز</v>
      </c>
      <c r="D9" s="76" cm="1">
        <f t="array" ref="D9">IF((B9&lt;&gt;"")*(COUNTIF(Table2[ID],Class!B9)&lt;&gt;0),INDEX(Attendance_sorted!$A$1:$CV$500,MATCH(Class!B9,Attendance_sorted!$A$1:$A$500),COUNTIF(Table2[ID],Class!B9)+1),"")</f>
        <v>45282</v>
      </c>
      <c r="E9" s="77" cm="1">
        <f t="array" aca="1" ref="E9" ca="1">IF(B9&lt;&gt;"",SUM(('Attendance table'!$A$2:$A$501=Class!B9)*('Attendance table'!$B$2:$CW$501&lt;&gt;"")*('Attendance table'!$B$1:$CW$1&gt;DATE(YEAR(TODAY()),MONTH(TODAY()),DAY(TODAY())-MOD(WEEKDAY(TODAY())-6,7))-((Table3[حساب الحضور من اخر عدد مرات])*7))),"")</f>
        <v>4</v>
      </c>
      <c r="F9" s="79" cm="1">
        <f t="array" aca="1" ref="F9" ca="1">IF(B9&lt;&gt;"",IF(E9*100/Table3[حساب الحضور من اخر عدد مرات]&gt;100,1,E9/Table3[حساب الحضور من اخر عدد مرات]),"")</f>
        <v>0.8</v>
      </c>
      <c r="G9" s="77" t="str">
        <f>IF(B9&lt;&gt;"",_xlfn.XLOOKUP(B9,Table1[ID],Table1[tel2]),"")</f>
        <v>01507553304</v>
      </c>
      <c r="H9" s="77" t="str">
        <f>IF(B9&lt;&gt;"",_xlfn.XLOOKUP(B9,Table1[ID],Table1[tel4]),"")</f>
        <v>01274610845
01503843764</v>
      </c>
      <c r="I9" s="77" t="str">
        <f>IF(B9&lt;&gt;"",_xlfn.XLOOKUP(B9,Table1[ID],Table1[tel3]),"")</f>
        <v>01211883483</v>
      </c>
      <c r="J9" s="77" t="str">
        <f>IF(B9&lt;&gt;"",_xlfn.XLOOKUP(B9,Table1[ID],Table1[tel1]),"")</f>
        <v/>
      </c>
      <c r="K9" s="77" t="str">
        <f>IF($B9&lt;&gt;"",_xlfn.XLOOKUP(B9,Table1[ID],Table1[address1]),"")</f>
        <v>36</v>
      </c>
      <c r="L9" s="77" t="str">
        <f>IF($B9&lt;&gt;"",_xlfn.XLOOKUP(B9,Table1[ID],Table1[address2]),"")</f>
        <v>الليث</v>
      </c>
      <c r="M9" s="77" t="str">
        <f>IF($B9&lt;&gt;"",_xlfn.XLOOKUP(B9,Table1[ID],Table1[address3]),"")</f>
        <v>طومان باي</v>
      </c>
      <c r="N9" s="77" t="str">
        <f>IF($B9&lt;&gt;"",_xlfn.XLOOKUP(B9,Table1[ID],Table1[address4]),"")</f>
        <v>0</v>
      </c>
      <c r="O9" s="77" t="str">
        <f>IF($B9&lt;&gt;"",_xlfn.XLOOKUP(B9,Table1[ID],Table1[address5]),"")</f>
        <v/>
      </c>
      <c r="P9" s="77" t="str">
        <f>IF($B9&lt;&gt;"",_xlfn.XLOOKUP(B9,Table1[ID],Table1[address7]),"")</f>
        <v/>
      </c>
      <c r="Q9" s="77" t="str">
        <f>IF($B9&lt;&gt;"",_xlfn.XLOOKUP(B9,Table1[ID],Table1[address6]),"")</f>
        <v/>
      </c>
      <c r="R9" s="76">
        <f>IF($B9&lt;&gt;"",_xlfn.XLOOKUP(B9,Table1[ID],Table1[bdate]),"")</f>
        <v>40050</v>
      </c>
      <c r="S9" s="77" t="str">
        <f>IF($B9&lt;&gt;"",_xlfn.XLOOKUP(B9,Table1[ID],Table1[school_job]),"")</f>
        <v>الزيتون الاعدادية الحلمية</v>
      </c>
      <c r="T9" s="77" t="str">
        <f>IF($B9&lt;&gt;"",_xlfn.XLOOKUP(B9,Table1[ID],Table1[con_father]),"")</f>
        <v/>
      </c>
      <c r="U9" s="77" t="str">
        <f>IF($B9&lt;&gt;"",_xlfn.XLOOKUP(B9,Table1[ID],Table1[notes]),"")</f>
        <v>برج اللؤلؤة أمام مركز السكر علشان في ٤ عمارات رقم ٣٦ 
بوابه العمارة في الوجه</v>
      </c>
      <c r="V9" s="80" t="str">
        <f>IF(B9&lt;&gt;"",IF(_xlfn.FLOOR.MATH(B9,100)=0,"غير موزع",_xlfn.XLOOKUP(_xlfn.FLOOR.MATH(B9,100),Classes!$A$1:$A$8,Classes!$B$1:$B$8,"error")),"")</f>
        <v>القديس بطرس الرسول</v>
      </c>
    </row>
    <row r="10" spans="1:22" s="3" customFormat="1">
      <c r="A10" s="72" t="str">
        <f>IF(B10&lt;&gt;"",IF(_xlfn.XLOOKUP(TEXT(B10,"#"),'Standard report'!$B$5:$B$505,'Standard report'!$C$5:$C$505,"nn")="Company","=HYPERLINK("&amp;""""&amp;"https://raw.githubusercontent.com/KyrillosMorgan/preparatory/main/"&amp;B10&amp;".jpg"&amp;""""&amp;",IMAGE("&amp;""""&amp;"https://raw.githubusercontent.com/KyrillosMorgan/preparatory/main/"&amp;B10&amp;".jpg"&amp;""""&amp;"))",""),"")</f>
        <v/>
      </c>
      <c r="B10" s="77">
        <v>615</v>
      </c>
      <c r="C10" s="77" t="str">
        <f>IF(B10&lt;&gt;"",_xlfn.XLOOKUP(Class!B10,Table1[ID],Table1[fname]),"")</f>
        <v>كيرلس باسم فوزي</v>
      </c>
      <c r="D10" s="76" t="str" cm="1">
        <f t="array" ref="D10">IF((B10&lt;&gt;"")*(COUNTIF(Table2[ID],Class!B10)&lt;&gt;0),INDEX(Attendance_sorted!$A$1:$CV$500,MATCH(Class!B10,Attendance_sorted!$A$1:$A$500),COUNTIF(Table2[ID],Class!B10)+1),"")</f>
        <v/>
      </c>
      <c r="E10" s="77" cm="1">
        <f t="array" aca="1" ref="E10" ca="1">IF(B10&lt;&gt;"",SUM(('Attendance table'!$A$2:$A$501=Class!B10)*('Attendance table'!$B$2:$CW$501&lt;&gt;"")*('Attendance table'!$B$1:$CW$1&gt;DATE(YEAR(TODAY()),MONTH(TODAY()),DAY(TODAY())-MOD(WEEKDAY(TODAY())-6,7))-((Table3[حساب الحضور من اخر عدد مرات])*7))),"")</f>
        <v>0</v>
      </c>
      <c r="F10" s="79" cm="1">
        <f t="array" aca="1" ref="F10" ca="1">IF(B10&lt;&gt;"",IF(E10*100/Table3[حساب الحضور من اخر عدد مرات]&gt;100,1,E10/Table3[حساب الحضور من اخر عدد مرات]),"")</f>
        <v>0</v>
      </c>
      <c r="G10" s="77" t="str">
        <f>IF(B10&lt;&gt;"",_xlfn.XLOOKUP(B10,Table1[ID],Table1[tel2]),"")</f>
        <v>01275313311</v>
      </c>
      <c r="H10" s="77" t="str">
        <f>IF(B10&lt;&gt;"",_xlfn.XLOOKUP(B10,Table1[ID],Table1[tel4]),"")</f>
        <v>01278061444</v>
      </c>
      <c r="I10" s="77" t="str">
        <f>IF(B10&lt;&gt;"",_xlfn.XLOOKUP(B10,Table1[ID],Table1[tel3]),"")</f>
        <v>01204180022</v>
      </c>
      <c r="J10" s="77" t="str">
        <f>IF(B10&lt;&gt;"",_xlfn.XLOOKUP(B10,Table1[ID],Table1[tel1]),"")</f>
        <v/>
      </c>
      <c r="K10" s="77" t="str">
        <f>IF($B10&lt;&gt;"",_xlfn.XLOOKUP(B10,Table1[ID],Table1[address1]),"")</f>
        <v>42</v>
      </c>
      <c r="L10" s="77" t="str">
        <f>IF($B10&lt;&gt;"",_xlfn.XLOOKUP(B10,Table1[ID],Table1[address2]),"")</f>
        <v>عسكر</v>
      </c>
      <c r="M10" s="77" t="str">
        <f>IF($B10&lt;&gt;"",_xlfn.XLOOKUP(B10,Table1[ID],Table1[address3]),"")</f>
        <v>طومان باي</v>
      </c>
      <c r="N10" s="77" t="str">
        <f>IF($B10&lt;&gt;"",_xlfn.XLOOKUP(B10,Table1[ID],Table1[address4]),"")</f>
        <v>3</v>
      </c>
      <c r="O10" s="77" t="str">
        <f>IF($B10&lt;&gt;"",_xlfn.XLOOKUP(B10,Table1[ID],Table1[address5]),"")</f>
        <v/>
      </c>
      <c r="P10" s="77" t="str">
        <f>IF($B10&lt;&gt;"",_xlfn.XLOOKUP(B10,Table1[ID],Table1[address7]),"")</f>
        <v/>
      </c>
      <c r="Q10" s="77" t="str">
        <f>IF($B10&lt;&gt;"",_xlfn.XLOOKUP(B10,Table1[ID],Table1[address6]),"")</f>
        <v/>
      </c>
      <c r="R10" s="76">
        <f>IF($B10&lt;&gt;"",_xlfn.XLOOKUP(B10,Table1[ID],Table1[bdate]),"")</f>
        <v>39969</v>
      </c>
      <c r="S10" s="77" t="str">
        <f>IF($B10&lt;&gt;"",_xlfn.XLOOKUP(B10,Table1[ID],Table1[school_job]),"")</f>
        <v>الجامعه الإسلامية</v>
      </c>
      <c r="T10" s="77" t="str">
        <f>IF($B10&lt;&gt;"",_xlfn.XLOOKUP(B10,Table1[ID],Table1[con_father]),"")</f>
        <v/>
      </c>
      <c r="U10" s="77" t="str">
        <f>IF($B10&lt;&gt;"",_xlfn.XLOOKUP(B10,Table1[ID],Table1[notes]),"")</f>
        <v/>
      </c>
      <c r="V10" s="80" t="str">
        <f>IF(B10&lt;&gt;"",IF(_xlfn.FLOOR.MATH(B10,100)=0,"غير موزع",_xlfn.XLOOKUP(_xlfn.FLOOR.MATH(B10,100),Classes!$A$1:$A$8,Classes!$B$1:$B$8,"error")),"")</f>
        <v>القديس بطرس الرسول</v>
      </c>
    </row>
    <row r="11" spans="1:22" s="3" customFormat="1">
      <c r="A11" s="72" t="str">
        <f>IF(B11&lt;&gt;"",IF(_xlfn.XLOOKUP(TEXT(B11,"#"),'Standard report'!$B$5:$B$505,'Standard report'!$C$5:$C$505,"nn")="Company","=HYPERLINK("&amp;""""&amp;"https://raw.githubusercontent.com/KyrillosMorgan/preparatory/main/"&amp;B11&amp;".jpg"&amp;""""&amp;",IMAGE("&amp;""""&amp;"https://raw.githubusercontent.com/KyrillosMorgan/preparatory/main/"&amp;B11&amp;".jpg"&amp;""""&amp;"))",""),"")</f>
        <v/>
      </c>
      <c r="B11" s="77">
        <v>616</v>
      </c>
      <c r="C11" s="77" t="str">
        <f>IF(B11&lt;&gt;"",_xlfn.XLOOKUP(Class!B11,Table1[ID],Table1[fname]),"")</f>
        <v>توماس مرزق يوسف</v>
      </c>
      <c r="D11" s="76" cm="1">
        <f t="array" ref="D11">IF((B11&lt;&gt;"")*(COUNTIF(Table2[ID],Class!B11)&lt;&gt;0),INDEX(Attendance_sorted!$A$1:$CV$500,MATCH(Class!B11,Attendance_sorted!$A$1:$A$500),COUNTIF(Table2[ID],Class!B11)+1),"")</f>
        <v>45289</v>
      </c>
      <c r="E11" s="77" cm="1">
        <f t="array" aca="1" ref="E11" ca="1">IF(B11&lt;&gt;"",SUM(('Attendance table'!$A$2:$A$501=Class!B11)*('Attendance table'!$B$2:$CW$501&lt;&gt;"")*('Attendance table'!$B$1:$CW$1&gt;DATE(YEAR(TODAY()),MONTH(TODAY()),DAY(TODAY())-MOD(WEEKDAY(TODAY())-6,7))-((Table3[حساب الحضور من اخر عدد مرات])*7))),"")</f>
        <v>1</v>
      </c>
      <c r="F11" s="79" cm="1">
        <f t="array" aca="1" ref="F11" ca="1">IF(B11&lt;&gt;"",IF(E11*100/Table3[حساب الحضور من اخر عدد مرات]&gt;100,1,E11/Table3[حساب الحضور من اخر عدد مرات]),"")</f>
        <v>0.2</v>
      </c>
      <c r="G11" s="77" t="str">
        <f>IF(B11&lt;&gt;"",_xlfn.XLOOKUP(B11,Table1[ID],Table1[tel2]),"")</f>
        <v>01202551207</v>
      </c>
      <c r="H11" s="77" t="str">
        <f>IF(B11&lt;&gt;"",_xlfn.XLOOKUP(B11,Table1[ID],Table1[tel4]),"")</f>
        <v/>
      </c>
      <c r="I11" s="77" t="str">
        <f>IF(B11&lt;&gt;"",_xlfn.XLOOKUP(B11,Table1[ID],Table1[tel3]),"")</f>
        <v/>
      </c>
      <c r="J11" s="77" t="str">
        <f>IF(B11&lt;&gt;"",_xlfn.XLOOKUP(B11,Table1[ID],Table1[tel1]),"")</f>
        <v/>
      </c>
      <c r="K11" s="77" t="str">
        <f>IF($B11&lt;&gt;"",_xlfn.XLOOKUP(B11,Table1[ID],Table1[address1]),"")</f>
        <v/>
      </c>
      <c r="L11" s="77" t="str">
        <f>IF($B11&lt;&gt;"",_xlfn.XLOOKUP(B11,Table1[ID],Table1[address2]),"")</f>
        <v>عبده رزق</v>
      </c>
      <c r="M11" s="77" t="str">
        <f>IF($B11&lt;&gt;"",_xlfn.XLOOKUP(B11,Table1[ID],Table1[address3]),"")</f>
        <v>طومان باي</v>
      </c>
      <c r="N11" s="77" t="str">
        <f>IF($B11&lt;&gt;"",_xlfn.XLOOKUP(B11,Table1[ID],Table1[address4]),"")</f>
        <v/>
      </c>
      <c r="O11" s="77" t="str">
        <f>IF($B11&lt;&gt;"",_xlfn.XLOOKUP(B11,Table1[ID],Table1[address5]),"")</f>
        <v/>
      </c>
      <c r="P11" s="77" t="str">
        <f>IF($B11&lt;&gt;"",_xlfn.XLOOKUP(B11,Table1[ID],Table1[address7]),"")</f>
        <v/>
      </c>
      <c r="Q11" s="77" t="str">
        <f>IF($B11&lt;&gt;"",_xlfn.XLOOKUP(B11,Table1[ID],Table1[address6]),"")</f>
        <v/>
      </c>
      <c r="R11" s="76">
        <f>IF($B11&lt;&gt;"",_xlfn.XLOOKUP(B11,Table1[ID],Table1[bdate]),"")</f>
        <v>39665</v>
      </c>
      <c r="S11" s="77" t="str">
        <f>IF($B11&lt;&gt;"",_xlfn.XLOOKUP(B11,Table1[ID],Table1[school_job]),"")</f>
        <v>مدرسة البلد في المنيا</v>
      </c>
      <c r="T11" s="77" t="str">
        <f>IF($B11&lt;&gt;"",_xlfn.XLOOKUP(B11,Table1[ID],Table1[con_father]),"")</f>
        <v/>
      </c>
      <c r="U11" s="77" t="str">
        <f>IF($B11&lt;&gt;"",_xlfn.XLOOKUP(B11,Table1[ID],Table1[notes]),"")</f>
        <v>اخر عمارة علي ايدك الشمال</v>
      </c>
      <c r="V11" s="80" t="str">
        <f>IF(B11&lt;&gt;"",IF(_xlfn.FLOOR.MATH(B11,100)=0,"غير موزع",_xlfn.XLOOKUP(_xlfn.FLOOR.MATH(B11,100),Classes!$A$1:$A$8,Classes!$B$1:$B$8,"error")),"")</f>
        <v>القديس بطرس الرسول</v>
      </c>
    </row>
    <row r="12" spans="1:22" s="3" customFormat="1">
      <c r="A12" s="72" t="str">
        <f>IF(B12&lt;&gt;"",IF(_xlfn.XLOOKUP(TEXT(B12,"#"),'Standard report'!$B$5:$B$505,'Standard report'!$C$5:$C$505,"nn")="Company","=HYPERLINK("&amp;""""&amp;"https://raw.githubusercontent.com/KyrillosMorgan/preparatory/main/"&amp;B12&amp;".jpg"&amp;""""&amp;",IMAGE("&amp;""""&amp;"https://raw.githubusercontent.com/KyrillosMorgan/preparatory/main/"&amp;B12&amp;".jpg"&amp;""""&amp;"))",""),"")</f>
        <v/>
      </c>
      <c r="B12" s="77">
        <v>617</v>
      </c>
      <c r="C12" s="77" t="str">
        <f>IF(B12&lt;&gt;"",_xlfn.XLOOKUP(Class!B12,Table1[ID],Table1[fname]),"")</f>
        <v>شنودة مرزق يوسف</v>
      </c>
      <c r="D12" s="76" cm="1">
        <f t="array" ref="D12">IF((B12&lt;&gt;"")*(COUNTIF(Table2[ID],Class!B12)&lt;&gt;0),INDEX(Attendance_sorted!$A$1:$CV$500,MATCH(Class!B12,Attendance_sorted!$A$1:$A$500),COUNTIF(Table2[ID],Class!B12)+1),"")</f>
        <v>45289</v>
      </c>
      <c r="E12" s="77" cm="1">
        <f t="array" aca="1" ref="E12" ca="1">IF(B12&lt;&gt;"",SUM(('Attendance table'!$A$2:$A$501=Class!B12)*('Attendance table'!$B$2:$CW$501&lt;&gt;"")*('Attendance table'!$B$1:$CW$1&gt;DATE(YEAR(TODAY()),MONTH(TODAY()),DAY(TODAY())-MOD(WEEKDAY(TODAY())-6,7))-((Table3[حساب الحضور من اخر عدد مرات])*7))),"")</f>
        <v>1</v>
      </c>
      <c r="F12" s="79" cm="1">
        <f t="array" aca="1" ref="F12" ca="1">IF(B12&lt;&gt;"",IF(E12*100/Table3[حساب الحضور من اخر عدد مرات]&gt;100,1,E12/Table3[حساب الحضور من اخر عدد مرات]),"")</f>
        <v>0.2</v>
      </c>
      <c r="G12" s="77" t="str">
        <f>IF(B12&lt;&gt;"",_xlfn.XLOOKUP(B12,Table1[ID],Table1[tel2]),"")</f>
        <v>01202551207</v>
      </c>
      <c r="H12" s="77" t="str">
        <f>IF(B12&lt;&gt;"",_xlfn.XLOOKUP(B12,Table1[ID],Table1[tel4]),"")</f>
        <v/>
      </c>
      <c r="I12" s="77" t="str">
        <f>IF(B12&lt;&gt;"",_xlfn.XLOOKUP(B12,Table1[ID],Table1[tel3]),"")</f>
        <v/>
      </c>
      <c r="J12" s="77" t="str">
        <f>IF(B12&lt;&gt;"",_xlfn.XLOOKUP(B12,Table1[ID],Table1[tel1]),"")</f>
        <v/>
      </c>
      <c r="K12" s="77" t="str">
        <f>IF($B12&lt;&gt;"",_xlfn.XLOOKUP(B12,Table1[ID],Table1[address1]),"")</f>
        <v/>
      </c>
      <c r="L12" s="77" t="str">
        <f>IF($B12&lt;&gt;"",_xlfn.XLOOKUP(B12,Table1[ID],Table1[address2]),"")</f>
        <v>عبده رزق</v>
      </c>
      <c r="M12" s="77" t="str">
        <f>IF($B12&lt;&gt;"",_xlfn.XLOOKUP(B12,Table1[ID],Table1[address3]),"")</f>
        <v>طومان باي</v>
      </c>
      <c r="N12" s="77" t="str">
        <f>IF($B12&lt;&gt;"",_xlfn.XLOOKUP(B12,Table1[ID],Table1[address4]),"")</f>
        <v/>
      </c>
      <c r="O12" s="77" t="str">
        <f>IF($B12&lt;&gt;"",_xlfn.XLOOKUP(B12,Table1[ID],Table1[address5]),"")</f>
        <v/>
      </c>
      <c r="P12" s="77" t="str">
        <f>IF($B12&lt;&gt;"",_xlfn.XLOOKUP(B12,Table1[ID],Table1[address7]),"")</f>
        <v/>
      </c>
      <c r="Q12" s="77" t="str">
        <f>IF($B12&lt;&gt;"",_xlfn.XLOOKUP(B12,Table1[ID],Table1[address6]),"")</f>
        <v/>
      </c>
      <c r="R12" s="76">
        <f>IF($B12&lt;&gt;"",_xlfn.XLOOKUP(B12,Table1[ID],Table1[bdate]),"")</f>
        <v>39665</v>
      </c>
      <c r="S12" s="77" t="str">
        <f>IF($B12&lt;&gt;"",_xlfn.XLOOKUP(B12,Table1[ID],Table1[school_job]),"")</f>
        <v>مدرسة البلد في المنيا</v>
      </c>
      <c r="T12" s="77" t="str">
        <f>IF($B12&lt;&gt;"",_xlfn.XLOOKUP(B12,Table1[ID],Table1[con_father]),"")</f>
        <v/>
      </c>
      <c r="U12" s="77" t="str">
        <f>IF($B12&lt;&gt;"",_xlfn.XLOOKUP(B12,Table1[ID],Table1[notes]),"")</f>
        <v>اخر عمارة علي ايدك الشمال</v>
      </c>
      <c r="V12" s="80" t="str">
        <f>IF(B12&lt;&gt;"",IF(_xlfn.FLOOR.MATH(B12,100)=0,"غير موزع",_xlfn.XLOOKUP(_xlfn.FLOOR.MATH(B12,100),Classes!$A$1:$A$8,Classes!$B$1:$B$8,"error")),"")</f>
        <v>القديس بطرس الرسول</v>
      </c>
    </row>
    <row r="13" spans="1:22" s="3" customFormat="1">
      <c r="A13" s="72" t="str">
        <f>IF(B13&lt;&gt;"",IF(_xlfn.XLOOKUP(TEXT(B13,"#"),'Standard report'!$B$5:$B$505,'Standard report'!$C$5:$C$505,"nn")="Company","=HYPERLINK("&amp;""""&amp;"https://raw.githubusercontent.com/KyrillosMorgan/preparatory/main/"&amp;B13&amp;".jpg"&amp;""""&amp;",IMAGE("&amp;""""&amp;"https://raw.githubusercontent.com/KyrillosMorgan/preparatory/main/"&amp;B13&amp;".jpg"&amp;""""&amp;"))",""),"")</f>
        <v/>
      </c>
      <c r="B13" s="77">
        <v>618</v>
      </c>
      <c r="C13" s="77" t="str">
        <f>IF(B13&lt;&gt;"",_xlfn.XLOOKUP(Class!B13,Table1[ID],Table1[fname]),"")</f>
        <v>جرجس عماد وليم يوسف</v>
      </c>
      <c r="D13" s="76" cm="1">
        <f t="array" ref="D13">IF((B13&lt;&gt;"")*(COUNTIF(Table2[ID],Class!B13)&lt;&gt;0),INDEX(Attendance_sorted!$A$1:$CV$500,MATCH(Class!B13,Attendance_sorted!$A$1:$A$500),COUNTIF(Table2[ID],Class!B13)+1),"")</f>
        <v>45261</v>
      </c>
      <c r="E13" s="77" cm="1">
        <f t="array" aca="1" ref="E13" ca="1">IF(B13&lt;&gt;"",SUM(('Attendance table'!$A$2:$A$501=Class!B13)*('Attendance table'!$B$2:$CW$501&lt;&gt;"")*('Attendance table'!$B$1:$CW$1&gt;DATE(YEAR(TODAY()),MONTH(TODAY()),DAY(TODAY())-MOD(WEEKDAY(TODAY())-6,7))-((Table3[حساب الحضور من اخر عدد مرات])*7))),"")</f>
        <v>1</v>
      </c>
      <c r="F13" s="79" cm="1">
        <f t="array" aca="1" ref="F13" ca="1">IF(B13&lt;&gt;"",IF(E13*100/Table3[حساب الحضور من اخر عدد مرات]&gt;100,1,E13/Table3[حساب الحضور من اخر عدد مرات]),"")</f>
        <v>0.2</v>
      </c>
      <c r="G13" s="77" t="str">
        <f>IF(B13&lt;&gt;"",_xlfn.XLOOKUP(B13,Table1[ID],Table1[tel2]),"")</f>
        <v>01288439155</v>
      </c>
      <c r="H13" s="77" t="str">
        <f>IF(B13&lt;&gt;"",_xlfn.XLOOKUP(B13,Table1[ID],Table1[tel4]),"")</f>
        <v/>
      </c>
      <c r="I13" s="77" t="str">
        <f>IF(B13&lt;&gt;"",_xlfn.XLOOKUP(B13,Table1[ID],Table1[tel3]),"")</f>
        <v>01202003744</v>
      </c>
      <c r="J13" s="77" t="str">
        <f>IF(B13&lt;&gt;"",_xlfn.XLOOKUP(B13,Table1[ID],Table1[tel1]),"")</f>
        <v/>
      </c>
      <c r="K13" s="77" t="str">
        <f>IF($B13&lt;&gt;"",_xlfn.XLOOKUP(B13,Table1[ID],Table1[address1]),"")</f>
        <v>57</v>
      </c>
      <c r="L13" s="77" t="str">
        <f>IF($B13&lt;&gt;"",_xlfn.XLOOKUP(B13,Table1[ID],Table1[address2]),"")</f>
        <v>محمود سالم</v>
      </c>
      <c r="M13" s="77" t="str">
        <f>IF($B13&lt;&gt;"",_xlfn.XLOOKUP(B13,Table1[ID],Table1[address3]),"")</f>
        <v>نصوح</v>
      </c>
      <c r="N13" s="77" t="str">
        <f>IF($B13&lt;&gt;"",_xlfn.XLOOKUP(B13,Table1[ID],Table1[address4]),"")</f>
        <v>1</v>
      </c>
      <c r="O13" s="77" t="str">
        <f>IF($B13&lt;&gt;"",_xlfn.XLOOKUP(B13,Table1[ID],Table1[address5]),"")</f>
        <v/>
      </c>
      <c r="P13" s="77" t="str">
        <f>IF($B13&lt;&gt;"",_xlfn.XLOOKUP(B13,Table1[ID],Table1[address7]),"")</f>
        <v/>
      </c>
      <c r="Q13" s="77" t="str">
        <f>IF($B13&lt;&gt;"",_xlfn.XLOOKUP(B13,Table1[ID],Table1[address6]),"")</f>
        <v/>
      </c>
      <c r="R13" s="76">
        <f>IF($B13&lt;&gt;"",_xlfn.XLOOKUP(B13,Table1[ID],Table1[bdate]),"")</f>
        <v>39822</v>
      </c>
      <c r="S13" s="77" t="str">
        <f>IF($B13&lt;&gt;"",_xlfn.XLOOKUP(B13,Table1[ID],Table1[school_job]),"")</f>
        <v>الجامعه الإسلامية</v>
      </c>
      <c r="T13" s="77" t="str">
        <f>IF($B13&lt;&gt;"",_xlfn.XLOOKUP(B13,Table1[ID],Table1[con_father]),"")</f>
        <v>ابونا بطرس</v>
      </c>
      <c r="U13" s="77" t="str">
        <f>IF($B13&lt;&gt;"",_xlfn.XLOOKUP(B13,Table1[ID],Table1[notes]),"")</f>
        <v>عند سور المترو من نصوح امام محل بلايستيشن</v>
      </c>
      <c r="V13" s="80" t="str">
        <f>IF(B13&lt;&gt;"",IF(_xlfn.FLOOR.MATH(B13,100)=0,"غير موزع",_xlfn.XLOOKUP(_xlfn.FLOOR.MATH(B13,100),Classes!$A$1:$A$8,Classes!$B$1:$B$8,"error")),"")</f>
        <v>القديس بطرس الرسول</v>
      </c>
    </row>
    <row r="14" spans="1:22" s="3" customFormat="1">
      <c r="A14" s="72" t="str">
        <f>IF(B14&lt;&gt;"",IF(_xlfn.XLOOKUP(TEXT(B14,"#"),'Standard report'!$B$5:$B$505,'Standard report'!$C$5:$C$505,"nn")="Company","=HYPERLINK("&amp;""""&amp;"https://raw.githubusercontent.com/KyrillosMorgan/preparatory/main/"&amp;B14&amp;".jpg"&amp;""""&amp;",IMAGE("&amp;""""&amp;"https://raw.githubusercontent.com/KyrillosMorgan/preparatory/main/"&amp;B14&amp;".jpg"&amp;""""&amp;"))",""),"")</f>
        <v/>
      </c>
      <c r="B14" s="77">
        <v>619</v>
      </c>
      <c r="C14" s="77" t="str">
        <f>IF(B14&lt;&gt;"",_xlfn.XLOOKUP(Class!B14,Table1[ID],Table1[fname]),"")</f>
        <v>كريم وائل نبيل</v>
      </c>
      <c r="D14" s="76" t="str" cm="1">
        <f t="array" ref="D14">IF((B14&lt;&gt;"")*(COUNTIF(Table2[ID],Class!B14)&lt;&gt;0),INDEX(Attendance_sorted!$A$1:$CV$500,MATCH(Class!B14,Attendance_sorted!$A$1:$A$500),COUNTIF(Table2[ID],Class!B14)+1),"")</f>
        <v/>
      </c>
      <c r="E14" s="77" cm="1">
        <f t="array" aca="1" ref="E14" ca="1">IF(B14&lt;&gt;"",SUM(('Attendance table'!$A$2:$A$501=Class!B14)*('Attendance table'!$B$2:$CW$501&lt;&gt;"")*('Attendance table'!$B$1:$CW$1&gt;DATE(YEAR(TODAY()),MONTH(TODAY()),DAY(TODAY())-MOD(WEEKDAY(TODAY())-6,7))-((Table3[حساب الحضور من اخر عدد مرات])*7))),"")</f>
        <v>0</v>
      </c>
      <c r="F14" s="79" cm="1">
        <f t="array" aca="1" ref="F14" ca="1">IF(B14&lt;&gt;"",IF(E14*100/Table3[حساب الحضور من اخر عدد مرات]&gt;100,1,E14/Table3[حساب الحضور من اخر عدد مرات]),"")</f>
        <v>0</v>
      </c>
      <c r="G14" s="77" t="str">
        <f>IF(B14&lt;&gt;"",_xlfn.XLOOKUP(B14,Table1[ID],Table1[tel2]),"")</f>
        <v>01226305361</v>
      </c>
      <c r="H14" s="77" t="str">
        <f>IF(B14&lt;&gt;"",_xlfn.XLOOKUP(B14,Table1[ID],Table1[tel4]),"")</f>
        <v>01221871080</v>
      </c>
      <c r="I14" s="77" t="str">
        <f>IF(B14&lt;&gt;"",_xlfn.XLOOKUP(B14,Table1[ID],Table1[tel3]),"")</f>
        <v/>
      </c>
      <c r="J14" s="77" t="str">
        <f>IF(B14&lt;&gt;"",_xlfn.XLOOKUP(B14,Table1[ID],Table1[tel1]),"")</f>
        <v/>
      </c>
      <c r="K14" s="77" t="str">
        <f>IF($B14&lt;&gt;"",_xlfn.XLOOKUP(B14,Table1[ID],Table1[address1]),"")</f>
        <v>5/9</v>
      </c>
      <c r="L14" s="77" t="str">
        <f>IF($B14&lt;&gt;"",_xlfn.XLOOKUP(B14,Table1[ID],Table1[address2]),"")</f>
        <v>فرج ابراهيم</v>
      </c>
      <c r="M14" s="77" t="str">
        <f>IF($B14&lt;&gt;"",_xlfn.XLOOKUP(B14,Table1[ID],Table1[address3]),"")</f>
        <v>دار السعادة</v>
      </c>
      <c r="N14" s="77" t="str">
        <f>IF($B14&lt;&gt;"",_xlfn.XLOOKUP(B14,Table1[ID],Table1[address4]),"")</f>
        <v>0</v>
      </c>
      <c r="O14" s="77" t="str">
        <f>IF($B14&lt;&gt;"",_xlfn.XLOOKUP(B14,Table1[ID],Table1[address5]),"")</f>
        <v/>
      </c>
      <c r="P14" s="77" t="str">
        <f>IF($B14&lt;&gt;"",_xlfn.XLOOKUP(B14,Table1[ID],Table1[address7]),"")</f>
        <v/>
      </c>
      <c r="Q14" s="77" t="str">
        <f>IF($B14&lt;&gt;"",_xlfn.XLOOKUP(B14,Table1[ID],Table1[address6]),"")</f>
        <v/>
      </c>
      <c r="R14" s="76">
        <f>IF($B14&lt;&gt;"",_xlfn.XLOOKUP(B14,Table1[ID],Table1[bdate]),"")</f>
        <v>39552</v>
      </c>
      <c r="S14" s="77" t="str">
        <f>IF($B14&lt;&gt;"",_xlfn.XLOOKUP(B14,Table1[ID],Table1[school_job]),"")</f>
        <v>الجامعه الإسلامية</v>
      </c>
      <c r="T14" s="77" t="str">
        <f>IF($B14&lt;&gt;"",_xlfn.XLOOKUP(B14,Table1[ID],Table1[con_father]),"")</f>
        <v/>
      </c>
      <c r="U14" s="77" t="str">
        <f>IF($B14&lt;&gt;"",_xlfn.XLOOKUP(B14,Table1[ID],Table1[notes]),"")</f>
        <v/>
      </c>
      <c r="V14" s="80" t="str">
        <f>IF(B14&lt;&gt;"",IF(_xlfn.FLOOR.MATH(B14,100)=0,"غير موزع",_xlfn.XLOOKUP(_xlfn.FLOOR.MATH(B14,100),Classes!$A$1:$A$8,Classes!$B$1:$B$8,"error")),"")</f>
        <v>القديس بطرس الرسول</v>
      </c>
    </row>
    <row r="15" spans="1:22" s="3" customFormat="1">
      <c r="A15" s="72" t="str">
        <f>IF(B15&lt;&gt;"",IF(_xlfn.XLOOKUP(TEXT(B15,"#"),'Standard report'!$B$5:$B$505,'Standard report'!$C$5:$C$505,"nn")="Company","=HYPERLINK("&amp;""""&amp;"https://raw.githubusercontent.com/KyrillosMorgan/preparatory/main/"&amp;B15&amp;".jpg"&amp;""""&amp;",IMAGE("&amp;""""&amp;"https://raw.githubusercontent.com/KyrillosMorgan/preparatory/main/"&amp;B15&amp;".jpg"&amp;""""&amp;"))",""),"")</f>
        <v>=HYPERLINK("https://raw.githubusercontent.com/KyrillosMorgan/preparatory/main/620.jpg",IMAGE("https://raw.githubusercontent.com/KyrillosMorgan/preparatory/main/620.jpg"))</v>
      </c>
      <c r="B15" s="77">
        <v>620</v>
      </c>
      <c r="C15" s="77" t="str">
        <f>IF(B15&lt;&gt;"",_xlfn.XLOOKUP(Class!B15,Table1[ID],Table1[fname]),"")</f>
        <v>مكاريوس رافت بلامون</v>
      </c>
      <c r="D15" s="76" cm="1">
        <f t="array" ref="D15">IF((B15&lt;&gt;"")*(COUNTIF(Table2[ID],Class!B15)&lt;&gt;0),INDEX(Attendance_sorted!$A$1:$CV$500,MATCH(Class!B15,Attendance_sorted!$A$1:$A$500),COUNTIF(Table2[ID],Class!B15)+1),"")</f>
        <v>45282</v>
      </c>
      <c r="E15" s="77" cm="1">
        <f t="array" aca="1" ref="E15" ca="1">IF(B15&lt;&gt;"",SUM(('Attendance table'!$A$2:$A$501=Class!B15)*('Attendance table'!$B$2:$CW$501&lt;&gt;"")*('Attendance table'!$B$1:$CW$1&gt;DATE(YEAR(TODAY()),MONTH(TODAY()),DAY(TODAY())-MOD(WEEKDAY(TODAY())-6,7))-((Table3[حساب الحضور من اخر عدد مرات])*7))),"")</f>
        <v>3</v>
      </c>
      <c r="F15" s="79" cm="1">
        <f t="array" aca="1" ref="F15" ca="1">IF(B15&lt;&gt;"",IF(E15*100/Table3[حساب الحضور من اخر عدد مرات]&gt;100,1,E15/Table3[حساب الحضور من اخر عدد مرات]),"")</f>
        <v>0.6</v>
      </c>
      <c r="G15" s="77" t="str">
        <f>IF(B15&lt;&gt;"",_xlfn.XLOOKUP(B15,Table1[ID],Table1[tel2]),"")</f>
        <v>01211913990</v>
      </c>
      <c r="H15" s="77" t="str">
        <f>IF(B15&lt;&gt;"",_xlfn.XLOOKUP(B15,Table1[ID],Table1[tel4]),"")</f>
        <v/>
      </c>
      <c r="I15" s="77" t="str">
        <f>IF(B15&lt;&gt;"",_xlfn.XLOOKUP(B15,Table1[ID],Table1[tel3]),"")</f>
        <v/>
      </c>
      <c r="J15" s="77" t="str">
        <f>IF(B15&lt;&gt;"",_xlfn.XLOOKUP(B15,Table1[ID],Table1[tel1]),"")</f>
        <v/>
      </c>
      <c r="K15" s="77" t="str">
        <f>IF($B15&lt;&gt;"",_xlfn.XLOOKUP(B15,Table1[ID],Table1[address1]),"")</f>
        <v>11</v>
      </c>
      <c r="L15" s="77" t="str">
        <f>IF($B15&lt;&gt;"",_xlfn.XLOOKUP(B15,Table1[ID],Table1[address2]),"")</f>
        <v>حبيب يعقوب</v>
      </c>
      <c r="M15" s="77" t="str">
        <f>IF($B15&lt;&gt;"",_xlfn.XLOOKUP(B15,Table1[ID],Table1[address3]),"")</f>
        <v/>
      </c>
      <c r="N15" s="77" t="str">
        <f>IF($B15&lt;&gt;"",_xlfn.XLOOKUP(B15,Table1[ID],Table1[address4]),"")</f>
        <v>0</v>
      </c>
      <c r="O15" s="77" t="str">
        <f>IF($B15&lt;&gt;"",_xlfn.XLOOKUP(B15,Table1[ID],Table1[address5]),"")</f>
        <v/>
      </c>
      <c r="P15" s="77" t="str">
        <f>IF($B15&lt;&gt;"",_xlfn.XLOOKUP(B15,Table1[ID],Table1[address7]),"")</f>
        <v/>
      </c>
      <c r="Q15" s="77" t="str">
        <f>IF($B15&lt;&gt;"",_xlfn.XLOOKUP(B15,Table1[ID],Table1[address6]),"")</f>
        <v/>
      </c>
      <c r="R15" s="76">
        <f>IF($B15&lt;&gt;"",_xlfn.XLOOKUP(B15,Table1[ID],Table1[bdate]),"")</f>
        <v>39288</v>
      </c>
      <c r="S15" s="77" t="str">
        <f>IF($B15&lt;&gt;"",_xlfn.XLOOKUP(B15,Table1[ID],Table1[school_job]),"")</f>
        <v>الزيتون الاعدادية</v>
      </c>
      <c r="T15" s="77" t="str">
        <f>IF($B15&lt;&gt;"",_xlfn.XLOOKUP(B15,Table1[ID],Table1[con_father]),"")</f>
        <v>ابونا كيرلس</v>
      </c>
      <c r="U15" s="77" t="str">
        <f>IF($B15&lt;&gt;"",_xlfn.XLOOKUP(B15,Table1[ID],Table1[notes]),"")</f>
        <v/>
      </c>
      <c r="V15" s="80" t="str">
        <f>IF(B15&lt;&gt;"",IF(_xlfn.FLOOR.MATH(B15,100)=0,"غير موزع",_xlfn.XLOOKUP(_xlfn.FLOOR.MATH(B15,100),Classes!$A$1:$A$8,Classes!$B$1:$B$8,"error")),"")</f>
        <v>القديس بطرس الرسول</v>
      </c>
    </row>
    <row r="16" spans="1:22" s="3" customFormat="1">
      <c r="A16" s="72" t="str">
        <f>IF(B16&lt;&gt;"",IF(_xlfn.XLOOKUP(TEXT(B16,"#"),'Standard report'!$B$5:$B$505,'Standard report'!$C$5:$C$505,"nn")="Company","=HYPERLINK("&amp;""""&amp;"https://raw.githubusercontent.com/KyrillosMorgan/preparatory/main/"&amp;B16&amp;".jpg"&amp;""""&amp;",IMAGE("&amp;""""&amp;"https://raw.githubusercontent.com/KyrillosMorgan/preparatory/main/"&amp;B16&amp;".jpg"&amp;""""&amp;"))",""),"")</f>
        <v>=HYPERLINK("https://raw.githubusercontent.com/KyrillosMorgan/preparatory/main/621.jpg",IMAGE("https://raw.githubusercontent.com/KyrillosMorgan/preparatory/main/621.jpg"))</v>
      </c>
      <c r="B16" s="77">
        <v>621</v>
      </c>
      <c r="C16" s="77" t="str">
        <f>IF(B16&lt;&gt;"",_xlfn.XLOOKUP(Class!B16,Table1[ID],Table1[fname]),"")</f>
        <v>يوسف رؤوف موريس</v>
      </c>
      <c r="D16" s="76" cm="1">
        <f t="array" ref="D16">IF((B16&lt;&gt;"")*(COUNTIF(Table2[ID],Class!B16)&lt;&gt;0),INDEX(Attendance_sorted!$A$1:$CV$500,MATCH(Class!B16,Attendance_sorted!$A$1:$A$500),COUNTIF(Table2[ID],Class!B16)+1),"")</f>
        <v>45289</v>
      </c>
      <c r="E16" s="77" cm="1">
        <f t="array" aca="1" ref="E16" ca="1">IF(B16&lt;&gt;"",SUM(('Attendance table'!$A$2:$A$501=Class!B16)*('Attendance table'!$B$2:$CW$501&lt;&gt;"")*('Attendance table'!$B$1:$CW$1&gt;DATE(YEAR(TODAY()),MONTH(TODAY()),DAY(TODAY())-MOD(WEEKDAY(TODAY())-6,7))-((Table3[حساب الحضور من اخر عدد مرات])*7))),"")</f>
        <v>4</v>
      </c>
      <c r="F16" s="79" cm="1">
        <f t="array" aca="1" ref="F16" ca="1">IF(B16&lt;&gt;"",IF(E16*100/Table3[حساب الحضور من اخر عدد مرات]&gt;100,1,E16/Table3[حساب الحضور من اخر عدد مرات]),"")</f>
        <v>0.8</v>
      </c>
      <c r="G16" s="77" t="str">
        <f>IF(B16&lt;&gt;"",_xlfn.XLOOKUP(B16,Table1[ID],Table1[tel2]),"")</f>
        <v/>
      </c>
      <c r="H16" s="77" t="str">
        <f>IF(B16&lt;&gt;"",_xlfn.XLOOKUP(B16,Table1[ID],Table1[tel4]),"")</f>
        <v/>
      </c>
      <c r="I16" s="77" t="str">
        <f>IF(B16&lt;&gt;"",_xlfn.XLOOKUP(B16,Table1[ID],Table1[tel3]),"")</f>
        <v>01022621993</v>
      </c>
      <c r="J16" s="77" t="str">
        <f>IF(B16&lt;&gt;"",_xlfn.XLOOKUP(B16,Table1[ID],Table1[tel1]),"")</f>
        <v/>
      </c>
      <c r="K16" s="77" t="str">
        <f>IF($B16&lt;&gt;"",_xlfn.XLOOKUP(B16,Table1[ID],Table1[address1]),"")</f>
        <v>48</v>
      </c>
      <c r="L16" s="77" t="str">
        <f>IF($B16&lt;&gt;"",_xlfn.XLOOKUP(B16,Table1[ID],Table1[address2]),"")</f>
        <v>عسكر</v>
      </c>
      <c r="M16" s="77" t="str">
        <f>IF($B16&lt;&gt;"",_xlfn.XLOOKUP(B16,Table1[ID],Table1[address3]),"")</f>
        <v/>
      </c>
      <c r="N16" s="77" t="str">
        <f>IF($B16&lt;&gt;"",_xlfn.XLOOKUP(B16,Table1[ID],Table1[address4]),"")</f>
        <v>2</v>
      </c>
      <c r="O16" s="77" t="str">
        <f>IF($B16&lt;&gt;"",_xlfn.XLOOKUP(B16,Table1[ID],Table1[address5]),"")</f>
        <v>6</v>
      </c>
      <c r="P16" s="77" t="str">
        <f>IF($B16&lt;&gt;"",_xlfn.XLOOKUP(B16,Table1[ID],Table1[address7]),"")</f>
        <v/>
      </c>
      <c r="Q16" s="77" t="str">
        <f>IF($B16&lt;&gt;"",_xlfn.XLOOKUP(B16,Table1[ID],Table1[address6]),"")</f>
        <v/>
      </c>
      <c r="R16" s="76">
        <f>IF($B16&lt;&gt;"",_xlfn.XLOOKUP(B16,Table1[ID],Table1[bdate]),"")</f>
        <v>40461</v>
      </c>
      <c r="S16" s="77" t="str">
        <f>IF($B16&lt;&gt;"",_xlfn.XLOOKUP(B16,Table1[ID],Table1[school_job]),"")</f>
        <v>الزيتون الاعدادية الحلمية</v>
      </c>
      <c r="T16" s="77" t="str">
        <f>IF($B16&lt;&gt;"",_xlfn.XLOOKUP(B16,Table1[ID],Table1[con_father]),"")</f>
        <v/>
      </c>
      <c r="U16" s="77" t="str">
        <f>IF($B16&lt;&gt;"",_xlfn.XLOOKUP(B16,Table1[ID],Table1[notes]),"")</f>
        <v/>
      </c>
      <c r="V16" s="80" t="str">
        <f>IF(B16&lt;&gt;"",IF(_xlfn.FLOOR.MATH(B16,100)=0,"غير موزع",_xlfn.XLOOKUP(_xlfn.FLOOR.MATH(B16,100),Classes!$A$1:$A$8,Classes!$B$1:$B$8,"error")),"")</f>
        <v>القديس بطرس الرسول</v>
      </c>
    </row>
    <row r="17" spans="1:22" s="3" customFormat="1">
      <c r="A17" s="72" t="str">
        <f>IF(B17&lt;&gt;"",IF(_xlfn.XLOOKUP(TEXT(B17,"#"),'Standard report'!$B$5:$B$505,'Standard report'!$C$5:$C$505,"nn")="Company","=HYPERLINK("&amp;""""&amp;"https://raw.githubusercontent.com/KyrillosMorgan/preparatory/main/"&amp;B17&amp;".jpg"&amp;""""&amp;",IMAGE("&amp;""""&amp;"https://raw.githubusercontent.com/KyrillosMorgan/preparatory/main/"&amp;B17&amp;".jpg"&amp;""""&amp;"))",""),"")</f>
        <v/>
      </c>
      <c r="B17" s="77"/>
      <c r="C17" s="77" t="str">
        <f>IF(B17&lt;&gt;"",_xlfn.XLOOKUP(Class!B17,Table1[ID],Table1[fname]),"")</f>
        <v/>
      </c>
      <c r="D17" s="76" t="str" cm="1">
        <f t="array" ref="D17">IF((B17&lt;&gt;"")*(COUNTIF(Table2[ID],Class!B17)&lt;&gt;0),INDEX(Attendance_sorted!$A$1:$CV$500,MATCH(Class!B17,Attendance_sorted!$A$1:$A$500),COUNTIF(Table2[ID],Class!B17)+1),"")</f>
        <v/>
      </c>
      <c r="E17" s="77" t="str" cm="1">
        <f t="array" aca="1" ref="E17" ca="1">IF(B17&lt;&gt;"",SUM(('Attendance table'!$A$2:$A$501=Class!B17)*('Attendance table'!$B$2:$CW$501&lt;&gt;"")*('Attendance table'!$B$1:$CW$1&gt;DATE(YEAR(TODAY()),MONTH(TODAY()),DAY(TODAY())-MOD(WEEKDAY(TODAY())-6,7))-((Table3[حساب الحضور من اخر عدد مرات])*7))),"")</f>
        <v/>
      </c>
      <c r="F17" s="79" t="str" cm="1">
        <f t="array" ref="F17">IF(B17&lt;&gt;"",IF(E17*100/Table3[حساب الحضور من اخر عدد مرات]&gt;100,1,E17/Table3[حساب الحضور من اخر عدد مرات]),"")</f>
        <v/>
      </c>
      <c r="G17" s="77" t="str">
        <f>IF(B17&lt;&gt;"",_xlfn.XLOOKUP(B17,Table1[ID],Table1[tel2]),"")</f>
        <v/>
      </c>
      <c r="H17" s="77" t="str">
        <f>IF(B17&lt;&gt;"",_xlfn.XLOOKUP(B17,Table1[ID],Table1[tel4]),"")</f>
        <v/>
      </c>
      <c r="I17" s="77" t="str">
        <f>IF(B17&lt;&gt;"",_xlfn.XLOOKUP(B17,Table1[ID],Table1[tel3]),"")</f>
        <v/>
      </c>
      <c r="J17" s="77" t="str">
        <f>IF(B17&lt;&gt;"",_xlfn.XLOOKUP(B17,Table1[ID],Table1[tel1]),"")</f>
        <v/>
      </c>
      <c r="K17" s="77" t="str">
        <f>IF($B17&lt;&gt;"",_xlfn.XLOOKUP(B17,Table1[ID],Table1[address1]),"")</f>
        <v/>
      </c>
      <c r="L17" s="77" t="str">
        <f>IF($B17&lt;&gt;"",_xlfn.XLOOKUP(B17,Table1[ID],Table1[address2]),"")</f>
        <v/>
      </c>
      <c r="M17" s="77" t="str">
        <f>IF($B17&lt;&gt;"",_xlfn.XLOOKUP(B17,Table1[ID],Table1[address3]),"")</f>
        <v/>
      </c>
      <c r="N17" s="77" t="str">
        <f>IF($B17&lt;&gt;"",_xlfn.XLOOKUP(B17,Table1[ID],Table1[address4]),"")</f>
        <v/>
      </c>
      <c r="O17" s="77" t="str">
        <f>IF($B17&lt;&gt;"",_xlfn.XLOOKUP(B17,Table1[ID],Table1[address5]),"")</f>
        <v/>
      </c>
      <c r="P17" s="77" t="str">
        <f>IF($B17&lt;&gt;"",_xlfn.XLOOKUP(B17,Table1[ID],Table1[address7]),"")</f>
        <v/>
      </c>
      <c r="Q17" s="77" t="str">
        <f>IF($B17&lt;&gt;"",_xlfn.XLOOKUP(B17,Table1[ID],Table1[address6]),"")</f>
        <v/>
      </c>
      <c r="R17" s="76" t="str">
        <f>IF($B17&lt;&gt;"",_xlfn.XLOOKUP(B17,Table1[ID],Table1[bdate]),"")</f>
        <v/>
      </c>
      <c r="S17" s="77" t="str">
        <f>IF($B17&lt;&gt;"",_xlfn.XLOOKUP(B17,Table1[ID],Table1[school_job]),"")</f>
        <v/>
      </c>
      <c r="T17" s="77" t="str">
        <f>IF($B17&lt;&gt;"",_xlfn.XLOOKUP(B17,Table1[ID],Table1[con_father]),"")</f>
        <v/>
      </c>
      <c r="U17" s="77" t="str">
        <f>IF($B17&lt;&gt;"",_xlfn.XLOOKUP(B17,Table1[ID],Table1[notes]),"")</f>
        <v/>
      </c>
      <c r="V17" s="80" t="str">
        <f>IF(B17&lt;&gt;"",IF(_xlfn.FLOOR.MATH(B17,100)=0,"غير موزع",_xlfn.XLOOKUP(_xlfn.FLOOR.MATH(B17,100),Classes!$A$1:$A$8,Classes!$B$1:$B$8,"error")),"")</f>
        <v/>
      </c>
    </row>
    <row r="18" spans="1:22" s="3" customFormat="1">
      <c r="A18" s="72" t="str">
        <f>IF(B18&lt;&gt;"",IF(_xlfn.XLOOKUP(TEXT(B18,"#"),'Standard report'!$B$5:$B$505,'Standard report'!$C$5:$C$505,"nn")="Company","=HYPERLINK("&amp;""""&amp;"https://raw.githubusercontent.com/KyrillosMorgan/preparatory/main/"&amp;B18&amp;".jpg"&amp;""""&amp;",IMAGE("&amp;""""&amp;"https://raw.githubusercontent.com/KyrillosMorgan/preparatory/main/"&amp;B18&amp;".jpg"&amp;""""&amp;"))",""),"")</f>
        <v/>
      </c>
      <c r="B18" s="77"/>
      <c r="C18" s="77" t="str">
        <f>IF(B18&lt;&gt;"",_xlfn.XLOOKUP(Class!B18,Table1[ID],Table1[fname]),"")</f>
        <v/>
      </c>
      <c r="D18" s="76" t="str" cm="1">
        <f t="array" ref="D18">IF((B18&lt;&gt;"")*(COUNTIF(Table2[ID],Class!B18)&lt;&gt;0),INDEX(Attendance_sorted!$A$1:$CV$500,MATCH(Class!B18,Attendance_sorted!$A$1:$A$500),COUNTIF(Table2[ID],Class!B18)+1),"")</f>
        <v/>
      </c>
      <c r="E18" s="77" t="str" cm="1">
        <f t="array" aca="1" ref="E18" ca="1">IF(B18&lt;&gt;"",SUM(('Attendance table'!$A$2:$A$501=Class!B18)*('Attendance table'!$B$2:$CW$501&lt;&gt;"")*('Attendance table'!$B$1:$CW$1&gt;DATE(YEAR(TODAY()),MONTH(TODAY()),DAY(TODAY())-MOD(WEEKDAY(TODAY())-6,7))-((Table3[حساب الحضور من اخر عدد مرات])*7))),"")</f>
        <v/>
      </c>
      <c r="F18" s="79" t="str" cm="1">
        <f t="array" ref="F18">IF(B18&lt;&gt;"",IF(E18*100/Table3[حساب الحضور من اخر عدد مرات]&gt;100,1,E18/Table3[حساب الحضور من اخر عدد مرات]),"")</f>
        <v/>
      </c>
      <c r="G18" s="77" t="str">
        <f>IF(B18&lt;&gt;"",_xlfn.XLOOKUP(B18,Table1[ID],Table1[tel2]),"")</f>
        <v/>
      </c>
      <c r="H18" s="77" t="str">
        <f>IF(B18&lt;&gt;"",_xlfn.XLOOKUP(B18,Table1[ID],Table1[tel4]),"")</f>
        <v/>
      </c>
      <c r="I18" s="77" t="str">
        <f>IF(B18&lt;&gt;"",_xlfn.XLOOKUP(B18,Table1[ID],Table1[tel3]),"")</f>
        <v/>
      </c>
      <c r="J18" s="77" t="str">
        <f>IF(B18&lt;&gt;"",_xlfn.XLOOKUP(B18,Table1[ID],Table1[tel1]),"")</f>
        <v/>
      </c>
      <c r="K18" s="77" t="str">
        <f>IF($B18&lt;&gt;"",_xlfn.XLOOKUP(B18,Table1[ID],Table1[address1]),"")</f>
        <v/>
      </c>
      <c r="L18" s="77" t="str">
        <f>IF($B18&lt;&gt;"",_xlfn.XLOOKUP(B18,Table1[ID],Table1[address2]),"")</f>
        <v/>
      </c>
      <c r="M18" s="77" t="str">
        <f>IF($B18&lt;&gt;"",_xlfn.XLOOKUP(B18,Table1[ID],Table1[address3]),"")</f>
        <v/>
      </c>
      <c r="N18" s="77" t="str">
        <f>IF($B18&lt;&gt;"",_xlfn.XLOOKUP(B18,Table1[ID],Table1[address4]),"")</f>
        <v/>
      </c>
      <c r="O18" s="77" t="str">
        <f>IF($B18&lt;&gt;"",_xlfn.XLOOKUP(B18,Table1[ID],Table1[address5]),"")</f>
        <v/>
      </c>
      <c r="P18" s="77" t="str">
        <f>IF($B18&lt;&gt;"",_xlfn.XLOOKUP(B18,Table1[ID],Table1[address7]),"")</f>
        <v/>
      </c>
      <c r="Q18" s="77" t="str">
        <f>IF($B18&lt;&gt;"",_xlfn.XLOOKUP(B18,Table1[ID],Table1[address6]),"")</f>
        <v/>
      </c>
      <c r="R18" s="76" t="str">
        <f>IF($B18&lt;&gt;"",_xlfn.XLOOKUP(B18,Table1[ID],Table1[bdate]),"")</f>
        <v/>
      </c>
      <c r="S18" s="77" t="str">
        <f>IF($B18&lt;&gt;"",_xlfn.XLOOKUP(B18,Table1[ID],Table1[school_job]),"")</f>
        <v/>
      </c>
      <c r="T18" s="77" t="str">
        <f>IF($B18&lt;&gt;"",_xlfn.XLOOKUP(B18,Table1[ID],Table1[con_father]),"")</f>
        <v/>
      </c>
      <c r="U18" s="77" t="str">
        <f>IF($B18&lt;&gt;"",_xlfn.XLOOKUP(B18,Table1[ID],Table1[notes]),"")</f>
        <v/>
      </c>
      <c r="V18" s="80" t="str">
        <f>IF(B18&lt;&gt;"",IF(_xlfn.FLOOR.MATH(B18,100)=0,"غير موزع",_xlfn.XLOOKUP(_xlfn.FLOOR.MATH(B18,100),Classes!$A$1:$A$8,Classes!$B$1:$B$8,"error")),"")</f>
        <v/>
      </c>
    </row>
    <row r="19" spans="1:22" s="3" customFormat="1">
      <c r="A19" s="72" t="str">
        <f>IF(B19&lt;&gt;"",IF(_xlfn.XLOOKUP(TEXT(B19,"#"),'Standard report'!$B$5:$B$505,'Standard report'!$C$5:$C$505,"nn")="Company","=HYPERLINK("&amp;""""&amp;"https://raw.githubusercontent.com/KyrillosMorgan/preparatory/main/"&amp;B19&amp;".jpg"&amp;""""&amp;",IMAGE("&amp;""""&amp;"https://raw.githubusercontent.com/KyrillosMorgan/preparatory/main/"&amp;B19&amp;".jpg"&amp;""""&amp;"))",""),"")</f>
        <v/>
      </c>
      <c r="B19" s="77"/>
      <c r="C19" s="77" t="str">
        <f>IF(B19&lt;&gt;"",_xlfn.XLOOKUP(Class!B19,Table1[ID],Table1[fname]),"")</f>
        <v/>
      </c>
      <c r="D19" s="76" t="str" cm="1">
        <f t="array" ref="D19">IF((B19&lt;&gt;"")*(COUNTIF(Table2[ID],Class!B19)&lt;&gt;0),INDEX(Attendance_sorted!$A$1:$CV$500,MATCH(Class!B19,Attendance_sorted!$A$1:$A$500),COUNTIF(Table2[ID],Class!B19)+1),"")</f>
        <v/>
      </c>
      <c r="E19" s="77" t="str" cm="1">
        <f t="array" aca="1" ref="E19" ca="1">IF(B19&lt;&gt;"",SUM(('Attendance table'!$A$2:$A$501=Class!B19)*('Attendance table'!$B$2:$CW$501&lt;&gt;"")*('Attendance table'!$B$1:$CW$1&gt;DATE(YEAR(TODAY()),MONTH(TODAY()),DAY(TODAY())-MOD(WEEKDAY(TODAY())-6,7))-((Table3[حساب الحضور من اخر عدد مرات])*7))),"")</f>
        <v/>
      </c>
      <c r="F19" s="79" t="str" cm="1">
        <f t="array" ref="F19">IF(B19&lt;&gt;"",IF(E19*100/Table3[حساب الحضور من اخر عدد مرات]&gt;100,1,E19/Table3[حساب الحضور من اخر عدد مرات]),"")</f>
        <v/>
      </c>
      <c r="G19" s="77" t="str">
        <f>IF(B19&lt;&gt;"",_xlfn.XLOOKUP(B19,Table1[ID],Table1[tel2]),"")</f>
        <v/>
      </c>
      <c r="H19" s="77" t="str">
        <f>IF(B19&lt;&gt;"",_xlfn.XLOOKUP(B19,Table1[ID],Table1[tel4]),"")</f>
        <v/>
      </c>
      <c r="I19" s="77" t="str">
        <f>IF(B19&lt;&gt;"",_xlfn.XLOOKUP(B19,Table1[ID],Table1[tel3]),"")</f>
        <v/>
      </c>
      <c r="J19" s="77" t="str">
        <f>IF(B19&lt;&gt;"",_xlfn.XLOOKUP(B19,Table1[ID],Table1[tel1]),"")</f>
        <v/>
      </c>
      <c r="K19" s="77" t="str">
        <f>IF($B19&lt;&gt;"",_xlfn.XLOOKUP(B19,Table1[ID],Table1[address1]),"")</f>
        <v/>
      </c>
      <c r="L19" s="77" t="str">
        <f>IF($B19&lt;&gt;"",_xlfn.XLOOKUP(B19,Table1[ID],Table1[address2]),"")</f>
        <v/>
      </c>
      <c r="M19" s="77" t="str">
        <f>IF($B19&lt;&gt;"",_xlfn.XLOOKUP(B19,Table1[ID],Table1[address3]),"")</f>
        <v/>
      </c>
      <c r="N19" s="77" t="str">
        <f>IF($B19&lt;&gt;"",_xlfn.XLOOKUP(B19,Table1[ID],Table1[address4]),"")</f>
        <v/>
      </c>
      <c r="O19" s="77" t="str">
        <f>IF($B19&lt;&gt;"",_xlfn.XLOOKUP(B19,Table1[ID],Table1[address5]),"")</f>
        <v/>
      </c>
      <c r="P19" s="77" t="str">
        <f>IF($B19&lt;&gt;"",_xlfn.XLOOKUP(B19,Table1[ID],Table1[address7]),"")</f>
        <v/>
      </c>
      <c r="Q19" s="77" t="str">
        <f>IF($B19&lt;&gt;"",_xlfn.XLOOKUP(B19,Table1[ID],Table1[address6]),"")</f>
        <v/>
      </c>
      <c r="R19" s="76" t="str">
        <f>IF($B19&lt;&gt;"",_xlfn.XLOOKUP(B19,Table1[ID],Table1[bdate]),"")</f>
        <v/>
      </c>
      <c r="S19" s="77" t="str">
        <f>IF($B19&lt;&gt;"",_xlfn.XLOOKUP(B19,Table1[ID],Table1[school_job]),"")</f>
        <v/>
      </c>
      <c r="T19" s="77" t="str">
        <f>IF($B19&lt;&gt;"",_xlfn.XLOOKUP(B19,Table1[ID],Table1[con_father]),"")</f>
        <v/>
      </c>
      <c r="U19" s="77" t="str">
        <f>IF($B19&lt;&gt;"",_xlfn.XLOOKUP(B19,Table1[ID],Table1[notes]),"")</f>
        <v/>
      </c>
      <c r="V19" s="80" t="str">
        <f>IF(B19&lt;&gt;"",IF(_xlfn.FLOOR.MATH(B19,100)=0,"غير موزع",_xlfn.XLOOKUP(_xlfn.FLOOR.MATH(B19,100),Classes!$A$1:$A$8,Classes!$B$1:$B$8,"error")),"")</f>
        <v/>
      </c>
    </row>
    <row r="20" spans="1:22" s="3" customFormat="1">
      <c r="A20" s="72" t="str">
        <f>IF(B20&lt;&gt;"",IF(_xlfn.XLOOKUP(TEXT(B20,"#"),'Standard report'!$B$5:$B$505,'Standard report'!$C$5:$C$505,"nn")="Company","=HYPERLINK("&amp;""""&amp;"https://raw.githubusercontent.com/KyrillosMorgan/preparatory/main/"&amp;B20&amp;".jpg"&amp;""""&amp;",IMAGE("&amp;""""&amp;"https://raw.githubusercontent.com/KyrillosMorgan/preparatory/main/"&amp;B20&amp;".jpg"&amp;""""&amp;"))",""),"")</f>
        <v/>
      </c>
      <c r="B20" s="77"/>
      <c r="C20" s="77" t="str">
        <f>IF(B20&lt;&gt;"",_xlfn.XLOOKUP(Class!B20,Table1[ID],Table1[fname]),"")</f>
        <v/>
      </c>
      <c r="D20" s="76" t="str" cm="1">
        <f t="array" ref="D20">IF((B20&lt;&gt;"")*(COUNTIF(Table2[ID],Class!B20)&lt;&gt;0),INDEX(Attendance_sorted!$A$1:$CV$500,MATCH(Class!B20,Attendance_sorted!$A$1:$A$500),COUNTIF(Table2[ID],Class!B20)+1),"")</f>
        <v/>
      </c>
      <c r="E20" s="77" t="str" cm="1">
        <f t="array" aca="1" ref="E20" ca="1">IF(B20&lt;&gt;"",SUM(('Attendance table'!$A$2:$A$501=Class!B20)*('Attendance table'!$B$2:$CW$501&lt;&gt;"")*('Attendance table'!$B$1:$CW$1&gt;DATE(YEAR(TODAY()),MONTH(TODAY()),DAY(TODAY())-MOD(WEEKDAY(TODAY())-6,7))-((Table3[حساب الحضور من اخر عدد مرات])*7))),"")</f>
        <v/>
      </c>
      <c r="F20" s="79" t="str" cm="1">
        <f t="array" ref="F20">IF(B20&lt;&gt;"",IF(E20*100/Table3[حساب الحضور من اخر عدد مرات]&gt;100,1,E20/Table3[حساب الحضور من اخر عدد مرات]),"")</f>
        <v/>
      </c>
      <c r="G20" s="77" t="str">
        <f>IF(B20&lt;&gt;"",_xlfn.XLOOKUP(B20,Table1[ID],Table1[tel2]),"")</f>
        <v/>
      </c>
      <c r="H20" s="77" t="str">
        <f>IF(B20&lt;&gt;"",_xlfn.XLOOKUP(B20,Table1[ID],Table1[tel4]),"")</f>
        <v/>
      </c>
      <c r="I20" s="77" t="str">
        <f>IF(B20&lt;&gt;"",_xlfn.XLOOKUP(B20,Table1[ID],Table1[tel3]),"")</f>
        <v/>
      </c>
      <c r="J20" s="77" t="str">
        <f>IF(B20&lt;&gt;"",_xlfn.XLOOKUP(B20,Table1[ID],Table1[tel1]),"")</f>
        <v/>
      </c>
      <c r="K20" s="77" t="str">
        <f>IF($B20&lt;&gt;"",_xlfn.XLOOKUP(B20,Table1[ID],Table1[address1]),"")</f>
        <v/>
      </c>
      <c r="L20" s="77" t="str">
        <f>IF($B20&lt;&gt;"",_xlfn.XLOOKUP(B20,Table1[ID],Table1[address2]),"")</f>
        <v/>
      </c>
      <c r="M20" s="77" t="str">
        <f>IF($B20&lt;&gt;"",_xlfn.XLOOKUP(B20,Table1[ID],Table1[address3]),"")</f>
        <v/>
      </c>
      <c r="N20" s="77" t="str">
        <f>IF($B20&lt;&gt;"",_xlfn.XLOOKUP(B20,Table1[ID],Table1[address4]),"")</f>
        <v/>
      </c>
      <c r="O20" s="77" t="str">
        <f>IF($B20&lt;&gt;"",_xlfn.XLOOKUP(B20,Table1[ID],Table1[address5]),"")</f>
        <v/>
      </c>
      <c r="P20" s="77" t="str">
        <f>IF($B20&lt;&gt;"",_xlfn.XLOOKUP(B20,Table1[ID],Table1[address7]),"")</f>
        <v/>
      </c>
      <c r="Q20" s="77" t="str">
        <f>IF($B20&lt;&gt;"",_xlfn.XLOOKUP(B20,Table1[ID],Table1[address6]),"")</f>
        <v/>
      </c>
      <c r="R20" s="76" t="str">
        <f>IF($B20&lt;&gt;"",_xlfn.XLOOKUP(B20,Table1[ID],Table1[bdate]),"")</f>
        <v/>
      </c>
      <c r="S20" s="77" t="str">
        <f>IF($B20&lt;&gt;"",_xlfn.XLOOKUP(B20,Table1[ID],Table1[school_job]),"")</f>
        <v/>
      </c>
      <c r="T20" s="77" t="str">
        <f>IF($B20&lt;&gt;"",_xlfn.XLOOKUP(B20,Table1[ID],Table1[con_father]),"")</f>
        <v/>
      </c>
      <c r="U20" s="77" t="str">
        <f>IF($B20&lt;&gt;"",_xlfn.XLOOKUP(B20,Table1[ID],Table1[notes]),"")</f>
        <v/>
      </c>
      <c r="V20" s="80" t="str">
        <f>IF(B20&lt;&gt;"",IF(_xlfn.FLOOR.MATH(B20,100)=0,"غير موزع",_xlfn.XLOOKUP(_xlfn.FLOOR.MATH(B20,100),Classes!$A$1:$A$8,Classes!$B$1:$B$8,"error")),"")</f>
        <v/>
      </c>
    </row>
    <row r="21" spans="1:22" s="3" customFormat="1">
      <c r="A21" s="72" t="str">
        <f>IF(B21&lt;&gt;"",IF(_xlfn.XLOOKUP(TEXT(B21,"#"),'Standard report'!$B$5:$B$505,'Standard report'!$C$5:$C$505,"nn")="Company","=HYPERLINK("&amp;""""&amp;"https://raw.githubusercontent.com/KyrillosMorgan/preparatory/main/"&amp;B21&amp;".jpg"&amp;""""&amp;",IMAGE("&amp;""""&amp;"https://raw.githubusercontent.com/KyrillosMorgan/preparatory/main/"&amp;B21&amp;".jpg"&amp;""""&amp;"))",""),"")</f>
        <v/>
      </c>
      <c r="B21" s="77"/>
      <c r="C21" s="77" t="str">
        <f>IF(B21&lt;&gt;"",_xlfn.XLOOKUP(Class!B21,Table1[ID],Table1[fname]),"")</f>
        <v/>
      </c>
      <c r="D21" s="76" t="str" cm="1">
        <f t="array" ref="D21">IF((B21&lt;&gt;"")*(COUNTIF(Table2[ID],Class!B21)&lt;&gt;0),INDEX(Attendance_sorted!$A$1:$CV$500,MATCH(Class!B21,Attendance_sorted!$A$1:$A$500),COUNTIF(Table2[ID],Class!B21)+1),"")</f>
        <v/>
      </c>
      <c r="E21" s="77" t="str" cm="1">
        <f t="array" aca="1" ref="E21" ca="1">IF(B21&lt;&gt;"",SUM(('Attendance table'!$A$2:$A$501=Class!B21)*('Attendance table'!$B$2:$CW$501&lt;&gt;"")*('Attendance table'!$B$1:$CW$1&gt;DATE(YEAR(TODAY()),MONTH(TODAY()),DAY(TODAY())-MOD(WEEKDAY(TODAY())-6,7))-((Table3[حساب الحضور من اخر عدد مرات])*7))),"")</f>
        <v/>
      </c>
      <c r="F21" s="79" t="str" cm="1">
        <f t="array" ref="F21">IF(B21&lt;&gt;"",IF(E21*100/Table3[حساب الحضور من اخر عدد مرات]&gt;100,1,E21/Table3[حساب الحضور من اخر عدد مرات]),"")</f>
        <v/>
      </c>
      <c r="G21" s="77" t="str">
        <f>IF(B21&lt;&gt;"",_xlfn.XLOOKUP(B21,Table1[ID],Table1[tel2]),"")</f>
        <v/>
      </c>
      <c r="H21" s="77" t="str">
        <f>IF(B21&lt;&gt;"",_xlfn.XLOOKUP(B21,Table1[ID],Table1[tel4]),"")</f>
        <v/>
      </c>
      <c r="I21" s="77" t="str">
        <f>IF(B21&lt;&gt;"",_xlfn.XLOOKUP(B21,Table1[ID],Table1[tel3]),"")</f>
        <v/>
      </c>
      <c r="J21" s="77" t="str">
        <f>IF(B21&lt;&gt;"",_xlfn.XLOOKUP(B21,Table1[ID],Table1[tel1]),"")</f>
        <v/>
      </c>
      <c r="K21" s="77" t="str">
        <f>IF($B21&lt;&gt;"",_xlfn.XLOOKUP(B21,Table1[ID],Table1[address1]),"")</f>
        <v/>
      </c>
      <c r="L21" s="77" t="str">
        <f>IF($B21&lt;&gt;"",_xlfn.XLOOKUP(B21,Table1[ID],Table1[address2]),"")</f>
        <v/>
      </c>
      <c r="M21" s="77" t="str">
        <f>IF($B21&lt;&gt;"",_xlfn.XLOOKUP(B21,Table1[ID],Table1[address3]),"")</f>
        <v/>
      </c>
      <c r="N21" s="77" t="str">
        <f>IF($B21&lt;&gt;"",_xlfn.XLOOKUP(B21,Table1[ID],Table1[address4]),"")</f>
        <v/>
      </c>
      <c r="O21" s="77" t="str">
        <f>IF($B21&lt;&gt;"",_xlfn.XLOOKUP(B21,Table1[ID],Table1[address5]),"")</f>
        <v/>
      </c>
      <c r="P21" s="77" t="str">
        <f>IF($B21&lt;&gt;"",_xlfn.XLOOKUP(B21,Table1[ID],Table1[address7]),"")</f>
        <v/>
      </c>
      <c r="Q21" s="77" t="str">
        <f>IF($B21&lt;&gt;"",_xlfn.XLOOKUP(B21,Table1[ID],Table1[address6]),"")</f>
        <v/>
      </c>
      <c r="R21" s="76" t="str">
        <f>IF($B21&lt;&gt;"",_xlfn.XLOOKUP(B21,Table1[ID],Table1[bdate]),"")</f>
        <v/>
      </c>
      <c r="S21" s="77" t="str">
        <f>IF($B21&lt;&gt;"",_xlfn.XLOOKUP(B21,Table1[ID],Table1[school_job]),"")</f>
        <v/>
      </c>
      <c r="T21" s="77" t="str">
        <f>IF($B21&lt;&gt;"",_xlfn.XLOOKUP(B21,Table1[ID],Table1[con_father]),"")</f>
        <v/>
      </c>
      <c r="U21" s="77" t="str">
        <f>IF($B21&lt;&gt;"",_xlfn.XLOOKUP(B21,Table1[ID],Table1[notes]),"")</f>
        <v/>
      </c>
      <c r="V21" s="80" t="str">
        <f>IF(B21&lt;&gt;"",IF(_xlfn.FLOOR.MATH(B21,100)=0,"غير موزع",_xlfn.XLOOKUP(_xlfn.FLOOR.MATH(B21,100),Classes!$A$1:$A$8,Classes!$B$1:$B$8,"error")),"")</f>
        <v/>
      </c>
    </row>
    <row r="22" spans="1:22" s="3" customFormat="1">
      <c r="A22" s="72" t="str">
        <f>IF(B22&lt;&gt;"",IF(_xlfn.XLOOKUP(TEXT(B22,"#"),'Standard report'!$B$5:$B$505,'Standard report'!$C$5:$C$505,"nn")="Company","=HYPERLINK("&amp;""""&amp;"https://raw.githubusercontent.com/KyrillosMorgan/preparatory/main/"&amp;B22&amp;".jpg"&amp;""""&amp;",IMAGE("&amp;""""&amp;"https://raw.githubusercontent.com/KyrillosMorgan/preparatory/main/"&amp;B22&amp;".jpg"&amp;""""&amp;"))",""),"")</f>
        <v/>
      </c>
      <c r="B22" s="77"/>
      <c r="C22" s="77" t="str">
        <f>IF(B22&lt;&gt;"",_xlfn.XLOOKUP(Class!B22,Table1[ID],Table1[fname]),"")</f>
        <v/>
      </c>
      <c r="D22" s="76" t="str" cm="1">
        <f t="array" ref="D22">IF((B22&lt;&gt;"")*(COUNTIF(Table2[ID],Class!B22)&lt;&gt;0),INDEX(Attendance_sorted!$A$1:$CV$500,MATCH(Class!B22,Attendance_sorted!$A$1:$A$500),COUNTIF(Table2[ID],Class!B22)+1),"")</f>
        <v/>
      </c>
      <c r="E22" s="77" t="str" cm="1">
        <f t="array" aca="1" ref="E22" ca="1">IF(B22&lt;&gt;"",SUM(('Attendance table'!$A$2:$A$501=Class!B22)*('Attendance table'!$B$2:$CW$501&lt;&gt;"")*('Attendance table'!$B$1:$CW$1&gt;DATE(YEAR(TODAY()),MONTH(TODAY()),DAY(TODAY())-MOD(WEEKDAY(TODAY())-6,7))-((Table3[حساب الحضور من اخر عدد مرات])*7))),"")</f>
        <v/>
      </c>
      <c r="F22" s="79" t="str" cm="1">
        <f t="array" ref="F22">IF(B22&lt;&gt;"",IF(E22*100/Table3[حساب الحضور من اخر عدد مرات]&gt;100,1,E22/Table3[حساب الحضور من اخر عدد مرات]),"")</f>
        <v/>
      </c>
      <c r="G22" s="77" t="str">
        <f>IF(B22&lt;&gt;"",_xlfn.XLOOKUP(B22,Table1[ID],Table1[tel2]),"")</f>
        <v/>
      </c>
      <c r="H22" s="77" t="str">
        <f>IF(B22&lt;&gt;"",_xlfn.XLOOKUP(B22,Table1[ID],Table1[tel4]),"")</f>
        <v/>
      </c>
      <c r="I22" s="77" t="str">
        <f>IF(B22&lt;&gt;"",_xlfn.XLOOKUP(B22,Table1[ID],Table1[tel3]),"")</f>
        <v/>
      </c>
      <c r="J22" s="77" t="str">
        <f>IF(B22&lt;&gt;"",_xlfn.XLOOKUP(B22,Table1[ID],Table1[tel1]),"")</f>
        <v/>
      </c>
      <c r="K22" s="77" t="str">
        <f>IF($B22&lt;&gt;"",_xlfn.XLOOKUP(B22,Table1[ID],Table1[address1]),"")</f>
        <v/>
      </c>
      <c r="L22" s="77" t="str">
        <f>IF($B22&lt;&gt;"",_xlfn.XLOOKUP(B22,Table1[ID],Table1[address2]),"")</f>
        <v/>
      </c>
      <c r="M22" s="77" t="str">
        <f>IF($B22&lt;&gt;"",_xlfn.XLOOKUP(B22,Table1[ID],Table1[address3]),"")</f>
        <v/>
      </c>
      <c r="N22" s="77" t="str">
        <f>IF($B22&lt;&gt;"",_xlfn.XLOOKUP(B22,Table1[ID],Table1[address4]),"")</f>
        <v/>
      </c>
      <c r="O22" s="77" t="str">
        <f>IF($B22&lt;&gt;"",_xlfn.XLOOKUP(B22,Table1[ID],Table1[address5]),"")</f>
        <v/>
      </c>
      <c r="P22" s="77" t="str">
        <f>IF($B22&lt;&gt;"",_xlfn.XLOOKUP(B22,Table1[ID],Table1[address7]),"")</f>
        <v/>
      </c>
      <c r="Q22" s="77" t="str">
        <f>IF($B22&lt;&gt;"",_xlfn.XLOOKUP(B22,Table1[ID],Table1[address6]),"")</f>
        <v/>
      </c>
      <c r="R22" s="76" t="str">
        <f>IF($B22&lt;&gt;"",_xlfn.XLOOKUP(B22,Table1[ID],Table1[bdate]),"")</f>
        <v/>
      </c>
      <c r="S22" s="77" t="str">
        <f>IF($B22&lt;&gt;"",_xlfn.XLOOKUP(B22,Table1[ID],Table1[school_job]),"")</f>
        <v/>
      </c>
      <c r="T22" s="77" t="str">
        <f>IF($B22&lt;&gt;"",_xlfn.XLOOKUP(B22,Table1[ID],Table1[con_father]),"")</f>
        <v/>
      </c>
      <c r="U22" s="77" t="str">
        <f>IF($B22&lt;&gt;"",_xlfn.XLOOKUP(B22,Table1[ID],Table1[notes]),"")</f>
        <v/>
      </c>
      <c r="V22" s="80" t="str">
        <f>IF(B22&lt;&gt;"",IF(_xlfn.FLOOR.MATH(B22,100)=0,"غير موزع",_xlfn.XLOOKUP(_xlfn.FLOOR.MATH(B22,100),Classes!$A$1:$A$8,Classes!$B$1:$B$8,"error")),"")</f>
        <v/>
      </c>
    </row>
    <row r="23" spans="1:22" s="3" customFormat="1">
      <c r="A23" s="72" t="str">
        <f>IF(B23&lt;&gt;"",IF(_xlfn.XLOOKUP(TEXT(B23,"#"),'Standard report'!$B$5:$B$505,'Standard report'!$C$5:$C$505,"nn")="Company","=HYPERLINK("&amp;""""&amp;"https://raw.githubusercontent.com/KyrillosMorgan/preparatory/main/"&amp;B23&amp;".jpg"&amp;""""&amp;",IMAGE("&amp;""""&amp;"https://raw.githubusercontent.com/KyrillosMorgan/preparatory/main/"&amp;B23&amp;".jpg"&amp;""""&amp;"))",""),"")</f>
        <v/>
      </c>
      <c r="B23" s="77"/>
      <c r="C23" s="77" t="str">
        <f>IF(B23&lt;&gt;"",_xlfn.XLOOKUP(Class!B23,Table1[ID],Table1[fname]),"")</f>
        <v/>
      </c>
      <c r="D23" s="76" t="str" cm="1">
        <f t="array" ref="D23">IF((B23&lt;&gt;"")*(COUNTIF(Table2[ID],Class!B23)&lt;&gt;0),INDEX(Attendance_sorted!$A$1:$CV$500,MATCH(Class!B23,Attendance_sorted!$A$1:$A$500),COUNTIF(Table2[ID],Class!B23)+1),"")</f>
        <v/>
      </c>
      <c r="E23" s="77" t="str" cm="1">
        <f t="array" aca="1" ref="E23" ca="1">IF(B23&lt;&gt;"",SUM(('Attendance table'!$A$2:$A$501=Class!B23)*('Attendance table'!$B$2:$CW$501&lt;&gt;"")*('Attendance table'!$B$1:$CW$1&gt;DATE(YEAR(TODAY()),MONTH(TODAY()),DAY(TODAY())-MOD(WEEKDAY(TODAY())-6,7))-((Table3[حساب الحضور من اخر عدد مرات])*7))),"")</f>
        <v/>
      </c>
      <c r="F23" s="79" t="str" cm="1">
        <f t="array" ref="F23">IF(B23&lt;&gt;"",IF(E23*100/Table3[حساب الحضور من اخر عدد مرات]&gt;100,1,E23/Table3[حساب الحضور من اخر عدد مرات]),"")</f>
        <v/>
      </c>
      <c r="G23" s="77" t="str">
        <f>IF(B23&lt;&gt;"",_xlfn.XLOOKUP(B23,Table1[ID],Table1[tel2]),"")</f>
        <v/>
      </c>
      <c r="H23" s="77" t="str">
        <f>IF(B23&lt;&gt;"",_xlfn.XLOOKUP(B23,Table1[ID],Table1[tel4]),"")</f>
        <v/>
      </c>
      <c r="I23" s="77" t="str">
        <f>IF(B23&lt;&gt;"",_xlfn.XLOOKUP(B23,Table1[ID],Table1[tel3]),"")</f>
        <v/>
      </c>
      <c r="J23" s="77" t="str">
        <f>IF(B23&lt;&gt;"",_xlfn.XLOOKUP(B23,Table1[ID],Table1[tel1]),"")</f>
        <v/>
      </c>
      <c r="K23" s="77" t="str">
        <f>IF($B23&lt;&gt;"",_xlfn.XLOOKUP(B23,Table1[ID],Table1[address1]),"")</f>
        <v/>
      </c>
      <c r="L23" s="77" t="str">
        <f>IF($B23&lt;&gt;"",_xlfn.XLOOKUP(B23,Table1[ID],Table1[address2]),"")</f>
        <v/>
      </c>
      <c r="M23" s="77" t="str">
        <f>IF($B23&lt;&gt;"",_xlfn.XLOOKUP(B23,Table1[ID],Table1[address3]),"")</f>
        <v/>
      </c>
      <c r="N23" s="77" t="str">
        <f>IF($B23&lt;&gt;"",_xlfn.XLOOKUP(B23,Table1[ID],Table1[address4]),"")</f>
        <v/>
      </c>
      <c r="O23" s="77" t="str">
        <f>IF($B23&lt;&gt;"",_xlfn.XLOOKUP(B23,Table1[ID],Table1[address5]),"")</f>
        <v/>
      </c>
      <c r="P23" s="77" t="str">
        <f>IF($B23&lt;&gt;"",_xlfn.XLOOKUP(B23,Table1[ID],Table1[address7]),"")</f>
        <v/>
      </c>
      <c r="Q23" s="77" t="str">
        <f>IF($B23&lt;&gt;"",_xlfn.XLOOKUP(B23,Table1[ID],Table1[address6]),"")</f>
        <v/>
      </c>
      <c r="R23" s="76" t="str">
        <f>IF($B23&lt;&gt;"",_xlfn.XLOOKUP(B23,Table1[ID],Table1[bdate]),"")</f>
        <v/>
      </c>
      <c r="S23" s="77" t="str">
        <f>IF($B23&lt;&gt;"",_xlfn.XLOOKUP(B23,Table1[ID],Table1[school_job]),"")</f>
        <v/>
      </c>
      <c r="T23" s="77" t="str">
        <f>IF($B23&lt;&gt;"",_xlfn.XLOOKUP(B23,Table1[ID],Table1[con_father]),"")</f>
        <v/>
      </c>
      <c r="U23" s="77" t="str">
        <f>IF($B23&lt;&gt;"",_xlfn.XLOOKUP(B23,Table1[ID],Table1[notes]),"")</f>
        <v/>
      </c>
      <c r="V23" s="80" t="str">
        <f>IF(B23&lt;&gt;"",IF(_xlfn.FLOOR.MATH(B23,100)=0,"غير موزع",_xlfn.XLOOKUP(_xlfn.FLOOR.MATH(B23,100),Classes!$A$1:$A$8,Classes!$B$1:$B$8,"error")),"")</f>
        <v/>
      </c>
    </row>
    <row r="24" spans="1:22" s="3" customFormat="1">
      <c r="A24" s="72" t="str">
        <f>IF(B24&lt;&gt;"",IF(_xlfn.XLOOKUP(TEXT(B24,"#"),'Standard report'!$B$5:$B$505,'Standard report'!$C$5:$C$505,"nn")="Company","=HYPERLINK("&amp;""""&amp;"https://raw.githubusercontent.com/KyrillosMorgan/preparatory/main/"&amp;B24&amp;".jpg"&amp;""""&amp;",IMAGE("&amp;""""&amp;"https://raw.githubusercontent.com/KyrillosMorgan/preparatory/main/"&amp;B24&amp;".jpg"&amp;""""&amp;"))",""),"")</f>
        <v/>
      </c>
      <c r="B24" s="77"/>
      <c r="C24" s="77" t="str">
        <f>IF(B24&lt;&gt;"",_xlfn.XLOOKUP(Class!B24,Table1[ID],Table1[fname]),"")</f>
        <v/>
      </c>
      <c r="D24" s="76" t="str" cm="1">
        <f t="array" ref="D24">IF((B24&lt;&gt;"")*(COUNTIF(Table2[ID],Class!B24)&lt;&gt;0),INDEX(Attendance_sorted!$A$1:$CV$500,MATCH(Class!B24,Attendance_sorted!$A$1:$A$500),COUNTIF(Table2[ID],Class!B24)+1),"")</f>
        <v/>
      </c>
      <c r="E24" s="77" t="str" cm="1">
        <f t="array" aca="1" ref="E24" ca="1">IF(B24&lt;&gt;"",SUM(('Attendance table'!$A$2:$A$501=Class!B24)*('Attendance table'!$B$2:$CW$501&lt;&gt;"")*('Attendance table'!$B$1:$CW$1&gt;DATE(YEAR(TODAY()),MONTH(TODAY()),DAY(TODAY())-MOD(WEEKDAY(TODAY())-6,7))-((Table3[حساب الحضور من اخر عدد مرات])*7))),"")</f>
        <v/>
      </c>
      <c r="F24" s="79" t="str" cm="1">
        <f t="array" ref="F24">IF(B24&lt;&gt;"",IF(E24*100/Table3[حساب الحضور من اخر عدد مرات]&gt;100,1,E24/Table3[حساب الحضور من اخر عدد مرات]),"")</f>
        <v/>
      </c>
      <c r="G24" s="77" t="str">
        <f>IF(B24&lt;&gt;"",_xlfn.XLOOKUP(B24,Table1[ID],Table1[tel2]),"")</f>
        <v/>
      </c>
      <c r="H24" s="77" t="str">
        <f>IF(B24&lt;&gt;"",_xlfn.XLOOKUP(B24,Table1[ID],Table1[tel4]),"")</f>
        <v/>
      </c>
      <c r="I24" s="77" t="str">
        <f>IF(B24&lt;&gt;"",_xlfn.XLOOKUP(B24,Table1[ID],Table1[tel3]),"")</f>
        <v/>
      </c>
      <c r="J24" s="77" t="str">
        <f>IF(B24&lt;&gt;"",_xlfn.XLOOKUP(B24,Table1[ID],Table1[tel1]),"")</f>
        <v/>
      </c>
      <c r="K24" s="77" t="str">
        <f>IF($B24&lt;&gt;"",_xlfn.XLOOKUP(B24,Table1[ID],Table1[address1]),"")</f>
        <v/>
      </c>
      <c r="L24" s="77" t="str">
        <f>IF($B24&lt;&gt;"",_xlfn.XLOOKUP(B24,Table1[ID],Table1[address2]),"")</f>
        <v/>
      </c>
      <c r="M24" s="77" t="str">
        <f>IF($B24&lt;&gt;"",_xlfn.XLOOKUP(B24,Table1[ID],Table1[address3]),"")</f>
        <v/>
      </c>
      <c r="N24" s="77" t="str">
        <f>IF($B24&lt;&gt;"",_xlfn.XLOOKUP(B24,Table1[ID],Table1[address4]),"")</f>
        <v/>
      </c>
      <c r="O24" s="77" t="str">
        <f>IF($B24&lt;&gt;"",_xlfn.XLOOKUP(B24,Table1[ID],Table1[address5]),"")</f>
        <v/>
      </c>
      <c r="P24" s="77" t="str">
        <f>IF($B24&lt;&gt;"",_xlfn.XLOOKUP(B24,Table1[ID],Table1[address7]),"")</f>
        <v/>
      </c>
      <c r="Q24" s="77" t="str">
        <f>IF($B24&lt;&gt;"",_xlfn.XLOOKUP(B24,Table1[ID],Table1[address6]),"")</f>
        <v/>
      </c>
      <c r="R24" s="76" t="str">
        <f>IF($B24&lt;&gt;"",_xlfn.XLOOKUP(B24,Table1[ID],Table1[bdate]),"")</f>
        <v/>
      </c>
      <c r="S24" s="77" t="str">
        <f>IF($B24&lt;&gt;"",_xlfn.XLOOKUP(B24,Table1[ID],Table1[school_job]),"")</f>
        <v/>
      </c>
      <c r="T24" s="77" t="str">
        <f>IF($B24&lt;&gt;"",_xlfn.XLOOKUP(B24,Table1[ID],Table1[con_father]),"")</f>
        <v/>
      </c>
      <c r="U24" s="77" t="str">
        <f>IF($B24&lt;&gt;"",_xlfn.XLOOKUP(B24,Table1[ID],Table1[notes]),"")</f>
        <v/>
      </c>
      <c r="V24" s="80" t="str">
        <f>IF(B24&lt;&gt;"",IF(_xlfn.FLOOR.MATH(B24,100)=0,"غير موزع",_xlfn.XLOOKUP(_xlfn.FLOOR.MATH(B24,100),Classes!$A$1:$A$8,Classes!$B$1:$B$8,"error")),"")</f>
        <v/>
      </c>
    </row>
    <row r="25" spans="1:22" s="3" customFormat="1">
      <c r="A25" s="72" t="str">
        <f>IF(B25&lt;&gt;"",IF(_xlfn.XLOOKUP(TEXT(B25,"#"),'Standard report'!$B$5:$B$505,'Standard report'!$C$5:$C$505,"nn")="Company","=HYPERLINK("&amp;""""&amp;"https://raw.githubusercontent.com/KyrillosMorgan/preparatory/main/"&amp;B25&amp;".jpg"&amp;""""&amp;",IMAGE("&amp;""""&amp;"https://raw.githubusercontent.com/KyrillosMorgan/preparatory/main/"&amp;B25&amp;".jpg"&amp;""""&amp;"))",""),"")</f>
        <v/>
      </c>
      <c r="B25" s="77"/>
      <c r="C25" s="77" t="str">
        <f>IF(B25&lt;&gt;"",_xlfn.XLOOKUP(Class!B25,Table1[ID],Table1[fname]),"")</f>
        <v/>
      </c>
      <c r="D25" s="76" t="str" cm="1">
        <f t="array" ref="D25">IF((B25&lt;&gt;"")*(COUNTIF(Table2[ID],Class!B25)&lt;&gt;0),INDEX(Attendance_sorted!$A$1:$CV$500,MATCH(Class!B25,Attendance_sorted!$A$1:$A$500),COUNTIF(Table2[ID],Class!B25)+1),"")</f>
        <v/>
      </c>
      <c r="E25" s="77" t="str" cm="1">
        <f t="array" aca="1" ref="E25" ca="1">IF(B25&lt;&gt;"",SUM(('Attendance table'!$A$2:$A$501=Class!B25)*('Attendance table'!$B$2:$CW$501&lt;&gt;"")*('Attendance table'!$B$1:$CW$1&gt;DATE(YEAR(TODAY()),MONTH(TODAY()),DAY(TODAY())-MOD(WEEKDAY(TODAY())-6,7))-((Table3[حساب الحضور من اخر عدد مرات])*7))),"")</f>
        <v/>
      </c>
      <c r="F25" s="79" t="str" cm="1">
        <f t="array" ref="F25">IF(B25&lt;&gt;"",IF(E25*100/Table3[حساب الحضور من اخر عدد مرات]&gt;100,1,E25/Table3[حساب الحضور من اخر عدد مرات]),"")</f>
        <v/>
      </c>
      <c r="G25" s="77" t="str">
        <f>IF(B25&lt;&gt;"",_xlfn.XLOOKUP(B25,Table1[ID],Table1[tel2]),"")</f>
        <v/>
      </c>
      <c r="H25" s="77" t="str">
        <f>IF(B25&lt;&gt;"",_xlfn.XLOOKUP(B25,Table1[ID],Table1[tel4]),"")</f>
        <v/>
      </c>
      <c r="I25" s="77" t="str">
        <f>IF(B25&lt;&gt;"",_xlfn.XLOOKUP(B25,Table1[ID],Table1[tel3]),"")</f>
        <v/>
      </c>
      <c r="J25" s="77" t="str">
        <f>IF(B25&lt;&gt;"",_xlfn.XLOOKUP(B25,Table1[ID],Table1[tel1]),"")</f>
        <v/>
      </c>
      <c r="K25" s="77" t="str">
        <f>IF($B25&lt;&gt;"",_xlfn.XLOOKUP(B25,Table1[ID],Table1[address1]),"")</f>
        <v/>
      </c>
      <c r="L25" s="77" t="str">
        <f>IF($B25&lt;&gt;"",_xlfn.XLOOKUP(B25,Table1[ID],Table1[address2]),"")</f>
        <v/>
      </c>
      <c r="M25" s="77" t="str">
        <f>IF($B25&lt;&gt;"",_xlfn.XLOOKUP(B25,Table1[ID],Table1[address3]),"")</f>
        <v/>
      </c>
      <c r="N25" s="77" t="str">
        <f>IF($B25&lt;&gt;"",_xlfn.XLOOKUP(B25,Table1[ID],Table1[address4]),"")</f>
        <v/>
      </c>
      <c r="O25" s="77" t="str">
        <f>IF($B25&lt;&gt;"",_xlfn.XLOOKUP(B25,Table1[ID],Table1[address5]),"")</f>
        <v/>
      </c>
      <c r="P25" s="77" t="str">
        <f>IF($B25&lt;&gt;"",_xlfn.XLOOKUP(B25,Table1[ID],Table1[address7]),"")</f>
        <v/>
      </c>
      <c r="Q25" s="77" t="str">
        <f>IF($B25&lt;&gt;"",_xlfn.XLOOKUP(B25,Table1[ID],Table1[address6]),"")</f>
        <v/>
      </c>
      <c r="R25" s="76" t="str">
        <f>IF($B25&lt;&gt;"",_xlfn.XLOOKUP(B25,Table1[ID],Table1[bdate]),"")</f>
        <v/>
      </c>
      <c r="S25" s="77" t="str">
        <f>IF($B25&lt;&gt;"",_xlfn.XLOOKUP(B25,Table1[ID],Table1[school_job]),"")</f>
        <v/>
      </c>
      <c r="T25" s="77" t="str">
        <f>IF($B25&lt;&gt;"",_xlfn.XLOOKUP(B25,Table1[ID],Table1[con_father]),"")</f>
        <v/>
      </c>
      <c r="U25" s="77" t="str">
        <f>IF($B25&lt;&gt;"",_xlfn.XLOOKUP(B25,Table1[ID],Table1[notes]),"")</f>
        <v/>
      </c>
      <c r="V25" s="80" t="str">
        <f>IF(B25&lt;&gt;"",IF(_xlfn.FLOOR.MATH(B25,100)=0,"غير موزع",_xlfn.XLOOKUP(_xlfn.FLOOR.MATH(B25,100),Classes!$A$1:$A$8,Classes!$B$1:$B$8,"error")),"")</f>
        <v/>
      </c>
    </row>
    <row r="26" spans="1:22" s="3" customFormat="1">
      <c r="A26" s="72" t="str">
        <f>IF(B26&lt;&gt;"",IF(_xlfn.XLOOKUP(TEXT(B26,"#"),'Standard report'!$B$5:$B$505,'Standard report'!$C$5:$C$505,"nn")="Company","=HYPERLINK("&amp;""""&amp;"https://raw.githubusercontent.com/KyrillosMorgan/preparatory/main/"&amp;B26&amp;".jpg"&amp;""""&amp;",IMAGE("&amp;""""&amp;"https://raw.githubusercontent.com/KyrillosMorgan/preparatory/main/"&amp;B26&amp;".jpg"&amp;""""&amp;"))",""),"")</f>
        <v/>
      </c>
      <c r="B26" s="77"/>
      <c r="C26" s="77" t="str">
        <f>IF(B26&lt;&gt;"",_xlfn.XLOOKUP(Class!B26,Table1[ID],Table1[fname]),"")</f>
        <v/>
      </c>
      <c r="D26" s="76" t="str" cm="1">
        <f t="array" ref="D26">IF((B26&lt;&gt;"")*(COUNTIF(Table2[ID],Class!B26)&lt;&gt;0),INDEX(Attendance_sorted!$A$1:$CV$500,MATCH(Class!B26,Attendance_sorted!$A$1:$A$500),COUNTIF(Table2[ID],Class!B26)+1),"")</f>
        <v/>
      </c>
      <c r="E26" s="77" t="str" cm="1">
        <f t="array" aca="1" ref="E26" ca="1">IF(B26&lt;&gt;"",SUM(('Attendance table'!$A$2:$A$501=Class!B26)*('Attendance table'!$B$2:$CW$501&lt;&gt;"")*('Attendance table'!$B$1:$CW$1&gt;DATE(YEAR(TODAY()),MONTH(TODAY()),DAY(TODAY())-MOD(WEEKDAY(TODAY())-6,7))-((Table3[حساب الحضور من اخر عدد مرات])*7))),"")</f>
        <v/>
      </c>
      <c r="F26" s="79" t="str" cm="1">
        <f t="array" ref="F26">IF(B26&lt;&gt;"",IF(E26*100/Table3[حساب الحضور من اخر عدد مرات]&gt;100,1,E26/Table3[حساب الحضور من اخر عدد مرات]),"")</f>
        <v/>
      </c>
      <c r="G26" s="77" t="str">
        <f>IF(B26&lt;&gt;"",_xlfn.XLOOKUP(B26,Table1[ID],Table1[tel2]),"")</f>
        <v/>
      </c>
      <c r="H26" s="77" t="str">
        <f>IF(B26&lt;&gt;"",_xlfn.XLOOKUP(B26,Table1[ID],Table1[tel4]),"")</f>
        <v/>
      </c>
      <c r="I26" s="77" t="str">
        <f>IF(B26&lt;&gt;"",_xlfn.XLOOKUP(B26,Table1[ID],Table1[tel3]),"")</f>
        <v/>
      </c>
      <c r="J26" s="77" t="str">
        <f>IF(B26&lt;&gt;"",_xlfn.XLOOKUP(B26,Table1[ID],Table1[tel1]),"")</f>
        <v/>
      </c>
      <c r="K26" s="77" t="str">
        <f>IF($B26&lt;&gt;"",_xlfn.XLOOKUP(B26,Table1[ID],Table1[address1]),"")</f>
        <v/>
      </c>
      <c r="L26" s="77" t="str">
        <f>IF($B26&lt;&gt;"",_xlfn.XLOOKUP(B26,Table1[ID],Table1[address2]),"")</f>
        <v/>
      </c>
      <c r="M26" s="77" t="str">
        <f>IF($B26&lt;&gt;"",_xlfn.XLOOKUP(B26,Table1[ID],Table1[address3]),"")</f>
        <v/>
      </c>
      <c r="N26" s="77" t="str">
        <f>IF($B26&lt;&gt;"",_xlfn.XLOOKUP(B26,Table1[ID],Table1[address4]),"")</f>
        <v/>
      </c>
      <c r="O26" s="77" t="str">
        <f>IF($B26&lt;&gt;"",_xlfn.XLOOKUP(B26,Table1[ID],Table1[address5]),"")</f>
        <v/>
      </c>
      <c r="P26" s="77" t="str">
        <f>IF($B26&lt;&gt;"",_xlfn.XLOOKUP(B26,Table1[ID],Table1[address7]),"")</f>
        <v/>
      </c>
      <c r="Q26" s="77" t="str">
        <f>IF($B26&lt;&gt;"",_xlfn.XLOOKUP(B26,Table1[ID],Table1[address6]),"")</f>
        <v/>
      </c>
      <c r="R26" s="76" t="str">
        <f>IF($B26&lt;&gt;"",_xlfn.XLOOKUP(B26,Table1[ID],Table1[bdate]),"")</f>
        <v/>
      </c>
      <c r="S26" s="77" t="str">
        <f>IF($B26&lt;&gt;"",_xlfn.XLOOKUP(B26,Table1[ID],Table1[school_job]),"")</f>
        <v/>
      </c>
      <c r="T26" s="77" t="str">
        <f>IF($B26&lt;&gt;"",_xlfn.XLOOKUP(B26,Table1[ID],Table1[con_father]),"")</f>
        <v/>
      </c>
      <c r="U26" s="77" t="str">
        <f>IF($B26&lt;&gt;"",_xlfn.XLOOKUP(B26,Table1[ID],Table1[notes]),"")</f>
        <v/>
      </c>
      <c r="V26" s="80" t="str">
        <f>IF(B26&lt;&gt;"",IF(_xlfn.FLOOR.MATH(B26,100)=0,"غير موزع",_xlfn.XLOOKUP(_xlfn.FLOOR.MATH(B26,100),Classes!$A$1:$A$8,Classes!$B$1:$B$8,"error")),"")</f>
        <v/>
      </c>
    </row>
    <row r="27" spans="1:22" s="3" customFormat="1">
      <c r="A27" s="72" t="str">
        <f>IF(B27&lt;&gt;"",IF(_xlfn.XLOOKUP(TEXT(B27,"#"),'Standard report'!$B$5:$B$505,'Standard report'!$C$5:$C$505,"nn")="Company","=HYPERLINK("&amp;""""&amp;"https://raw.githubusercontent.com/KyrillosMorgan/preparatory/main/"&amp;B27&amp;".jpg"&amp;""""&amp;",IMAGE("&amp;""""&amp;"https://raw.githubusercontent.com/KyrillosMorgan/preparatory/main/"&amp;B27&amp;".jpg"&amp;""""&amp;"))",""),"")</f>
        <v/>
      </c>
      <c r="B27" s="77"/>
      <c r="C27" s="77" t="str">
        <f>IF(B27&lt;&gt;"",_xlfn.XLOOKUP(Class!B27,Table1[ID],Table1[fname]),"")</f>
        <v/>
      </c>
      <c r="D27" s="76" t="str" cm="1">
        <f t="array" ref="D27">IF((B27&lt;&gt;"")*(COUNTIF(Table2[ID],Class!B27)&lt;&gt;0),INDEX(Attendance_sorted!$A$1:$CV$500,MATCH(Class!B27,Attendance_sorted!$A$1:$A$500),COUNTIF(Table2[ID],Class!B27)+1),"")</f>
        <v/>
      </c>
      <c r="E27" s="77" t="str" cm="1">
        <f t="array" aca="1" ref="E27" ca="1">IF(B27&lt;&gt;"",SUM(('Attendance table'!$A$2:$A$501=Class!B27)*('Attendance table'!$B$2:$CW$501&lt;&gt;"")*('Attendance table'!$B$1:$CW$1&gt;DATE(YEAR(TODAY()),MONTH(TODAY()),DAY(TODAY())-MOD(WEEKDAY(TODAY())-6,7))-((Table3[حساب الحضور من اخر عدد مرات])*7))),"")</f>
        <v/>
      </c>
      <c r="F27" s="79" t="str" cm="1">
        <f t="array" ref="F27">IF(B27&lt;&gt;"",IF(E27*100/Table3[حساب الحضور من اخر عدد مرات]&gt;100,1,E27/Table3[حساب الحضور من اخر عدد مرات]),"")</f>
        <v/>
      </c>
      <c r="G27" s="77" t="str">
        <f>IF(B27&lt;&gt;"",_xlfn.XLOOKUP(B27,Table1[ID],Table1[tel2]),"")</f>
        <v/>
      </c>
      <c r="H27" s="77" t="str">
        <f>IF(B27&lt;&gt;"",_xlfn.XLOOKUP(B27,Table1[ID],Table1[tel4]),"")</f>
        <v/>
      </c>
      <c r="I27" s="77" t="str">
        <f>IF(B27&lt;&gt;"",_xlfn.XLOOKUP(B27,Table1[ID],Table1[tel3]),"")</f>
        <v/>
      </c>
      <c r="J27" s="77" t="str">
        <f>IF(B27&lt;&gt;"",_xlfn.XLOOKUP(B27,Table1[ID],Table1[tel1]),"")</f>
        <v/>
      </c>
      <c r="K27" s="77" t="str">
        <f>IF($B27&lt;&gt;"",_xlfn.XLOOKUP(B27,Table1[ID],Table1[address1]),"")</f>
        <v/>
      </c>
      <c r="L27" s="77" t="str">
        <f>IF($B27&lt;&gt;"",_xlfn.XLOOKUP(B27,Table1[ID],Table1[address2]),"")</f>
        <v/>
      </c>
      <c r="M27" s="77" t="str">
        <f>IF($B27&lt;&gt;"",_xlfn.XLOOKUP(B27,Table1[ID],Table1[address3]),"")</f>
        <v/>
      </c>
      <c r="N27" s="77" t="str">
        <f>IF($B27&lt;&gt;"",_xlfn.XLOOKUP(B27,Table1[ID],Table1[address4]),"")</f>
        <v/>
      </c>
      <c r="O27" s="77" t="str">
        <f>IF($B27&lt;&gt;"",_xlfn.XLOOKUP(B27,Table1[ID],Table1[address5]),"")</f>
        <v/>
      </c>
      <c r="P27" s="77" t="str">
        <f>IF($B27&lt;&gt;"",_xlfn.XLOOKUP(B27,Table1[ID],Table1[address7]),"")</f>
        <v/>
      </c>
      <c r="Q27" s="77" t="str">
        <f>IF($B27&lt;&gt;"",_xlfn.XLOOKUP(B27,Table1[ID],Table1[address6]),"")</f>
        <v/>
      </c>
      <c r="R27" s="76" t="str">
        <f>IF($B27&lt;&gt;"",_xlfn.XLOOKUP(B27,Table1[ID],Table1[bdate]),"")</f>
        <v/>
      </c>
      <c r="S27" s="77" t="str">
        <f>IF($B27&lt;&gt;"",_xlfn.XLOOKUP(B27,Table1[ID],Table1[school_job]),"")</f>
        <v/>
      </c>
      <c r="T27" s="77" t="str">
        <f>IF($B27&lt;&gt;"",_xlfn.XLOOKUP(B27,Table1[ID],Table1[con_father]),"")</f>
        <v/>
      </c>
      <c r="U27" s="77" t="str">
        <f>IF($B27&lt;&gt;"",_xlfn.XLOOKUP(B27,Table1[ID],Table1[notes]),"")</f>
        <v/>
      </c>
      <c r="V27" s="80" t="str">
        <f>IF(B27&lt;&gt;"",IF(_xlfn.FLOOR.MATH(B27,100)=0,"غير موزع",_xlfn.XLOOKUP(_xlfn.FLOOR.MATH(B27,100),Classes!$A$1:$A$8,Classes!$B$1:$B$8,"error")),"")</f>
        <v/>
      </c>
    </row>
    <row r="28" spans="1:22" s="3" customFormat="1">
      <c r="A28" s="72" t="str">
        <f>IF(B28&lt;&gt;"",IF(_xlfn.XLOOKUP(TEXT(B28,"#"),'Standard report'!$B$5:$B$505,'Standard report'!$C$5:$C$505,"nn")="Company","=HYPERLINK("&amp;""""&amp;"https://raw.githubusercontent.com/KyrillosMorgan/preparatory/main/"&amp;B28&amp;".jpg"&amp;""""&amp;",IMAGE("&amp;""""&amp;"https://raw.githubusercontent.com/KyrillosMorgan/preparatory/main/"&amp;B28&amp;".jpg"&amp;""""&amp;"))",""),"")</f>
        <v/>
      </c>
      <c r="B28" s="77"/>
      <c r="C28" s="77" t="str">
        <f>IF(B28&lt;&gt;"",_xlfn.XLOOKUP(Class!B28,Table1[ID],Table1[fname]),"")</f>
        <v/>
      </c>
      <c r="D28" s="76" t="str" cm="1">
        <f t="array" ref="D28">IF((B28&lt;&gt;"")*(COUNTIF(Table2[ID],Class!B28)&lt;&gt;0),INDEX(Attendance_sorted!$A$1:$CV$500,MATCH(Class!B28,Attendance_sorted!$A$1:$A$500),COUNTIF(Table2[ID],Class!B28)+1),"")</f>
        <v/>
      </c>
      <c r="E28" s="77" t="str" cm="1">
        <f t="array" aca="1" ref="E28" ca="1">IF(B28&lt;&gt;"",SUM(('Attendance table'!$A$2:$A$501=Class!B28)*('Attendance table'!$B$2:$CW$501&lt;&gt;"")*('Attendance table'!$B$1:$CW$1&gt;DATE(YEAR(TODAY()),MONTH(TODAY()),DAY(TODAY())-MOD(WEEKDAY(TODAY())-6,7))-((Table3[حساب الحضور من اخر عدد مرات])*7))),"")</f>
        <v/>
      </c>
      <c r="F28" s="79" t="str" cm="1">
        <f t="array" ref="F28">IF(B28&lt;&gt;"",IF(E28*100/Table3[حساب الحضور من اخر عدد مرات]&gt;100,1,E28/Table3[حساب الحضور من اخر عدد مرات]),"")</f>
        <v/>
      </c>
      <c r="G28" s="77" t="str">
        <f>IF(B28&lt;&gt;"",_xlfn.XLOOKUP(B28,Table1[ID],Table1[tel2]),"")</f>
        <v/>
      </c>
      <c r="H28" s="77" t="str">
        <f>IF(B28&lt;&gt;"",_xlfn.XLOOKUP(B28,Table1[ID],Table1[tel4]),"")</f>
        <v/>
      </c>
      <c r="I28" s="77" t="str">
        <f>IF(B28&lt;&gt;"",_xlfn.XLOOKUP(B28,Table1[ID],Table1[tel3]),"")</f>
        <v/>
      </c>
      <c r="J28" s="77" t="str">
        <f>IF(B28&lt;&gt;"",_xlfn.XLOOKUP(B28,Table1[ID],Table1[tel1]),"")</f>
        <v/>
      </c>
      <c r="K28" s="77" t="str">
        <f>IF($B28&lt;&gt;"",_xlfn.XLOOKUP(B28,Table1[ID],Table1[address1]),"")</f>
        <v/>
      </c>
      <c r="L28" s="77" t="str">
        <f>IF($B28&lt;&gt;"",_xlfn.XLOOKUP(B28,Table1[ID],Table1[address2]),"")</f>
        <v/>
      </c>
      <c r="M28" s="77" t="str">
        <f>IF($B28&lt;&gt;"",_xlfn.XLOOKUP(B28,Table1[ID],Table1[address3]),"")</f>
        <v/>
      </c>
      <c r="N28" s="77" t="str">
        <f>IF($B28&lt;&gt;"",_xlfn.XLOOKUP(B28,Table1[ID],Table1[address4]),"")</f>
        <v/>
      </c>
      <c r="O28" s="77" t="str">
        <f>IF($B28&lt;&gt;"",_xlfn.XLOOKUP(B28,Table1[ID],Table1[address5]),"")</f>
        <v/>
      </c>
      <c r="P28" s="77" t="str">
        <f>IF($B28&lt;&gt;"",_xlfn.XLOOKUP(B28,Table1[ID],Table1[address7]),"")</f>
        <v/>
      </c>
      <c r="Q28" s="77" t="str">
        <f>IF($B28&lt;&gt;"",_xlfn.XLOOKUP(B28,Table1[ID],Table1[address6]),"")</f>
        <v/>
      </c>
      <c r="R28" s="76" t="str">
        <f>IF($B28&lt;&gt;"",_xlfn.XLOOKUP(B28,Table1[ID],Table1[bdate]),"")</f>
        <v/>
      </c>
      <c r="S28" s="77" t="str">
        <f>IF($B28&lt;&gt;"",_xlfn.XLOOKUP(B28,Table1[ID],Table1[school_job]),"")</f>
        <v/>
      </c>
      <c r="T28" s="77" t="str">
        <f>IF($B28&lt;&gt;"",_xlfn.XLOOKUP(B28,Table1[ID],Table1[con_father]),"")</f>
        <v/>
      </c>
      <c r="U28" s="77" t="str">
        <f>IF($B28&lt;&gt;"",_xlfn.XLOOKUP(B28,Table1[ID],Table1[notes]),"")</f>
        <v/>
      </c>
      <c r="V28" s="80" t="str">
        <f>IF(B28&lt;&gt;"",IF(_xlfn.FLOOR.MATH(B28,100)=0,"غير موزع",_xlfn.XLOOKUP(_xlfn.FLOOR.MATH(B28,100),Classes!$A$1:$A$8,Classes!$B$1:$B$8,"error")),"")</f>
        <v/>
      </c>
    </row>
    <row r="29" spans="1:22" s="3" customFormat="1">
      <c r="A29" s="72" t="str">
        <f>IF(B29&lt;&gt;"",IF(_xlfn.XLOOKUP(TEXT(B29,"#"),'Standard report'!$B$5:$B$505,'Standard report'!$C$5:$C$505,"nn")="Company","=HYPERLINK("&amp;""""&amp;"https://raw.githubusercontent.com/KyrillosMorgan/preparatory/main/"&amp;B29&amp;".jpg"&amp;""""&amp;",IMAGE("&amp;""""&amp;"https://raw.githubusercontent.com/KyrillosMorgan/preparatory/main/"&amp;B29&amp;".jpg"&amp;""""&amp;"))",""),"")</f>
        <v/>
      </c>
      <c r="B29" s="77"/>
      <c r="C29" s="77" t="str">
        <f>IF(B29&lt;&gt;"",_xlfn.XLOOKUP(Class!B29,Table1[ID],Table1[fname]),"")</f>
        <v/>
      </c>
      <c r="D29" s="76" t="str" cm="1">
        <f t="array" ref="D29">IF((B29&lt;&gt;"")*(COUNTIF(Table2[ID],Class!B29)&lt;&gt;0),INDEX(Attendance_sorted!$A$1:$CV$500,MATCH(Class!B29,Attendance_sorted!$A$1:$A$500),COUNTIF(Table2[ID],Class!B29)+1),"")</f>
        <v/>
      </c>
      <c r="E29" s="77" t="str" cm="1">
        <f t="array" aca="1" ref="E29" ca="1">IF(B29&lt;&gt;"",SUM(('Attendance table'!$A$2:$A$501=Class!B29)*('Attendance table'!$B$2:$CW$501&lt;&gt;"")*('Attendance table'!$B$1:$CW$1&gt;DATE(YEAR(TODAY()),MONTH(TODAY()),DAY(TODAY())-MOD(WEEKDAY(TODAY())-6,7))-((Table3[حساب الحضور من اخر عدد مرات])*7))),"")</f>
        <v/>
      </c>
      <c r="F29" s="79" t="str" cm="1">
        <f t="array" ref="F29">IF(B29&lt;&gt;"",IF(E29*100/Table3[حساب الحضور من اخر عدد مرات]&gt;100,1,E29/Table3[حساب الحضور من اخر عدد مرات]),"")</f>
        <v/>
      </c>
      <c r="G29" s="77" t="str">
        <f>IF(B29&lt;&gt;"",_xlfn.XLOOKUP(B29,Table1[ID],Table1[tel2]),"")</f>
        <v/>
      </c>
      <c r="H29" s="77" t="str">
        <f>IF(B29&lt;&gt;"",_xlfn.XLOOKUP(B29,Table1[ID],Table1[tel4]),"")</f>
        <v/>
      </c>
      <c r="I29" s="77" t="str">
        <f>IF(B29&lt;&gt;"",_xlfn.XLOOKUP(B29,Table1[ID],Table1[tel3]),"")</f>
        <v/>
      </c>
      <c r="J29" s="77" t="str">
        <f>IF(B29&lt;&gt;"",_xlfn.XLOOKUP(B29,Table1[ID],Table1[tel1]),"")</f>
        <v/>
      </c>
      <c r="K29" s="77" t="str">
        <f>IF($B29&lt;&gt;"",_xlfn.XLOOKUP(B29,Table1[ID],Table1[address1]),"")</f>
        <v/>
      </c>
      <c r="L29" s="77" t="str">
        <f>IF($B29&lt;&gt;"",_xlfn.XLOOKUP(B29,Table1[ID],Table1[address2]),"")</f>
        <v/>
      </c>
      <c r="M29" s="77" t="str">
        <f>IF($B29&lt;&gt;"",_xlfn.XLOOKUP(B29,Table1[ID],Table1[address3]),"")</f>
        <v/>
      </c>
      <c r="N29" s="77" t="str">
        <f>IF($B29&lt;&gt;"",_xlfn.XLOOKUP(B29,Table1[ID],Table1[address4]),"")</f>
        <v/>
      </c>
      <c r="O29" s="77" t="str">
        <f>IF($B29&lt;&gt;"",_xlfn.XLOOKUP(B29,Table1[ID],Table1[address5]),"")</f>
        <v/>
      </c>
      <c r="P29" s="77" t="str">
        <f>IF($B29&lt;&gt;"",_xlfn.XLOOKUP(B29,Table1[ID],Table1[address7]),"")</f>
        <v/>
      </c>
      <c r="Q29" s="77" t="str">
        <f>IF($B29&lt;&gt;"",_xlfn.XLOOKUP(B29,Table1[ID],Table1[address6]),"")</f>
        <v/>
      </c>
      <c r="R29" s="76" t="str">
        <f>IF($B29&lt;&gt;"",_xlfn.XLOOKUP(B29,Table1[ID],Table1[bdate]),"")</f>
        <v/>
      </c>
      <c r="S29" s="77" t="str">
        <f>IF($B29&lt;&gt;"",_xlfn.XLOOKUP(B29,Table1[ID],Table1[school_job]),"")</f>
        <v/>
      </c>
      <c r="T29" s="77" t="str">
        <f>IF($B29&lt;&gt;"",_xlfn.XLOOKUP(B29,Table1[ID],Table1[con_father]),"")</f>
        <v/>
      </c>
      <c r="U29" s="77" t="str">
        <f>IF($B29&lt;&gt;"",_xlfn.XLOOKUP(B29,Table1[ID],Table1[notes]),"")</f>
        <v/>
      </c>
      <c r="V29" s="80" t="str">
        <f>IF(B29&lt;&gt;"",IF(_xlfn.FLOOR.MATH(B29,100)=0,"غير موزع",_xlfn.XLOOKUP(_xlfn.FLOOR.MATH(B29,100),Classes!$A$1:$A$8,Classes!$B$1:$B$8,"error")),"")</f>
        <v/>
      </c>
    </row>
    <row r="30" spans="1:22" s="3" customFormat="1">
      <c r="A30" s="72" t="str">
        <f>IF(B30&lt;&gt;"",IF(_xlfn.XLOOKUP(TEXT(B30,"#"),'Standard report'!$B$5:$B$505,'Standard report'!$C$5:$C$505,"nn")="Company","=HYPERLINK("&amp;""""&amp;"https://raw.githubusercontent.com/KyrillosMorgan/preparatory/main/"&amp;B30&amp;".jpg"&amp;""""&amp;",IMAGE("&amp;""""&amp;"https://raw.githubusercontent.com/KyrillosMorgan/preparatory/main/"&amp;B30&amp;".jpg"&amp;""""&amp;"))",""),"")</f>
        <v/>
      </c>
      <c r="B30" s="77"/>
      <c r="C30" s="77" t="str">
        <f>IF(B30&lt;&gt;"",_xlfn.XLOOKUP(Class!B30,Table1[ID],Table1[fname]),"")</f>
        <v/>
      </c>
      <c r="D30" s="76" t="str" cm="1">
        <f t="array" ref="D30">IF((B30&lt;&gt;"")*(COUNTIF(Table2[ID],Class!B30)&lt;&gt;0),INDEX(Attendance_sorted!$A$1:$CV$500,MATCH(Class!B30,Attendance_sorted!$A$1:$A$500),COUNTIF(Table2[ID],Class!B30)+1),"")</f>
        <v/>
      </c>
      <c r="E30" s="77" t="str" cm="1">
        <f t="array" aca="1" ref="E30" ca="1">IF(B30&lt;&gt;"",SUM(('Attendance table'!$A$2:$A$501=Class!B30)*('Attendance table'!$B$2:$CW$501&lt;&gt;"")*('Attendance table'!$B$1:$CW$1&gt;DATE(YEAR(TODAY()),MONTH(TODAY()),DAY(TODAY())-MOD(WEEKDAY(TODAY())-6,7))-((Table3[حساب الحضور من اخر عدد مرات])*7))),"")</f>
        <v/>
      </c>
      <c r="F30" s="79" t="str" cm="1">
        <f t="array" ref="F30">IF(B30&lt;&gt;"",IF(E30*100/Table3[حساب الحضور من اخر عدد مرات]&gt;100,1,E30/Table3[حساب الحضور من اخر عدد مرات]),"")</f>
        <v/>
      </c>
      <c r="G30" s="77" t="str">
        <f>IF(B30&lt;&gt;"",_xlfn.XLOOKUP(B30,Table1[ID],Table1[tel2]),"")</f>
        <v/>
      </c>
      <c r="H30" s="77" t="str">
        <f>IF(B30&lt;&gt;"",_xlfn.XLOOKUP(B30,Table1[ID],Table1[tel4]),"")</f>
        <v/>
      </c>
      <c r="I30" s="77" t="str">
        <f>IF(B30&lt;&gt;"",_xlfn.XLOOKUP(B30,Table1[ID],Table1[tel3]),"")</f>
        <v/>
      </c>
      <c r="J30" s="77" t="str">
        <f>IF(B30&lt;&gt;"",_xlfn.XLOOKUP(B30,Table1[ID],Table1[tel1]),"")</f>
        <v/>
      </c>
      <c r="K30" s="77" t="str">
        <f>IF($B30&lt;&gt;"",_xlfn.XLOOKUP(B30,Table1[ID],Table1[address1]),"")</f>
        <v/>
      </c>
      <c r="L30" s="77" t="str">
        <f>IF($B30&lt;&gt;"",_xlfn.XLOOKUP(B30,Table1[ID],Table1[address2]),"")</f>
        <v/>
      </c>
      <c r="M30" s="77" t="str">
        <f>IF($B30&lt;&gt;"",_xlfn.XLOOKUP(B30,Table1[ID],Table1[address3]),"")</f>
        <v/>
      </c>
      <c r="N30" s="77" t="str">
        <f>IF($B30&lt;&gt;"",_xlfn.XLOOKUP(B30,Table1[ID],Table1[address4]),"")</f>
        <v/>
      </c>
      <c r="O30" s="77" t="str">
        <f>IF($B30&lt;&gt;"",_xlfn.XLOOKUP(B30,Table1[ID],Table1[address5]),"")</f>
        <v/>
      </c>
      <c r="P30" s="77" t="str">
        <f>IF($B30&lt;&gt;"",_xlfn.XLOOKUP(B30,Table1[ID],Table1[address7]),"")</f>
        <v/>
      </c>
      <c r="Q30" s="77" t="str">
        <f>IF($B30&lt;&gt;"",_xlfn.XLOOKUP(B30,Table1[ID],Table1[address6]),"")</f>
        <v/>
      </c>
      <c r="R30" s="76" t="str">
        <f>IF($B30&lt;&gt;"",_xlfn.XLOOKUP(B30,Table1[ID],Table1[bdate]),"")</f>
        <v/>
      </c>
      <c r="S30" s="77" t="str">
        <f>IF($B30&lt;&gt;"",_xlfn.XLOOKUP(B30,Table1[ID],Table1[school_job]),"")</f>
        <v/>
      </c>
      <c r="T30" s="77" t="str">
        <f>IF($B30&lt;&gt;"",_xlfn.XLOOKUP(B30,Table1[ID],Table1[con_father]),"")</f>
        <v/>
      </c>
      <c r="U30" s="77" t="str">
        <f>IF($B30&lt;&gt;"",_xlfn.XLOOKUP(B30,Table1[ID],Table1[notes]),"")</f>
        <v/>
      </c>
      <c r="V30" s="80" t="str">
        <f>IF(B30&lt;&gt;"",IF(_xlfn.FLOOR.MATH(B30,100)=0,"غير موزع",_xlfn.XLOOKUP(_xlfn.FLOOR.MATH(B30,100),Classes!$A$1:$A$8,Classes!$B$1:$B$8,"error")),"")</f>
        <v/>
      </c>
    </row>
    <row r="31" spans="1:22" s="3" customFormat="1">
      <c r="A31" s="72" t="str">
        <f>IF(B31&lt;&gt;"",IF(_xlfn.XLOOKUP(TEXT(B31,"#"),'Standard report'!$B$5:$B$505,'Standard report'!$C$5:$C$505,"nn")="Company","=HYPERLINK("&amp;""""&amp;"https://raw.githubusercontent.com/KyrillosMorgan/preparatory/main/"&amp;B31&amp;".jpg"&amp;""""&amp;",IMAGE("&amp;""""&amp;"https://raw.githubusercontent.com/KyrillosMorgan/preparatory/main/"&amp;B31&amp;".jpg"&amp;""""&amp;"))",""),"")</f>
        <v/>
      </c>
      <c r="B31" s="77"/>
      <c r="C31" s="77" t="str">
        <f>IF(B31&lt;&gt;"",_xlfn.XLOOKUP(Class!B31,Table1[ID],Table1[fname]),"")</f>
        <v/>
      </c>
      <c r="D31" s="76" t="str" cm="1">
        <f t="array" ref="D31">IF((B31&lt;&gt;"")*(COUNTIF(Table2[ID],Class!B31)&lt;&gt;0),INDEX(Attendance_sorted!$A$1:$CV$500,MATCH(Class!B31,Attendance_sorted!$A$1:$A$500),COUNTIF(Table2[ID],Class!B31)+1),"")</f>
        <v/>
      </c>
      <c r="E31" s="77" t="str" cm="1">
        <f t="array" aca="1" ref="E31" ca="1">IF(B31&lt;&gt;"",SUM(('Attendance table'!$A$2:$A$501=Class!B31)*('Attendance table'!$B$2:$CW$501&lt;&gt;"")*('Attendance table'!$B$1:$CW$1&gt;DATE(YEAR(TODAY()),MONTH(TODAY()),DAY(TODAY())-MOD(WEEKDAY(TODAY())-6,7))-((Table3[حساب الحضور من اخر عدد مرات])*7))),"")</f>
        <v/>
      </c>
      <c r="F31" s="79" t="str" cm="1">
        <f t="array" ref="F31">IF(B31&lt;&gt;"",IF(E31*100/Table3[حساب الحضور من اخر عدد مرات]&gt;100,1,E31/Table3[حساب الحضور من اخر عدد مرات]),"")</f>
        <v/>
      </c>
      <c r="G31" s="77" t="str">
        <f>IF(B31&lt;&gt;"",_xlfn.XLOOKUP(B31,Table1[ID],Table1[tel2]),"")</f>
        <v/>
      </c>
      <c r="H31" s="77" t="str">
        <f>IF(B31&lt;&gt;"",_xlfn.XLOOKUP(B31,Table1[ID],Table1[tel4]),"")</f>
        <v/>
      </c>
      <c r="I31" s="77" t="str">
        <f>IF(B31&lt;&gt;"",_xlfn.XLOOKUP(B31,Table1[ID],Table1[tel3]),"")</f>
        <v/>
      </c>
      <c r="J31" s="77" t="str">
        <f>IF(B31&lt;&gt;"",_xlfn.XLOOKUP(B31,Table1[ID],Table1[tel1]),"")</f>
        <v/>
      </c>
      <c r="K31" s="77" t="str">
        <f>IF($B31&lt;&gt;"",_xlfn.XLOOKUP(B31,Table1[ID],Table1[address1]),"")</f>
        <v/>
      </c>
      <c r="L31" s="77" t="str">
        <f>IF($B31&lt;&gt;"",_xlfn.XLOOKUP(B31,Table1[ID],Table1[address2]),"")</f>
        <v/>
      </c>
      <c r="M31" s="77" t="str">
        <f>IF($B31&lt;&gt;"",_xlfn.XLOOKUP(B31,Table1[ID],Table1[address3]),"")</f>
        <v/>
      </c>
      <c r="N31" s="77" t="str">
        <f>IF($B31&lt;&gt;"",_xlfn.XLOOKUP(B31,Table1[ID],Table1[address4]),"")</f>
        <v/>
      </c>
      <c r="O31" s="77" t="str">
        <f>IF($B31&lt;&gt;"",_xlfn.XLOOKUP(B31,Table1[ID],Table1[address5]),"")</f>
        <v/>
      </c>
      <c r="P31" s="77" t="str">
        <f>IF($B31&lt;&gt;"",_xlfn.XLOOKUP(B31,Table1[ID],Table1[address7]),"")</f>
        <v/>
      </c>
      <c r="Q31" s="77" t="str">
        <f>IF($B31&lt;&gt;"",_xlfn.XLOOKUP(B31,Table1[ID],Table1[address6]),"")</f>
        <v/>
      </c>
      <c r="R31" s="76" t="str">
        <f>IF($B31&lt;&gt;"",_xlfn.XLOOKUP(B31,Table1[ID],Table1[bdate]),"")</f>
        <v/>
      </c>
      <c r="S31" s="77" t="str">
        <f>IF($B31&lt;&gt;"",_xlfn.XLOOKUP(B31,Table1[ID],Table1[school_job]),"")</f>
        <v/>
      </c>
      <c r="T31" s="77" t="str">
        <f>IF($B31&lt;&gt;"",_xlfn.XLOOKUP(B31,Table1[ID],Table1[con_father]),"")</f>
        <v/>
      </c>
      <c r="U31" s="77" t="str">
        <f>IF($B31&lt;&gt;"",_xlfn.XLOOKUP(B31,Table1[ID],Table1[notes]),"")</f>
        <v/>
      </c>
      <c r="V31" s="80" t="str">
        <f>IF(B31&lt;&gt;"",IF(_xlfn.FLOOR.MATH(B31,100)=0,"غير موزع",_xlfn.XLOOKUP(_xlfn.FLOOR.MATH(B31,100),Classes!$A$1:$A$8,Classes!$B$1:$B$8,"error")),"")</f>
        <v/>
      </c>
    </row>
    <row r="32" spans="1:22" s="3" customFormat="1">
      <c r="A32" s="72" t="str">
        <f>IF(B32&lt;&gt;"",IF(_xlfn.XLOOKUP(TEXT(B32,"#"),'Standard report'!$B$5:$B$505,'Standard report'!$C$5:$C$505,"nn")="Company","=HYPERLINK("&amp;""""&amp;"https://raw.githubusercontent.com/KyrillosMorgan/preparatory/main/"&amp;B32&amp;".jpg"&amp;""""&amp;",IMAGE("&amp;""""&amp;"https://raw.githubusercontent.com/KyrillosMorgan/preparatory/main/"&amp;B32&amp;".jpg"&amp;""""&amp;"))",""),"")</f>
        <v/>
      </c>
      <c r="B32" s="77"/>
      <c r="C32" s="77" t="str">
        <f>IF(B32&lt;&gt;"",_xlfn.XLOOKUP(Class!B32,Table1[ID],Table1[fname]),"")</f>
        <v/>
      </c>
      <c r="D32" s="76" t="str" cm="1">
        <f t="array" ref="D32">IF((B32&lt;&gt;"")*(COUNTIF(Table2[ID],Class!B32)&lt;&gt;0),INDEX(Attendance_sorted!$A$1:$CV$500,MATCH(Class!B32,Attendance_sorted!$A$1:$A$500),COUNTIF(Table2[ID],Class!B32)+1),"")</f>
        <v/>
      </c>
      <c r="E32" s="77" t="str" cm="1">
        <f t="array" aca="1" ref="E32" ca="1">IF(B32&lt;&gt;"",SUM(('Attendance table'!$A$2:$A$501=Class!B32)*('Attendance table'!$B$2:$CW$501&lt;&gt;"")*('Attendance table'!$B$1:$CW$1&gt;DATE(YEAR(TODAY()),MONTH(TODAY()),DAY(TODAY())-MOD(WEEKDAY(TODAY())-6,7))-((Table3[حساب الحضور من اخر عدد مرات])*7))),"")</f>
        <v/>
      </c>
      <c r="F32" s="79" t="str" cm="1">
        <f t="array" ref="F32">IF(B32&lt;&gt;"",IF(E32*100/Table3[حساب الحضور من اخر عدد مرات]&gt;100,1,E32/Table3[حساب الحضور من اخر عدد مرات]),"")</f>
        <v/>
      </c>
      <c r="G32" s="77" t="str">
        <f>IF(B32&lt;&gt;"",_xlfn.XLOOKUP(B32,Table1[ID],Table1[tel2]),"")</f>
        <v/>
      </c>
      <c r="H32" s="77" t="str">
        <f>IF(B32&lt;&gt;"",_xlfn.XLOOKUP(B32,Table1[ID],Table1[tel4]),"")</f>
        <v/>
      </c>
      <c r="I32" s="77" t="str">
        <f>IF(B32&lt;&gt;"",_xlfn.XLOOKUP(B32,Table1[ID],Table1[tel3]),"")</f>
        <v/>
      </c>
      <c r="J32" s="77" t="str">
        <f>IF(B32&lt;&gt;"",_xlfn.XLOOKUP(B32,Table1[ID],Table1[tel1]),"")</f>
        <v/>
      </c>
      <c r="K32" s="77" t="str">
        <f>IF($B32&lt;&gt;"",_xlfn.XLOOKUP(B32,Table1[ID],Table1[address1]),"")</f>
        <v/>
      </c>
      <c r="L32" s="77" t="str">
        <f>IF($B32&lt;&gt;"",_xlfn.XLOOKUP(B32,Table1[ID],Table1[address2]),"")</f>
        <v/>
      </c>
      <c r="M32" s="77" t="str">
        <f>IF($B32&lt;&gt;"",_xlfn.XLOOKUP(B32,Table1[ID],Table1[address3]),"")</f>
        <v/>
      </c>
      <c r="N32" s="77" t="str">
        <f>IF($B32&lt;&gt;"",_xlfn.XLOOKUP(B32,Table1[ID],Table1[address4]),"")</f>
        <v/>
      </c>
      <c r="O32" s="77" t="str">
        <f>IF($B32&lt;&gt;"",_xlfn.XLOOKUP(B32,Table1[ID],Table1[address5]),"")</f>
        <v/>
      </c>
      <c r="P32" s="77" t="str">
        <f>IF($B32&lt;&gt;"",_xlfn.XLOOKUP(B32,Table1[ID],Table1[address7]),"")</f>
        <v/>
      </c>
      <c r="Q32" s="77" t="str">
        <f>IF($B32&lt;&gt;"",_xlfn.XLOOKUP(B32,Table1[ID],Table1[address6]),"")</f>
        <v/>
      </c>
      <c r="R32" s="76" t="str">
        <f>IF($B32&lt;&gt;"",_xlfn.XLOOKUP(B32,Table1[ID],Table1[bdate]),"")</f>
        <v/>
      </c>
      <c r="S32" s="77" t="str">
        <f>IF($B32&lt;&gt;"",_xlfn.XLOOKUP(B32,Table1[ID],Table1[school_job]),"")</f>
        <v/>
      </c>
      <c r="T32" s="77" t="str">
        <f>IF($B32&lt;&gt;"",_xlfn.XLOOKUP(B32,Table1[ID],Table1[con_father]),"")</f>
        <v/>
      </c>
      <c r="U32" s="77" t="str">
        <f>IF($B32&lt;&gt;"",_xlfn.XLOOKUP(B32,Table1[ID],Table1[notes]),"")</f>
        <v/>
      </c>
      <c r="V32" s="80" t="str">
        <f>IF(B32&lt;&gt;"",IF(_xlfn.FLOOR.MATH(B32,100)=0,"غير موزع",_xlfn.XLOOKUP(_xlfn.FLOOR.MATH(B32,100),Classes!$A$1:$A$8,Classes!$B$1:$B$8,"error")),"")</f>
        <v/>
      </c>
    </row>
    <row r="33" spans="1:22" s="3" customFormat="1">
      <c r="A33" s="72" t="str">
        <f>IF(B33&lt;&gt;"",IF(_xlfn.XLOOKUP(TEXT(B33,"#"),'Standard report'!$B$5:$B$505,'Standard report'!$C$5:$C$505,"nn")="Company","=HYPERLINK("&amp;""""&amp;"https://raw.githubusercontent.com/KyrillosMorgan/preparatory/main/"&amp;B33&amp;".jpg"&amp;""""&amp;",IMAGE("&amp;""""&amp;"https://raw.githubusercontent.com/KyrillosMorgan/preparatory/main/"&amp;B33&amp;".jpg"&amp;""""&amp;"))",""),"")</f>
        <v/>
      </c>
      <c r="B33" s="77"/>
      <c r="C33" s="77" t="str">
        <f>IF(B33&lt;&gt;"",_xlfn.XLOOKUP(Class!B33,Table1[ID],Table1[fname]),"")</f>
        <v/>
      </c>
      <c r="D33" s="76" t="str" cm="1">
        <f t="array" ref="D33">IF((B33&lt;&gt;"")*(COUNTIF(Table2[ID],Class!B33)&lt;&gt;0),INDEX(Attendance_sorted!$A$1:$CV$500,MATCH(Class!B33,Attendance_sorted!$A$1:$A$500),COUNTIF(Table2[ID],Class!B33)+1),"")</f>
        <v/>
      </c>
      <c r="E33" s="77" t="str" cm="1">
        <f t="array" aca="1" ref="E33" ca="1">IF(B33&lt;&gt;"",SUM(('Attendance table'!$A$2:$A$501=Class!B33)*('Attendance table'!$B$2:$CW$501&lt;&gt;"")*('Attendance table'!$B$1:$CW$1&gt;DATE(YEAR(TODAY()),MONTH(TODAY()),DAY(TODAY())-MOD(WEEKDAY(TODAY())-6,7))-((Table3[حساب الحضور من اخر عدد مرات])*7))),"")</f>
        <v/>
      </c>
      <c r="F33" s="79" t="str" cm="1">
        <f t="array" ref="F33">IF(B33&lt;&gt;"",IF(E33*100/Table3[حساب الحضور من اخر عدد مرات]&gt;100,1,E33/Table3[حساب الحضور من اخر عدد مرات]),"")</f>
        <v/>
      </c>
      <c r="G33" s="77" t="str">
        <f>IF(B33&lt;&gt;"",_xlfn.XLOOKUP(B33,Table1[ID],Table1[tel2]),"")</f>
        <v/>
      </c>
      <c r="H33" s="77" t="str">
        <f>IF(B33&lt;&gt;"",_xlfn.XLOOKUP(B33,Table1[ID],Table1[tel4]),"")</f>
        <v/>
      </c>
      <c r="I33" s="77" t="str">
        <f>IF(B33&lt;&gt;"",_xlfn.XLOOKUP(B33,Table1[ID],Table1[tel3]),"")</f>
        <v/>
      </c>
      <c r="J33" s="77" t="str">
        <f>IF(B33&lt;&gt;"",_xlfn.XLOOKUP(B33,Table1[ID],Table1[tel1]),"")</f>
        <v/>
      </c>
      <c r="K33" s="77" t="str">
        <f>IF($B33&lt;&gt;"",_xlfn.XLOOKUP(B33,Table1[ID],Table1[address1]),"")</f>
        <v/>
      </c>
      <c r="L33" s="77" t="str">
        <f>IF($B33&lt;&gt;"",_xlfn.XLOOKUP(B33,Table1[ID],Table1[address2]),"")</f>
        <v/>
      </c>
      <c r="M33" s="77" t="str">
        <f>IF($B33&lt;&gt;"",_xlfn.XLOOKUP(B33,Table1[ID],Table1[address3]),"")</f>
        <v/>
      </c>
      <c r="N33" s="77" t="str">
        <f>IF($B33&lt;&gt;"",_xlfn.XLOOKUP(B33,Table1[ID],Table1[address4]),"")</f>
        <v/>
      </c>
      <c r="O33" s="77" t="str">
        <f>IF($B33&lt;&gt;"",_xlfn.XLOOKUP(B33,Table1[ID],Table1[address5]),"")</f>
        <v/>
      </c>
      <c r="P33" s="77" t="str">
        <f>IF($B33&lt;&gt;"",_xlfn.XLOOKUP(B33,Table1[ID],Table1[address7]),"")</f>
        <v/>
      </c>
      <c r="Q33" s="77" t="str">
        <f>IF($B33&lt;&gt;"",_xlfn.XLOOKUP(B33,Table1[ID],Table1[address6]),"")</f>
        <v/>
      </c>
      <c r="R33" s="76" t="str">
        <f>IF($B33&lt;&gt;"",_xlfn.XLOOKUP(B33,Table1[ID],Table1[bdate]),"")</f>
        <v/>
      </c>
      <c r="S33" s="77" t="str">
        <f>IF($B33&lt;&gt;"",_xlfn.XLOOKUP(B33,Table1[ID],Table1[school_job]),"")</f>
        <v/>
      </c>
      <c r="T33" s="77" t="str">
        <f>IF($B33&lt;&gt;"",_xlfn.XLOOKUP(B33,Table1[ID],Table1[con_father]),"")</f>
        <v/>
      </c>
      <c r="U33" s="77" t="str">
        <f>IF($B33&lt;&gt;"",_xlfn.XLOOKUP(B33,Table1[ID],Table1[notes]),"")</f>
        <v/>
      </c>
      <c r="V33" s="80" t="str">
        <f>IF(B33&lt;&gt;"",IF(_xlfn.FLOOR.MATH(B33,100)=0,"غير موزع",_xlfn.XLOOKUP(_xlfn.FLOOR.MATH(B33,100),Classes!$A$1:$A$8,Classes!$B$1:$B$8,"error")),"")</f>
        <v/>
      </c>
    </row>
    <row r="34" spans="1:22" s="3" customFormat="1">
      <c r="A34" s="72" t="str">
        <f>IF(B34&lt;&gt;"",IF(_xlfn.XLOOKUP(TEXT(B34,"#"),'Standard report'!$B$5:$B$505,'Standard report'!$C$5:$C$505,"nn")="Company","=HYPERLINK("&amp;""""&amp;"https://raw.githubusercontent.com/KyrillosMorgan/preparatory/main/"&amp;B34&amp;".jpg"&amp;""""&amp;",IMAGE("&amp;""""&amp;"https://raw.githubusercontent.com/KyrillosMorgan/preparatory/main/"&amp;B34&amp;".jpg"&amp;""""&amp;"))",""),"")</f>
        <v/>
      </c>
      <c r="B34" s="77"/>
      <c r="C34" s="77" t="str">
        <f>IF(B34&lt;&gt;"",_xlfn.XLOOKUP(Class!B34,Table1[ID],Table1[fname]),"")</f>
        <v/>
      </c>
      <c r="D34" s="76" t="str" cm="1">
        <f t="array" ref="D34">IF((B34&lt;&gt;"")*(COUNTIF(Table2[ID],Class!B34)&lt;&gt;0),INDEX(Attendance_sorted!$A$1:$CV$500,MATCH(Class!B34,Attendance_sorted!$A$1:$A$500),COUNTIF(Table2[ID],Class!B34)+1),"")</f>
        <v/>
      </c>
      <c r="E34" s="77" t="str" cm="1">
        <f t="array" aca="1" ref="E34" ca="1">IF(B34&lt;&gt;"",SUM(('Attendance table'!$A$2:$A$501=Class!B34)*('Attendance table'!$B$2:$CW$501&lt;&gt;"")*('Attendance table'!$B$1:$CW$1&gt;DATE(YEAR(TODAY()),MONTH(TODAY()),DAY(TODAY())-MOD(WEEKDAY(TODAY())-6,7))-((Table3[حساب الحضور من اخر عدد مرات])*7))),"")</f>
        <v/>
      </c>
      <c r="F34" s="79" t="str" cm="1">
        <f t="array" ref="F34">IF(B34&lt;&gt;"",IF(E34*100/Table3[حساب الحضور من اخر عدد مرات]&gt;100,1,E34/Table3[حساب الحضور من اخر عدد مرات]),"")</f>
        <v/>
      </c>
      <c r="G34" s="77" t="str">
        <f>IF(B34&lt;&gt;"",_xlfn.XLOOKUP(B34,Table1[ID],Table1[tel2]),"")</f>
        <v/>
      </c>
      <c r="H34" s="77" t="str">
        <f>IF(B34&lt;&gt;"",_xlfn.XLOOKUP(B34,Table1[ID],Table1[tel4]),"")</f>
        <v/>
      </c>
      <c r="I34" s="77" t="str">
        <f>IF(B34&lt;&gt;"",_xlfn.XLOOKUP(B34,Table1[ID],Table1[tel3]),"")</f>
        <v/>
      </c>
      <c r="J34" s="77" t="str">
        <f>IF(B34&lt;&gt;"",_xlfn.XLOOKUP(B34,Table1[ID],Table1[tel1]),"")</f>
        <v/>
      </c>
      <c r="K34" s="77" t="str">
        <f>IF($B34&lt;&gt;"",_xlfn.XLOOKUP(B34,Table1[ID],Table1[address1]),"")</f>
        <v/>
      </c>
      <c r="L34" s="77" t="str">
        <f>IF($B34&lt;&gt;"",_xlfn.XLOOKUP(B34,Table1[ID],Table1[address2]),"")</f>
        <v/>
      </c>
      <c r="M34" s="77" t="str">
        <f>IF($B34&lt;&gt;"",_xlfn.XLOOKUP(B34,Table1[ID],Table1[address3]),"")</f>
        <v/>
      </c>
      <c r="N34" s="77" t="str">
        <f>IF($B34&lt;&gt;"",_xlfn.XLOOKUP(B34,Table1[ID],Table1[address4]),"")</f>
        <v/>
      </c>
      <c r="O34" s="77" t="str">
        <f>IF($B34&lt;&gt;"",_xlfn.XLOOKUP(B34,Table1[ID],Table1[address5]),"")</f>
        <v/>
      </c>
      <c r="P34" s="77" t="str">
        <f>IF($B34&lt;&gt;"",_xlfn.XLOOKUP(B34,Table1[ID],Table1[address7]),"")</f>
        <v/>
      </c>
      <c r="Q34" s="77" t="str">
        <f>IF($B34&lt;&gt;"",_xlfn.XLOOKUP(B34,Table1[ID],Table1[address6]),"")</f>
        <v/>
      </c>
      <c r="R34" s="76" t="str">
        <f>IF($B34&lt;&gt;"",_xlfn.XLOOKUP(B34,Table1[ID],Table1[bdate]),"")</f>
        <v/>
      </c>
      <c r="S34" s="77" t="str">
        <f>IF($B34&lt;&gt;"",_xlfn.XLOOKUP(B34,Table1[ID],Table1[school_job]),"")</f>
        <v/>
      </c>
      <c r="T34" s="77" t="str">
        <f>IF($B34&lt;&gt;"",_xlfn.XLOOKUP(B34,Table1[ID],Table1[con_father]),"")</f>
        <v/>
      </c>
      <c r="U34" s="77" t="str">
        <f>IF($B34&lt;&gt;"",_xlfn.XLOOKUP(B34,Table1[ID],Table1[notes]),"")</f>
        <v/>
      </c>
      <c r="V34" s="80" t="str">
        <f>IF(B34&lt;&gt;"",IF(_xlfn.FLOOR.MATH(B34,100)=0,"غير موزع",_xlfn.XLOOKUP(_xlfn.FLOOR.MATH(B34,100),Classes!$A$1:$A$8,Classes!$B$1:$B$8,"error")),"")</f>
        <v/>
      </c>
    </row>
    <row r="35" spans="1:22" s="3" customFormat="1">
      <c r="A35" s="72" t="str">
        <f>IF(B35&lt;&gt;"",IF(_xlfn.XLOOKUP(TEXT(B35,"#"),'Standard report'!$B$5:$B$505,'Standard report'!$C$5:$C$505,"nn")="Company","=HYPERLINK("&amp;""""&amp;"https://raw.githubusercontent.com/KyrillosMorgan/preparatory/main/"&amp;B35&amp;".jpg"&amp;""""&amp;",IMAGE("&amp;""""&amp;"https://raw.githubusercontent.com/KyrillosMorgan/preparatory/main/"&amp;B35&amp;".jpg"&amp;""""&amp;"))",""),"")</f>
        <v/>
      </c>
      <c r="B35" s="77"/>
      <c r="C35" s="77" t="str">
        <f>IF(B35&lt;&gt;"",_xlfn.XLOOKUP(Class!B35,Table1[ID],Table1[fname]),"")</f>
        <v/>
      </c>
      <c r="D35" s="76" t="str" cm="1">
        <f t="array" ref="D35">IF((B35&lt;&gt;"")*(COUNTIF(Table2[ID],Class!B35)&lt;&gt;0),INDEX(Attendance_sorted!$A$1:$CV$500,MATCH(Class!B35,Attendance_sorted!$A$1:$A$500),COUNTIF(Table2[ID],Class!B35)+1),"")</f>
        <v/>
      </c>
      <c r="E35" s="77" t="str" cm="1">
        <f t="array" aca="1" ref="E35" ca="1">IF(B35&lt;&gt;"",SUM(('Attendance table'!$A$2:$A$501=Class!B35)*('Attendance table'!$B$2:$CW$501&lt;&gt;"")*('Attendance table'!$B$1:$CW$1&gt;DATE(YEAR(TODAY()),MONTH(TODAY()),DAY(TODAY())-MOD(WEEKDAY(TODAY())-6,7))-((Table3[حساب الحضور من اخر عدد مرات])*7))),"")</f>
        <v/>
      </c>
      <c r="F35" s="79" t="str" cm="1">
        <f t="array" ref="F35">IF(B35&lt;&gt;"",IF(E35*100/Table3[حساب الحضور من اخر عدد مرات]&gt;100,1,E35/Table3[حساب الحضور من اخر عدد مرات]),"")</f>
        <v/>
      </c>
      <c r="G35" s="77" t="str">
        <f>IF(B35&lt;&gt;"",_xlfn.XLOOKUP(B35,Table1[ID],Table1[tel2]),"")</f>
        <v/>
      </c>
      <c r="H35" s="77" t="str">
        <f>IF(B35&lt;&gt;"",_xlfn.XLOOKUP(B35,Table1[ID],Table1[tel4]),"")</f>
        <v/>
      </c>
      <c r="I35" s="77" t="str">
        <f>IF(B35&lt;&gt;"",_xlfn.XLOOKUP(B35,Table1[ID],Table1[tel3]),"")</f>
        <v/>
      </c>
      <c r="J35" s="77" t="str">
        <f>IF(B35&lt;&gt;"",_xlfn.XLOOKUP(B35,Table1[ID],Table1[tel1]),"")</f>
        <v/>
      </c>
      <c r="K35" s="77" t="str">
        <f>IF($B35&lt;&gt;"",_xlfn.XLOOKUP(B35,Table1[ID],Table1[address1]),"")</f>
        <v/>
      </c>
      <c r="L35" s="77" t="str">
        <f>IF($B35&lt;&gt;"",_xlfn.XLOOKUP(B35,Table1[ID],Table1[address2]),"")</f>
        <v/>
      </c>
      <c r="M35" s="77" t="str">
        <f>IF($B35&lt;&gt;"",_xlfn.XLOOKUP(B35,Table1[ID],Table1[address3]),"")</f>
        <v/>
      </c>
      <c r="N35" s="77" t="str">
        <f>IF($B35&lt;&gt;"",_xlfn.XLOOKUP(B35,Table1[ID],Table1[address4]),"")</f>
        <v/>
      </c>
      <c r="O35" s="77" t="str">
        <f>IF($B35&lt;&gt;"",_xlfn.XLOOKUP(B35,Table1[ID],Table1[address5]),"")</f>
        <v/>
      </c>
      <c r="P35" s="77" t="str">
        <f>IF($B35&lt;&gt;"",_xlfn.XLOOKUP(B35,Table1[ID],Table1[address7]),"")</f>
        <v/>
      </c>
      <c r="Q35" s="77" t="str">
        <f>IF($B35&lt;&gt;"",_xlfn.XLOOKUP(B35,Table1[ID],Table1[address6]),"")</f>
        <v/>
      </c>
      <c r="R35" s="76" t="str">
        <f>IF($B35&lt;&gt;"",_xlfn.XLOOKUP(B35,Table1[ID],Table1[bdate]),"")</f>
        <v/>
      </c>
      <c r="S35" s="77" t="str">
        <f>IF($B35&lt;&gt;"",_xlfn.XLOOKUP(B35,Table1[ID],Table1[school_job]),"")</f>
        <v/>
      </c>
      <c r="T35" s="77" t="str">
        <f>IF($B35&lt;&gt;"",_xlfn.XLOOKUP(B35,Table1[ID],Table1[con_father]),"")</f>
        <v/>
      </c>
      <c r="U35" s="77" t="str">
        <f>IF($B35&lt;&gt;"",_xlfn.XLOOKUP(B35,Table1[ID],Table1[notes]),"")</f>
        <v/>
      </c>
      <c r="V35" s="80" t="str">
        <f>IF(B35&lt;&gt;"",IF(_xlfn.FLOOR.MATH(B35,100)=0,"غير موزع",_xlfn.XLOOKUP(_xlfn.FLOOR.MATH(B35,100),Classes!$A$1:$A$8,Classes!$B$1:$B$8,"error")),"")</f>
        <v/>
      </c>
    </row>
    <row r="36" spans="1:22" s="3" customFormat="1">
      <c r="A36" s="72" t="str">
        <f>IF(B36&lt;&gt;"",IF(_xlfn.XLOOKUP(TEXT(B36,"#"),'Standard report'!$B$5:$B$505,'Standard report'!$C$5:$C$505,"nn")="Company","=HYPERLINK("&amp;""""&amp;"https://raw.githubusercontent.com/KyrillosMorgan/preparatory/main/"&amp;B36&amp;".jpg"&amp;""""&amp;",IMAGE("&amp;""""&amp;"https://raw.githubusercontent.com/KyrillosMorgan/preparatory/main/"&amp;B36&amp;".jpg"&amp;""""&amp;"))",""),"")</f>
        <v/>
      </c>
      <c r="B36" s="77"/>
      <c r="C36" s="77" t="str">
        <f>IF(B36&lt;&gt;"",_xlfn.XLOOKUP(Class!B36,Table1[ID],Table1[fname]),"")</f>
        <v/>
      </c>
      <c r="D36" s="76" t="str" cm="1">
        <f t="array" ref="D36">IF((B36&lt;&gt;"")*(COUNTIF(Table2[ID],Class!B36)&lt;&gt;0),INDEX(Attendance_sorted!$A$1:$CV$500,MATCH(Class!B36,Attendance_sorted!$A$1:$A$500),COUNTIF(Table2[ID],Class!B36)+1),"")</f>
        <v/>
      </c>
      <c r="E36" s="77" t="str" cm="1">
        <f t="array" aca="1" ref="E36" ca="1">IF(B36&lt;&gt;"",SUM(('Attendance table'!$A$2:$A$501=Class!B36)*('Attendance table'!$B$2:$CW$501&lt;&gt;"")*('Attendance table'!$B$1:$CW$1&gt;DATE(YEAR(TODAY()),MONTH(TODAY()),DAY(TODAY())-MOD(WEEKDAY(TODAY())-6,7))-((Table3[حساب الحضور من اخر عدد مرات])*7))),"")</f>
        <v/>
      </c>
      <c r="F36" s="79" t="str" cm="1">
        <f t="array" ref="F36">IF(B36&lt;&gt;"",IF(E36*100/Table3[حساب الحضور من اخر عدد مرات]&gt;100,1,E36/Table3[حساب الحضور من اخر عدد مرات]),"")</f>
        <v/>
      </c>
      <c r="G36" s="77" t="str">
        <f>IF(B36&lt;&gt;"",_xlfn.XLOOKUP(B36,Table1[ID],Table1[tel2]),"")</f>
        <v/>
      </c>
      <c r="H36" s="77" t="str">
        <f>IF(B36&lt;&gt;"",_xlfn.XLOOKUP(B36,Table1[ID],Table1[tel4]),"")</f>
        <v/>
      </c>
      <c r="I36" s="77" t="str">
        <f>IF(B36&lt;&gt;"",_xlfn.XLOOKUP(B36,Table1[ID],Table1[tel3]),"")</f>
        <v/>
      </c>
      <c r="J36" s="77" t="str">
        <f>IF(B36&lt;&gt;"",_xlfn.XLOOKUP(B36,Table1[ID],Table1[tel1]),"")</f>
        <v/>
      </c>
      <c r="K36" s="77" t="str">
        <f>IF($B36&lt;&gt;"",_xlfn.XLOOKUP(B36,Table1[ID],Table1[address1]),"")</f>
        <v/>
      </c>
      <c r="L36" s="77" t="str">
        <f>IF($B36&lt;&gt;"",_xlfn.XLOOKUP(B36,Table1[ID],Table1[address2]),"")</f>
        <v/>
      </c>
      <c r="M36" s="77" t="str">
        <f>IF($B36&lt;&gt;"",_xlfn.XLOOKUP(B36,Table1[ID],Table1[address3]),"")</f>
        <v/>
      </c>
      <c r="N36" s="77" t="str">
        <f>IF($B36&lt;&gt;"",_xlfn.XLOOKUP(B36,Table1[ID],Table1[address4]),"")</f>
        <v/>
      </c>
      <c r="O36" s="77" t="str">
        <f>IF($B36&lt;&gt;"",_xlfn.XLOOKUP(B36,Table1[ID],Table1[address5]),"")</f>
        <v/>
      </c>
      <c r="P36" s="77" t="str">
        <f>IF($B36&lt;&gt;"",_xlfn.XLOOKUP(B36,Table1[ID],Table1[address7]),"")</f>
        <v/>
      </c>
      <c r="Q36" s="77" t="str">
        <f>IF($B36&lt;&gt;"",_xlfn.XLOOKUP(B36,Table1[ID],Table1[address6]),"")</f>
        <v/>
      </c>
      <c r="R36" s="76" t="str">
        <f>IF($B36&lt;&gt;"",_xlfn.XLOOKUP(B36,Table1[ID],Table1[bdate]),"")</f>
        <v/>
      </c>
      <c r="S36" s="77" t="str">
        <f>IF($B36&lt;&gt;"",_xlfn.XLOOKUP(B36,Table1[ID],Table1[school_job]),"")</f>
        <v/>
      </c>
      <c r="T36" s="77" t="str">
        <f>IF($B36&lt;&gt;"",_xlfn.XLOOKUP(B36,Table1[ID],Table1[con_father]),"")</f>
        <v/>
      </c>
      <c r="U36" s="77" t="str">
        <f>IF($B36&lt;&gt;"",_xlfn.XLOOKUP(B36,Table1[ID],Table1[notes]),"")</f>
        <v/>
      </c>
      <c r="V36" s="80" t="str">
        <f>IF(B36&lt;&gt;"",IF(_xlfn.FLOOR.MATH(B36,100)=0,"غير موزع",_xlfn.XLOOKUP(_xlfn.FLOOR.MATH(B36,100),Classes!$A$1:$A$8,Classes!$B$1:$B$8,"error")),"")</f>
        <v/>
      </c>
    </row>
    <row r="37" spans="1:22" s="3" customFormat="1">
      <c r="A37" s="72" t="str">
        <f>IF(B37&lt;&gt;"",IF(_xlfn.XLOOKUP(TEXT(B37,"#"),'Standard report'!$B$5:$B$505,'Standard report'!$C$5:$C$505,"nn")="Company","=HYPERLINK("&amp;""""&amp;"https://raw.githubusercontent.com/KyrillosMorgan/preparatory/main/"&amp;B37&amp;".jpg"&amp;""""&amp;",IMAGE("&amp;""""&amp;"https://raw.githubusercontent.com/KyrillosMorgan/preparatory/main/"&amp;B37&amp;".jpg"&amp;""""&amp;"))",""),"")</f>
        <v/>
      </c>
      <c r="B37" s="77"/>
      <c r="C37" s="77" t="str">
        <f>IF(B37&lt;&gt;"",_xlfn.XLOOKUP(Class!B37,Table1[ID],Table1[fname]),"")</f>
        <v/>
      </c>
      <c r="D37" s="76" t="str" cm="1">
        <f t="array" ref="D37">IF((B37&lt;&gt;"")*(COUNTIF(Table2[ID],Class!B37)&lt;&gt;0),INDEX(Attendance_sorted!$A$1:$CV$500,MATCH(Class!B37,Attendance_sorted!$A$1:$A$500),COUNTIF(Table2[ID],Class!B37)+1),"")</f>
        <v/>
      </c>
      <c r="E37" s="77" t="str" cm="1">
        <f t="array" aca="1" ref="E37" ca="1">IF(B37&lt;&gt;"",SUM(('Attendance table'!$A$2:$A$501=Class!B37)*('Attendance table'!$B$2:$CW$501&lt;&gt;"")*('Attendance table'!$B$1:$CW$1&gt;DATE(YEAR(TODAY()),MONTH(TODAY()),DAY(TODAY())-MOD(WEEKDAY(TODAY())-6,7))-((Table3[حساب الحضور من اخر عدد مرات])*7))),"")</f>
        <v/>
      </c>
      <c r="F37" s="79" t="str" cm="1">
        <f t="array" ref="F37">IF(B37&lt;&gt;"",IF(E37*100/Table3[حساب الحضور من اخر عدد مرات]&gt;100,1,E37/Table3[حساب الحضور من اخر عدد مرات]),"")</f>
        <v/>
      </c>
      <c r="G37" s="77" t="str">
        <f>IF(B37&lt;&gt;"",_xlfn.XLOOKUP(B37,Table1[ID],Table1[tel2]),"")</f>
        <v/>
      </c>
      <c r="H37" s="77" t="str">
        <f>IF(B37&lt;&gt;"",_xlfn.XLOOKUP(B37,Table1[ID],Table1[tel4]),"")</f>
        <v/>
      </c>
      <c r="I37" s="77" t="str">
        <f>IF(B37&lt;&gt;"",_xlfn.XLOOKUP(B37,Table1[ID],Table1[tel3]),"")</f>
        <v/>
      </c>
      <c r="J37" s="77" t="str">
        <f>IF(B37&lt;&gt;"",_xlfn.XLOOKUP(B37,Table1[ID],Table1[tel1]),"")</f>
        <v/>
      </c>
      <c r="K37" s="77" t="str">
        <f>IF($B37&lt;&gt;"",_xlfn.XLOOKUP(B37,Table1[ID],Table1[address1]),"")</f>
        <v/>
      </c>
      <c r="L37" s="77" t="str">
        <f>IF($B37&lt;&gt;"",_xlfn.XLOOKUP(B37,Table1[ID],Table1[address2]),"")</f>
        <v/>
      </c>
      <c r="M37" s="77" t="str">
        <f>IF($B37&lt;&gt;"",_xlfn.XLOOKUP(B37,Table1[ID],Table1[address3]),"")</f>
        <v/>
      </c>
      <c r="N37" s="77" t="str">
        <f>IF($B37&lt;&gt;"",_xlfn.XLOOKUP(B37,Table1[ID],Table1[address4]),"")</f>
        <v/>
      </c>
      <c r="O37" s="77" t="str">
        <f>IF($B37&lt;&gt;"",_xlfn.XLOOKUP(B37,Table1[ID],Table1[address5]),"")</f>
        <v/>
      </c>
      <c r="P37" s="77" t="str">
        <f>IF($B37&lt;&gt;"",_xlfn.XLOOKUP(B37,Table1[ID],Table1[address7]),"")</f>
        <v/>
      </c>
      <c r="Q37" s="77" t="str">
        <f>IF($B37&lt;&gt;"",_xlfn.XLOOKUP(B37,Table1[ID],Table1[address6]),"")</f>
        <v/>
      </c>
      <c r="R37" s="76" t="str">
        <f>IF($B37&lt;&gt;"",_xlfn.XLOOKUP(B37,Table1[ID],Table1[bdate]),"")</f>
        <v/>
      </c>
      <c r="S37" s="77" t="str">
        <f>IF($B37&lt;&gt;"",_xlfn.XLOOKUP(B37,Table1[ID],Table1[school_job]),"")</f>
        <v/>
      </c>
      <c r="T37" s="77" t="str">
        <f>IF($B37&lt;&gt;"",_xlfn.XLOOKUP(B37,Table1[ID],Table1[con_father]),"")</f>
        <v/>
      </c>
      <c r="U37" s="77" t="str">
        <f>IF($B37&lt;&gt;"",_xlfn.XLOOKUP(B37,Table1[ID],Table1[notes]),"")</f>
        <v/>
      </c>
      <c r="V37" s="80" t="str">
        <f>IF(B37&lt;&gt;"",IF(_xlfn.FLOOR.MATH(B37,100)=0,"غير موزع",_xlfn.XLOOKUP(_xlfn.FLOOR.MATH(B37,100),Classes!$A$1:$A$8,Classes!$B$1:$B$8,"error")),"")</f>
        <v/>
      </c>
    </row>
    <row r="38" spans="1:22" s="3" customFormat="1">
      <c r="A38" s="72" t="str">
        <f>IF(B38&lt;&gt;"",IF(_xlfn.XLOOKUP(TEXT(B38,"#"),'Standard report'!$B$5:$B$505,'Standard report'!$C$5:$C$505,"nn")="Company","=HYPERLINK("&amp;""""&amp;"https://raw.githubusercontent.com/KyrillosMorgan/preparatory/main/"&amp;B38&amp;".jpg"&amp;""""&amp;",IMAGE("&amp;""""&amp;"https://raw.githubusercontent.com/KyrillosMorgan/preparatory/main/"&amp;B38&amp;".jpg"&amp;""""&amp;"))",""),"")</f>
        <v/>
      </c>
      <c r="B38" s="77"/>
      <c r="C38" s="77" t="str">
        <f>IF(B38&lt;&gt;"",_xlfn.XLOOKUP(Class!B38,Table1[ID],Table1[fname]),"")</f>
        <v/>
      </c>
      <c r="D38" s="76" t="str" cm="1">
        <f t="array" ref="D38">IF((B38&lt;&gt;"")*(COUNTIF(Table2[ID],Class!B38)&lt;&gt;0),INDEX(Attendance_sorted!$A$1:$CV$500,MATCH(Class!B38,Attendance_sorted!$A$1:$A$500),COUNTIF(Table2[ID],Class!B38)+1),"")</f>
        <v/>
      </c>
      <c r="E38" s="77" t="str" cm="1">
        <f t="array" aca="1" ref="E38" ca="1">IF(B38&lt;&gt;"",SUM(('Attendance table'!$A$2:$A$501=Class!B38)*('Attendance table'!$B$2:$CW$501&lt;&gt;"")*('Attendance table'!$B$1:$CW$1&gt;DATE(YEAR(TODAY()),MONTH(TODAY()),DAY(TODAY())-MOD(WEEKDAY(TODAY())-6,7))-((Table3[حساب الحضور من اخر عدد مرات])*7))),"")</f>
        <v/>
      </c>
      <c r="F38" s="79" t="str" cm="1">
        <f t="array" ref="F38">IF(B38&lt;&gt;"",IF(E38*100/Table3[حساب الحضور من اخر عدد مرات]&gt;100,1,E38/Table3[حساب الحضور من اخر عدد مرات]),"")</f>
        <v/>
      </c>
      <c r="G38" s="77" t="str">
        <f>IF(B38&lt;&gt;"",_xlfn.XLOOKUP(B38,Table1[ID],Table1[tel2]),"")</f>
        <v/>
      </c>
      <c r="H38" s="77" t="str">
        <f>IF(B38&lt;&gt;"",_xlfn.XLOOKUP(B38,Table1[ID],Table1[tel4]),"")</f>
        <v/>
      </c>
      <c r="I38" s="77" t="str">
        <f>IF(B38&lt;&gt;"",_xlfn.XLOOKUP(B38,Table1[ID],Table1[tel3]),"")</f>
        <v/>
      </c>
      <c r="J38" s="77" t="str">
        <f>IF(B38&lt;&gt;"",_xlfn.XLOOKUP(B38,Table1[ID],Table1[tel1]),"")</f>
        <v/>
      </c>
      <c r="K38" s="77" t="str">
        <f>IF($B38&lt;&gt;"",_xlfn.XLOOKUP(B38,Table1[ID],Table1[address1]),"")</f>
        <v/>
      </c>
      <c r="L38" s="77" t="str">
        <f>IF($B38&lt;&gt;"",_xlfn.XLOOKUP(B38,Table1[ID],Table1[address2]),"")</f>
        <v/>
      </c>
      <c r="M38" s="77" t="str">
        <f>IF($B38&lt;&gt;"",_xlfn.XLOOKUP(B38,Table1[ID],Table1[address3]),"")</f>
        <v/>
      </c>
      <c r="N38" s="77" t="str">
        <f>IF($B38&lt;&gt;"",_xlfn.XLOOKUP(B38,Table1[ID],Table1[address4]),"")</f>
        <v/>
      </c>
      <c r="O38" s="77" t="str">
        <f>IF($B38&lt;&gt;"",_xlfn.XLOOKUP(B38,Table1[ID],Table1[address5]),"")</f>
        <v/>
      </c>
      <c r="P38" s="77" t="str">
        <f>IF($B38&lt;&gt;"",_xlfn.XLOOKUP(B38,Table1[ID],Table1[address7]),"")</f>
        <v/>
      </c>
      <c r="Q38" s="77" t="str">
        <f>IF($B38&lt;&gt;"",_xlfn.XLOOKUP(B38,Table1[ID],Table1[address6]),"")</f>
        <v/>
      </c>
      <c r="R38" s="76" t="str">
        <f>IF($B38&lt;&gt;"",_xlfn.XLOOKUP(B38,Table1[ID],Table1[bdate]),"")</f>
        <v/>
      </c>
      <c r="S38" s="77" t="str">
        <f>IF($B38&lt;&gt;"",_xlfn.XLOOKUP(B38,Table1[ID],Table1[school_job]),"")</f>
        <v/>
      </c>
      <c r="T38" s="77" t="str">
        <f>IF($B38&lt;&gt;"",_xlfn.XLOOKUP(B38,Table1[ID],Table1[con_father]),"")</f>
        <v/>
      </c>
      <c r="U38" s="77" t="str">
        <f>IF($B38&lt;&gt;"",_xlfn.XLOOKUP(B38,Table1[ID],Table1[notes]),"")</f>
        <v/>
      </c>
      <c r="V38" s="80" t="str">
        <f>IF(B38&lt;&gt;"",IF(_xlfn.FLOOR.MATH(B38,100)=0,"غير موزع",_xlfn.XLOOKUP(_xlfn.FLOOR.MATH(B38,100),Classes!$A$1:$A$8,Classes!$B$1:$B$8,"error")),"")</f>
        <v/>
      </c>
    </row>
    <row r="39" spans="1:22" s="3" customFormat="1">
      <c r="A39" s="72" t="str">
        <f>IF(B39&lt;&gt;"",IF(_xlfn.XLOOKUP(TEXT(B39,"#"),'Standard report'!$B$5:$B$505,'Standard report'!$C$5:$C$505,"nn")="Company","=HYPERLINK("&amp;""""&amp;"https://raw.githubusercontent.com/KyrillosMorgan/preparatory/main/"&amp;B39&amp;".jpg"&amp;""""&amp;",IMAGE("&amp;""""&amp;"https://raw.githubusercontent.com/KyrillosMorgan/preparatory/main/"&amp;B39&amp;".jpg"&amp;""""&amp;"))",""),"")</f>
        <v/>
      </c>
      <c r="B39" s="77"/>
      <c r="C39" s="77" t="str">
        <f>IF(B39&lt;&gt;"",_xlfn.XLOOKUP(Class!B39,Table1[ID],Table1[fname]),"")</f>
        <v/>
      </c>
      <c r="D39" s="76" t="str" cm="1">
        <f t="array" ref="D39">IF((B39&lt;&gt;"")*(COUNTIF(Table2[ID],Class!B39)&lt;&gt;0),INDEX(Attendance_sorted!$A$1:$CV$500,MATCH(Class!B39,Attendance_sorted!$A$1:$A$500),COUNTIF(Table2[ID],Class!B39)+1),"")</f>
        <v/>
      </c>
      <c r="E39" s="77" t="str" cm="1">
        <f t="array" aca="1" ref="E39" ca="1">IF(B39&lt;&gt;"",SUM(('Attendance table'!$A$2:$A$501=Class!B39)*('Attendance table'!$B$2:$CW$501&lt;&gt;"")*('Attendance table'!$B$1:$CW$1&gt;DATE(YEAR(TODAY()),MONTH(TODAY()),DAY(TODAY())-MOD(WEEKDAY(TODAY())-6,7))-((Table3[حساب الحضور من اخر عدد مرات])*7))),"")</f>
        <v/>
      </c>
      <c r="F39" s="79" t="str" cm="1">
        <f t="array" ref="F39">IF(B39&lt;&gt;"",IF(E39*100/Table3[حساب الحضور من اخر عدد مرات]&gt;100,1,E39/Table3[حساب الحضور من اخر عدد مرات]),"")</f>
        <v/>
      </c>
      <c r="G39" s="77" t="str">
        <f>IF(B39&lt;&gt;"",_xlfn.XLOOKUP(B39,Table1[ID],Table1[tel2]),"")</f>
        <v/>
      </c>
      <c r="H39" s="77" t="str">
        <f>IF(B39&lt;&gt;"",_xlfn.XLOOKUP(B39,Table1[ID],Table1[tel4]),"")</f>
        <v/>
      </c>
      <c r="I39" s="77" t="str">
        <f>IF(B39&lt;&gt;"",_xlfn.XLOOKUP(B39,Table1[ID],Table1[tel3]),"")</f>
        <v/>
      </c>
      <c r="J39" s="77" t="str">
        <f>IF(B39&lt;&gt;"",_xlfn.XLOOKUP(B39,Table1[ID],Table1[tel1]),"")</f>
        <v/>
      </c>
      <c r="K39" s="77" t="str">
        <f>IF($B39&lt;&gt;"",_xlfn.XLOOKUP(B39,Table1[ID],Table1[address1]),"")</f>
        <v/>
      </c>
      <c r="L39" s="77" t="str">
        <f>IF($B39&lt;&gt;"",_xlfn.XLOOKUP(B39,Table1[ID],Table1[address2]),"")</f>
        <v/>
      </c>
      <c r="M39" s="77" t="str">
        <f>IF($B39&lt;&gt;"",_xlfn.XLOOKUP(B39,Table1[ID],Table1[address3]),"")</f>
        <v/>
      </c>
      <c r="N39" s="77" t="str">
        <f>IF($B39&lt;&gt;"",_xlfn.XLOOKUP(B39,Table1[ID],Table1[address4]),"")</f>
        <v/>
      </c>
      <c r="O39" s="77" t="str">
        <f>IF($B39&lt;&gt;"",_xlfn.XLOOKUP(B39,Table1[ID],Table1[address5]),"")</f>
        <v/>
      </c>
      <c r="P39" s="77" t="str">
        <f>IF($B39&lt;&gt;"",_xlfn.XLOOKUP(B39,Table1[ID],Table1[address7]),"")</f>
        <v/>
      </c>
      <c r="Q39" s="77" t="str">
        <f>IF($B39&lt;&gt;"",_xlfn.XLOOKUP(B39,Table1[ID],Table1[address6]),"")</f>
        <v/>
      </c>
      <c r="R39" s="76" t="str">
        <f>IF($B39&lt;&gt;"",_xlfn.XLOOKUP(B39,Table1[ID],Table1[bdate]),"")</f>
        <v/>
      </c>
      <c r="S39" s="77" t="str">
        <f>IF($B39&lt;&gt;"",_xlfn.XLOOKUP(B39,Table1[ID],Table1[school_job]),"")</f>
        <v/>
      </c>
      <c r="T39" s="77" t="str">
        <f>IF($B39&lt;&gt;"",_xlfn.XLOOKUP(B39,Table1[ID],Table1[con_father]),"")</f>
        <v/>
      </c>
      <c r="U39" s="77" t="str">
        <f>IF($B39&lt;&gt;"",_xlfn.XLOOKUP(B39,Table1[ID],Table1[notes]),"")</f>
        <v/>
      </c>
      <c r="V39" s="80" t="str">
        <f>IF(B39&lt;&gt;"",IF(_xlfn.FLOOR.MATH(B39,100)=0,"غير موزع",_xlfn.XLOOKUP(_xlfn.FLOOR.MATH(B39,100),Classes!$A$1:$A$8,Classes!$B$1:$B$8,"error")),"")</f>
        <v/>
      </c>
    </row>
    <row r="40" spans="1:22" s="3" customFormat="1">
      <c r="A40" s="72" t="str">
        <f>IF(B40&lt;&gt;"",IF(_xlfn.XLOOKUP(TEXT(B40,"#"),'Standard report'!$B$5:$B$505,'Standard report'!$C$5:$C$505,"nn")="Company","=HYPERLINK("&amp;""""&amp;"https://raw.githubusercontent.com/KyrillosMorgan/preparatory/main/"&amp;B40&amp;".jpg"&amp;""""&amp;",IMAGE("&amp;""""&amp;"https://raw.githubusercontent.com/KyrillosMorgan/preparatory/main/"&amp;B40&amp;".jpg"&amp;""""&amp;"))",""),"")</f>
        <v/>
      </c>
      <c r="B40" s="77"/>
      <c r="C40" s="77" t="str">
        <f>IF(B40&lt;&gt;"",_xlfn.XLOOKUP(Class!B40,Table1[ID],Table1[fname]),"")</f>
        <v/>
      </c>
      <c r="D40" s="76" t="str" cm="1">
        <f t="array" ref="D40">IF((B40&lt;&gt;"")*(COUNTIF(Table2[ID],Class!B40)&lt;&gt;0),INDEX(Attendance_sorted!$A$1:$CV$500,MATCH(Class!B40,Attendance_sorted!$A$1:$A$500),COUNTIF(Table2[ID],Class!B40)+1),"")</f>
        <v/>
      </c>
      <c r="E40" s="77" t="str" cm="1">
        <f t="array" aca="1" ref="E40" ca="1">IF(B40&lt;&gt;"",SUM(('Attendance table'!$A$2:$A$501=Class!B40)*('Attendance table'!$B$2:$CW$501&lt;&gt;"")*('Attendance table'!$B$1:$CW$1&gt;DATE(YEAR(TODAY()),MONTH(TODAY()),DAY(TODAY())-MOD(WEEKDAY(TODAY())-6,7))-((Table3[حساب الحضور من اخر عدد مرات])*7))),"")</f>
        <v/>
      </c>
      <c r="F40" s="79" t="str" cm="1">
        <f t="array" ref="F40">IF(B40&lt;&gt;"",IF(E40*100/Table3[حساب الحضور من اخر عدد مرات]&gt;100,1,E40/Table3[حساب الحضور من اخر عدد مرات]),"")</f>
        <v/>
      </c>
      <c r="G40" s="77" t="str">
        <f>IF(B40&lt;&gt;"",_xlfn.XLOOKUP(B40,Table1[ID],Table1[tel2]),"")</f>
        <v/>
      </c>
      <c r="H40" s="77" t="str">
        <f>IF(B40&lt;&gt;"",_xlfn.XLOOKUP(B40,Table1[ID],Table1[tel4]),"")</f>
        <v/>
      </c>
      <c r="I40" s="77" t="str">
        <f>IF(B40&lt;&gt;"",_xlfn.XLOOKUP(B40,Table1[ID],Table1[tel3]),"")</f>
        <v/>
      </c>
      <c r="J40" s="77" t="str">
        <f>IF(B40&lt;&gt;"",_xlfn.XLOOKUP(B40,Table1[ID],Table1[tel1]),"")</f>
        <v/>
      </c>
      <c r="K40" s="77" t="str">
        <f>IF($B40&lt;&gt;"",_xlfn.XLOOKUP(B40,Table1[ID],Table1[address1]),"")</f>
        <v/>
      </c>
      <c r="L40" s="77" t="str">
        <f>IF($B40&lt;&gt;"",_xlfn.XLOOKUP(B40,Table1[ID],Table1[address2]),"")</f>
        <v/>
      </c>
      <c r="M40" s="77" t="str">
        <f>IF($B40&lt;&gt;"",_xlfn.XLOOKUP(B40,Table1[ID],Table1[address3]),"")</f>
        <v/>
      </c>
      <c r="N40" s="77" t="str">
        <f>IF($B40&lt;&gt;"",_xlfn.XLOOKUP(B40,Table1[ID],Table1[address4]),"")</f>
        <v/>
      </c>
      <c r="O40" s="77" t="str">
        <f>IF($B40&lt;&gt;"",_xlfn.XLOOKUP(B40,Table1[ID],Table1[address5]),"")</f>
        <v/>
      </c>
      <c r="P40" s="77" t="str">
        <f>IF($B40&lt;&gt;"",_xlfn.XLOOKUP(B40,Table1[ID],Table1[address7]),"")</f>
        <v/>
      </c>
      <c r="Q40" s="77" t="str">
        <f>IF($B40&lt;&gt;"",_xlfn.XLOOKUP(B40,Table1[ID],Table1[address6]),"")</f>
        <v/>
      </c>
      <c r="R40" s="76" t="str">
        <f>IF($B40&lt;&gt;"",_xlfn.XLOOKUP(B40,Table1[ID],Table1[bdate]),"")</f>
        <v/>
      </c>
      <c r="S40" s="77" t="str">
        <f>IF($B40&lt;&gt;"",_xlfn.XLOOKUP(B40,Table1[ID],Table1[school_job]),"")</f>
        <v/>
      </c>
      <c r="T40" s="77" t="str">
        <f>IF($B40&lt;&gt;"",_xlfn.XLOOKUP(B40,Table1[ID],Table1[con_father]),"")</f>
        <v/>
      </c>
      <c r="U40" s="77" t="str">
        <f>IF($B40&lt;&gt;"",_xlfn.XLOOKUP(B40,Table1[ID],Table1[notes]),"")</f>
        <v/>
      </c>
      <c r="V40" s="80" t="str">
        <f>IF(B40&lt;&gt;"",IF(_xlfn.FLOOR.MATH(B40,100)=0,"غير موزع",_xlfn.XLOOKUP(_xlfn.FLOOR.MATH(B40,100),Classes!$A$1:$A$8,Classes!$B$1:$B$8,"error")),"")</f>
        <v/>
      </c>
    </row>
    <row r="41" spans="1:22" s="3" customFormat="1">
      <c r="A41" s="72" t="str">
        <f>IF(B41&lt;&gt;"",IF(_xlfn.XLOOKUP(TEXT(B41,"#"),'Standard report'!$B$5:$B$505,'Standard report'!$C$5:$C$505,"nn")="Company","=HYPERLINK("&amp;""""&amp;"https://raw.githubusercontent.com/KyrillosMorgan/preparatory/main/"&amp;B41&amp;".jpg"&amp;""""&amp;",IMAGE("&amp;""""&amp;"https://raw.githubusercontent.com/KyrillosMorgan/preparatory/main/"&amp;B41&amp;".jpg"&amp;""""&amp;"))",""),"")</f>
        <v/>
      </c>
      <c r="B41" s="77"/>
      <c r="C41" s="77" t="str">
        <f>IF(B41&lt;&gt;"",_xlfn.XLOOKUP(Class!B41,Table1[ID],Table1[fname]),"")</f>
        <v/>
      </c>
      <c r="D41" s="76" t="str" cm="1">
        <f t="array" ref="D41">IF((B41&lt;&gt;"")*(COUNTIF(Table2[ID],Class!B41)&lt;&gt;0),INDEX(Attendance_sorted!$A$1:$CV$500,MATCH(Class!B41,Attendance_sorted!$A$1:$A$500),COUNTIF(Table2[ID],Class!B41)+1),"")</f>
        <v/>
      </c>
      <c r="E41" s="77" t="str" cm="1">
        <f t="array" aca="1" ref="E41" ca="1">IF(B41&lt;&gt;"",SUM(('Attendance table'!$A$2:$A$501=Class!B41)*('Attendance table'!$B$2:$CW$501&lt;&gt;"")*('Attendance table'!$B$1:$CW$1&gt;DATE(YEAR(TODAY()),MONTH(TODAY()),DAY(TODAY())-MOD(WEEKDAY(TODAY())-6,7))-((Table3[حساب الحضور من اخر عدد مرات])*7))),"")</f>
        <v/>
      </c>
      <c r="F41" s="79" t="str" cm="1">
        <f t="array" ref="F41">IF(B41&lt;&gt;"",IF(E41*100/Table3[حساب الحضور من اخر عدد مرات]&gt;100,1,E41/Table3[حساب الحضور من اخر عدد مرات]),"")</f>
        <v/>
      </c>
      <c r="G41" s="77" t="str">
        <f>IF(B41&lt;&gt;"",_xlfn.XLOOKUP(B41,Table1[ID],Table1[tel2]),"")</f>
        <v/>
      </c>
      <c r="H41" s="77" t="str">
        <f>IF(B41&lt;&gt;"",_xlfn.XLOOKUP(B41,Table1[ID],Table1[tel4]),"")</f>
        <v/>
      </c>
      <c r="I41" s="77" t="str">
        <f>IF(B41&lt;&gt;"",_xlfn.XLOOKUP(B41,Table1[ID],Table1[tel3]),"")</f>
        <v/>
      </c>
      <c r="J41" s="77" t="str">
        <f>IF(B41&lt;&gt;"",_xlfn.XLOOKUP(B41,Table1[ID],Table1[tel1]),"")</f>
        <v/>
      </c>
      <c r="K41" s="77" t="str">
        <f>IF($B41&lt;&gt;"",_xlfn.XLOOKUP(B41,Table1[ID],Table1[address1]),"")</f>
        <v/>
      </c>
      <c r="L41" s="77" t="str">
        <f>IF($B41&lt;&gt;"",_xlfn.XLOOKUP(B41,Table1[ID],Table1[address2]),"")</f>
        <v/>
      </c>
      <c r="M41" s="77" t="str">
        <f>IF($B41&lt;&gt;"",_xlfn.XLOOKUP(B41,Table1[ID],Table1[address3]),"")</f>
        <v/>
      </c>
      <c r="N41" s="77" t="str">
        <f>IF($B41&lt;&gt;"",_xlfn.XLOOKUP(B41,Table1[ID],Table1[address4]),"")</f>
        <v/>
      </c>
      <c r="O41" s="77" t="str">
        <f>IF($B41&lt;&gt;"",_xlfn.XLOOKUP(B41,Table1[ID],Table1[address5]),"")</f>
        <v/>
      </c>
      <c r="P41" s="77" t="str">
        <f>IF($B41&lt;&gt;"",_xlfn.XLOOKUP(B41,Table1[ID],Table1[address7]),"")</f>
        <v/>
      </c>
      <c r="Q41" s="77" t="str">
        <f>IF($B41&lt;&gt;"",_xlfn.XLOOKUP(B41,Table1[ID],Table1[address6]),"")</f>
        <v/>
      </c>
      <c r="R41" s="76" t="str">
        <f>IF($B41&lt;&gt;"",_xlfn.XLOOKUP(B41,Table1[ID],Table1[bdate]),"")</f>
        <v/>
      </c>
      <c r="S41" s="77" t="str">
        <f>IF($B41&lt;&gt;"",_xlfn.XLOOKUP(B41,Table1[ID],Table1[school_job]),"")</f>
        <v/>
      </c>
      <c r="T41" s="77" t="str">
        <f>IF($B41&lt;&gt;"",_xlfn.XLOOKUP(B41,Table1[ID],Table1[con_father]),"")</f>
        <v/>
      </c>
      <c r="U41" s="77" t="str">
        <f>IF($B41&lt;&gt;"",_xlfn.XLOOKUP(B41,Table1[ID],Table1[notes]),"")</f>
        <v/>
      </c>
      <c r="V41" s="80" t="str">
        <f>IF(B41&lt;&gt;"",IF(_xlfn.FLOOR.MATH(B41,100)=0,"غير موزع",_xlfn.XLOOKUP(_xlfn.FLOOR.MATH(B41,100),Classes!$A$1:$A$8,Classes!$B$1:$B$8,"error")),"")</f>
        <v/>
      </c>
    </row>
    <row r="42" spans="1:22" s="3" customFormat="1">
      <c r="A42" s="72" t="str">
        <f>IF(B42&lt;&gt;"",IF(_xlfn.XLOOKUP(TEXT(B42,"#"),'Standard report'!$B$5:$B$505,'Standard report'!$C$5:$C$505,"nn")="Company","=HYPERLINK("&amp;""""&amp;"https://raw.githubusercontent.com/KyrillosMorgan/preparatory/main/"&amp;B42&amp;".jpg"&amp;""""&amp;",IMAGE("&amp;""""&amp;"https://raw.githubusercontent.com/KyrillosMorgan/preparatory/main/"&amp;B42&amp;".jpg"&amp;""""&amp;"))",""),"")</f>
        <v/>
      </c>
      <c r="B42" s="77"/>
      <c r="C42" s="77" t="str">
        <f>IF(B42&lt;&gt;"",_xlfn.XLOOKUP(Class!B42,Table1[ID],Table1[fname]),"")</f>
        <v/>
      </c>
      <c r="D42" s="76" t="str" cm="1">
        <f t="array" ref="D42">IF((B42&lt;&gt;"")*(COUNTIF(Table2[ID],Class!B42)&lt;&gt;0),INDEX(Attendance_sorted!$A$1:$CV$500,MATCH(Class!B42,Attendance_sorted!$A$1:$A$500),COUNTIF(Table2[ID],Class!B42)+1),"")</f>
        <v/>
      </c>
      <c r="E42" s="77" t="str" cm="1">
        <f t="array" aca="1" ref="E42" ca="1">IF(B42&lt;&gt;"",SUM(('Attendance table'!$A$2:$A$501=Class!B42)*('Attendance table'!$B$2:$CW$501&lt;&gt;"")*('Attendance table'!$B$1:$CW$1&gt;DATE(YEAR(TODAY()),MONTH(TODAY()),DAY(TODAY())-MOD(WEEKDAY(TODAY())-6,7))-((Table3[حساب الحضور من اخر عدد مرات])*7))),"")</f>
        <v/>
      </c>
      <c r="F42" s="79" t="str" cm="1">
        <f t="array" ref="F42">IF(B42&lt;&gt;"",IF(E42*100/Table3[حساب الحضور من اخر عدد مرات]&gt;100,1,E42/Table3[حساب الحضور من اخر عدد مرات]),"")</f>
        <v/>
      </c>
      <c r="G42" s="77" t="str">
        <f>IF(B42&lt;&gt;"",_xlfn.XLOOKUP(B42,Table1[ID],Table1[tel2]),"")</f>
        <v/>
      </c>
      <c r="H42" s="77" t="str">
        <f>IF(B42&lt;&gt;"",_xlfn.XLOOKUP(B42,Table1[ID],Table1[tel4]),"")</f>
        <v/>
      </c>
      <c r="I42" s="77" t="str">
        <f>IF(B42&lt;&gt;"",_xlfn.XLOOKUP(B42,Table1[ID],Table1[tel3]),"")</f>
        <v/>
      </c>
      <c r="J42" s="77" t="str">
        <f>IF(B42&lt;&gt;"",_xlfn.XLOOKUP(B42,Table1[ID],Table1[tel1]),"")</f>
        <v/>
      </c>
      <c r="K42" s="77" t="str">
        <f>IF($B42&lt;&gt;"",_xlfn.XLOOKUP(B42,Table1[ID],Table1[address1]),"")</f>
        <v/>
      </c>
      <c r="L42" s="77" t="str">
        <f>IF($B42&lt;&gt;"",_xlfn.XLOOKUP(B42,Table1[ID],Table1[address2]),"")</f>
        <v/>
      </c>
      <c r="M42" s="77" t="str">
        <f>IF($B42&lt;&gt;"",_xlfn.XLOOKUP(B42,Table1[ID],Table1[address3]),"")</f>
        <v/>
      </c>
      <c r="N42" s="77" t="str">
        <f>IF($B42&lt;&gt;"",_xlfn.XLOOKUP(B42,Table1[ID],Table1[address4]),"")</f>
        <v/>
      </c>
      <c r="O42" s="77" t="str">
        <f>IF($B42&lt;&gt;"",_xlfn.XLOOKUP(B42,Table1[ID],Table1[address5]),"")</f>
        <v/>
      </c>
      <c r="P42" s="77" t="str">
        <f>IF($B42&lt;&gt;"",_xlfn.XLOOKUP(B42,Table1[ID],Table1[address7]),"")</f>
        <v/>
      </c>
      <c r="Q42" s="77" t="str">
        <f>IF($B42&lt;&gt;"",_xlfn.XLOOKUP(B42,Table1[ID],Table1[address6]),"")</f>
        <v/>
      </c>
      <c r="R42" s="76" t="str">
        <f>IF($B42&lt;&gt;"",_xlfn.XLOOKUP(B42,Table1[ID],Table1[bdate]),"")</f>
        <v/>
      </c>
      <c r="S42" s="77" t="str">
        <f>IF($B42&lt;&gt;"",_xlfn.XLOOKUP(B42,Table1[ID],Table1[school_job]),"")</f>
        <v/>
      </c>
      <c r="T42" s="77" t="str">
        <f>IF($B42&lt;&gt;"",_xlfn.XLOOKUP(B42,Table1[ID],Table1[con_father]),"")</f>
        <v/>
      </c>
      <c r="U42" s="77" t="str">
        <f>IF($B42&lt;&gt;"",_xlfn.XLOOKUP(B42,Table1[ID],Table1[notes]),"")</f>
        <v/>
      </c>
      <c r="V42" s="80" t="str">
        <f>IF(B42&lt;&gt;"",IF(_xlfn.FLOOR.MATH(B42,100)=0,"غير موزع",_xlfn.XLOOKUP(_xlfn.FLOOR.MATH(B42,100),Classes!$A$1:$A$8,Classes!$B$1:$B$8,"error")),"")</f>
        <v/>
      </c>
    </row>
    <row r="43" spans="1:22" s="3" customFormat="1">
      <c r="A43" s="72" t="str">
        <f>IF(B43&lt;&gt;"",IF(_xlfn.XLOOKUP(TEXT(B43,"#"),'Standard report'!$B$5:$B$505,'Standard report'!$C$5:$C$505,"nn")="Company","=HYPERLINK("&amp;""""&amp;"https://raw.githubusercontent.com/KyrillosMorgan/preparatory/main/"&amp;B43&amp;".jpg"&amp;""""&amp;",IMAGE("&amp;""""&amp;"https://raw.githubusercontent.com/KyrillosMorgan/preparatory/main/"&amp;B43&amp;".jpg"&amp;""""&amp;"))",""),"")</f>
        <v/>
      </c>
      <c r="B43" s="77"/>
      <c r="C43" s="77" t="str">
        <f>IF(B43&lt;&gt;"",_xlfn.XLOOKUP(Class!B43,Table1[ID],Table1[fname]),"")</f>
        <v/>
      </c>
      <c r="D43" s="76" t="str" cm="1">
        <f t="array" ref="D43">IF((B43&lt;&gt;"")*(COUNTIF(Table2[ID],Class!B43)&lt;&gt;0),INDEX(Attendance_sorted!$A$1:$CV$500,MATCH(Class!B43,Attendance_sorted!$A$1:$A$500),COUNTIF(Table2[ID],Class!B43)+1),"")</f>
        <v/>
      </c>
      <c r="E43" s="77" t="str" cm="1">
        <f t="array" aca="1" ref="E43" ca="1">IF(B43&lt;&gt;"",SUM(('Attendance table'!$A$2:$A$501=Class!B43)*('Attendance table'!$B$2:$CW$501&lt;&gt;"")*('Attendance table'!$B$1:$CW$1&gt;DATE(YEAR(TODAY()),MONTH(TODAY()),DAY(TODAY())-MOD(WEEKDAY(TODAY())-6,7))-((Table3[حساب الحضور من اخر عدد مرات])*7))),"")</f>
        <v/>
      </c>
      <c r="F43" s="79" t="str" cm="1">
        <f t="array" ref="F43">IF(B43&lt;&gt;"",IF(E43*100/Table3[حساب الحضور من اخر عدد مرات]&gt;100,1,E43/Table3[حساب الحضور من اخر عدد مرات]),"")</f>
        <v/>
      </c>
      <c r="G43" s="77" t="str">
        <f>IF(B43&lt;&gt;"",_xlfn.XLOOKUP(B43,Table1[ID],Table1[tel2]),"")</f>
        <v/>
      </c>
      <c r="H43" s="77" t="str">
        <f>IF(B43&lt;&gt;"",_xlfn.XLOOKUP(B43,Table1[ID],Table1[tel4]),"")</f>
        <v/>
      </c>
      <c r="I43" s="77" t="str">
        <f>IF(B43&lt;&gt;"",_xlfn.XLOOKUP(B43,Table1[ID],Table1[tel3]),"")</f>
        <v/>
      </c>
      <c r="J43" s="77" t="str">
        <f>IF(B43&lt;&gt;"",_xlfn.XLOOKUP(B43,Table1[ID],Table1[tel1]),"")</f>
        <v/>
      </c>
      <c r="K43" s="77" t="str">
        <f>IF($B43&lt;&gt;"",_xlfn.XLOOKUP(B43,Table1[ID],Table1[address1]),"")</f>
        <v/>
      </c>
      <c r="L43" s="77" t="str">
        <f>IF($B43&lt;&gt;"",_xlfn.XLOOKUP(B43,Table1[ID],Table1[address2]),"")</f>
        <v/>
      </c>
      <c r="M43" s="77" t="str">
        <f>IF($B43&lt;&gt;"",_xlfn.XLOOKUP(B43,Table1[ID],Table1[address3]),"")</f>
        <v/>
      </c>
      <c r="N43" s="77" t="str">
        <f>IF($B43&lt;&gt;"",_xlfn.XLOOKUP(B43,Table1[ID],Table1[address4]),"")</f>
        <v/>
      </c>
      <c r="O43" s="77" t="str">
        <f>IF($B43&lt;&gt;"",_xlfn.XLOOKUP(B43,Table1[ID],Table1[address5]),"")</f>
        <v/>
      </c>
      <c r="P43" s="77" t="str">
        <f>IF($B43&lt;&gt;"",_xlfn.XLOOKUP(B43,Table1[ID],Table1[address7]),"")</f>
        <v/>
      </c>
      <c r="Q43" s="77" t="str">
        <f>IF($B43&lt;&gt;"",_xlfn.XLOOKUP(B43,Table1[ID],Table1[address6]),"")</f>
        <v/>
      </c>
      <c r="R43" s="76" t="str">
        <f>IF($B43&lt;&gt;"",_xlfn.XLOOKUP(B43,Table1[ID],Table1[bdate]),"")</f>
        <v/>
      </c>
      <c r="S43" s="77" t="str">
        <f>IF($B43&lt;&gt;"",_xlfn.XLOOKUP(B43,Table1[ID],Table1[school_job]),"")</f>
        <v/>
      </c>
      <c r="T43" s="77" t="str">
        <f>IF($B43&lt;&gt;"",_xlfn.XLOOKUP(B43,Table1[ID],Table1[con_father]),"")</f>
        <v/>
      </c>
      <c r="U43" s="77" t="str">
        <f>IF($B43&lt;&gt;"",_xlfn.XLOOKUP(B43,Table1[ID],Table1[notes]),"")</f>
        <v/>
      </c>
      <c r="V43" s="80" t="str">
        <f>IF(B43&lt;&gt;"",IF(_xlfn.FLOOR.MATH(B43,100)=0,"غير موزع",_xlfn.XLOOKUP(_xlfn.FLOOR.MATH(B43,100),Classes!$A$1:$A$8,Classes!$B$1:$B$8,"error")),"")</f>
        <v/>
      </c>
    </row>
    <row r="44" spans="1:22" s="3" customFormat="1">
      <c r="A44" s="72" t="str">
        <f>IF(B44&lt;&gt;"",IF(_xlfn.XLOOKUP(TEXT(B44,"#"),'Standard report'!$B$5:$B$505,'Standard report'!$C$5:$C$505,"nn")="Company","=HYPERLINK("&amp;""""&amp;"https://raw.githubusercontent.com/KyrillosMorgan/preparatory/main/"&amp;B44&amp;".jpg"&amp;""""&amp;",IMAGE("&amp;""""&amp;"https://raw.githubusercontent.com/KyrillosMorgan/preparatory/main/"&amp;B44&amp;".jpg"&amp;""""&amp;"))",""),"")</f>
        <v/>
      </c>
      <c r="B44" s="77"/>
      <c r="C44" s="77" t="str">
        <f>IF(B44&lt;&gt;"",_xlfn.XLOOKUP(Class!B44,Table1[ID],Table1[fname]),"")</f>
        <v/>
      </c>
      <c r="D44" s="76" t="str" cm="1">
        <f t="array" ref="D44">IF((B44&lt;&gt;"")*(COUNTIF(Table2[ID],Class!B44)&lt;&gt;0),INDEX(Attendance_sorted!$A$1:$CV$500,MATCH(Class!B44,Attendance_sorted!$A$1:$A$500),COUNTIF(Table2[ID],Class!B44)+1),"")</f>
        <v/>
      </c>
      <c r="E44" s="77" t="str" cm="1">
        <f t="array" aca="1" ref="E44" ca="1">IF(B44&lt;&gt;"",SUM(('Attendance table'!$A$2:$A$501=Class!B44)*('Attendance table'!$B$2:$CW$501&lt;&gt;"")*('Attendance table'!$B$1:$CW$1&gt;DATE(YEAR(TODAY()),MONTH(TODAY()),DAY(TODAY())-MOD(WEEKDAY(TODAY())-6,7))-((Table3[حساب الحضور من اخر عدد مرات])*7))),"")</f>
        <v/>
      </c>
      <c r="F44" s="79" t="str" cm="1">
        <f t="array" ref="F44">IF(B44&lt;&gt;"",IF(E44*100/Table3[حساب الحضور من اخر عدد مرات]&gt;100,1,E44/Table3[حساب الحضور من اخر عدد مرات]),"")</f>
        <v/>
      </c>
      <c r="G44" s="77" t="str">
        <f>IF(B44&lt;&gt;"",_xlfn.XLOOKUP(B44,Table1[ID],Table1[tel2]),"")</f>
        <v/>
      </c>
      <c r="H44" s="77" t="str">
        <f>IF(B44&lt;&gt;"",_xlfn.XLOOKUP(B44,Table1[ID],Table1[tel4]),"")</f>
        <v/>
      </c>
      <c r="I44" s="77" t="str">
        <f>IF(B44&lt;&gt;"",_xlfn.XLOOKUP(B44,Table1[ID],Table1[tel3]),"")</f>
        <v/>
      </c>
      <c r="J44" s="77" t="str">
        <f>IF(B44&lt;&gt;"",_xlfn.XLOOKUP(B44,Table1[ID],Table1[tel1]),"")</f>
        <v/>
      </c>
      <c r="K44" s="77" t="str">
        <f>IF($B44&lt;&gt;"",_xlfn.XLOOKUP(B44,Table1[ID],Table1[address1]),"")</f>
        <v/>
      </c>
      <c r="L44" s="77" t="str">
        <f>IF($B44&lt;&gt;"",_xlfn.XLOOKUP(B44,Table1[ID],Table1[address2]),"")</f>
        <v/>
      </c>
      <c r="M44" s="77" t="str">
        <f>IF($B44&lt;&gt;"",_xlfn.XLOOKUP(B44,Table1[ID],Table1[address3]),"")</f>
        <v/>
      </c>
      <c r="N44" s="77" t="str">
        <f>IF($B44&lt;&gt;"",_xlfn.XLOOKUP(B44,Table1[ID],Table1[address4]),"")</f>
        <v/>
      </c>
      <c r="O44" s="77" t="str">
        <f>IF($B44&lt;&gt;"",_xlfn.XLOOKUP(B44,Table1[ID],Table1[address5]),"")</f>
        <v/>
      </c>
      <c r="P44" s="77" t="str">
        <f>IF($B44&lt;&gt;"",_xlfn.XLOOKUP(B44,Table1[ID],Table1[address7]),"")</f>
        <v/>
      </c>
      <c r="Q44" s="77" t="str">
        <f>IF($B44&lt;&gt;"",_xlfn.XLOOKUP(B44,Table1[ID],Table1[address6]),"")</f>
        <v/>
      </c>
      <c r="R44" s="76" t="str">
        <f>IF($B44&lt;&gt;"",_xlfn.XLOOKUP(B44,Table1[ID],Table1[bdate]),"")</f>
        <v/>
      </c>
      <c r="S44" s="77" t="str">
        <f>IF($B44&lt;&gt;"",_xlfn.XLOOKUP(B44,Table1[ID],Table1[school_job]),"")</f>
        <v/>
      </c>
      <c r="T44" s="77" t="str">
        <f>IF($B44&lt;&gt;"",_xlfn.XLOOKUP(B44,Table1[ID],Table1[con_father]),"")</f>
        <v/>
      </c>
      <c r="U44" s="77" t="str">
        <f>IF($B44&lt;&gt;"",_xlfn.XLOOKUP(B44,Table1[ID],Table1[notes]),"")</f>
        <v/>
      </c>
      <c r="V44" s="80" t="str">
        <f>IF(B44&lt;&gt;"",IF(_xlfn.FLOOR.MATH(B44,100)=0,"غير موزع",_xlfn.XLOOKUP(_xlfn.FLOOR.MATH(B44,100),Classes!$A$1:$A$8,Classes!$B$1:$B$8,"error")),"")</f>
        <v/>
      </c>
    </row>
    <row r="45" spans="1:22" s="3" customFormat="1">
      <c r="A45" s="72" t="str">
        <f>IF(B45&lt;&gt;"",IF(_xlfn.XLOOKUP(TEXT(B45,"#"),'Standard report'!$B$5:$B$505,'Standard report'!$C$5:$C$505,"nn")="Company","=HYPERLINK("&amp;""""&amp;"https://raw.githubusercontent.com/KyrillosMorgan/preparatory/main/"&amp;B45&amp;".jpg"&amp;""""&amp;",IMAGE("&amp;""""&amp;"https://raw.githubusercontent.com/KyrillosMorgan/preparatory/main/"&amp;B45&amp;".jpg"&amp;""""&amp;"))",""),"")</f>
        <v/>
      </c>
      <c r="B45" s="77"/>
      <c r="C45" s="77" t="str">
        <f>IF(B45&lt;&gt;"",_xlfn.XLOOKUP(Class!B45,Table1[ID],Table1[fname]),"")</f>
        <v/>
      </c>
      <c r="D45" s="76" t="str" cm="1">
        <f t="array" ref="D45">IF((B45&lt;&gt;"")*(COUNTIF(Table2[ID],Class!B45)&lt;&gt;0),INDEX(Attendance_sorted!$A$1:$CV$500,MATCH(Class!B45,Attendance_sorted!$A$1:$A$500),COUNTIF(Table2[ID],Class!B45)+1),"")</f>
        <v/>
      </c>
      <c r="E45" s="77" t="str" cm="1">
        <f t="array" aca="1" ref="E45" ca="1">IF(B45&lt;&gt;"",SUM(('Attendance table'!$A$2:$A$501=Class!B45)*('Attendance table'!$B$2:$CW$501&lt;&gt;"")*('Attendance table'!$B$1:$CW$1&gt;DATE(YEAR(TODAY()),MONTH(TODAY()),DAY(TODAY())-MOD(WEEKDAY(TODAY())-6,7))-((Table3[حساب الحضور من اخر عدد مرات])*7))),"")</f>
        <v/>
      </c>
      <c r="F45" s="79" t="str" cm="1">
        <f t="array" ref="F45">IF(B45&lt;&gt;"",IF(E45*100/Table3[حساب الحضور من اخر عدد مرات]&gt;100,1,E45/Table3[حساب الحضور من اخر عدد مرات]),"")</f>
        <v/>
      </c>
      <c r="G45" s="77" t="str">
        <f>IF(B45&lt;&gt;"",_xlfn.XLOOKUP(B45,Table1[ID],Table1[tel2]),"")</f>
        <v/>
      </c>
      <c r="H45" s="77" t="str">
        <f>IF(B45&lt;&gt;"",_xlfn.XLOOKUP(B45,Table1[ID],Table1[tel4]),"")</f>
        <v/>
      </c>
      <c r="I45" s="77" t="str">
        <f>IF(B45&lt;&gt;"",_xlfn.XLOOKUP(B45,Table1[ID],Table1[tel3]),"")</f>
        <v/>
      </c>
      <c r="J45" s="77" t="str">
        <f>IF(B45&lt;&gt;"",_xlfn.XLOOKUP(B45,Table1[ID],Table1[tel1]),"")</f>
        <v/>
      </c>
      <c r="K45" s="77" t="str">
        <f>IF($B45&lt;&gt;"",_xlfn.XLOOKUP(B45,Table1[ID],Table1[address1]),"")</f>
        <v/>
      </c>
      <c r="L45" s="77" t="str">
        <f>IF($B45&lt;&gt;"",_xlfn.XLOOKUP(B45,Table1[ID],Table1[address2]),"")</f>
        <v/>
      </c>
      <c r="M45" s="77" t="str">
        <f>IF($B45&lt;&gt;"",_xlfn.XLOOKUP(B45,Table1[ID],Table1[address3]),"")</f>
        <v/>
      </c>
      <c r="N45" s="77" t="str">
        <f>IF($B45&lt;&gt;"",_xlfn.XLOOKUP(B45,Table1[ID],Table1[address4]),"")</f>
        <v/>
      </c>
      <c r="O45" s="77" t="str">
        <f>IF($B45&lt;&gt;"",_xlfn.XLOOKUP(B45,Table1[ID],Table1[address5]),"")</f>
        <v/>
      </c>
      <c r="P45" s="77" t="str">
        <f>IF($B45&lt;&gt;"",_xlfn.XLOOKUP(B45,Table1[ID],Table1[address7]),"")</f>
        <v/>
      </c>
      <c r="Q45" s="77" t="str">
        <f>IF($B45&lt;&gt;"",_xlfn.XLOOKUP(B45,Table1[ID],Table1[address6]),"")</f>
        <v/>
      </c>
      <c r="R45" s="76" t="str">
        <f>IF($B45&lt;&gt;"",_xlfn.XLOOKUP(B45,Table1[ID],Table1[bdate]),"")</f>
        <v/>
      </c>
      <c r="S45" s="77" t="str">
        <f>IF($B45&lt;&gt;"",_xlfn.XLOOKUP(B45,Table1[ID],Table1[school_job]),"")</f>
        <v/>
      </c>
      <c r="T45" s="77" t="str">
        <f>IF($B45&lt;&gt;"",_xlfn.XLOOKUP(B45,Table1[ID],Table1[con_father]),"")</f>
        <v/>
      </c>
      <c r="U45" s="77" t="str">
        <f>IF($B45&lt;&gt;"",_xlfn.XLOOKUP(B45,Table1[ID],Table1[notes]),"")</f>
        <v/>
      </c>
      <c r="V45" s="80" t="str">
        <f>IF(B45&lt;&gt;"",IF(_xlfn.FLOOR.MATH(B45,100)=0,"غير موزع",_xlfn.XLOOKUP(_xlfn.FLOOR.MATH(B45,100),Classes!$A$1:$A$8,Classes!$B$1:$B$8,"error")),"")</f>
        <v/>
      </c>
    </row>
    <row r="46" spans="1:22" s="3" customFormat="1">
      <c r="A46" s="72" t="str">
        <f>IF(B46&lt;&gt;"",IF(_xlfn.XLOOKUP(TEXT(B46,"#"),'Standard report'!$B$5:$B$505,'Standard report'!$C$5:$C$505,"nn")="Company","=HYPERLINK("&amp;""""&amp;"https://raw.githubusercontent.com/KyrillosMorgan/preparatory/main/"&amp;B46&amp;".jpg"&amp;""""&amp;",IMAGE("&amp;""""&amp;"https://raw.githubusercontent.com/KyrillosMorgan/preparatory/main/"&amp;B46&amp;".jpg"&amp;""""&amp;"))",""),"")</f>
        <v/>
      </c>
      <c r="B46" s="77"/>
      <c r="C46" s="77" t="str">
        <f>IF(B46&lt;&gt;"",_xlfn.XLOOKUP(Class!B46,Table1[ID],Table1[fname]),"")</f>
        <v/>
      </c>
      <c r="D46" s="76" t="str" cm="1">
        <f t="array" ref="D46">IF((B46&lt;&gt;"")*(COUNTIF(Table2[ID],Class!B46)&lt;&gt;0),INDEX(Attendance_sorted!$A$1:$CV$500,MATCH(Class!B46,Attendance_sorted!$A$1:$A$500),COUNTIF(Table2[ID],Class!B46)+1),"")</f>
        <v/>
      </c>
      <c r="E46" s="77" t="str" cm="1">
        <f t="array" aca="1" ref="E46" ca="1">IF(B46&lt;&gt;"",SUM(('Attendance table'!$A$2:$A$501=Class!B46)*('Attendance table'!$B$2:$CW$501&lt;&gt;"")*('Attendance table'!$B$1:$CW$1&gt;DATE(YEAR(TODAY()),MONTH(TODAY()),DAY(TODAY())-MOD(WEEKDAY(TODAY())-6,7))-((Table3[حساب الحضور من اخر عدد مرات])*7))),"")</f>
        <v/>
      </c>
      <c r="F46" s="79" t="str" cm="1">
        <f t="array" ref="F46">IF(B46&lt;&gt;"",IF(E46*100/Table3[حساب الحضور من اخر عدد مرات]&gt;100,1,E46/Table3[حساب الحضور من اخر عدد مرات]),"")</f>
        <v/>
      </c>
      <c r="G46" s="77" t="str">
        <f>IF(B46&lt;&gt;"",_xlfn.XLOOKUP(B46,Table1[ID],Table1[tel2]),"")</f>
        <v/>
      </c>
      <c r="H46" s="77" t="str">
        <f>IF(B46&lt;&gt;"",_xlfn.XLOOKUP(B46,Table1[ID],Table1[tel4]),"")</f>
        <v/>
      </c>
      <c r="I46" s="77" t="str">
        <f>IF(B46&lt;&gt;"",_xlfn.XLOOKUP(B46,Table1[ID],Table1[tel3]),"")</f>
        <v/>
      </c>
      <c r="J46" s="77" t="str">
        <f>IF(B46&lt;&gt;"",_xlfn.XLOOKUP(B46,Table1[ID],Table1[tel1]),"")</f>
        <v/>
      </c>
      <c r="K46" s="77" t="str">
        <f>IF($B46&lt;&gt;"",_xlfn.XLOOKUP(B46,Table1[ID],Table1[address1]),"")</f>
        <v/>
      </c>
      <c r="L46" s="77" t="str">
        <f>IF($B46&lt;&gt;"",_xlfn.XLOOKUP(B46,Table1[ID],Table1[address2]),"")</f>
        <v/>
      </c>
      <c r="M46" s="77" t="str">
        <f>IF($B46&lt;&gt;"",_xlfn.XLOOKUP(B46,Table1[ID],Table1[address3]),"")</f>
        <v/>
      </c>
      <c r="N46" s="77" t="str">
        <f>IF($B46&lt;&gt;"",_xlfn.XLOOKUP(B46,Table1[ID],Table1[address4]),"")</f>
        <v/>
      </c>
      <c r="O46" s="77" t="str">
        <f>IF($B46&lt;&gt;"",_xlfn.XLOOKUP(B46,Table1[ID],Table1[address5]),"")</f>
        <v/>
      </c>
      <c r="P46" s="77" t="str">
        <f>IF($B46&lt;&gt;"",_xlfn.XLOOKUP(B46,Table1[ID],Table1[address7]),"")</f>
        <v/>
      </c>
      <c r="Q46" s="77" t="str">
        <f>IF($B46&lt;&gt;"",_xlfn.XLOOKUP(B46,Table1[ID],Table1[address6]),"")</f>
        <v/>
      </c>
      <c r="R46" s="76" t="str">
        <f>IF($B46&lt;&gt;"",_xlfn.XLOOKUP(B46,Table1[ID],Table1[bdate]),"")</f>
        <v/>
      </c>
      <c r="S46" s="77" t="str">
        <f>IF($B46&lt;&gt;"",_xlfn.XLOOKUP(B46,Table1[ID],Table1[school_job]),"")</f>
        <v/>
      </c>
      <c r="T46" s="77" t="str">
        <f>IF($B46&lt;&gt;"",_xlfn.XLOOKUP(B46,Table1[ID],Table1[con_father]),"")</f>
        <v/>
      </c>
      <c r="U46" s="77" t="str">
        <f>IF($B46&lt;&gt;"",_xlfn.XLOOKUP(B46,Table1[ID],Table1[notes]),"")</f>
        <v/>
      </c>
      <c r="V46" s="80" t="str">
        <f>IF(B46&lt;&gt;"",IF(_xlfn.FLOOR.MATH(B46,100)=0,"غير موزع",_xlfn.XLOOKUP(_xlfn.FLOOR.MATH(B46,100),Classes!$A$1:$A$8,Classes!$B$1:$B$8,"error")),"")</f>
        <v/>
      </c>
    </row>
    <row r="47" spans="1:22" s="3" customFormat="1">
      <c r="A47" s="72" t="str">
        <f>IF(B47&lt;&gt;"",IF(_xlfn.XLOOKUP(TEXT(B47,"#"),'Standard report'!$B$5:$B$505,'Standard report'!$C$5:$C$505,"nn")="Company","=HYPERLINK("&amp;""""&amp;"https://raw.githubusercontent.com/KyrillosMorgan/preparatory/main/"&amp;B47&amp;".jpg"&amp;""""&amp;",IMAGE("&amp;""""&amp;"https://raw.githubusercontent.com/KyrillosMorgan/preparatory/main/"&amp;B47&amp;".jpg"&amp;""""&amp;"))",""),"")</f>
        <v/>
      </c>
      <c r="B47" s="77"/>
      <c r="C47" s="77" t="str">
        <f>IF(B47&lt;&gt;"",_xlfn.XLOOKUP(Class!B47,Table1[ID],Table1[fname]),"")</f>
        <v/>
      </c>
      <c r="D47" s="76" t="str" cm="1">
        <f t="array" ref="D47">IF((B47&lt;&gt;"")*(COUNTIF(Table2[ID],Class!B47)&lt;&gt;0),INDEX(Attendance_sorted!$A$1:$CV$500,MATCH(Class!B47,Attendance_sorted!$A$1:$A$500),COUNTIF(Table2[ID],Class!B47)+1),"")</f>
        <v/>
      </c>
      <c r="E47" s="77" t="str" cm="1">
        <f t="array" aca="1" ref="E47" ca="1">IF(B47&lt;&gt;"",SUM(('Attendance table'!$A$2:$A$501=Class!B47)*('Attendance table'!$B$2:$CW$501&lt;&gt;"")*('Attendance table'!$B$1:$CW$1&gt;DATE(YEAR(TODAY()),MONTH(TODAY()),DAY(TODAY())-MOD(WEEKDAY(TODAY())-6,7))-((Table3[حساب الحضور من اخر عدد مرات])*7))),"")</f>
        <v/>
      </c>
      <c r="F47" s="79" t="str" cm="1">
        <f t="array" ref="F47">IF(B47&lt;&gt;"",IF(E47*100/Table3[حساب الحضور من اخر عدد مرات]&gt;100,1,E47/Table3[حساب الحضور من اخر عدد مرات]),"")</f>
        <v/>
      </c>
      <c r="G47" s="77" t="str">
        <f>IF(B47&lt;&gt;"",_xlfn.XLOOKUP(B47,Table1[ID],Table1[tel2]),"")</f>
        <v/>
      </c>
      <c r="H47" s="77" t="str">
        <f>IF(B47&lt;&gt;"",_xlfn.XLOOKUP(B47,Table1[ID],Table1[tel4]),"")</f>
        <v/>
      </c>
      <c r="I47" s="77" t="str">
        <f>IF(B47&lt;&gt;"",_xlfn.XLOOKUP(B47,Table1[ID],Table1[tel3]),"")</f>
        <v/>
      </c>
      <c r="J47" s="77" t="str">
        <f>IF(B47&lt;&gt;"",_xlfn.XLOOKUP(B47,Table1[ID],Table1[tel1]),"")</f>
        <v/>
      </c>
      <c r="K47" s="77" t="str">
        <f>IF($B47&lt;&gt;"",_xlfn.XLOOKUP(B47,Table1[ID],Table1[address1]),"")</f>
        <v/>
      </c>
      <c r="L47" s="77" t="str">
        <f>IF($B47&lt;&gt;"",_xlfn.XLOOKUP(B47,Table1[ID],Table1[address2]),"")</f>
        <v/>
      </c>
      <c r="M47" s="77" t="str">
        <f>IF($B47&lt;&gt;"",_xlfn.XLOOKUP(B47,Table1[ID],Table1[address3]),"")</f>
        <v/>
      </c>
      <c r="N47" s="77" t="str">
        <f>IF($B47&lt;&gt;"",_xlfn.XLOOKUP(B47,Table1[ID],Table1[address4]),"")</f>
        <v/>
      </c>
      <c r="O47" s="77" t="str">
        <f>IF($B47&lt;&gt;"",_xlfn.XLOOKUP(B47,Table1[ID],Table1[address5]),"")</f>
        <v/>
      </c>
      <c r="P47" s="77" t="str">
        <f>IF($B47&lt;&gt;"",_xlfn.XLOOKUP(B47,Table1[ID],Table1[address7]),"")</f>
        <v/>
      </c>
      <c r="Q47" s="77" t="str">
        <f>IF($B47&lt;&gt;"",_xlfn.XLOOKUP(B47,Table1[ID],Table1[address6]),"")</f>
        <v/>
      </c>
      <c r="R47" s="76" t="str">
        <f>IF($B47&lt;&gt;"",_xlfn.XLOOKUP(B47,Table1[ID],Table1[bdate]),"")</f>
        <v/>
      </c>
      <c r="S47" s="77" t="str">
        <f>IF($B47&lt;&gt;"",_xlfn.XLOOKUP(B47,Table1[ID],Table1[school_job]),"")</f>
        <v/>
      </c>
      <c r="T47" s="77" t="str">
        <f>IF($B47&lt;&gt;"",_xlfn.XLOOKUP(B47,Table1[ID],Table1[con_father]),"")</f>
        <v/>
      </c>
      <c r="U47" s="77" t="str">
        <f>IF($B47&lt;&gt;"",_xlfn.XLOOKUP(B47,Table1[ID],Table1[notes]),"")</f>
        <v/>
      </c>
      <c r="V47" s="80" t="str">
        <f>IF(B47&lt;&gt;"",IF(_xlfn.FLOOR.MATH(B47,100)=0,"غير موزع",_xlfn.XLOOKUP(_xlfn.FLOOR.MATH(B47,100),Classes!$A$1:$A$8,Classes!$B$1:$B$8,"error")),"")</f>
        <v/>
      </c>
    </row>
    <row r="48" spans="1:22" s="3" customFormat="1">
      <c r="A48" s="72" t="str">
        <f>IF(B48&lt;&gt;"",IF(_xlfn.XLOOKUP(TEXT(B48,"#"),'Standard report'!$B$5:$B$505,'Standard report'!$C$5:$C$505,"nn")="Company","=HYPERLINK("&amp;""""&amp;"https://raw.githubusercontent.com/KyrillosMorgan/preparatory/main/"&amp;B48&amp;".jpg"&amp;""""&amp;",IMAGE("&amp;""""&amp;"https://raw.githubusercontent.com/KyrillosMorgan/preparatory/main/"&amp;B48&amp;".jpg"&amp;""""&amp;"))",""),"")</f>
        <v/>
      </c>
      <c r="B48" s="77"/>
      <c r="C48" s="77" t="str">
        <f>IF(B48&lt;&gt;"",_xlfn.XLOOKUP(Class!B48,Table1[ID],Table1[fname]),"")</f>
        <v/>
      </c>
      <c r="D48" s="76" t="str" cm="1">
        <f t="array" ref="D48">IF((B48&lt;&gt;"")*(COUNTIF(Table2[ID],Class!B48)&lt;&gt;0),INDEX(Attendance_sorted!$A$1:$CV$500,MATCH(Class!B48,Attendance_sorted!$A$1:$A$500),COUNTIF(Table2[ID],Class!B48)+1),"")</f>
        <v/>
      </c>
      <c r="E48" s="77" t="str" cm="1">
        <f t="array" aca="1" ref="E48" ca="1">IF(B48&lt;&gt;"",SUM(('Attendance table'!$A$2:$A$501=Class!B48)*('Attendance table'!$B$2:$CW$501&lt;&gt;"")*('Attendance table'!$B$1:$CW$1&gt;DATE(YEAR(TODAY()),MONTH(TODAY()),DAY(TODAY())-MOD(WEEKDAY(TODAY())-6,7))-((Table3[حساب الحضور من اخر عدد مرات])*7))),"")</f>
        <v/>
      </c>
      <c r="F48" s="79" t="str" cm="1">
        <f t="array" ref="F48">IF(B48&lt;&gt;"",IF(E48*100/Table3[حساب الحضور من اخر عدد مرات]&gt;100,1,E48/Table3[حساب الحضور من اخر عدد مرات]),"")</f>
        <v/>
      </c>
      <c r="G48" s="77" t="str">
        <f>IF(B48&lt;&gt;"",_xlfn.XLOOKUP(B48,Table1[ID],Table1[tel2]),"")</f>
        <v/>
      </c>
      <c r="H48" s="77" t="str">
        <f>IF(B48&lt;&gt;"",_xlfn.XLOOKUP(B48,Table1[ID],Table1[tel4]),"")</f>
        <v/>
      </c>
      <c r="I48" s="77" t="str">
        <f>IF(B48&lt;&gt;"",_xlfn.XLOOKUP(B48,Table1[ID],Table1[tel3]),"")</f>
        <v/>
      </c>
      <c r="J48" s="77" t="str">
        <f>IF(B48&lt;&gt;"",_xlfn.XLOOKUP(B48,Table1[ID],Table1[tel1]),"")</f>
        <v/>
      </c>
      <c r="K48" s="77" t="str">
        <f>IF($B48&lt;&gt;"",_xlfn.XLOOKUP(B48,Table1[ID],Table1[address1]),"")</f>
        <v/>
      </c>
      <c r="L48" s="77" t="str">
        <f>IF($B48&lt;&gt;"",_xlfn.XLOOKUP(B48,Table1[ID],Table1[address2]),"")</f>
        <v/>
      </c>
      <c r="M48" s="77" t="str">
        <f>IF($B48&lt;&gt;"",_xlfn.XLOOKUP(B48,Table1[ID],Table1[address3]),"")</f>
        <v/>
      </c>
      <c r="N48" s="77" t="str">
        <f>IF($B48&lt;&gt;"",_xlfn.XLOOKUP(B48,Table1[ID],Table1[address4]),"")</f>
        <v/>
      </c>
      <c r="O48" s="77" t="str">
        <f>IF($B48&lt;&gt;"",_xlfn.XLOOKUP(B48,Table1[ID],Table1[address5]),"")</f>
        <v/>
      </c>
      <c r="P48" s="77" t="str">
        <f>IF($B48&lt;&gt;"",_xlfn.XLOOKUP(B48,Table1[ID],Table1[address7]),"")</f>
        <v/>
      </c>
      <c r="Q48" s="77" t="str">
        <f>IF($B48&lt;&gt;"",_xlfn.XLOOKUP(B48,Table1[ID],Table1[address6]),"")</f>
        <v/>
      </c>
      <c r="R48" s="76" t="str">
        <f>IF($B48&lt;&gt;"",_xlfn.XLOOKUP(B48,Table1[ID],Table1[bdate]),"")</f>
        <v/>
      </c>
      <c r="S48" s="77" t="str">
        <f>IF($B48&lt;&gt;"",_xlfn.XLOOKUP(B48,Table1[ID],Table1[school_job]),"")</f>
        <v/>
      </c>
      <c r="T48" s="77" t="str">
        <f>IF($B48&lt;&gt;"",_xlfn.XLOOKUP(B48,Table1[ID],Table1[con_father]),"")</f>
        <v/>
      </c>
      <c r="U48" s="77" t="str">
        <f>IF($B48&lt;&gt;"",_xlfn.XLOOKUP(B48,Table1[ID],Table1[notes]),"")</f>
        <v/>
      </c>
      <c r="V48" s="80" t="str">
        <f>IF(B48&lt;&gt;"",IF(_xlfn.FLOOR.MATH(B48,100)=0,"غير موزع",_xlfn.XLOOKUP(_xlfn.FLOOR.MATH(B48,100),Classes!$A$1:$A$8,Classes!$B$1:$B$8,"error")),"")</f>
        <v/>
      </c>
    </row>
    <row r="49" spans="1:22" s="3" customFormat="1">
      <c r="A49" s="72" t="str">
        <f>IF(B49&lt;&gt;"",IF(_xlfn.XLOOKUP(TEXT(B49,"#"),'Standard report'!$B$5:$B$505,'Standard report'!$C$5:$C$505,"nn")="Company","=HYPERLINK("&amp;""""&amp;"https://raw.githubusercontent.com/KyrillosMorgan/preparatory/main/"&amp;B49&amp;".jpg"&amp;""""&amp;",IMAGE("&amp;""""&amp;"https://raw.githubusercontent.com/KyrillosMorgan/preparatory/main/"&amp;B49&amp;".jpg"&amp;""""&amp;"))",""),"")</f>
        <v/>
      </c>
      <c r="B49" s="77"/>
      <c r="C49" s="77" t="str">
        <f>IF(B49&lt;&gt;"",_xlfn.XLOOKUP(Class!B49,Table1[ID],Table1[fname]),"")</f>
        <v/>
      </c>
      <c r="D49" s="76" t="str" cm="1">
        <f t="array" ref="D49">IF((B49&lt;&gt;"")*(COUNTIF(Table2[ID],Class!B49)&lt;&gt;0),INDEX(Attendance_sorted!$A$1:$CV$500,MATCH(Class!B49,Attendance_sorted!$A$1:$A$500),COUNTIF(Table2[ID],Class!B49)+1),"")</f>
        <v/>
      </c>
      <c r="E49" s="77" t="str" cm="1">
        <f t="array" aca="1" ref="E49" ca="1">IF(B49&lt;&gt;"",SUM(('Attendance table'!$A$2:$A$501=Class!B49)*('Attendance table'!$B$2:$CW$501&lt;&gt;"")*('Attendance table'!$B$1:$CW$1&gt;DATE(YEAR(TODAY()),MONTH(TODAY()),DAY(TODAY())-MOD(WEEKDAY(TODAY())-6,7))-((Table3[حساب الحضور من اخر عدد مرات])*7))),"")</f>
        <v/>
      </c>
      <c r="F49" s="79" t="str" cm="1">
        <f t="array" ref="F49">IF(B49&lt;&gt;"",IF(E49*100/Table3[حساب الحضور من اخر عدد مرات]&gt;100,1,E49/Table3[حساب الحضور من اخر عدد مرات]),"")</f>
        <v/>
      </c>
      <c r="G49" s="77" t="str">
        <f>IF(B49&lt;&gt;"",_xlfn.XLOOKUP(B49,Table1[ID],Table1[tel2]),"")</f>
        <v/>
      </c>
      <c r="H49" s="77" t="str">
        <f>IF(B49&lt;&gt;"",_xlfn.XLOOKUP(B49,Table1[ID],Table1[tel4]),"")</f>
        <v/>
      </c>
      <c r="I49" s="77" t="str">
        <f>IF(B49&lt;&gt;"",_xlfn.XLOOKUP(B49,Table1[ID],Table1[tel3]),"")</f>
        <v/>
      </c>
      <c r="J49" s="77" t="str">
        <f>IF(B49&lt;&gt;"",_xlfn.XLOOKUP(B49,Table1[ID],Table1[tel1]),"")</f>
        <v/>
      </c>
      <c r="K49" s="77" t="str">
        <f>IF($B49&lt;&gt;"",_xlfn.XLOOKUP(B49,Table1[ID],Table1[address1]),"")</f>
        <v/>
      </c>
      <c r="L49" s="77" t="str">
        <f>IF($B49&lt;&gt;"",_xlfn.XLOOKUP(B49,Table1[ID],Table1[address2]),"")</f>
        <v/>
      </c>
      <c r="M49" s="77" t="str">
        <f>IF($B49&lt;&gt;"",_xlfn.XLOOKUP(B49,Table1[ID],Table1[address3]),"")</f>
        <v/>
      </c>
      <c r="N49" s="77" t="str">
        <f>IF($B49&lt;&gt;"",_xlfn.XLOOKUP(B49,Table1[ID],Table1[address4]),"")</f>
        <v/>
      </c>
      <c r="O49" s="77" t="str">
        <f>IF($B49&lt;&gt;"",_xlfn.XLOOKUP(B49,Table1[ID],Table1[address5]),"")</f>
        <v/>
      </c>
      <c r="P49" s="77" t="str">
        <f>IF($B49&lt;&gt;"",_xlfn.XLOOKUP(B49,Table1[ID],Table1[address7]),"")</f>
        <v/>
      </c>
      <c r="Q49" s="77" t="str">
        <f>IF($B49&lt;&gt;"",_xlfn.XLOOKUP(B49,Table1[ID],Table1[address6]),"")</f>
        <v/>
      </c>
      <c r="R49" s="76" t="str">
        <f>IF($B49&lt;&gt;"",_xlfn.XLOOKUP(B49,Table1[ID],Table1[bdate]),"")</f>
        <v/>
      </c>
      <c r="S49" s="77" t="str">
        <f>IF($B49&lt;&gt;"",_xlfn.XLOOKUP(B49,Table1[ID],Table1[school_job]),"")</f>
        <v/>
      </c>
      <c r="T49" s="77" t="str">
        <f>IF($B49&lt;&gt;"",_xlfn.XLOOKUP(B49,Table1[ID],Table1[con_father]),"")</f>
        <v/>
      </c>
      <c r="U49" s="77" t="str">
        <f>IF($B49&lt;&gt;"",_xlfn.XLOOKUP(B49,Table1[ID],Table1[notes]),"")</f>
        <v/>
      </c>
      <c r="V49" s="80" t="str">
        <f>IF(B49&lt;&gt;"",IF(_xlfn.FLOOR.MATH(B49,100)=0,"غير موزع",_xlfn.XLOOKUP(_xlfn.FLOOR.MATH(B49,100),Classes!$A$1:$A$8,Classes!$B$1:$B$8,"error")),"")</f>
        <v/>
      </c>
    </row>
    <row r="50" spans="1:22" s="3" customFormat="1">
      <c r="A50" s="72" t="str">
        <f>IF(B50&lt;&gt;"",IF(_xlfn.XLOOKUP(TEXT(B50,"#"),'Standard report'!$B$5:$B$505,'Standard report'!$C$5:$C$505,"nn")="Company","=HYPERLINK("&amp;""""&amp;"https://raw.githubusercontent.com/KyrillosMorgan/preparatory/main/"&amp;B50&amp;".jpg"&amp;""""&amp;",IMAGE("&amp;""""&amp;"https://raw.githubusercontent.com/KyrillosMorgan/preparatory/main/"&amp;B50&amp;".jpg"&amp;""""&amp;"))",""),"")</f>
        <v/>
      </c>
      <c r="B50" s="77"/>
      <c r="C50" s="77" t="str">
        <f>IF(B50&lt;&gt;"",_xlfn.XLOOKUP(Class!B50,Table1[ID],Table1[fname]),"")</f>
        <v/>
      </c>
      <c r="D50" s="76" t="str" cm="1">
        <f t="array" ref="D50">IF((B50&lt;&gt;"")*(COUNTIF(Table2[ID],Class!B50)&lt;&gt;0),INDEX(Attendance_sorted!$A$1:$CV$500,MATCH(Class!B50,Attendance_sorted!$A$1:$A$500),COUNTIF(Table2[ID],Class!B50)+1),"")</f>
        <v/>
      </c>
      <c r="E50" s="77" t="str" cm="1">
        <f t="array" aca="1" ref="E50" ca="1">IF(B50&lt;&gt;"",SUM(('Attendance table'!$A$2:$A$501=Class!B50)*('Attendance table'!$B$2:$CW$501&lt;&gt;"")*('Attendance table'!$B$1:$CW$1&gt;DATE(YEAR(TODAY()),MONTH(TODAY()),DAY(TODAY())-MOD(WEEKDAY(TODAY())-6,7))-((Table3[حساب الحضور من اخر عدد مرات])*7))),"")</f>
        <v/>
      </c>
      <c r="F50" s="79" t="str" cm="1">
        <f t="array" ref="F50">IF(B50&lt;&gt;"",IF(E50*100/Table3[حساب الحضور من اخر عدد مرات]&gt;100,1,E50/Table3[حساب الحضور من اخر عدد مرات]),"")</f>
        <v/>
      </c>
      <c r="G50" s="77" t="str">
        <f>IF(B50&lt;&gt;"",_xlfn.XLOOKUP(B50,Table1[ID],Table1[tel2]),"")</f>
        <v/>
      </c>
      <c r="H50" s="77" t="str">
        <f>IF(B50&lt;&gt;"",_xlfn.XLOOKUP(B50,Table1[ID],Table1[tel4]),"")</f>
        <v/>
      </c>
      <c r="I50" s="77" t="str">
        <f>IF(B50&lt;&gt;"",_xlfn.XLOOKUP(B50,Table1[ID],Table1[tel3]),"")</f>
        <v/>
      </c>
      <c r="J50" s="77" t="str">
        <f>IF(B50&lt;&gt;"",_xlfn.XLOOKUP(B50,Table1[ID],Table1[tel1]),"")</f>
        <v/>
      </c>
      <c r="K50" s="77" t="str">
        <f>IF($B50&lt;&gt;"",_xlfn.XLOOKUP(B50,Table1[ID],Table1[address1]),"")</f>
        <v/>
      </c>
      <c r="L50" s="77" t="str">
        <f>IF($B50&lt;&gt;"",_xlfn.XLOOKUP(B50,Table1[ID],Table1[address2]),"")</f>
        <v/>
      </c>
      <c r="M50" s="77" t="str">
        <f>IF($B50&lt;&gt;"",_xlfn.XLOOKUP(B50,Table1[ID],Table1[address3]),"")</f>
        <v/>
      </c>
      <c r="N50" s="77" t="str">
        <f>IF($B50&lt;&gt;"",_xlfn.XLOOKUP(B50,Table1[ID],Table1[address4]),"")</f>
        <v/>
      </c>
      <c r="O50" s="77" t="str">
        <f>IF($B50&lt;&gt;"",_xlfn.XLOOKUP(B50,Table1[ID],Table1[address5]),"")</f>
        <v/>
      </c>
      <c r="P50" s="77" t="str">
        <f>IF($B50&lt;&gt;"",_xlfn.XLOOKUP(B50,Table1[ID],Table1[address7]),"")</f>
        <v/>
      </c>
      <c r="Q50" s="77" t="str">
        <f>IF($B50&lt;&gt;"",_xlfn.XLOOKUP(B50,Table1[ID],Table1[address6]),"")</f>
        <v/>
      </c>
      <c r="R50" s="76" t="str">
        <f>IF($B50&lt;&gt;"",_xlfn.XLOOKUP(B50,Table1[ID],Table1[bdate]),"")</f>
        <v/>
      </c>
      <c r="S50" s="77" t="str">
        <f>IF($B50&lt;&gt;"",_xlfn.XLOOKUP(B50,Table1[ID],Table1[school_job]),"")</f>
        <v/>
      </c>
      <c r="T50" s="77" t="str">
        <f>IF($B50&lt;&gt;"",_xlfn.XLOOKUP(B50,Table1[ID],Table1[con_father]),"")</f>
        <v/>
      </c>
      <c r="U50" s="77" t="str">
        <f>IF($B50&lt;&gt;"",_xlfn.XLOOKUP(B50,Table1[ID],Table1[notes]),"")</f>
        <v/>
      </c>
      <c r="V50" s="80" t="str">
        <f>IF(B50&lt;&gt;"",IF(_xlfn.FLOOR.MATH(B50,100)=0,"غير موزع",_xlfn.XLOOKUP(_xlfn.FLOOR.MATH(B50,100),Classes!$A$1:$A$8,Classes!$B$1:$B$8,"error")),"")</f>
        <v/>
      </c>
    </row>
    <row r="51" spans="1:22" s="3" customFormat="1">
      <c r="A51" s="72" t="str">
        <f>IF(B51&lt;&gt;"",IF(_xlfn.XLOOKUP(TEXT(B51,"#"),'Standard report'!$B$5:$B$505,'Standard report'!$C$5:$C$505,"nn")="Company","=HYPERLINK("&amp;""""&amp;"https://raw.githubusercontent.com/KyrillosMorgan/preparatory/main/"&amp;B51&amp;".jpg"&amp;""""&amp;",IMAGE("&amp;""""&amp;"https://raw.githubusercontent.com/KyrillosMorgan/preparatory/main/"&amp;B51&amp;".jpg"&amp;""""&amp;"))",""),"")</f>
        <v/>
      </c>
      <c r="B51" s="77"/>
      <c r="C51" s="77" t="str">
        <f>IF(B51&lt;&gt;"",_xlfn.XLOOKUP(Class!B51,Table1[ID],Table1[fname]),"")</f>
        <v/>
      </c>
      <c r="D51" s="76" t="str" cm="1">
        <f t="array" ref="D51">IF((B51&lt;&gt;"")*(COUNTIF(Table2[ID],Class!B51)&lt;&gt;0),INDEX(Attendance_sorted!$A$1:$CV$500,MATCH(Class!B51,Attendance_sorted!$A$1:$A$500),COUNTIF(Table2[ID],Class!B51)+1),"")</f>
        <v/>
      </c>
      <c r="E51" s="77" t="str" cm="1">
        <f t="array" aca="1" ref="E51" ca="1">IF(B51&lt;&gt;"",SUM(('Attendance table'!$A$2:$A$501=Class!B51)*('Attendance table'!$B$2:$CW$501&lt;&gt;"")*('Attendance table'!$B$1:$CW$1&gt;DATE(YEAR(TODAY()),MONTH(TODAY()),DAY(TODAY())-MOD(WEEKDAY(TODAY())-6,7))-((Table3[حساب الحضور من اخر عدد مرات])*7))),"")</f>
        <v/>
      </c>
      <c r="F51" s="79" t="str" cm="1">
        <f t="array" ref="F51">IF(B51&lt;&gt;"",IF(E51*100/Table3[حساب الحضور من اخر عدد مرات]&gt;100,1,E51/Table3[حساب الحضور من اخر عدد مرات]),"")</f>
        <v/>
      </c>
      <c r="G51" s="77" t="str">
        <f>IF(B51&lt;&gt;"",_xlfn.XLOOKUP(B51,Table1[ID],Table1[tel2]),"")</f>
        <v/>
      </c>
      <c r="H51" s="77" t="str">
        <f>IF(B51&lt;&gt;"",_xlfn.XLOOKUP(B51,Table1[ID],Table1[tel4]),"")</f>
        <v/>
      </c>
      <c r="I51" s="77" t="str">
        <f>IF(B51&lt;&gt;"",_xlfn.XLOOKUP(B51,Table1[ID],Table1[tel3]),"")</f>
        <v/>
      </c>
      <c r="J51" s="77" t="str">
        <f>IF(B51&lt;&gt;"",_xlfn.XLOOKUP(B51,Table1[ID],Table1[tel1]),"")</f>
        <v/>
      </c>
      <c r="K51" s="77" t="str">
        <f>IF($B51&lt;&gt;"",_xlfn.XLOOKUP(B51,Table1[ID],Table1[address1]),"")</f>
        <v/>
      </c>
      <c r="L51" s="77" t="str">
        <f>IF($B51&lt;&gt;"",_xlfn.XLOOKUP(B51,Table1[ID],Table1[address2]),"")</f>
        <v/>
      </c>
      <c r="M51" s="77" t="str">
        <f>IF($B51&lt;&gt;"",_xlfn.XLOOKUP(B51,Table1[ID],Table1[address3]),"")</f>
        <v/>
      </c>
      <c r="N51" s="77" t="str">
        <f>IF($B51&lt;&gt;"",_xlfn.XLOOKUP(B51,Table1[ID],Table1[address4]),"")</f>
        <v/>
      </c>
      <c r="O51" s="77" t="str">
        <f>IF($B51&lt;&gt;"",_xlfn.XLOOKUP(B51,Table1[ID],Table1[address5]),"")</f>
        <v/>
      </c>
      <c r="P51" s="77" t="str">
        <f>IF($B51&lt;&gt;"",_xlfn.XLOOKUP(B51,Table1[ID],Table1[address7]),"")</f>
        <v/>
      </c>
      <c r="Q51" s="77" t="str">
        <f>IF($B51&lt;&gt;"",_xlfn.XLOOKUP(B51,Table1[ID],Table1[address6]),"")</f>
        <v/>
      </c>
      <c r="R51" s="76" t="str">
        <f>IF($B51&lt;&gt;"",_xlfn.XLOOKUP(B51,Table1[ID],Table1[bdate]),"")</f>
        <v/>
      </c>
      <c r="S51" s="77" t="str">
        <f>IF($B51&lt;&gt;"",_xlfn.XLOOKUP(B51,Table1[ID],Table1[school_job]),"")</f>
        <v/>
      </c>
      <c r="T51" s="77" t="str">
        <f>IF($B51&lt;&gt;"",_xlfn.XLOOKUP(B51,Table1[ID],Table1[con_father]),"")</f>
        <v/>
      </c>
      <c r="U51" s="77" t="str">
        <f>IF($B51&lt;&gt;"",_xlfn.XLOOKUP(B51,Table1[ID],Table1[notes]),"")</f>
        <v/>
      </c>
      <c r="V51" s="80" t="str">
        <f>IF(B51&lt;&gt;"",IF(_xlfn.FLOOR.MATH(B51,100)=0,"غير موزع",_xlfn.XLOOKUP(_xlfn.FLOOR.MATH(B51,100),Classes!$A$1:$A$8,Classes!$B$1:$B$8,"error")),"")</f>
        <v/>
      </c>
    </row>
    <row r="52" spans="1:22" s="3" customFormat="1">
      <c r="A52" s="72" t="str">
        <f>IF(B52&lt;&gt;"",IF(_xlfn.XLOOKUP(TEXT(B52,"#"),'Standard report'!$B$5:$B$505,'Standard report'!$C$5:$C$505,"nn")="Company","=HYPERLINK("&amp;""""&amp;"https://raw.githubusercontent.com/KyrillosMorgan/preparatory/main/"&amp;B52&amp;".jpg"&amp;""""&amp;",IMAGE("&amp;""""&amp;"https://raw.githubusercontent.com/KyrillosMorgan/preparatory/main/"&amp;B52&amp;".jpg"&amp;""""&amp;"))",""),"")</f>
        <v/>
      </c>
      <c r="B52" s="77"/>
      <c r="C52" s="77" t="str">
        <f>IF(B52&lt;&gt;"",_xlfn.XLOOKUP(Class!B52,Table1[ID],Table1[fname]),"")</f>
        <v/>
      </c>
      <c r="D52" s="76" t="str" cm="1">
        <f t="array" ref="D52">IF((B52&lt;&gt;"")*(COUNTIF(Table2[ID],Class!B52)&lt;&gt;0),INDEX(Attendance_sorted!$A$1:$CV$500,MATCH(Class!B52,Attendance_sorted!$A$1:$A$500),COUNTIF(Table2[ID],Class!B52)+1),"")</f>
        <v/>
      </c>
      <c r="E52" s="77" t="str" cm="1">
        <f t="array" aca="1" ref="E52" ca="1">IF(B52&lt;&gt;"",SUM(('Attendance table'!$A$2:$A$501=Class!B52)*('Attendance table'!$B$2:$CW$501&lt;&gt;"")*('Attendance table'!$B$1:$CW$1&gt;DATE(YEAR(TODAY()),MONTH(TODAY()),DAY(TODAY())-MOD(WEEKDAY(TODAY())-6,7))-((Table3[حساب الحضور من اخر عدد مرات])*7))),"")</f>
        <v/>
      </c>
      <c r="F52" s="79" t="str" cm="1">
        <f t="array" ref="F52">IF(B52&lt;&gt;"",IF(E52*100/Table3[حساب الحضور من اخر عدد مرات]&gt;100,1,E52/Table3[حساب الحضور من اخر عدد مرات]),"")</f>
        <v/>
      </c>
      <c r="G52" s="77" t="str">
        <f>IF(B52&lt;&gt;"",_xlfn.XLOOKUP(B52,Table1[ID],Table1[tel2]),"")</f>
        <v/>
      </c>
      <c r="H52" s="77" t="str">
        <f>IF(B52&lt;&gt;"",_xlfn.XLOOKUP(B52,Table1[ID],Table1[tel4]),"")</f>
        <v/>
      </c>
      <c r="I52" s="77" t="str">
        <f>IF(B52&lt;&gt;"",_xlfn.XLOOKUP(B52,Table1[ID],Table1[tel3]),"")</f>
        <v/>
      </c>
      <c r="J52" s="77" t="str">
        <f>IF(B52&lt;&gt;"",_xlfn.XLOOKUP(B52,Table1[ID],Table1[tel1]),"")</f>
        <v/>
      </c>
      <c r="K52" s="77" t="str">
        <f>IF($B52&lt;&gt;"",_xlfn.XLOOKUP(B52,Table1[ID],Table1[address1]),"")</f>
        <v/>
      </c>
      <c r="L52" s="77" t="str">
        <f>IF($B52&lt;&gt;"",_xlfn.XLOOKUP(B52,Table1[ID],Table1[address2]),"")</f>
        <v/>
      </c>
      <c r="M52" s="77" t="str">
        <f>IF($B52&lt;&gt;"",_xlfn.XLOOKUP(B52,Table1[ID],Table1[address3]),"")</f>
        <v/>
      </c>
      <c r="N52" s="77" t="str">
        <f>IF($B52&lt;&gt;"",_xlfn.XLOOKUP(B52,Table1[ID],Table1[address4]),"")</f>
        <v/>
      </c>
      <c r="O52" s="77" t="str">
        <f>IF($B52&lt;&gt;"",_xlfn.XLOOKUP(B52,Table1[ID],Table1[address5]),"")</f>
        <v/>
      </c>
      <c r="P52" s="77" t="str">
        <f>IF($B52&lt;&gt;"",_xlfn.XLOOKUP(B52,Table1[ID],Table1[address7]),"")</f>
        <v/>
      </c>
      <c r="Q52" s="77" t="str">
        <f>IF($B52&lt;&gt;"",_xlfn.XLOOKUP(B52,Table1[ID],Table1[address6]),"")</f>
        <v/>
      </c>
      <c r="R52" s="76" t="str">
        <f>IF($B52&lt;&gt;"",_xlfn.XLOOKUP(B52,Table1[ID],Table1[bdate]),"")</f>
        <v/>
      </c>
      <c r="S52" s="77" t="str">
        <f>IF($B52&lt;&gt;"",_xlfn.XLOOKUP(B52,Table1[ID],Table1[school_job]),"")</f>
        <v/>
      </c>
      <c r="T52" s="77" t="str">
        <f>IF($B52&lt;&gt;"",_xlfn.XLOOKUP(B52,Table1[ID],Table1[con_father]),"")</f>
        <v/>
      </c>
      <c r="U52" s="77" t="str">
        <f>IF($B52&lt;&gt;"",_xlfn.XLOOKUP(B52,Table1[ID],Table1[notes]),"")</f>
        <v/>
      </c>
      <c r="V52" s="80" t="str">
        <f>IF(B52&lt;&gt;"",IF(_xlfn.FLOOR.MATH(B52,100)=0,"غير موزع",_xlfn.XLOOKUP(_xlfn.FLOOR.MATH(B52,100),Classes!$A$1:$A$8,Classes!$B$1:$B$8,"error")),"")</f>
        <v/>
      </c>
    </row>
    <row r="53" spans="1:22" s="3" customFormat="1">
      <c r="A53" s="72" t="str">
        <f>IF(B53&lt;&gt;"",IF(_xlfn.XLOOKUP(TEXT(B53,"#"),'Standard report'!$B$5:$B$505,'Standard report'!$C$5:$C$505,"nn")="Company","=HYPERLINK("&amp;""""&amp;"https://raw.githubusercontent.com/KyrillosMorgan/preparatory/main/"&amp;B53&amp;".jpg"&amp;""""&amp;",IMAGE("&amp;""""&amp;"https://raw.githubusercontent.com/KyrillosMorgan/preparatory/main/"&amp;B53&amp;".jpg"&amp;""""&amp;"))",""),"")</f>
        <v/>
      </c>
      <c r="B53" s="77"/>
      <c r="C53" s="77" t="str">
        <f>IF(B53&lt;&gt;"",_xlfn.XLOOKUP(Class!B53,Table1[ID],Table1[fname]),"")</f>
        <v/>
      </c>
      <c r="D53" s="76" t="str" cm="1">
        <f t="array" ref="D53">IF((B53&lt;&gt;"")*(COUNTIF(Table2[ID],Class!B53)&lt;&gt;0),INDEX(Attendance_sorted!$A$1:$CV$500,MATCH(Class!B53,Attendance_sorted!$A$1:$A$500),COUNTIF(Table2[ID],Class!B53)+1),"")</f>
        <v/>
      </c>
      <c r="E53" s="77" t="str" cm="1">
        <f t="array" aca="1" ref="E53" ca="1">IF(B53&lt;&gt;"",SUM(('Attendance table'!$A$2:$A$501=Class!B53)*('Attendance table'!$B$2:$CW$501&lt;&gt;"")*('Attendance table'!$B$1:$CW$1&gt;DATE(YEAR(TODAY()),MONTH(TODAY()),DAY(TODAY())-MOD(WEEKDAY(TODAY())-6,7))-((Table3[حساب الحضور من اخر عدد مرات])*7))),"")</f>
        <v/>
      </c>
      <c r="F53" s="79" t="str" cm="1">
        <f t="array" ref="F53">IF(B53&lt;&gt;"",IF(E53*100/Table3[حساب الحضور من اخر عدد مرات]&gt;100,1,E53/Table3[حساب الحضور من اخر عدد مرات]),"")</f>
        <v/>
      </c>
      <c r="G53" s="77" t="str">
        <f>IF(B53&lt;&gt;"",_xlfn.XLOOKUP(B53,Table1[ID],Table1[tel2]),"")</f>
        <v/>
      </c>
      <c r="H53" s="77" t="str">
        <f>IF(B53&lt;&gt;"",_xlfn.XLOOKUP(B53,Table1[ID],Table1[tel4]),"")</f>
        <v/>
      </c>
      <c r="I53" s="77" t="str">
        <f>IF(B53&lt;&gt;"",_xlfn.XLOOKUP(B53,Table1[ID],Table1[tel3]),"")</f>
        <v/>
      </c>
      <c r="J53" s="77" t="str">
        <f>IF(B53&lt;&gt;"",_xlfn.XLOOKUP(B53,Table1[ID],Table1[tel1]),"")</f>
        <v/>
      </c>
      <c r="K53" s="77" t="str">
        <f>IF($B53&lt;&gt;"",_xlfn.XLOOKUP(B53,Table1[ID],Table1[address1]),"")</f>
        <v/>
      </c>
      <c r="L53" s="77" t="str">
        <f>IF($B53&lt;&gt;"",_xlfn.XLOOKUP(B53,Table1[ID],Table1[address2]),"")</f>
        <v/>
      </c>
      <c r="M53" s="77" t="str">
        <f>IF($B53&lt;&gt;"",_xlfn.XLOOKUP(B53,Table1[ID],Table1[address3]),"")</f>
        <v/>
      </c>
      <c r="N53" s="77" t="str">
        <f>IF($B53&lt;&gt;"",_xlfn.XLOOKUP(B53,Table1[ID],Table1[address4]),"")</f>
        <v/>
      </c>
      <c r="O53" s="77" t="str">
        <f>IF($B53&lt;&gt;"",_xlfn.XLOOKUP(B53,Table1[ID],Table1[address5]),"")</f>
        <v/>
      </c>
      <c r="P53" s="77" t="str">
        <f>IF($B53&lt;&gt;"",_xlfn.XLOOKUP(B53,Table1[ID],Table1[address7]),"")</f>
        <v/>
      </c>
      <c r="Q53" s="77" t="str">
        <f>IF($B53&lt;&gt;"",_xlfn.XLOOKUP(B53,Table1[ID],Table1[address6]),"")</f>
        <v/>
      </c>
      <c r="R53" s="76" t="str">
        <f>IF($B53&lt;&gt;"",_xlfn.XLOOKUP(B53,Table1[ID],Table1[bdate]),"")</f>
        <v/>
      </c>
      <c r="S53" s="77" t="str">
        <f>IF($B53&lt;&gt;"",_xlfn.XLOOKUP(B53,Table1[ID],Table1[school_job]),"")</f>
        <v/>
      </c>
      <c r="T53" s="77" t="str">
        <f>IF($B53&lt;&gt;"",_xlfn.XLOOKUP(B53,Table1[ID],Table1[con_father]),"")</f>
        <v/>
      </c>
      <c r="U53" s="77" t="str">
        <f>IF($B53&lt;&gt;"",_xlfn.XLOOKUP(B53,Table1[ID],Table1[notes]),"")</f>
        <v/>
      </c>
      <c r="V53" s="80" t="str">
        <f>IF(B53&lt;&gt;"",IF(_xlfn.FLOOR.MATH(B53,100)=0,"غير موزع",_xlfn.XLOOKUP(_xlfn.FLOOR.MATH(B53,100),Classes!$A$1:$A$8,Classes!$B$1:$B$8,"error")),"")</f>
        <v/>
      </c>
    </row>
    <row r="54" spans="1:22" s="3" customFormat="1">
      <c r="A54" s="72" t="str">
        <f>IF(B54&lt;&gt;"",IF(_xlfn.XLOOKUP(TEXT(B54,"#"),'Standard report'!$B$5:$B$505,'Standard report'!$C$5:$C$505,"nn")="Company","=HYPERLINK("&amp;""""&amp;"https://raw.githubusercontent.com/KyrillosMorgan/preparatory/main/"&amp;B54&amp;".jpg"&amp;""""&amp;",IMAGE("&amp;""""&amp;"https://raw.githubusercontent.com/KyrillosMorgan/preparatory/main/"&amp;B54&amp;".jpg"&amp;""""&amp;"))",""),"")</f>
        <v/>
      </c>
      <c r="B54" s="77"/>
      <c r="C54" s="77" t="str">
        <f>IF(B54&lt;&gt;"",_xlfn.XLOOKUP(Class!B54,Table1[ID],Table1[fname]),"")</f>
        <v/>
      </c>
      <c r="D54" s="76" t="str" cm="1">
        <f t="array" ref="D54">IF((B54&lt;&gt;"")*(COUNTIF(Table2[ID],Class!B54)&lt;&gt;0),INDEX(Attendance_sorted!$A$1:$CV$500,MATCH(Class!B54,Attendance_sorted!$A$1:$A$500),COUNTIF(Table2[ID],Class!B54)+1),"")</f>
        <v/>
      </c>
      <c r="E54" s="77" t="str" cm="1">
        <f t="array" aca="1" ref="E54" ca="1">IF(B54&lt;&gt;"",SUM(('Attendance table'!$A$2:$A$501=Class!B54)*('Attendance table'!$B$2:$CW$501&lt;&gt;"")*('Attendance table'!$B$1:$CW$1&gt;DATE(YEAR(TODAY()),MONTH(TODAY()),DAY(TODAY())-MOD(WEEKDAY(TODAY())-6,7))-((Table3[حساب الحضور من اخر عدد مرات])*7))),"")</f>
        <v/>
      </c>
      <c r="F54" s="79" t="str" cm="1">
        <f t="array" ref="F54">IF(B54&lt;&gt;"",IF(E54*100/Table3[حساب الحضور من اخر عدد مرات]&gt;100,1,E54/Table3[حساب الحضور من اخر عدد مرات]),"")</f>
        <v/>
      </c>
      <c r="G54" s="77" t="str">
        <f>IF(B54&lt;&gt;"",_xlfn.XLOOKUP(B54,Table1[ID],Table1[tel2]),"")</f>
        <v/>
      </c>
      <c r="H54" s="77" t="str">
        <f>IF(B54&lt;&gt;"",_xlfn.XLOOKUP(B54,Table1[ID],Table1[tel4]),"")</f>
        <v/>
      </c>
      <c r="I54" s="77" t="str">
        <f>IF(B54&lt;&gt;"",_xlfn.XLOOKUP(B54,Table1[ID],Table1[tel3]),"")</f>
        <v/>
      </c>
      <c r="J54" s="77" t="str">
        <f>IF(B54&lt;&gt;"",_xlfn.XLOOKUP(B54,Table1[ID],Table1[tel1]),"")</f>
        <v/>
      </c>
      <c r="K54" s="77" t="str">
        <f>IF($B54&lt;&gt;"",_xlfn.XLOOKUP(B54,Table1[ID],Table1[address1]),"")</f>
        <v/>
      </c>
      <c r="L54" s="77" t="str">
        <f>IF($B54&lt;&gt;"",_xlfn.XLOOKUP(B54,Table1[ID],Table1[address2]),"")</f>
        <v/>
      </c>
      <c r="M54" s="77" t="str">
        <f>IF($B54&lt;&gt;"",_xlfn.XLOOKUP(B54,Table1[ID],Table1[address3]),"")</f>
        <v/>
      </c>
      <c r="N54" s="77" t="str">
        <f>IF($B54&lt;&gt;"",_xlfn.XLOOKUP(B54,Table1[ID],Table1[address4]),"")</f>
        <v/>
      </c>
      <c r="O54" s="77" t="str">
        <f>IF($B54&lt;&gt;"",_xlfn.XLOOKUP(B54,Table1[ID],Table1[address5]),"")</f>
        <v/>
      </c>
      <c r="P54" s="77" t="str">
        <f>IF($B54&lt;&gt;"",_xlfn.XLOOKUP(B54,Table1[ID],Table1[address7]),"")</f>
        <v/>
      </c>
      <c r="Q54" s="77" t="str">
        <f>IF($B54&lt;&gt;"",_xlfn.XLOOKUP(B54,Table1[ID],Table1[address6]),"")</f>
        <v/>
      </c>
      <c r="R54" s="76" t="str">
        <f>IF($B54&lt;&gt;"",_xlfn.XLOOKUP(B54,Table1[ID],Table1[bdate]),"")</f>
        <v/>
      </c>
      <c r="S54" s="77" t="str">
        <f>IF($B54&lt;&gt;"",_xlfn.XLOOKUP(B54,Table1[ID],Table1[school_job]),"")</f>
        <v/>
      </c>
      <c r="T54" s="77" t="str">
        <f>IF($B54&lt;&gt;"",_xlfn.XLOOKUP(B54,Table1[ID],Table1[con_father]),"")</f>
        <v/>
      </c>
      <c r="U54" s="77" t="str">
        <f>IF($B54&lt;&gt;"",_xlfn.XLOOKUP(B54,Table1[ID],Table1[notes]),"")</f>
        <v/>
      </c>
      <c r="V54" s="80" t="str">
        <f>IF(B54&lt;&gt;"",IF(_xlfn.FLOOR.MATH(B54,100)=0,"غير موزع",_xlfn.XLOOKUP(_xlfn.FLOOR.MATH(B54,100),Classes!$A$1:$A$8,Classes!$B$1:$B$8,"error")),"")</f>
        <v/>
      </c>
    </row>
    <row r="55" spans="1:22" s="3" customFormat="1">
      <c r="A55" s="72" t="str">
        <f>IF(B55&lt;&gt;"",IF(_xlfn.XLOOKUP(TEXT(B55,"#"),'Standard report'!$B$5:$B$505,'Standard report'!$C$5:$C$505,"nn")="Company","=HYPERLINK("&amp;""""&amp;"https://raw.githubusercontent.com/KyrillosMorgan/preparatory/main/"&amp;B55&amp;".jpg"&amp;""""&amp;",IMAGE("&amp;""""&amp;"https://raw.githubusercontent.com/KyrillosMorgan/preparatory/main/"&amp;B55&amp;".jpg"&amp;""""&amp;"))",""),"")</f>
        <v/>
      </c>
      <c r="B55" s="77"/>
      <c r="C55" s="77" t="str">
        <f>IF(B55&lt;&gt;"",_xlfn.XLOOKUP(Class!B55,Table1[ID],Table1[fname]),"")</f>
        <v/>
      </c>
      <c r="D55" s="76" t="str" cm="1">
        <f t="array" ref="D55">IF((B55&lt;&gt;"")*(COUNTIF(Table2[ID],Class!B55)&lt;&gt;0),INDEX(Attendance_sorted!$A$1:$CV$500,MATCH(Class!B55,Attendance_sorted!$A$1:$A$500),COUNTIF(Table2[ID],Class!B55)+1),"")</f>
        <v/>
      </c>
      <c r="E55" s="77" t="str" cm="1">
        <f t="array" aca="1" ref="E55" ca="1">IF(B55&lt;&gt;"",SUM(('Attendance table'!$A$2:$A$501=Class!B55)*('Attendance table'!$B$2:$CW$501&lt;&gt;"")*('Attendance table'!$B$1:$CW$1&gt;DATE(YEAR(TODAY()),MONTH(TODAY()),DAY(TODAY())-MOD(WEEKDAY(TODAY())-6,7))-((Table3[حساب الحضور من اخر عدد مرات])*7))),"")</f>
        <v/>
      </c>
      <c r="F55" s="79" t="str" cm="1">
        <f t="array" ref="F55">IF(B55&lt;&gt;"",IF(E55*100/Table3[حساب الحضور من اخر عدد مرات]&gt;100,1,E55/Table3[حساب الحضور من اخر عدد مرات]),"")</f>
        <v/>
      </c>
      <c r="G55" s="77" t="str">
        <f>IF(B55&lt;&gt;"",_xlfn.XLOOKUP(B55,Table1[ID],Table1[tel2]),"")</f>
        <v/>
      </c>
      <c r="H55" s="77" t="str">
        <f>IF(B55&lt;&gt;"",_xlfn.XLOOKUP(B55,Table1[ID],Table1[tel4]),"")</f>
        <v/>
      </c>
      <c r="I55" s="77" t="str">
        <f>IF(B55&lt;&gt;"",_xlfn.XLOOKUP(B55,Table1[ID],Table1[tel3]),"")</f>
        <v/>
      </c>
      <c r="J55" s="77" t="str">
        <f>IF(B55&lt;&gt;"",_xlfn.XLOOKUP(B55,Table1[ID],Table1[tel1]),"")</f>
        <v/>
      </c>
      <c r="K55" s="77" t="str">
        <f>IF($B55&lt;&gt;"",_xlfn.XLOOKUP(B55,Table1[ID],Table1[address1]),"")</f>
        <v/>
      </c>
      <c r="L55" s="77" t="str">
        <f>IF($B55&lt;&gt;"",_xlfn.XLOOKUP(B55,Table1[ID],Table1[address2]),"")</f>
        <v/>
      </c>
      <c r="M55" s="77" t="str">
        <f>IF($B55&lt;&gt;"",_xlfn.XLOOKUP(B55,Table1[ID],Table1[address3]),"")</f>
        <v/>
      </c>
      <c r="N55" s="77" t="str">
        <f>IF($B55&lt;&gt;"",_xlfn.XLOOKUP(B55,Table1[ID],Table1[address4]),"")</f>
        <v/>
      </c>
      <c r="O55" s="77" t="str">
        <f>IF($B55&lt;&gt;"",_xlfn.XLOOKUP(B55,Table1[ID],Table1[address5]),"")</f>
        <v/>
      </c>
      <c r="P55" s="77" t="str">
        <f>IF($B55&lt;&gt;"",_xlfn.XLOOKUP(B55,Table1[ID],Table1[address7]),"")</f>
        <v/>
      </c>
      <c r="Q55" s="77" t="str">
        <f>IF($B55&lt;&gt;"",_xlfn.XLOOKUP(B55,Table1[ID],Table1[address6]),"")</f>
        <v/>
      </c>
      <c r="R55" s="76" t="str">
        <f>IF($B55&lt;&gt;"",_xlfn.XLOOKUP(B55,Table1[ID],Table1[bdate]),"")</f>
        <v/>
      </c>
      <c r="S55" s="77" t="str">
        <f>IF($B55&lt;&gt;"",_xlfn.XLOOKUP(B55,Table1[ID],Table1[school_job]),"")</f>
        <v/>
      </c>
      <c r="T55" s="77" t="str">
        <f>IF($B55&lt;&gt;"",_xlfn.XLOOKUP(B55,Table1[ID],Table1[con_father]),"")</f>
        <v/>
      </c>
      <c r="U55" s="77" t="str">
        <f>IF($B55&lt;&gt;"",_xlfn.XLOOKUP(B55,Table1[ID],Table1[notes]),"")</f>
        <v/>
      </c>
      <c r="V55" s="80" t="str">
        <f>IF(B55&lt;&gt;"",IF(_xlfn.FLOOR.MATH(B55,100)=0,"غير موزع",_xlfn.XLOOKUP(_xlfn.FLOOR.MATH(B55,100),Classes!$A$1:$A$8,Classes!$B$1:$B$8,"error")),"")</f>
        <v/>
      </c>
    </row>
    <row r="56" spans="1:22" s="3" customFormat="1">
      <c r="A56" s="72" t="str">
        <f>IF(B56&lt;&gt;"",IF(_xlfn.XLOOKUP(TEXT(B56,"#"),'Standard report'!$B$5:$B$505,'Standard report'!$C$5:$C$505,"nn")="Company","=HYPERLINK("&amp;""""&amp;"https://raw.githubusercontent.com/KyrillosMorgan/preparatory/main/"&amp;B56&amp;".jpg"&amp;""""&amp;",IMAGE("&amp;""""&amp;"https://raw.githubusercontent.com/KyrillosMorgan/preparatory/main/"&amp;B56&amp;".jpg"&amp;""""&amp;"))",""),"")</f>
        <v/>
      </c>
      <c r="B56" s="77"/>
      <c r="C56" s="77" t="str">
        <f>IF(B56&lt;&gt;"",_xlfn.XLOOKUP(Class!B56,Table1[ID],Table1[fname]),"")</f>
        <v/>
      </c>
      <c r="D56" s="76" t="str" cm="1">
        <f t="array" ref="D56">IF((B56&lt;&gt;"")*(COUNTIF(Table2[ID],Class!B56)&lt;&gt;0),INDEX(Attendance_sorted!$A$1:$CV$500,MATCH(Class!B56,Attendance_sorted!$A$1:$A$500),COUNTIF(Table2[ID],Class!B56)+1),"")</f>
        <v/>
      </c>
      <c r="E56" s="77" t="str" cm="1">
        <f t="array" aca="1" ref="E56" ca="1">IF(B56&lt;&gt;"",SUM(('Attendance table'!$A$2:$A$501=Class!B56)*('Attendance table'!$B$2:$CW$501&lt;&gt;"")*('Attendance table'!$B$1:$CW$1&gt;DATE(YEAR(TODAY()),MONTH(TODAY()),DAY(TODAY())-MOD(WEEKDAY(TODAY())-6,7))-((Table3[حساب الحضور من اخر عدد مرات])*7))),"")</f>
        <v/>
      </c>
      <c r="F56" s="79" t="str" cm="1">
        <f t="array" ref="F56">IF(B56&lt;&gt;"",IF(E56*100/Table3[حساب الحضور من اخر عدد مرات]&gt;100,1,E56/Table3[حساب الحضور من اخر عدد مرات]),"")</f>
        <v/>
      </c>
      <c r="G56" s="77" t="str">
        <f>IF(B56&lt;&gt;"",_xlfn.XLOOKUP(B56,Table1[ID],Table1[tel2]),"")</f>
        <v/>
      </c>
      <c r="H56" s="77" t="str">
        <f>IF(B56&lt;&gt;"",_xlfn.XLOOKUP(B56,Table1[ID],Table1[tel4]),"")</f>
        <v/>
      </c>
      <c r="I56" s="77" t="str">
        <f>IF(B56&lt;&gt;"",_xlfn.XLOOKUP(B56,Table1[ID],Table1[tel3]),"")</f>
        <v/>
      </c>
      <c r="J56" s="77" t="str">
        <f>IF(B56&lt;&gt;"",_xlfn.XLOOKUP(B56,Table1[ID],Table1[tel1]),"")</f>
        <v/>
      </c>
      <c r="K56" s="77" t="str">
        <f>IF($B56&lt;&gt;"",_xlfn.XLOOKUP(B56,Table1[ID],Table1[address1]),"")</f>
        <v/>
      </c>
      <c r="L56" s="77" t="str">
        <f>IF($B56&lt;&gt;"",_xlfn.XLOOKUP(B56,Table1[ID],Table1[address2]),"")</f>
        <v/>
      </c>
      <c r="M56" s="77" t="str">
        <f>IF($B56&lt;&gt;"",_xlfn.XLOOKUP(B56,Table1[ID],Table1[address3]),"")</f>
        <v/>
      </c>
      <c r="N56" s="77" t="str">
        <f>IF($B56&lt;&gt;"",_xlfn.XLOOKUP(B56,Table1[ID],Table1[address4]),"")</f>
        <v/>
      </c>
      <c r="O56" s="77" t="str">
        <f>IF($B56&lt;&gt;"",_xlfn.XLOOKUP(B56,Table1[ID],Table1[address5]),"")</f>
        <v/>
      </c>
      <c r="P56" s="77" t="str">
        <f>IF($B56&lt;&gt;"",_xlfn.XLOOKUP(B56,Table1[ID],Table1[address7]),"")</f>
        <v/>
      </c>
      <c r="Q56" s="77" t="str">
        <f>IF($B56&lt;&gt;"",_xlfn.XLOOKUP(B56,Table1[ID],Table1[address6]),"")</f>
        <v/>
      </c>
      <c r="R56" s="76" t="str">
        <f>IF($B56&lt;&gt;"",_xlfn.XLOOKUP(B56,Table1[ID],Table1[bdate]),"")</f>
        <v/>
      </c>
      <c r="S56" s="77" t="str">
        <f>IF($B56&lt;&gt;"",_xlfn.XLOOKUP(B56,Table1[ID],Table1[school_job]),"")</f>
        <v/>
      </c>
      <c r="T56" s="77" t="str">
        <f>IF($B56&lt;&gt;"",_xlfn.XLOOKUP(B56,Table1[ID],Table1[con_father]),"")</f>
        <v/>
      </c>
      <c r="U56" s="77" t="str">
        <f>IF($B56&lt;&gt;"",_xlfn.XLOOKUP(B56,Table1[ID],Table1[notes]),"")</f>
        <v/>
      </c>
      <c r="V56" s="80" t="str">
        <f>IF(B56&lt;&gt;"",IF(_xlfn.FLOOR.MATH(B56,100)=0,"غير موزع",_xlfn.XLOOKUP(_xlfn.FLOOR.MATH(B56,100),Classes!$A$1:$A$8,Classes!$B$1:$B$8,"error")),"")</f>
        <v/>
      </c>
    </row>
    <row r="57" spans="1:22" s="3" customFormat="1">
      <c r="A57" s="72" t="str">
        <f>IF(B57&lt;&gt;"",IF(_xlfn.XLOOKUP(TEXT(B57,"#"),'Standard report'!$B$5:$B$505,'Standard report'!$C$5:$C$505,"nn")="Company","=HYPERLINK("&amp;""""&amp;"https://raw.githubusercontent.com/KyrillosMorgan/preparatory/main/"&amp;B57&amp;".jpg"&amp;""""&amp;",IMAGE("&amp;""""&amp;"https://raw.githubusercontent.com/KyrillosMorgan/preparatory/main/"&amp;B57&amp;".jpg"&amp;""""&amp;"))",""),"")</f>
        <v/>
      </c>
      <c r="B57" s="77"/>
      <c r="C57" s="77" t="str">
        <f>IF(B57&lt;&gt;"",_xlfn.XLOOKUP(Class!B57,Table1[ID],Table1[fname]),"")</f>
        <v/>
      </c>
      <c r="D57" s="76" t="str" cm="1">
        <f t="array" ref="D57">IF((B57&lt;&gt;"")*(COUNTIF(Table2[ID],Class!B57)&lt;&gt;0),INDEX(Attendance_sorted!$A$1:$CV$500,MATCH(Class!B57,Attendance_sorted!$A$1:$A$500),COUNTIF(Table2[ID],Class!B57)+1),"")</f>
        <v/>
      </c>
      <c r="E57" s="77" t="str" cm="1">
        <f t="array" aca="1" ref="E57" ca="1">IF(B57&lt;&gt;"",SUM(('Attendance table'!$A$2:$A$501=Class!B57)*('Attendance table'!$B$2:$CW$501&lt;&gt;"")*('Attendance table'!$B$1:$CW$1&gt;DATE(YEAR(TODAY()),MONTH(TODAY()),DAY(TODAY())-MOD(WEEKDAY(TODAY())-6,7))-((Table3[حساب الحضور من اخر عدد مرات])*7))),"")</f>
        <v/>
      </c>
      <c r="F57" s="79" t="str" cm="1">
        <f t="array" ref="F57">IF(B57&lt;&gt;"",IF(E57*100/Table3[حساب الحضور من اخر عدد مرات]&gt;100,1,E57/Table3[حساب الحضور من اخر عدد مرات]),"")</f>
        <v/>
      </c>
      <c r="G57" s="77" t="str">
        <f>IF(B57&lt;&gt;"",_xlfn.XLOOKUP(B57,Table1[ID],Table1[tel2]),"")</f>
        <v/>
      </c>
      <c r="H57" s="77" t="str">
        <f>IF(B57&lt;&gt;"",_xlfn.XLOOKUP(B57,Table1[ID],Table1[tel4]),"")</f>
        <v/>
      </c>
      <c r="I57" s="77" t="str">
        <f>IF(B57&lt;&gt;"",_xlfn.XLOOKUP(B57,Table1[ID],Table1[tel3]),"")</f>
        <v/>
      </c>
      <c r="J57" s="77" t="str">
        <f>IF(B57&lt;&gt;"",_xlfn.XLOOKUP(B57,Table1[ID],Table1[tel1]),"")</f>
        <v/>
      </c>
      <c r="K57" s="77" t="str">
        <f>IF($B57&lt;&gt;"",_xlfn.XLOOKUP(B57,Table1[ID],Table1[address1]),"")</f>
        <v/>
      </c>
      <c r="L57" s="77" t="str">
        <f>IF($B57&lt;&gt;"",_xlfn.XLOOKUP(B57,Table1[ID],Table1[address2]),"")</f>
        <v/>
      </c>
      <c r="M57" s="77" t="str">
        <f>IF($B57&lt;&gt;"",_xlfn.XLOOKUP(B57,Table1[ID],Table1[address3]),"")</f>
        <v/>
      </c>
      <c r="N57" s="77" t="str">
        <f>IF($B57&lt;&gt;"",_xlfn.XLOOKUP(B57,Table1[ID],Table1[address4]),"")</f>
        <v/>
      </c>
      <c r="O57" s="77" t="str">
        <f>IF($B57&lt;&gt;"",_xlfn.XLOOKUP(B57,Table1[ID],Table1[address5]),"")</f>
        <v/>
      </c>
      <c r="P57" s="77" t="str">
        <f>IF($B57&lt;&gt;"",_xlfn.XLOOKUP(B57,Table1[ID],Table1[address7]),"")</f>
        <v/>
      </c>
      <c r="Q57" s="77" t="str">
        <f>IF($B57&lt;&gt;"",_xlfn.XLOOKUP(B57,Table1[ID],Table1[address6]),"")</f>
        <v/>
      </c>
      <c r="R57" s="76" t="str">
        <f>IF($B57&lt;&gt;"",_xlfn.XLOOKUP(B57,Table1[ID],Table1[bdate]),"")</f>
        <v/>
      </c>
      <c r="S57" s="77" t="str">
        <f>IF($B57&lt;&gt;"",_xlfn.XLOOKUP(B57,Table1[ID],Table1[school_job]),"")</f>
        <v/>
      </c>
      <c r="T57" s="77" t="str">
        <f>IF($B57&lt;&gt;"",_xlfn.XLOOKUP(B57,Table1[ID],Table1[con_father]),"")</f>
        <v/>
      </c>
      <c r="U57" s="77" t="str">
        <f>IF($B57&lt;&gt;"",_xlfn.XLOOKUP(B57,Table1[ID],Table1[notes]),"")</f>
        <v/>
      </c>
      <c r="V57" s="80" t="str">
        <f>IF(B57&lt;&gt;"",IF(_xlfn.FLOOR.MATH(B57,100)=0,"غير موزع",_xlfn.XLOOKUP(_xlfn.FLOOR.MATH(B57,100),Classes!$A$1:$A$8,Classes!$B$1:$B$8,"error")),"")</f>
        <v/>
      </c>
    </row>
    <row r="58" spans="1:22" s="3" customFormat="1">
      <c r="A58" s="72" t="str">
        <f>IF(B58&lt;&gt;"",IF(_xlfn.XLOOKUP(TEXT(B58,"#"),'Standard report'!$B$5:$B$505,'Standard report'!$C$5:$C$505,"nn")="Company","=HYPERLINK("&amp;""""&amp;"https://raw.githubusercontent.com/KyrillosMorgan/preparatory/main/"&amp;B58&amp;".jpg"&amp;""""&amp;",IMAGE("&amp;""""&amp;"https://raw.githubusercontent.com/KyrillosMorgan/preparatory/main/"&amp;B58&amp;".jpg"&amp;""""&amp;"))",""),"")</f>
        <v/>
      </c>
      <c r="B58" s="77"/>
      <c r="C58" s="77" t="str">
        <f>IF(B58&lt;&gt;"",_xlfn.XLOOKUP(Class!B58,Table1[ID],Table1[fname]),"")</f>
        <v/>
      </c>
      <c r="D58" s="76" t="str" cm="1">
        <f t="array" ref="D58">IF((B58&lt;&gt;"")*(COUNTIF(Table2[ID],Class!B58)&lt;&gt;0),INDEX(Attendance_sorted!$A$1:$CV$500,MATCH(Class!B58,Attendance_sorted!$A$1:$A$500),COUNTIF(Table2[ID],Class!B58)+1),"")</f>
        <v/>
      </c>
      <c r="E58" s="77" t="str" cm="1">
        <f t="array" aca="1" ref="E58" ca="1">IF(B58&lt;&gt;"",SUM(('Attendance table'!$A$2:$A$501=Class!B58)*('Attendance table'!$B$2:$CW$501&lt;&gt;"")*('Attendance table'!$B$1:$CW$1&gt;DATE(YEAR(TODAY()),MONTH(TODAY()),DAY(TODAY())-MOD(WEEKDAY(TODAY())-6,7))-((Table3[حساب الحضور من اخر عدد مرات])*7))),"")</f>
        <v/>
      </c>
      <c r="F58" s="79" t="str" cm="1">
        <f t="array" ref="F58">IF(B58&lt;&gt;"",IF(E58*100/Table3[حساب الحضور من اخر عدد مرات]&gt;100,1,E58/Table3[حساب الحضور من اخر عدد مرات]),"")</f>
        <v/>
      </c>
      <c r="G58" s="77" t="str">
        <f>IF(B58&lt;&gt;"",_xlfn.XLOOKUP(B58,Table1[ID],Table1[tel2]),"")</f>
        <v/>
      </c>
      <c r="H58" s="77" t="str">
        <f>IF(B58&lt;&gt;"",_xlfn.XLOOKUP(B58,Table1[ID],Table1[tel4]),"")</f>
        <v/>
      </c>
      <c r="I58" s="77" t="str">
        <f>IF(B58&lt;&gt;"",_xlfn.XLOOKUP(B58,Table1[ID],Table1[tel3]),"")</f>
        <v/>
      </c>
      <c r="J58" s="77" t="str">
        <f>IF(B58&lt;&gt;"",_xlfn.XLOOKUP(B58,Table1[ID],Table1[tel1]),"")</f>
        <v/>
      </c>
      <c r="K58" s="77" t="str">
        <f>IF($B58&lt;&gt;"",_xlfn.XLOOKUP(B58,Table1[ID],Table1[address1]),"")</f>
        <v/>
      </c>
      <c r="L58" s="77" t="str">
        <f>IF($B58&lt;&gt;"",_xlfn.XLOOKUP(B58,Table1[ID],Table1[address2]),"")</f>
        <v/>
      </c>
      <c r="M58" s="77" t="str">
        <f>IF($B58&lt;&gt;"",_xlfn.XLOOKUP(B58,Table1[ID],Table1[address3]),"")</f>
        <v/>
      </c>
      <c r="N58" s="77" t="str">
        <f>IF($B58&lt;&gt;"",_xlfn.XLOOKUP(B58,Table1[ID],Table1[address4]),"")</f>
        <v/>
      </c>
      <c r="O58" s="77" t="str">
        <f>IF($B58&lt;&gt;"",_xlfn.XLOOKUP(B58,Table1[ID],Table1[address5]),"")</f>
        <v/>
      </c>
      <c r="P58" s="77" t="str">
        <f>IF($B58&lt;&gt;"",_xlfn.XLOOKUP(B58,Table1[ID],Table1[address7]),"")</f>
        <v/>
      </c>
      <c r="Q58" s="77" t="str">
        <f>IF($B58&lt;&gt;"",_xlfn.XLOOKUP(B58,Table1[ID],Table1[address6]),"")</f>
        <v/>
      </c>
      <c r="R58" s="76" t="str">
        <f>IF($B58&lt;&gt;"",_xlfn.XLOOKUP(B58,Table1[ID],Table1[bdate]),"")</f>
        <v/>
      </c>
      <c r="S58" s="77" t="str">
        <f>IF($B58&lt;&gt;"",_xlfn.XLOOKUP(B58,Table1[ID],Table1[school_job]),"")</f>
        <v/>
      </c>
      <c r="T58" s="77" t="str">
        <f>IF($B58&lt;&gt;"",_xlfn.XLOOKUP(B58,Table1[ID],Table1[con_father]),"")</f>
        <v/>
      </c>
      <c r="U58" s="77" t="str">
        <f>IF($B58&lt;&gt;"",_xlfn.XLOOKUP(B58,Table1[ID],Table1[notes]),"")</f>
        <v/>
      </c>
      <c r="V58" s="80" t="str">
        <f>IF(B58&lt;&gt;"",IF(_xlfn.FLOOR.MATH(B58,100)=0,"غير موزع",_xlfn.XLOOKUP(_xlfn.FLOOR.MATH(B58,100),Classes!$A$1:$A$8,Classes!$B$1:$B$8,"error")),"")</f>
        <v/>
      </c>
    </row>
    <row r="59" spans="1:22" s="3" customFormat="1">
      <c r="A59" s="72" t="str">
        <f>IF(B59&lt;&gt;"",IF(_xlfn.XLOOKUP(TEXT(B59,"#"),'Standard report'!$B$5:$B$505,'Standard report'!$C$5:$C$505,"nn")="Company","=HYPERLINK("&amp;""""&amp;"https://raw.githubusercontent.com/KyrillosMorgan/preparatory/main/"&amp;B59&amp;".jpg"&amp;""""&amp;",IMAGE("&amp;""""&amp;"https://raw.githubusercontent.com/KyrillosMorgan/preparatory/main/"&amp;B59&amp;".jpg"&amp;""""&amp;"))",""),"")</f>
        <v/>
      </c>
      <c r="B59" s="77"/>
      <c r="C59" s="77" t="str">
        <f>IF(B59&lt;&gt;"",_xlfn.XLOOKUP(Class!B59,Table1[ID],Table1[fname]),"")</f>
        <v/>
      </c>
      <c r="D59" s="76" t="str" cm="1">
        <f t="array" ref="D59">IF((B59&lt;&gt;"")*(COUNTIF(Table2[ID],Class!B59)&lt;&gt;0),INDEX(Attendance_sorted!$A$1:$CV$500,MATCH(Class!B59,Attendance_sorted!$A$1:$A$500),COUNTIF(Table2[ID],Class!B59)+1),"")</f>
        <v/>
      </c>
      <c r="E59" s="77" t="str" cm="1">
        <f t="array" aca="1" ref="E59" ca="1">IF(B59&lt;&gt;"",SUM(('Attendance table'!$A$2:$A$501=Class!B59)*('Attendance table'!$B$2:$CW$501&lt;&gt;"")*('Attendance table'!$B$1:$CW$1&gt;DATE(YEAR(TODAY()),MONTH(TODAY()),DAY(TODAY())-MOD(WEEKDAY(TODAY())-6,7))-((Table3[حساب الحضور من اخر عدد مرات])*7))),"")</f>
        <v/>
      </c>
      <c r="F59" s="79" t="str" cm="1">
        <f t="array" ref="F59">IF(B59&lt;&gt;"",IF(E59*100/Table3[حساب الحضور من اخر عدد مرات]&gt;100,1,E59/Table3[حساب الحضور من اخر عدد مرات]),"")</f>
        <v/>
      </c>
      <c r="G59" s="77" t="str">
        <f>IF(B59&lt;&gt;"",_xlfn.XLOOKUP(B59,Table1[ID],Table1[tel2]),"")</f>
        <v/>
      </c>
      <c r="H59" s="77" t="str">
        <f>IF(B59&lt;&gt;"",_xlfn.XLOOKUP(B59,Table1[ID],Table1[tel4]),"")</f>
        <v/>
      </c>
      <c r="I59" s="77" t="str">
        <f>IF(B59&lt;&gt;"",_xlfn.XLOOKUP(B59,Table1[ID],Table1[tel3]),"")</f>
        <v/>
      </c>
      <c r="J59" s="77" t="str">
        <f>IF(B59&lt;&gt;"",_xlfn.XLOOKUP(B59,Table1[ID],Table1[tel1]),"")</f>
        <v/>
      </c>
      <c r="K59" s="77" t="str">
        <f>IF($B59&lt;&gt;"",_xlfn.XLOOKUP(B59,Table1[ID],Table1[address1]),"")</f>
        <v/>
      </c>
      <c r="L59" s="77" t="str">
        <f>IF($B59&lt;&gt;"",_xlfn.XLOOKUP(B59,Table1[ID],Table1[address2]),"")</f>
        <v/>
      </c>
      <c r="M59" s="77" t="str">
        <f>IF($B59&lt;&gt;"",_xlfn.XLOOKUP(B59,Table1[ID],Table1[address3]),"")</f>
        <v/>
      </c>
      <c r="N59" s="77" t="str">
        <f>IF($B59&lt;&gt;"",_xlfn.XLOOKUP(B59,Table1[ID],Table1[address4]),"")</f>
        <v/>
      </c>
      <c r="O59" s="77" t="str">
        <f>IF($B59&lt;&gt;"",_xlfn.XLOOKUP(B59,Table1[ID],Table1[address5]),"")</f>
        <v/>
      </c>
      <c r="P59" s="77" t="str">
        <f>IF($B59&lt;&gt;"",_xlfn.XLOOKUP(B59,Table1[ID],Table1[address7]),"")</f>
        <v/>
      </c>
      <c r="Q59" s="77" t="str">
        <f>IF($B59&lt;&gt;"",_xlfn.XLOOKUP(B59,Table1[ID],Table1[address6]),"")</f>
        <v/>
      </c>
      <c r="R59" s="76" t="str">
        <f>IF($B59&lt;&gt;"",_xlfn.XLOOKUP(B59,Table1[ID],Table1[bdate]),"")</f>
        <v/>
      </c>
      <c r="S59" s="77" t="str">
        <f>IF($B59&lt;&gt;"",_xlfn.XLOOKUP(B59,Table1[ID],Table1[school_job]),"")</f>
        <v/>
      </c>
      <c r="T59" s="77" t="str">
        <f>IF($B59&lt;&gt;"",_xlfn.XLOOKUP(B59,Table1[ID],Table1[con_father]),"")</f>
        <v/>
      </c>
      <c r="U59" s="77" t="str">
        <f>IF($B59&lt;&gt;"",_xlfn.XLOOKUP(B59,Table1[ID],Table1[notes]),"")</f>
        <v/>
      </c>
      <c r="V59" s="80" t="str">
        <f>IF(B59&lt;&gt;"",IF(_xlfn.FLOOR.MATH(B59,100)=0,"غير موزع",_xlfn.XLOOKUP(_xlfn.FLOOR.MATH(B59,100),Classes!$A$1:$A$8,Classes!$B$1:$B$8,"error")),"")</f>
        <v/>
      </c>
    </row>
    <row r="60" spans="1:22" s="3" customFormat="1">
      <c r="A60" s="72" t="str">
        <f>IF(B60&lt;&gt;"",IF(_xlfn.XLOOKUP(TEXT(B60,"#"),'Standard report'!$B$5:$B$505,'Standard report'!$C$5:$C$505,"nn")="Company","=HYPERLINK("&amp;""""&amp;"https://raw.githubusercontent.com/KyrillosMorgan/preparatory/main/"&amp;B60&amp;".jpg"&amp;""""&amp;",IMAGE("&amp;""""&amp;"https://raw.githubusercontent.com/KyrillosMorgan/preparatory/main/"&amp;B60&amp;".jpg"&amp;""""&amp;"))",""),"")</f>
        <v/>
      </c>
      <c r="B60" s="77"/>
      <c r="C60" s="77" t="str">
        <f>IF(B60&lt;&gt;"",_xlfn.XLOOKUP(Class!B60,Table1[ID],Table1[fname]),"")</f>
        <v/>
      </c>
      <c r="D60" s="76" t="str" cm="1">
        <f t="array" ref="D60">IF((B60&lt;&gt;"")*(COUNTIF(Table2[ID],Class!B60)&lt;&gt;0),INDEX(Attendance_sorted!$A$1:$CV$500,MATCH(Class!B60,Attendance_sorted!$A$1:$A$500),COUNTIF(Table2[ID],Class!B60)+1),"")</f>
        <v/>
      </c>
      <c r="E60" s="77" t="str" cm="1">
        <f t="array" aca="1" ref="E60" ca="1">IF(B60&lt;&gt;"",SUM(('Attendance table'!$A$2:$A$501=Class!B60)*('Attendance table'!$B$2:$CW$501&lt;&gt;"")*('Attendance table'!$B$1:$CW$1&gt;DATE(YEAR(TODAY()),MONTH(TODAY()),DAY(TODAY())-MOD(WEEKDAY(TODAY())-6,7))-((Table3[حساب الحضور من اخر عدد مرات])*7))),"")</f>
        <v/>
      </c>
      <c r="F60" s="79" t="str" cm="1">
        <f t="array" ref="F60">IF(B60&lt;&gt;"",IF(E60*100/Table3[حساب الحضور من اخر عدد مرات]&gt;100,1,E60/Table3[حساب الحضور من اخر عدد مرات]),"")</f>
        <v/>
      </c>
      <c r="G60" s="77" t="str">
        <f>IF(B60&lt;&gt;"",_xlfn.XLOOKUP(B60,Table1[ID],Table1[tel2]),"")</f>
        <v/>
      </c>
      <c r="H60" s="77" t="str">
        <f>IF(B60&lt;&gt;"",_xlfn.XLOOKUP(B60,Table1[ID],Table1[tel4]),"")</f>
        <v/>
      </c>
      <c r="I60" s="77" t="str">
        <f>IF(B60&lt;&gt;"",_xlfn.XLOOKUP(B60,Table1[ID],Table1[tel3]),"")</f>
        <v/>
      </c>
      <c r="J60" s="77" t="str">
        <f>IF(B60&lt;&gt;"",_xlfn.XLOOKUP(B60,Table1[ID],Table1[tel1]),"")</f>
        <v/>
      </c>
      <c r="K60" s="77" t="str">
        <f>IF($B60&lt;&gt;"",_xlfn.XLOOKUP(B60,Table1[ID],Table1[address1]),"")</f>
        <v/>
      </c>
      <c r="L60" s="77" t="str">
        <f>IF($B60&lt;&gt;"",_xlfn.XLOOKUP(B60,Table1[ID],Table1[address2]),"")</f>
        <v/>
      </c>
      <c r="M60" s="77" t="str">
        <f>IF($B60&lt;&gt;"",_xlfn.XLOOKUP(B60,Table1[ID],Table1[address3]),"")</f>
        <v/>
      </c>
      <c r="N60" s="77" t="str">
        <f>IF($B60&lt;&gt;"",_xlfn.XLOOKUP(B60,Table1[ID],Table1[address4]),"")</f>
        <v/>
      </c>
      <c r="O60" s="77" t="str">
        <f>IF($B60&lt;&gt;"",_xlfn.XLOOKUP(B60,Table1[ID],Table1[address5]),"")</f>
        <v/>
      </c>
      <c r="P60" s="77" t="str">
        <f>IF($B60&lt;&gt;"",_xlfn.XLOOKUP(B60,Table1[ID],Table1[address7]),"")</f>
        <v/>
      </c>
      <c r="Q60" s="77" t="str">
        <f>IF($B60&lt;&gt;"",_xlfn.XLOOKUP(B60,Table1[ID],Table1[address6]),"")</f>
        <v/>
      </c>
      <c r="R60" s="76" t="str">
        <f>IF($B60&lt;&gt;"",_xlfn.XLOOKUP(B60,Table1[ID],Table1[bdate]),"")</f>
        <v/>
      </c>
      <c r="S60" s="77" t="str">
        <f>IF($B60&lt;&gt;"",_xlfn.XLOOKUP(B60,Table1[ID],Table1[school_job]),"")</f>
        <v/>
      </c>
      <c r="T60" s="77" t="str">
        <f>IF($B60&lt;&gt;"",_xlfn.XLOOKUP(B60,Table1[ID],Table1[con_father]),"")</f>
        <v/>
      </c>
      <c r="U60" s="77" t="str">
        <f>IF($B60&lt;&gt;"",_xlfn.XLOOKUP(B60,Table1[ID],Table1[notes]),"")</f>
        <v/>
      </c>
      <c r="V60" s="80" t="str">
        <f>IF(B60&lt;&gt;"",IF(_xlfn.FLOOR.MATH(B60,100)=0,"غير موزع",_xlfn.XLOOKUP(_xlfn.FLOOR.MATH(B60,100),Classes!$A$1:$A$8,Classes!$B$1:$B$8,"error")),"")</f>
        <v/>
      </c>
    </row>
    <row r="61" spans="1:22" s="3" customFormat="1">
      <c r="A61" s="72" t="str">
        <f>IF(B61&lt;&gt;"",IF(_xlfn.XLOOKUP(TEXT(B61,"#"),'Standard report'!$B$5:$B$505,'Standard report'!$C$5:$C$505,"nn")="Company","=HYPERLINK("&amp;""""&amp;"https://raw.githubusercontent.com/KyrillosMorgan/preparatory/main/"&amp;B61&amp;".jpg"&amp;""""&amp;",IMAGE("&amp;""""&amp;"https://raw.githubusercontent.com/KyrillosMorgan/preparatory/main/"&amp;B61&amp;".jpg"&amp;""""&amp;"))",""),"")</f>
        <v/>
      </c>
      <c r="B61" s="77"/>
      <c r="C61" s="77" t="str">
        <f>IF(B61&lt;&gt;"",_xlfn.XLOOKUP(Class!B61,Table1[ID],Table1[fname]),"")</f>
        <v/>
      </c>
      <c r="D61" s="76" t="str" cm="1">
        <f t="array" ref="D61">IF((B61&lt;&gt;"")*(COUNTIF(Table2[ID],Class!B61)&lt;&gt;0),INDEX(Attendance_sorted!$A$1:$CV$500,MATCH(Class!B61,Attendance_sorted!$A$1:$A$500),COUNTIF(Table2[ID],Class!B61)+1),"")</f>
        <v/>
      </c>
      <c r="E61" s="77" t="str" cm="1">
        <f t="array" aca="1" ref="E61" ca="1">IF(B61&lt;&gt;"",SUM(('Attendance table'!$A$2:$A$501=Class!B61)*('Attendance table'!$B$2:$CW$501&lt;&gt;"")*('Attendance table'!$B$1:$CW$1&gt;DATE(YEAR(TODAY()),MONTH(TODAY()),DAY(TODAY())-MOD(WEEKDAY(TODAY())-6,7))-((Table3[حساب الحضور من اخر عدد مرات])*7))),"")</f>
        <v/>
      </c>
      <c r="F61" s="79" t="str" cm="1">
        <f t="array" ref="F61">IF(B61&lt;&gt;"",IF(E61*100/Table3[حساب الحضور من اخر عدد مرات]&gt;100,1,E61/Table3[حساب الحضور من اخر عدد مرات]),"")</f>
        <v/>
      </c>
      <c r="G61" s="77" t="str">
        <f>IF(B61&lt;&gt;"",_xlfn.XLOOKUP(B61,Table1[ID],Table1[tel2]),"")</f>
        <v/>
      </c>
      <c r="H61" s="77" t="str">
        <f>IF(B61&lt;&gt;"",_xlfn.XLOOKUP(B61,Table1[ID],Table1[tel4]),"")</f>
        <v/>
      </c>
      <c r="I61" s="77" t="str">
        <f>IF(B61&lt;&gt;"",_xlfn.XLOOKUP(B61,Table1[ID],Table1[tel3]),"")</f>
        <v/>
      </c>
      <c r="J61" s="77" t="str">
        <f>IF(B61&lt;&gt;"",_xlfn.XLOOKUP(B61,Table1[ID],Table1[tel1]),"")</f>
        <v/>
      </c>
      <c r="K61" s="77" t="str">
        <f>IF($B61&lt;&gt;"",_xlfn.XLOOKUP(B61,Table1[ID],Table1[address1]),"")</f>
        <v/>
      </c>
      <c r="L61" s="77" t="str">
        <f>IF($B61&lt;&gt;"",_xlfn.XLOOKUP(B61,Table1[ID],Table1[address2]),"")</f>
        <v/>
      </c>
      <c r="M61" s="77" t="str">
        <f>IF($B61&lt;&gt;"",_xlfn.XLOOKUP(B61,Table1[ID],Table1[address3]),"")</f>
        <v/>
      </c>
      <c r="N61" s="77" t="str">
        <f>IF($B61&lt;&gt;"",_xlfn.XLOOKUP(B61,Table1[ID],Table1[address4]),"")</f>
        <v/>
      </c>
      <c r="O61" s="77" t="str">
        <f>IF($B61&lt;&gt;"",_xlfn.XLOOKUP(B61,Table1[ID],Table1[address5]),"")</f>
        <v/>
      </c>
      <c r="P61" s="77" t="str">
        <f>IF($B61&lt;&gt;"",_xlfn.XLOOKUP(B61,Table1[ID],Table1[address7]),"")</f>
        <v/>
      </c>
      <c r="Q61" s="77" t="str">
        <f>IF($B61&lt;&gt;"",_xlfn.XLOOKUP(B61,Table1[ID],Table1[address6]),"")</f>
        <v/>
      </c>
      <c r="R61" s="76" t="str">
        <f>IF($B61&lt;&gt;"",_xlfn.XLOOKUP(B61,Table1[ID],Table1[bdate]),"")</f>
        <v/>
      </c>
      <c r="S61" s="77" t="str">
        <f>IF($B61&lt;&gt;"",_xlfn.XLOOKUP(B61,Table1[ID],Table1[school_job]),"")</f>
        <v/>
      </c>
      <c r="T61" s="77" t="str">
        <f>IF($B61&lt;&gt;"",_xlfn.XLOOKUP(B61,Table1[ID],Table1[con_father]),"")</f>
        <v/>
      </c>
      <c r="U61" s="77" t="str">
        <f>IF($B61&lt;&gt;"",_xlfn.XLOOKUP(B61,Table1[ID],Table1[notes]),"")</f>
        <v/>
      </c>
      <c r="V61" s="80" t="str">
        <f>IF(B61&lt;&gt;"",IF(_xlfn.FLOOR.MATH(B61,100)=0,"غير موزع",_xlfn.XLOOKUP(_xlfn.FLOOR.MATH(B61,100),Classes!$A$1:$A$8,Classes!$B$1:$B$8,"error")),"")</f>
        <v/>
      </c>
    </row>
    <row r="62" spans="1:22" s="3" customFormat="1">
      <c r="A62" s="72" t="str">
        <f>IF(B62&lt;&gt;"",IF(_xlfn.XLOOKUP(TEXT(B62,"#"),'Standard report'!$B$5:$B$505,'Standard report'!$C$5:$C$505,"nn")="Company","=HYPERLINK("&amp;""""&amp;"https://raw.githubusercontent.com/KyrillosMorgan/preparatory/main/"&amp;B62&amp;".jpg"&amp;""""&amp;",IMAGE("&amp;""""&amp;"https://raw.githubusercontent.com/KyrillosMorgan/preparatory/main/"&amp;B62&amp;".jpg"&amp;""""&amp;"))",""),"")</f>
        <v/>
      </c>
      <c r="B62" s="77"/>
      <c r="C62" s="77" t="str">
        <f>IF(B62&lt;&gt;"",_xlfn.XLOOKUP(Class!B62,Table1[ID],Table1[fname]),"")</f>
        <v/>
      </c>
      <c r="D62" s="76" t="str" cm="1">
        <f t="array" ref="D62">IF((B62&lt;&gt;"")*(COUNTIF(Table2[ID],Class!B62)&lt;&gt;0),INDEX(Attendance_sorted!$A$1:$CV$500,MATCH(Class!B62,Attendance_sorted!$A$1:$A$500),COUNTIF(Table2[ID],Class!B62)+1),"")</f>
        <v/>
      </c>
      <c r="E62" s="77" t="str" cm="1">
        <f t="array" aca="1" ref="E62" ca="1">IF(B62&lt;&gt;"",SUM(('Attendance table'!$A$2:$A$501=Class!B62)*('Attendance table'!$B$2:$CW$501&lt;&gt;"")*('Attendance table'!$B$1:$CW$1&gt;DATE(YEAR(TODAY()),MONTH(TODAY()),DAY(TODAY())-MOD(WEEKDAY(TODAY())-6,7))-((Table3[حساب الحضور من اخر عدد مرات])*7))),"")</f>
        <v/>
      </c>
      <c r="F62" s="79" t="str" cm="1">
        <f t="array" ref="F62">IF(B62&lt;&gt;"",IF(E62*100/Table3[حساب الحضور من اخر عدد مرات]&gt;100,1,E62/Table3[حساب الحضور من اخر عدد مرات]),"")</f>
        <v/>
      </c>
      <c r="G62" s="77" t="str">
        <f>IF(B62&lt;&gt;"",_xlfn.XLOOKUP(B62,Table1[ID],Table1[tel2]),"")</f>
        <v/>
      </c>
      <c r="H62" s="77" t="str">
        <f>IF(B62&lt;&gt;"",_xlfn.XLOOKUP(B62,Table1[ID],Table1[tel4]),"")</f>
        <v/>
      </c>
      <c r="I62" s="77" t="str">
        <f>IF(B62&lt;&gt;"",_xlfn.XLOOKUP(B62,Table1[ID],Table1[tel3]),"")</f>
        <v/>
      </c>
      <c r="J62" s="77" t="str">
        <f>IF(B62&lt;&gt;"",_xlfn.XLOOKUP(B62,Table1[ID],Table1[tel1]),"")</f>
        <v/>
      </c>
      <c r="K62" s="77" t="str">
        <f>IF($B62&lt;&gt;"",_xlfn.XLOOKUP(B62,Table1[ID],Table1[address1]),"")</f>
        <v/>
      </c>
      <c r="L62" s="77" t="str">
        <f>IF($B62&lt;&gt;"",_xlfn.XLOOKUP(B62,Table1[ID],Table1[address2]),"")</f>
        <v/>
      </c>
      <c r="M62" s="77" t="str">
        <f>IF($B62&lt;&gt;"",_xlfn.XLOOKUP(B62,Table1[ID],Table1[address3]),"")</f>
        <v/>
      </c>
      <c r="N62" s="77" t="str">
        <f>IF($B62&lt;&gt;"",_xlfn.XLOOKUP(B62,Table1[ID],Table1[address4]),"")</f>
        <v/>
      </c>
      <c r="O62" s="77" t="str">
        <f>IF($B62&lt;&gt;"",_xlfn.XLOOKUP(B62,Table1[ID],Table1[address5]),"")</f>
        <v/>
      </c>
      <c r="P62" s="77" t="str">
        <f>IF($B62&lt;&gt;"",_xlfn.XLOOKUP(B62,Table1[ID],Table1[address7]),"")</f>
        <v/>
      </c>
      <c r="Q62" s="77" t="str">
        <f>IF($B62&lt;&gt;"",_xlfn.XLOOKUP(B62,Table1[ID],Table1[address6]),"")</f>
        <v/>
      </c>
      <c r="R62" s="76" t="str">
        <f>IF($B62&lt;&gt;"",_xlfn.XLOOKUP(B62,Table1[ID],Table1[bdate]),"")</f>
        <v/>
      </c>
      <c r="S62" s="77" t="str">
        <f>IF($B62&lt;&gt;"",_xlfn.XLOOKUP(B62,Table1[ID],Table1[school_job]),"")</f>
        <v/>
      </c>
      <c r="T62" s="77" t="str">
        <f>IF($B62&lt;&gt;"",_xlfn.XLOOKUP(B62,Table1[ID],Table1[con_father]),"")</f>
        <v/>
      </c>
      <c r="U62" s="77" t="str">
        <f>IF($B62&lt;&gt;"",_xlfn.XLOOKUP(B62,Table1[ID],Table1[notes]),"")</f>
        <v/>
      </c>
      <c r="V62" s="80" t="str">
        <f>IF(B62&lt;&gt;"",IF(_xlfn.FLOOR.MATH(B62,100)=0,"غير موزع",_xlfn.XLOOKUP(_xlfn.FLOOR.MATH(B62,100),Classes!$A$1:$A$8,Classes!$B$1:$B$8,"error")),"")</f>
        <v/>
      </c>
    </row>
    <row r="63" spans="1:22" s="3" customFormat="1">
      <c r="A63" s="72" t="str">
        <f>IF(B63&lt;&gt;"",IF(_xlfn.XLOOKUP(TEXT(B63,"#"),'Standard report'!$B$5:$B$505,'Standard report'!$C$5:$C$505,"nn")="Company","=HYPERLINK("&amp;""""&amp;"https://raw.githubusercontent.com/KyrillosMorgan/preparatory/main/"&amp;B63&amp;".jpg"&amp;""""&amp;",IMAGE("&amp;""""&amp;"https://raw.githubusercontent.com/KyrillosMorgan/preparatory/main/"&amp;B63&amp;".jpg"&amp;""""&amp;"))",""),"")</f>
        <v/>
      </c>
      <c r="B63" s="77"/>
      <c r="C63" s="77" t="str">
        <f>IF(B63&lt;&gt;"",_xlfn.XLOOKUP(Class!B63,Table1[ID],Table1[fname]),"")</f>
        <v/>
      </c>
      <c r="D63" s="76" t="str" cm="1">
        <f t="array" ref="D63">IF((B63&lt;&gt;"")*(COUNTIF(Table2[ID],Class!B63)&lt;&gt;0),INDEX(Attendance_sorted!$A$1:$CV$500,MATCH(Class!B63,Attendance_sorted!$A$1:$A$500),COUNTIF(Table2[ID],Class!B63)+1),"")</f>
        <v/>
      </c>
      <c r="E63" s="77" t="str" cm="1">
        <f t="array" aca="1" ref="E63" ca="1">IF(B63&lt;&gt;"",SUM(('Attendance table'!$A$2:$A$501=Class!B63)*('Attendance table'!$B$2:$CW$501&lt;&gt;"")*('Attendance table'!$B$1:$CW$1&gt;DATE(YEAR(TODAY()),MONTH(TODAY()),DAY(TODAY())-MOD(WEEKDAY(TODAY())-6,7))-((Table3[حساب الحضور من اخر عدد مرات])*7))),"")</f>
        <v/>
      </c>
      <c r="F63" s="79" t="str" cm="1">
        <f t="array" ref="F63">IF(B63&lt;&gt;"",IF(E63*100/Table3[حساب الحضور من اخر عدد مرات]&gt;100,1,E63/Table3[حساب الحضور من اخر عدد مرات]),"")</f>
        <v/>
      </c>
      <c r="G63" s="77" t="str">
        <f>IF(B63&lt;&gt;"",_xlfn.XLOOKUP(B63,Table1[ID],Table1[tel2]),"")</f>
        <v/>
      </c>
      <c r="H63" s="77" t="str">
        <f>IF(B63&lt;&gt;"",_xlfn.XLOOKUP(B63,Table1[ID],Table1[tel4]),"")</f>
        <v/>
      </c>
      <c r="I63" s="77" t="str">
        <f>IF(B63&lt;&gt;"",_xlfn.XLOOKUP(B63,Table1[ID],Table1[tel3]),"")</f>
        <v/>
      </c>
      <c r="J63" s="77" t="str">
        <f>IF(B63&lt;&gt;"",_xlfn.XLOOKUP(B63,Table1[ID],Table1[tel1]),"")</f>
        <v/>
      </c>
      <c r="K63" s="77" t="str">
        <f>IF($B63&lt;&gt;"",_xlfn.XLOOKUP(B63,Table1[ID],Table1[address1]),"")</f>
        <v/>
      </c>
      <c r="L63" s="77" t="str">
        <f>IF($B63&lt;&gt;"",_xlfn.XLOOKUP(B63,Table1[ID],Table1[address2]),"")</f>
        <v/>
      </c>
      <c r="M63" s="77" t="str">
        <f>IF($B63&lt;&gt;"",_xlfn.XLOOKUP(B63,Table1[ID],Table1[address3]),"")</f>
        <v/>
      </c>
      <c r="N63" s="77" t="str">
        <f>IF($B63&lt;&gt;"",_xlfn.XLOOKUP(B63,Table1[ID],Table1[address4]),"")</f>
        <v/>
      </c>
      <c r="O63" s="77" t="str">
        <f>IF($B63&lt;&gt;"",_xlfn.XLOOKUP(B63,Table1[ID],Table1[address5]),"")</f>
        <v/>
      </c>
      <c r="P63" s="77" t="str">
        <f>IF($B63&lt;&gt;"",_xlfn.XLOOKUP(B63,Table1[ID],Table1[address7]),"")</f>
        <v/>
      </c>
      <c r="Q63" s="77" t="str">
        <f>IF($B63&lt;&gt;"",_xlfn.XLOOKUP(B63,Table1[ID],Table1[address6]),"")</f>
        <v/>
      </c>
      <c r="R63" s="76" t="str">
        <f>IF($B63&lt;&gt;"",_xlfn.XLOOKUP(B63,Table1[ID],Table1[bdate]),"")</f>
        <v/>
      </c>
      <c r="S63" s="77" t="str">
        <f>IF($B63&lt;&gt;"",_xlfn.XLOOKUP(B63,Table1[ID],Table1[school_job]),"")</f>
        <v/>
      </c>
      <c r="T63" s="77" t="str">
        <f>IF($B63&lt;&gt;"",_xlfn.XLOOKUP(B63,Table1[ID],Table1[con_father]),"")</f>
        <v/>
      </c>
      <c r="U63" s="77" t="str">
        <f>IF($B63&lt;&gt;"",_xlfn.XLOOKUP(B63,Table1[ID],Table1[notes]),"")</f>
        <v/>
      </c>
      <c r="V63" s="80" t="str">
        <f>IF(B63&lt;&gt;"",IF(_xlfn.FLOOR.MATH(B63,100)=0,"غير موزع",_xlfn.XLOOKUP(_xlfn.FLOOR.MATH(B63,100),Classes!$A$1:$A$8,Classes!$B$1:$B$8,"error")),"")</f>
        <v/>
      </c>
    </row>
    <row r="64" spans="1:22" s="3" customFormat="1">
      <c r="A64" s="72" t="str">
        <f>IF(B64&lt;&gt;"",IF(_xlfn.XLOOKUP(TEXT(B64,"#"),'Standard report'!$B$5:$B$505,'Standard report'!$C$5:$C$505,"nn")="Company","=HYPERLINK("&amp;""""&amp;"https://raw.githubusercontent.com/KyrillosMorgan/preparatory/main/"&amp;B64&amp;".jpg"&amp;""""&amp;",IMAGE("&amp;""""&amp;"https://raw.githubusercontent.com/KyrillosMorgan/preparatory/main/"&amp;B64&amp;".jpg"&amp;""""&amp;"))",""),"")</f>
        <v/>
      </c>
      <c r="B64" s="77"/>
      <c r="C64" s="77" t="str">
        <f>IF(B64&lt;&gt;"",_xlfn.XLOOKUP(Class!B64,Table1[ID],Table1[fname]),"")</f>
        <v/>
      </c>
      <c r="D64" s="76" t="str" cm="1">
        <f t="array" ref="D64">IF((B64&lt;&gt;"")*(COUNTIF(Table2[ID],Class!B64)&lt;&gt;0),INDEX(Attendance_sorted!$A$1:$CV$500,MATCH(Class!B64,Attendance_sorted!$A$1:$A$500),COUNTIF(Table2[ID],Class!B64)+1),"")</f>
        <v/>
      </c>
      <c r="E64" s="77" t="str" cm="1">
        <f t="array" aca="1" ref="E64" ca="1">IF(B64&lt;&gt;"",SUM(('Attendance table'!$A$2:$A$501=Class!B64)*('Attendance table'!$B$2:$CW$501&lt;&gt;"")*('Attendance table'!$B$1:$CW$1&gt;DATE(YEAR(TODAY()),MONTH(TODAY()),DAY(TODAY())-MOD(WEEKDAY(TODAY())-6,7))-((Table3[حساب الحضور من اخر عدد مرات])*7))),"")</f>
        <v/>
      </c>
      <c r="F64" s="79" t="str" cm="1">
        <f t="array" ref="F64">IF(B64&lt;&gt;"",IF(E64*100/Table3[حساب الحضور من اخر عدد مرات]&gt;100,1,E64/Table3[حساب الحضور من اخر عدد مرات]),"")</f>
        <v/>
      </c>
      <c r="G64" s="77" t="str">
        <f>IF(B64&lt;&gt;"",_xlfn.XLOOKUP(B64,Table1[ID],Table1[tel2]),"")</f>
        <v/>
      </c>
      <c r="H64" s="77" t="str">
        <f>IF(B64&lt;&gt;"",_xlfn.XLOOKUP(B64,Table1[ID],Table1[tel4]),"")</f>
        <v/>
      </c>
      <c r="I64" s="77" t="str">
        <f>IF(B64&lt;&gt;"",_xlfn.XLOOKUP(B64,Table1[ID],Table1[tel3]),"")</f>
        <v/>
      </c>
      <c r="J64" s="77" t="str">
        <f>IF(B64&lt;&gt;"",_xlfn.XLOOKUP(B64,Table1[ID],Table1[tel1]),"")</f>
        <v/>
      </c>
      <c r="K64" s="77" t="str">
        <f>IF($B64&lt;&gt;"",_xlfn.XLOOKUP(B64,Table1[ID],Table1[address1]),"")</f>
        <v/>
      </c>
      <c r="L64" s="77" t="str">
        <f>IF($B64&lt;&gt;"",_xlfn.XLOOKUP(B64,Table1[ID],Table1[address2]),"")</f>
        <v/>
      </c>
      <c r="M64" s="77" t="str">
        <f>IF($B64&lt;&gt;"",_xlfn.XLOOKUP(B64,Table1[ID],Table1[address3]),"")</f>
        <v/>
      </c>
      <c r="N64" s="77" t="str">
        <f>IF($B64&lt;&gt;"",_xlfn.XLOOKUP(B64,Table1[ID],Table1[address4]),"")</f>
        <v/>
      </c>
      <c r="O64" s="77" t="str">
        <f>IF($B64&lt;&gt;"",_xlfn.XLOOKUP(B64,Table1[ID],Table1[address5]),"")</f>
        <v/>
      </c>
      <c r="P64" s="77" t="str">
        <f>IF($B64&lt;&gt;"",_xlfn.XLOOKUP(B64,Table1[ID],Table1[address7]),"")</f>
        <v/>
      </c>
      <c r="Q64" s="77" t="str">
        <f>IF($B64&lt;&gt;"",_xlfn.XLOOKUP(B64,Table1[ID],Table1[address6]),"")</f>
        <v/>
      </c>
      <c r="R64" s="76" t="str">
        <f>IF($B64&lt;&gt;"",_xlfn.XLOOKUP(B64,Table1[ID],Table1[bdate]),"")</f>
        <v/>
      </c>
      <c r="S64" s="77" t="str">
        <f>IF($B64&lt;&gt;"",_xlfn.XLOOKUP(B64,Table1[ID],Table1[school_job]),"")</f>
        <v/>
      </c>
      <c r="T64" s="77" t="str">
        <f>IF($B64&lt;&gt;"",_xlfn.XLOOKUP(B64,Table1[ID],Table1[con_father]),"")</f>
        <v/>
      </c>
      <c r="U64" s="77" t="str">
        <f>IF($B64&lt;&gt;"",_xlfn.XLOOKUP(B64,Table1[ID],Table1[notes]),"")</f>
        <v/>
      </c>
      <c r="V64" s="80" t="str">
        <f>IF(B64&lt;&gt;"",IF(_xlfn.FLOOR.MATH(B64,100)=0,"غير موزع",_xlfn.XLOOKUP(_xlfn.FLOOR.MATH(B64,100),Classes!$A$1:$A$8,Classes!$B$1:$B$8,"error")),"")</f>
        <v/>
      </c>
    </row>
    <row r="65" spans="1:22" s="3" customFormat="1">
      <c r="A65" s="72" t="str">
        <f>IF(B65&lt;&gt;"",IF(_xlfn.XLOOKUP(TEXT(B65,"#"),'Standard report'!$B$5:$B$505,'Standard report'!$C$5:$C$505,"nn")="Company","=HYPERLINK("&amp;""""&amp;"https://raw.githubusercontent.com/KyrillosMorgan/preparatory/main/"&amp;B65&amp;".jpg"&amp;""""&amp;",IMAGE("&amp;""""&amp;"https://raw.githubusercontent.com/KyrillosMorgan/preparatory/main/"&amp;B65&amp;".jpg"&amp;""""&amp;"))",""),"")</f>
        <v/>
      </c>
      <c r="B65" s="77"/>
      <c r="C65" s="77" t="str">
        <f>IF(B65&lt;&gt;"",_xlfn.XLOOKUP(Class!B65,Table1[ID],Table1[fname]),"")</f>
        <v/>
      </c>
      <c r="D65" s="76" t="str" cm="1">
        <f t="array" ref="D65">IF((B65&lt;&gt;"")*(COUNTIF(Table2[ID],Class!B65)&lt;&gt;0),INDEX(Attendance_sorted!$A$1:$CV$500,MATCH(Class!B65,Attendance_sorted!$A$1:$A$500),COUNTIF(Table2[ID],Class!B65)+1),"")</f>
        <v/>
      </c>
      <c r="E65" s="77" t="str" cm="1">
        <f t="array" aca="1" ref="E65" ca="1">IF(B65&lt;&gt;"",SUM(('Attendance table'!$A$2:$A$501=Class!B65)*('Attendance table'!$B$2:$CW$501&lt;&gt;"")*('Attendance table'!$B$1:$CW$1&gt;DATE(YEAR(TODAY()),MONTH(TODAY()),DAY(TODAY())-MOD(WEEKDAY(TODAY())-6,7))-((Table3[حساب الحضور من اخر عدد مرات])*7))),"")</f>
        <v/>
      </c>
      <c r="F65" s="79" t="str" cm="1">
        <f t="array" ref="F65">IF(B65&lt;&gt;"",IF(E65*100/Table3[حساب الحضور من اخر عدد مرات]&gt;100,1,E65/Table3[حساب الحضور من اخر عدد مرات]),"")</f>
        <v/>
      </c>
      <c r="G65" s="77" t="str">
        <f>IF(B65&lt;&gt;"",_xlfn.XLOOKUP(B65,Table1[ID],Table1[tel2]),"")</f>
        <v/>
      </c>
      <c r="H65" s="77" t="str">
        <f>IF(B65&lt;&gt;"",_xlfn.XLOOKUP(B65,Table1[ID],Table1[tel4]),"")</f>
        <v/>
      </c>
      <c r="I65" s="77" t="str">
        <f>IF(B65&lt;&gt;"",_xlfn.XLOOKUP(B65,Table1[ID],Table1[tel3]),"")</f>
        <v/>
      </c>
      <c r="J65" s="77" t="str">
        <f>IF(B65&lt;&gt;"",_xlfn.XLOOKUP(B65,Table1[ID],Table1[tel1]),"")</f>
        <v/>
      </c>
      <c r="K65" s="77" t="str">
        <f>IF($B65&lt;&gt;"",_xlfn.XLOOKUP(B65,Table1[ID],Table1[address1]),"")</f>
        <v/>
      </c>
      <c r="L65" s="77" t="str">
        <f>IF($B65&lt;&gt;"",_xlfn.XLOOKUP(B65,Table1[ID],Table1[address2]),"")</f>
        <v/>
      </c>
      <c r="M65" s="77" t="str">
        <f>IF($B65&lt;&gt;"",_xlfn.XLOOKUP(B65,Table1[ID],Table1[address3]),"")</f>
        <v/>
      </c>
      <c r="N65" s="77" t="str">
        <f>IF($B65&lt;&gt;"",_xlfn.XLOOKUP(B65,Table1[ID],Table1[address4]),"")</f>
        <v/>
      </c>
      <c r="O65" s="77" t="str">
        <f>IF($B65&lt;&gt;"",_xlfn.XLOOKUP(B65,Table1[ID],Table1[address5]),"")</f>
        <v/>
      </c>
      <c r="P65" s="77" t="str">
        <f>IF($B65&lt;&gt;"",_xlfn.XLOOKUP(B65,Table1[ID],Table1[address7]),"")</f>
        <v/>
      </c>
      <c r="Q65" s="77" t="str">
        <f>IF($B65&lt;&gt;"",_xlfn.XLOOKUP(B65,Table1[ID],Table1[address6]),"")</f>
        <v/>
      </c>
      <c r="R65" s="76" t="str">
        <f>IF($B65&lt;&gt;"",_xlfn.XLOOKUP(B65,Table1[ID],Table1[bdate]),"")</f>
        <v/>
      </c>
      <c r="S65" s="77" t="str">
        <f>IF($B65&lt;&gt;"",_xlfn.XLOOKUP(B65,Table1[ID],Table1[school_job]),"")</f>
        <v/>
      </c>
      <c r="T65" s="77" t="str">
        <f>IF($B65&lt;&gt;"",_xlfn.XLOOKUP(B65,Table1[ID],Table1[con_father]),"")</f>
        <v/>
      </c>
      <c r="U65" s="77" t="str">
        <f>IF($B65&lt;&gt;"",_xlfn.XLOOKUP(B65,Table1[ID],Table1[notes]),"")</f>
        <v/>
      </c>
      <c r="V65" s="80" t="str">
        <f>IF(B65&lt;&gt;"",IF(_xlfn.FLOOR.MATH(B65,100)=0,"غير موزع",_xlfn.XLOOKUP(_xlfn.FLOOR.MATH(B65,100),Classes!$A$1:$A$8,Classes!$B$1:$B$8,"error")),"")</f>
        <v/>
      </c>
    </row>
    <row r="66" spans="1:22" s="3" customFormat="1">
      <c r="A66" s="72" t="str">
        <f>IF(B66&lt;&gt;"",IF(_xlfn.XLOOKUP(TEXT(B66,"#"),'Standard report'!$B$5:$B$505,'Standard report'!$C$5:$C$505,"nn")="Company","=HYPERLINK("&amp;""""&amp;"https://raw.githubusercontent.com/KyrillosMorgan/preparatory/main/"&amp;B66&amp;".jpg"&amp;""""&amp;",IMAGE("&amp;""""&amp;"https://raw.githubusercontent.com/KyrillosMorgan/preparatory/main/"&amp;B66&amp;".jpg"&amp;""""&amp;"))",""),"")</f>
        <v/>
      </c>
      <c r="B66" s="77"/>
      <c r="C66" s="77" t="str">
        <f>IF(B66&lt;&gt;"",_xlfn.XLOOKUP(Class!B66,Table1[ID],Table1[fname]),"")</f>
        <v/>
      </c>
      <c r="D66" s="76" t="str" cm="1">
        <f t="array" ref="D66">IF((B66&lt;&gt;"")*(COUNTIF(Table2[ID],Class!B66)&lt;&gt;0),INDEX(Attendance_sorted!$A$1:$CV$500,MATCH(Class!B66,Attendance_sorted!$A$1:$A$500),COUNTIF(Table2[ID],Class!B66)+1),"")</f>
        <v/>
      </c>
      <c r="E66" s="77" t="str" cm="1">
        <f t="array" aca="1" ref="E66" ca="1">IF(B66&lt;&gt;"",SUM(('Attendance table'!$A$2:$A$501=Class!B66)*('Attendance table'!$B$2:$CW$501&lt;&gt;"")*('Attendance table'!$B$1:$CW$1&gt;DATE(YEAR(TODAY()),MONTH(TODAY()),DAY(TODAY())-MOD(WEEKDAY(TODAY())-6,7))-((Table3[حساب الحضور من اخر عدد مرات])*7))),"")</f>
        <v/>
      </c>
      <c r="F66" s="79" t="str" cm="1">
        <f t="array" ref="F66">IF(B66&lt;&gt;"",IF(E66*100/Table3[حساب الحضور من اخر عدد مرات]&gt;100,1,E66/Table3[حساب الحضور من اخر عدد مرات]),"")</f>
        <v/>
      </c>
      <c r="G66" s="77" t="str">
        <f>IF(B66&lt;&gt;"",_xlfn.XLOOKUP(B66,Table1[ID],Table1[tel2]),"")</f>
        <v/>
      </c>
      <c r="H66" s="77" t="str">
        <f>IF(B66&lt;&gt;"",_xlfn.XLOOKUP(B66,Table1[ID],Table1[tel4]),"")</f>
        <v/>
      </c>
      <c r="I66" s="77" t="str">
        <f>IF(B66&lt;&gt;"",_xlfn.XLOOKUP(B66,Table1[ID],Table1[tel3]),"")</f>
        <v/>
      </c>
      <c r="J66" s="77" t="str">
        <f>IF(B66&lt;&gt;"",_xlfn.XLOOKUP(B66,Table1[ID],Table1[tel1]),"")</f>
        <v/>
      </c>
      <c r="K66" s="77" t="str">
        <f>IF($B66&lt;&gt;"",_xlfn.XLOOKUP(B66,Table1[ID],Table1[address1]),"")</f>
        <v/>
      </c>
      <c r="L66" s="77" t="str">
        <f>IF($B66&lt;&gt;"",_xlfn.XLOOKUP(B66,Table1[ID],Table1[address2]),"")</f>
        <v/>
      </c>
      <c r="M66" s="77" t="str">
        <f>IF($B66&lt;&gt;"",_xlfn.XLOOKUP(B66,Table1[ID],Table1[address3]),"")</f>
        <v/>
      </c>
      <c r="N66" s="77" t="str">
        <f>IF($B66&lt;&gt;"",_xlfn.XLOOKUP(B66,Table1[ID],Table1[address4]),"")</f>
        <v/>
      </c>
      <c r="O66" s="77" t="str">
        <f>IF($B66&lt;&gt;"",_xlfn.XLOOKUP(B66,Table1[ID],Table1[address5]),"")</f>
        <v/>
      </c>
      <c r="P66" s="77" t="str">
        <f>IF($B66&lt;&gt;"",_xlfn.XLOOKUP(B66,Table1[ID],Table1[address7]),"")</f>
        <v/>
      </c>
      <c r="Q66" s="77" t="str">
        <f>IF($B66&lt;&gt;"",_xlfn.XLOOKUP(B66,Table1[ID],Table1[address6]),"")</f>
        <v/>
      </c>
      <c r="R66" s="76" t="str">
        <f>IF($B66&lt;&gt;"",_xlfn.XLOOKUP(B66,Table1[ID],Table1[bdate]),"")</f>
        <v/>
      </c>
      <c r="S66" s="77" t="str">
        <f>IF($B66&lt;&gt;"",_xlfn.XLOOKUP(B66,Table1[ID],Table1[school_job]),"")</f>
        <v/>
      </c>
      <c r="T66" s="77" t="str">
        <f>IF($B66&lt;&gt;"",_xlfn.XLOOKUP(B66,Table1[ID],Table1[con_father]),"")</f>
        <v/>
      </c>
      <c r="U66" s="77" t="str">
        <f>IF($B66&lt;&gt;"",_xlfn.XLOOKUP(B66,Table1[ID],Table1[notes]),"")</f>
        <v/>
      </c>
      <c r="V66" s="80" t="str">
        <f>IF(B66&lt;&gt;"",IF(_xlfn.FLOOR.MATH(B66,100)=0,"غير موزع",_xlfn.XLOOKUP(_xlfn.FLOOR.MATH(B66,100),Classes!$A$1:$A$8,Classes!$B$1:$B$8,"error")),"")</f>
        <v/>
      </c>
    </row>
    <row r="67" spans="1:22" s="3" customFormat="1">
      <c r="A67" s="72" t="str">
        <f>IF(B67&lt;&gt;"",IF(_xlfn.XLOOKUP(TEXT(B67,"#"),'Standard report'!$B$5:$B$505,'Standard report'!$C$5:$C$505,"nn")="Company","=HYPERLINK("&amp;""""&amp;"https://raw.githubusercontent.com/KyrillosMorgan/preparatory/main/"&amp;B67&amp;".jpg"&amp;""""&amp;",IMAGE("&amp;""""&amp;"https://raw.githubusercontent.com/KyrillosMorgan/preparatory/main/"&amp;B67&amp;".jpg"&amp;""""&amp;"))",""),"")</f>
        <v/>
      </c>
      <c r="B67" s="77"/>
      <c r="C67" s="77" t="str">
        <f>IF(B67&lt;&gt;"",_xlfn.XLOOKUP(Class!B67,Table1[ID],Table1[fname]),"")</f>
        <v/>
      </c>
      <c r="D67" s="76" t="str" cm="1">
        <f t="array" ref="D67">IF((B67&lt;&gt;"")*(COUNTIF(Table2[ID],Class!B67)&lt;&gt;0),INDEX(Attendance_sorted!$A$1:$CV$500,MATCH(Class!B67,Attendance_sorted!$A$1:$A$500),COUNTIF(Table2[ID],Class!B67)+1),"")</f>
        <v/>
      </c>
      <c r="E67" s="77" t="str" cm="1">
        <f t="array" aca="1" ref="E67" ca="1">IF(B67&lt;&gt;"",SUM(('Attendance table'!$A$2:$A$501=Class!B67)*('Attendance table'!$B$2:$CW$501&lt;&gt;"")*('Attendance table'!$B$1:$CW$1&gt;DATE(YEAR(TODAY()),MONTH(TODAY()),DAY(TODAY())-MOD(WEEKDAY(TODAY())-6,7))-((Table3[حساب الحضور من اخر عدد مرات])*7))),"")</f>
        <v/>
      </c>
      <c r="F67" s="79" t="str" cm="1">
        <f t="array" ref="F67">IF(B67&lt;&gt;"",IF(E67*100/Table3[حساب الحضور من اخر عدد مرات]&gt;100,1,E67/Table3[حساب الحضور من اخر عدد مرات]),"")</f>
        <v/>
      </c>
      <c r="G67" s="77" t="str">
        <f>IF(B67&lt;&gt;"",_xlfn.XLOOKUP(B67,Table1[ID],Table1[tel2]),"")</f>
        <v/>
      </c>
      <c r="H67" s="77" t="str">
        <f>IF(B67&lt;&gt;"",_xlfn.XLOOKUP(B67,Table1[ID],Table1[tel4]),"")</f>
        <v/>
      </c>
      <c r="I67" s="77" t="str">
        <f>IF(B67&lt;&gt;"",_xlfn.XLOOKUP(B67,Table1[ID],Table1[tel3]),"")</f>
        <v/>
      </c>
      <c r="J67" s="77" t="str">
        <f>IF(B67&lt;&gt;"",_xlfn.XLOOKUP(B67,Table1[ID],Table1[tel1]),"")</f>
        <v/>
      </c>
      <c r="K67" s="77" t="str">
        <f>IF($B67&lt;&gt;"",_xlfn.XLOOKUP(B67,Table1[ID],Table1[address1]),"")</f>
        <v/>
      </c>
      <c r="L67" s="77" t="str">
        <f>IF($B67&lt;&gt;"",_xlfn.XLOOKUP(B67,Table1[ID],Table1[address2]),"")</f>
        <v/>
      </c>
      <c r="M67" s="77" t="str">
        <f>IF($B67&lt;&gt;"",_xlfn.XLOOKUP(B67,Table1[ID],Table1[address3]),"")</f>
        <v/>
      </c>
      <c r="N67" s="77" t="str">
        <f>IF($B67&lt;&gt;"",_xlfn.XLOOKUP(B67,Table1[ID],Table1[address4]),"")</f>
        <v/>
      </c>
      <c r="O67" s="77" t="str">
        <f>IF($B67&lt;&gt;"",_xlfn.XLOOKUP(B67,Table1[ID],Table1[address5]),"")</f>
        <v/>
      </c>
      <c r="P67" s="77" t="str">
        <f>IF($B67&lt;&gt;"",_xlfn.XLOOKUP(B67,Table1[ID],Table1[address7]),"")</f>
        <v/>
      </c>
      <c r="Q67" s="77" t="str">
        <f>IF($B67&lt;&gt;"",_xlfn.XLOOKUP(B67,Table1[ID],Table1[address6]),"")</f>
        <v/>
      </c>
      <c r="R67" s="76" t="str">
        <f>IF($B67&lt;&gt;"",_xlfn.XLOOKUP(B67,Table1[ID],Table1[bdate]),"")</f>
        <v/>
      </c>
      <c r="S67" s="77" t="str">
        <f>IF($B67&lt;&gt;"",_xlfn.XLOOKUP(B67,Table1[ID],Table1[school_job]),"")</f>
        <v/>
      </c>
      <c r="T67" s="77" t="str">
        <f>IF($B67&lt;&gt;"",_xlfn.XLOOKUP(B67,Table1[ID],Table1[con_father]),"")</f>
        <v/>
      </c>
      <c r="U67" s="77" t="str">
        <f>IF($B67&lt;&gt;"",_xlfn.XLOOKUP(B67,Table1[ID],Table1[notes]),"")</f>
        <v/>
      </c>
      <c r="V67" s="80" t="str">
        <f>IF(B67&lt;&gt;"",IF(_xlfn.FLOOR.MATH(B67,100)=0,"غير موزع",_xlfn.XLOOKUP(_xlfn.FLOOR.MATH(B67,100),Classes!$A$1:$A$8,Classes!$B$1:$B$8,"error")),"")</f>
        <v/>
      </c>
    </row>
    <row r="68" spans="1:22" s="3" customFormat="1">
      <c r="A68" s="72" t="str">
        <f>IF(B68&lt;&gt;"",IF(_xlfn.XLOOKUP(TEXT(B68,"#"),'Standard report'!$B$5:$B$505,'Standard report'!$C$5:$C$505,"nn")="Company","=HYPERLINK("&amp;""""&amp;"https://raw.githubusercontent.com/KyrillosMorgan/preparatory/main/"&amp;B68&amp;".jpg"&amp;""""&amp;",IMAGE("&amp;""""&amp;"https://raw.githubusercontent.com/KyrillosMorgan/preparatory/main/"&amp;B68&amp;".jpg"&amp;""""&amp;"))",""),"")</f>
        <v/>
      </c>
      <c r="B68" s="77"/>
      <c r="C68" s="77" t="str">
        <f>IF(B68&lt;&gt;"",_xlfn.XLOOKUP(Class!B68,Table1[ID],Table1[fname]),"")</f>
        <v/>
      </c>
      <c r="D68" s="76" t="str" cm="1">
        <f t="array" ref="D68">IF((B68&lt;&gt;"")*(COUNTIF(Table2[ID],Class!B68)&lt;&gt;0),INDEX(Attendance_sorted!$A$1:$CV$500,MATCH(Class!B68,Attendance_sorted!$A$1:$A$500),COUNTIF(Table2[ID],Class!B68)+1),"")</f>
        <v/>
      </c>
      <c r="E68" s="77" t="str" cm="1">
        <f t="array" aca="1" ref="E68" ca="1">IF(B68&lt;&gt;"",SUM(('Attendance table'!$A$2:$A$501=Class!B68)*('Attendance table'!$B$2:$CW$501&lt;&gt;"")*('Attendance table'!$B$1:$CW$1&gt;DATE(YEAR(TODAY()),MONTH(TODAY()),DAY(TODAY())-MOD(WEEKDAY(TODAY())-6,7))-((Table3[حساب الحضور من اخر عدد مرات])*7))),"")</f>
        <v/>
      </c>
      <c r="F68" s="79" t="str" cm="1">
        <f t="array" ref="F68">IF(B68&lt;&gt;"",IF(E68*100/Table3[حساب الحضور من اخر عدد مرات]&gt;100,1,E68/Table3[حساب الحضور من اخر عدد مرات]),"")</f>
        <v/>
      </c>
      <c r="G68" s="77" t="str">
        <f>IF(B68&lt;&gt;"",_xlfn.XLOOKUP(B68,Table1[ID],Table1[tel2]),"")</f>
        <v/>
      </c>
      <c r="H68" s="77" t="str">
        <f>IF(B68&lt;&gt;"",_xlfn.XLOOKUP(B68,Table1[ID],Table1[tel4]),"")</f>
        <v/>
      </c>
      <c r="I68" s="77" t="str">
        <f>IF(B68&lt;&gt;"",_xlfn.XLOOKUP(B68,Table1[ID],Table1[tel3]),"")</f>
        <v/>
      </c>
      <c r="J68" s="77" t="str">
        <f>IF(B68&lt;&gt;"",_xlfn.XLOOKUP(B68,Table1[ID],Table1[tel1]),"")</f>
        <v/>
      </c>
      <c r="K68" s="77" t="str">
        <f>IF($B68&lt;&gt;"",_xlfn.XLOOKUP(B68,Table1[ID],Table1[address1]),"")</f>
        <v/>
      </c>
      <c r="L68" s="77" t="str">
        <f>IF($B68&lt;&gt;"",_xlfn.XLOOKUP(B68,Table1[ID],Table1[address2]),"")</f>
        <v/>
      </c>
      <c r="M68" s="77" t="str">
        <f>IF($B68&lt;&gt;"",_xlfn.XLOOKUP(B68,Table1[ID],Table1[address3]),"")</f>
        <v/>
      </c>
      <c r="N68" s="77" t="str">
        <f>IF($B68&lt;&gt;"",_xlfn.XLOOKUP(B68,Table1[ID],Table1[address4]),"")</f>
        <v/>
      </c>
      <c r="O68" s="77" t="str">
        <f>IF($B68&lt;&gt;"",_xlfn.XLOOKUP(B68,Table1[ID],Table1[address5]),"")</f>
        <v/>
      </c>
      <c r="P68" s="77" t="str">
        <f>IF($B68&lt;&gt;"",_xlfn.XLOOKUP(B68,Table1[ID],Table1[address7]),"")</f>
        <v/>
      </c>
      <c r="Q68" s="77" t="str">
        <f>IF($B68&lt;&gt;"",_xlfn.XLOOKUP(B68,Table1[ID],Table1[address6]),"")</f>
        <v/>
      </c>
      <c r="R68" s="76" t="str">
        <f>IF($B68&lt;&gt;"",_xlfn.XLOOKUP(B68,Table1[ID],Table1[bdate]),"")</f>
        <v/>
      </c>
      <c r="S68" s="77" t="str">
        <f>IF($B68&lt;&gt;"",_xlfn.XLOOKUP(B68,Table1[ID],Table1[school_job]),"")</f>
        <v/>
      </c>
      <c r="T68" s="77" t="str">
        <f>IF($B68&lt;&gt;"",_xlfn.XLOOKUP(B68,Table1[ID],Table1[con_father]),"")</f>
        <v/>
      </c>
      <c r="U68" s="77" t="str">
        <f>IF($B68&lt;&gt;"",_xlfn.XLOOKUP(B68,Table1[ID],Table1[notes]),"")</f>
        <v/>
      </c>
      <c r="V68" s="80" t="str">
        <f>IF(B68&lt;&gt;"",IF(_xlfn.FLOOR.MATH(B68,100)=0,"غير موزع",_xlfn.XLOOKUP(_xlfn.FLOOR.MATH(B68,100),Classes!$A$1:$A$8,Classes!$B$1:$B$8,"error")),"")</f>
        <v/>
      </c>
    </row>
    <row r="69" spans="1:22" s="3" customFormat="1">
      <c r="A69" s="72" t="str">
        <f>IF(B69&lt;&gt;"",IF(_xlfn.XLOOKUP(TEXT(B69,"#"),'Standard report'!$B$5:$B$505,'Standard report'!$C$5:$C$505,"nn")="Company","=HYPERLINK("&amp;""""&amp;"https://raw.githubusercontent.com/KyrillosMorgan/preparatory/main/"&amp;B69&amp;".jpg"&amp;""""&amp;",IMAGE("&amp;""""&amp;"https://raw.githubusercontent.com/KyrillosMorgan/preparatory/main/"&amp;B69&amp;".jpg"&amp;""""&amp;"))",""),"")</f>
        <v/>
      </c>
      <c r="B69" s="77"/>
      <c r="C69" s="77" t="str">
        <f>IF(B69&lt;&gt;"",_xlfn.XLOOKUP(Class!B69,Table1[ID],Table1[fname]),"")</f>
        <v/>
      </c>
      <c r="D69" s="76" t="str" cm="1">
        <f t="array" ref="D69">IF((B69&lt;&gt;"")*(COUNTIF(Table2[ID],Class!B69)&lt;&gt;0),INDEX(Attendance_sorted!$A$1:$CV$500,MATCH(Class!B69,Attendance_sorted!$A$1:$A$500),COUNTIF(Table2[ID],Class!B69)+1),"")</f>
        <v/>
      </c>
      <c r="E69" s="77" t="str" cm="1">
        <f t="array" aca="1" ref="E69" ca="1">IF(B69&lt;&gt;"",SUM(('Attendance table'!$A$2:$A$501=Class!B69)*('Attendance table'!$B$2:$CW$501&lt;&gt;"")*('Attendance table'!$B$1:$CW$1&gt;DATE(YEAR(TODAY()),MONTH(TODAY()),DAY(TODAY())-MOD(WEEKDAY(TODAY())-6,7))-((Table3[حساب الحضور من اخر عدد مرات])*7))),"")</f>
        <v/>
      </c>
      <c r="F69" s="79" t="str" cm="1">
        <f t="array" ref="F69">IF(B69&lt;&gt;"",IF(E69*100/Table3[حساب الحضور من اخر عدد مرات]&gt;100,1,E69/Table3[حساب الحضور من اخر عدد مرات]),"")</f>
        <v/>
      </c>
      <c r="G69" s="77" t="str">
        <f>IF(B69&lt;&gt;"",_xlfn.XLOOKUP(B69,Table1[ID],Table1[tel2]),"")</f>
        <v/>
      </c>
      <c r="H69" s="77" t="str">
        <f>IF(B69&lt;&gt;"",_xlfn.XLOOKUP(B69,Table1[ID],Table1[tel4]),"")</f>
        <v/>
      </c>
      <c r="I69" s="77" t="str">
        <f>IF(B69&lt;&gt;"",_xlfn.XLOOKUP(B69,Table1[ID],Table1[tel3]),"")</f>
        <v/>
      </c>
      <c r="J69" s="77" t="str">
        <f>IF(B69&lt;&gt;"",_xlfn.XLOOKUP(B69,Table1[ID],Table1[tel1]),"")</f>
        <v/>
      </c>
      <c r="K69" s="77" t="str">
        <f>IF($B69&lt;&gt;"",_xlfn.XLOOKUP(B69,Table1[ID],Table1[address1]),"")</f>
        <v/>
      </c>
      <c r="L69" s="77" t="str">
        <f>IF($B69&lt;&gt;"",_xlfn.XLOOKUP(B69,Table1[ID],Table1[address2]),"")</f>
        <v/>
      </c>
      <c r="M69" s="77" t="str">
        <f>IF($B69&lt;&gt;"",_xlfn.XLOOKUP(B69,Table1[ID],Table1[address3]),"")</f>
        <v/>
      </c>
      <c r="N69" s="77" t="str">
        <f>IF($B69&lt;&gt;"",_xlfn.XLOOKUP(B69,Table1[ID],Table1[address4]),"")</f>
        <v/>
      </c>
      <c r="O69" s="77" t="str">
        <f>IF($B69&lt;&gt;"",_xlfn.XLOOKUP(B69,Table1[ID],Table1[address5]),"")</f>
        <v/>
      </c>
      <c r="P69" s="77" t="str">
        <f>IF($B69&lt;&gt;"",_xlfn.XLOOKUP(B69,Table1[ID],Table1[address7]),"")</f>
        <v/>
      </c>
      <c r="Q69" s="77" t="str">
        <f>IF($B69&lt;&gt;"",_xlfn.XLOOKUP(B69,Table1[ID],Table1[address6]),"")</f>
        <v/>
      </c>
      <c r="R69" s="76" t="str">
        <f>IF($B69&lt;&gt;"",_xlfn.XLOOKUP(B69,Table1[ID],Table1[bdate]),"")</f>
        <v/>
      </c>
      <c r="S69" s="77" t="str">
        <f>IF($B69&lt;&gt;"",_xlfn.XLOOKUP(B69,Table1[ID],Table1[school_job]),"")</f>
        <v/>
      </c>
      <c r="T69" s="77" t="str">
        <f>IF($B69&lt;&gt;"",_xlfn.XLOOKUP(B69,Table1[ID],Table1[con_father]),"")</f>
        <v/>
      </c>
      <c r="U69" s="77" t="str">
        <f>IF($B69&lt;&gt;"",_xlfn.XLOOKUP(B69,Table1[ID],Table1[notes]),"")</f>
        <v/>
      </c>
      <c r="V69" s="80" t="str">
        <f>IF(B69&lt;&gt;"",IF(_xlfn.FLOOR.MATH(B69,100)=0,"غير موزع",_xlfn.XLOOKUP(_xlfn.FLOOR.MATH(B69,100),Classes!$A$1:$A$8,Classes!$B$1:$B$8,"error")),"")</f>
        <v/>
      </c>
    </row>
    <row r="70" spans="1:22" s="3" customFormat="1">
      <c r="A70" s="72" t="str">
        <f>IF(B70&lt;&gt;"",IF(_xlfn.XLOOKUP(TEXT(B70,"#"),'Standard report'!$B$5:$B$505,'Standard report'!$C$5:$C$505,"nn")="Company","=HYPERLINK("&amp;""""&amp;"https://raw.githubusercontent.com/KyrillosMorgan/preparatory/main/"&amp;B70&amp;".jpg"&amp;""""&amp;",IMAGE("&amp;""""&amp;"https://raw.githubusercontent.com/KyrillosMorgan/preparatory/main/"&amp;B70&amp;".jpg"&amp;""""&amp;"))",""),"")</f>
        <v/>
      </c>
      <c r="B70" s="77"/>
      <c r="C70" s="77" t="str">
        <f>IF(B70&lt;&gt;"",_xlfn.XLOOKUP(Class!B70,Table1[ID],Table1[fname]),"")</f>
        <v/>
      </c>
      <c r="D70" s="76" t="str" cm="1">
        <f t="array" ref="D70">IF((B70&lt;&gt;"")*(COUNTIF(Table2[ID],Class!B70)&lt;&gt;0),INDEX(Attendance_sorted!$A$1:$CV$500,MATCH(Class!B70,Attendance_sorted!$A$1:$A$500),COUNTIF(Table2[ID],Class!B70)+1),"")</f>
        <v/>
      </c>
      <c r="E70" s="77" t="str" cm="1">
        <f t="array" aca="1" ref="E70" ca="1">IF(B70&lt;&gt;"",SUM(('Attendance table'!$A$2:$A$501=Class!B70)*('Attendance table'!$B$2:$CW$501&lt;&gt;"")*('Attendance table'!$B$1:$CW$1&gt;DATE(YEAR(TODAY()),MONTH(TODAY()),DAY(TODAY())-MOD(WEEKDAY(TODAY())-6,7))-((Table3[حساب الحضور من اخر عدد مرات])*7))),"")</f>
        <v/>
      </c>
      <c r="F70" s="79" t="str" cm="1">
        <f t="array" ref="F70">IF(B70&lt;&gt;"",IF(E70*100/Table3[حساب الحضور من اخر عدد مرات]&gt;100,1,E70/Table3[حساب الحضور من اخر عدد مرات]),"")</f>
        <v/>
      </c>
      <c r="G70" s="77" t="str">
        <f>IF(B70&lt;&gt;"",_xlfn.XLOOKUP(B70,Table1[ID],Table1[tel2]),"")</f>
        <v/>
      </c>
      <c r="H70" s="77" t="str">
        <f>IF(B70&lt;&gt;"",_xlfn.XLOOKUP(B70,Table1[ID],Table1[tel4]),"")</f>
        <v/>
      </c>
      <c r="I70" s="77" t="str">
        <f>IF(B70&lt;&gt;"",_xlfn.XLOOKUP(B70,Table1[ID],Table1[tel3]),"")</f>
        <v/>
      </c>
      <c r="J70" s="77" t="str">
        <f>IF(B70&lt;&gt;"",_xlfn.XLOOKUP(B70,Table1[ID],Table1[tel1]),"")</f>
        <v/>
      </c>
      <c r="K70" s="77" t="str">
        <f>IF($B70&lt;&gt;"",_xlfn.XLOOKUP(B70,Table1[ID],Table1[address1]),"")</f>
        <v/>
      </c>
      <c r="L70" s="77" t="str">
        <f>IF($B70&lt;&gt;"",_xlfn.XLOOKUP(B70,Table1[ID],Table1[address2]),"")</f>
        <v/>
      </c>
      <c r="M70" s="77" t="str">
        <f>IF($B70&lt;&gt;"",_xlfn.XLOOKUP(B70,Table1[ID],Table1[address3]),"")</f>
        <v/>
      </c>
      <c r="N70" s="77" t="str">
        <f>IF($B70&lt;&gt;"",_xlfn.XLOOKUP(B70,Table1[ID],Table1[address4]),"")</f>
        <v/>
      </c>
      <c r="O70" s="77" t="str">
        <f>IF($B70&lt;&gt;"",_xlfn.XLOOKUP(B70,Table1[ID],Table1[address5]),"")</f>
        <v/>
      </c>
      <c r="P70" s="77" t="str">
        <f>IF($B70&lt;&gt;"",_xlfn.XLOOKUP(B70,Table1[ID],Table1[address7]),"")</f>
        <v/>
      </c>
      <c r="Q70" s="77" t="str">
        <f>IF($B70&lt;&gt;"",_xlfn.XLOOKUP(B70,Table1[ID],Table1[address6]),"")</f>
        <v/>
      </c>
      <c r="R70" s="76" t="str">
        <f>IF($B70&lt;&gt;"",_xlfn.XLOOKUP(B70,Table1[ID],Table1[bdate]),"")</f>
        <v/>
      </c>
      <c r="S70" s="77" t="str">
        <f>IF($B70&lt;&gt;"",_xlfn.XLOOKUP(B70,Table1[ID],Table1[school_job]),"")</f>
        <v/>
      </c>
      <c r="T70" s="77" t="str">
        <f>IF($B70&lt;&gt;"",_xlfn.XLOOKUP(B70,Table1[ID],Table1[con_father]),"")</f>
        <v/>
      </c>
      <c r="U70" s="77" t="str">
        <f>IF($B70&lt;&gt;"",_xlfn.XLOOKUP(B70,Table1[ID],Table1[notes]),"")</f>
        <v/>
      </c>
      <c r="V70" s="80" t="str">
        <f>IF(B70&lt;&gt;"",IF(_xlfn.FLOOR.MATH(B70,100)=0,"غير موزع",_xlfn.XLOOKUP(_xlfn.FLOOR.MATH(B70,100),Classes!$A$1:$A$8,Classes!$B$1:$B$8,"error")),"")</f>
        <v/>
      </c>
    </row>
    <row r="71" spans="1:22" s="3" customFormat="1">
      <c r="A71" s="72" t="str">
        <f>IF(B71&lt;&gt;"",IF(_xlfn.XLOOKUP(TEXT(B71,"#"),'Standard report'!$B$5:$B$505,'Standard report'!$C$5:$C$505,"nn")="Company","=HYPERLINK("&amp;""""&amp;"https://raw.githubusercontent.com/KyrillosMorgan/preparatory/main/"&amp;B71&amp;".jpg"&amp;""""&amp;",IMAGE("&amp;""""&amp;"https://raw.githubusercontent.com/KyrillosMorgan/preparatory/main/"&amp;B71&amp;".jpg"&amp;""""&amp;"))",""),"")</f>
        <v/>
      </c>
      <c r="B71" s="77"/>
      <c r="C71" s="77" t="str">
        <f>IF(B71&lt;&gt;"",_xlfn.XLOOKUP(Class!B71,Table1[ID],Table1[fname]),"")</f>
        <v/>
      </c>
      <c r="D71" s="76" t="str" cm="1">
        <f t="array" ref="D71">IF((B71&lt;&gt;"")*(COUNTIF(Table2[ID],Class!B71)&lt;&gt;0),INDEX(Attendance_sorted!$A$1:$CV$500,MATCH(Class!B71,Attendance_sorted!$A$1:$A$500),COUNTIF(Table2[ID],Class!B71)+1),"")</f>
        <v/>
      </c>
      <c r="E71" s="77" t="str" cm="1">
        <f t="array" aca="1" ref="E71" ca="1">IF(B71&lt;&gt;"",SUM(('Attendance table'!$A$2:$A$501=Class!B71)*('Attendance table'!$B$2:$CW$501&lt;&gt;"")*('Attendance table'!$B$1:$CW$1&gt;DATE(YEAR(TODAY()),MONTH(TODAY()),DAY(TODAY())-MOD(WEEKDAY(TODAY())-6,7))-((Table3[حساب الحضور من اخر عدد مرات])*7))),"")</f>
        <v/>
      </c>
      <c r="F71" s="79" t="str" cm="1">
        <f t="array" ref="F71">IF(B71&lt;&gt;"",IF(E71*100/Table3[حساب الحضور من اخر عدد مرات]&gt;100,1,E71/Table3[حساب الحضور من اخر عدد مرات]),"")</f>
        <v/>
      </c>
      <c r="G71" s="77" t="str">
        <f>IF(B71&lt;&gt;"",_xlfn.XLOOKUP(B71,Table1[ID],Table1[tel2]),"")</f>
        <v/>
      </c>
      <c r="H71" s="77" t="str">
        <f>IF(B71&lt;&gt;"",_xlfn.XLOOKUP(B71,Table1[ID],Table1[tel4]),"")</f>
        <v/>
      </c>
      <c r="I71" s="77" t="str">
        <f>IF(B71&lt;&gt;"",_xlfn.XLOOKUP(B71,Table1[ID],Table1[tel3]),"")</f>
        <v/>
      </c>
      <c r="J71" s="77" t="str">
        <f>IF(B71&lt;&gt;"",_xlfn.XLOOKUP(B71,Table1[ID],Table1[tel1]),"")</f>
        <v/>
      </c>
      <c r="K71" s="77" t="str">
        <f>IF($B71&lt;&gt;"",_xlfn.XLOOKUP(B71,Table1[ID],Table1[address1]),"")</f>
        <v/>
      </c>
      <c r="L71" s="77" t="str">
        <f>IF($B71&lt;&gt;"",_xlfn.XLOOKUP(B71,Table1[ID],Table1[address2]),"")</f>
        <v/>
      </c>
      <c r="M71" s="77" t="str">
        <f>IF($B71&lt;&gt;"",_xlfn.XLOOKUP(B71,Table1[ID],Table1[address3]),"")</f>
        <v/>
      </c>
      <c r="N71" s="77" t="str">
        <f>IF($B71&lt;&gt;"",_xlfn.XLOOKUP(B71,Table1[ID],Table1[address4]),"")</f>
        <v/>
      </c>
      <c r="O71" s="77" t="str">
        <f>IF($B71&lt;&gt;"",_xlfn.XLOOKUP(B71,Table1[ID],Table1[address5]),"")</f>
        <v/>
      </c>
      <c r="P71" s="77" t="str">
        <f>IF($B71&lt;&gt;"",_xlfn.XLOOKUP(B71,Table1[ID],Table1[address7]),"")</f>
        <v/>
      </c>
      <c r="Q71" s="77" t="str">
        <f>IF($B71&lt;&gt;"",_xlfn.XLOOKUP(B71,Table1[ID],Table1[address6]),"")</f>
        <v/>
      </c>
      <c r="R71" s="76" t="str">
        <f>IF($B71&lt;&gt;"",_xlfn.XLOOKUP(B71,Table1[ID],Table1[bdate]),"")</f>
        <v/>
      </c>
      <c r="S71" s="77" t="str">
        <f>IF($B71&lt;&gt;"",_xlfn.XLOOKUP(B71,Table1[ID],Table1[school_job]),"")</f>
        <v/>
      </c>
      <c r="T71" s="77" t="str">
        <f>IF($B71&lt;&gt;"",_xlfn.XLOOKUP(B71,Table1[ID],Table1[con_father]),"")</f>
        <v/>
      </c>
      <c r="U71" s="77" t="str">
        <f>IF($B71&lt;&gt;"",_xlfn.XLOOKUP(B71,Table1[ID],Table1[notes]),"")</f>
        <v/>
      </c>
      <c r="V71" s="80" t="str">
        <f>IF(B71&lt;&gt;"",IF(_xlfn.FLOOR.MATH(B71,100)=0,"غير موزع",_xlfn.XLOOKUP(_xlfn.FLOOR.MATH(B71,100),Classes!$A$1:$A$8,Classes!$B$1:$B$8,"error")),"")</f>
        <v/>
      </c>
    </row>
    <row r="72" spans="1:22" s="3" customFormat="1">
      <c r="A72" s="72" t="str">
        <f>IF(B72&lt;&gt;"",IF(_xlfn.XLOOKUP(TEXT(B72,"#"),'Standard report'!$B$5:$B$505,'Standard report'!$C$5:$C$505,"nn")="Company","=HYPERLINK("&amp;""""&amp;"https://raw.githubusercontent.com/KyrillosMorgan/preparatory/main/"&amp;B72&amp;".jpg"&amp;""""&amp;",IMAGE("&amp;""""&amp;"https://raw.githubusercontent.com/KyrillosMorgan/preparatory/main/"&amp;B72&amp;".jpg"&amp;""""&amp;"))",""),"")</f>
        <v/>
      </c>
      <c r="B72" s="77"/>
      <c r="C72" s="77" t="str">
        <f>IF(B72&lt;&gt;"",_xlfn.XLOOKUP(Class!B72,Table1[ID],Table1[fname]),"")</f>
        <v/>
      </c>
      <c r="D72" s="76" t="str" cm="1">
        <f t="array" ref="D72">IF((B72&lt;&gt;"")*(COUNTIF(Table2[ID],Class!B72)&lt;&gt;0),INDEX(Attendance_sorted!$A$1:$CV$500,MATCH(Class!B72,Attendance_sorted!$A$1:$A$500),COUNTIF(Table2[ID],Class!B72)+1),"")</f>
        <v/>
      </c>
      <c r="E72" s="77" t="str" cm="1">
        <f t="array" aca="1" ref="E72" ca="1">IF(B72&lt;&gt;"",SUM(('Attendance table'!$A$2:$A$501=Class!B72)*('Attendance table'!$B$2:$CW$501&lt;&gt;"")*('Attendance table'!$B$1:$CW$1&gt;DATE(YEAR(TODAY()),MONTH(TODAY()),DAY(TODAY())-MOD(WEEKDAY(TODAY())-6,7))-((Table3[حساب الحضور من اخر عدد مرات])*7))),"")</f>
        <v/>
      </c>
      <c r="F72" s="79" t="str" cm="1">
        <f t="array" ref="F72">IF(B72&lt;&gt;"",IF(E72*100/Table3[حساب الحضور من اخر عدد مرات]&gt;100,1,E72/Table3[حساب الحضور من اخر عدد مرات]),"")</f>
        <v/>
      </c>
      <c r="G72" s="77" t="str">
        <f>IF(B72&lt;&gt;"",_xlfn.XLOOKUP(B72,Table1[ID],Table1[tel2]),"")</f>
        <v/>
      </c>
      <c r="H72" s="77" t="str">
        <f>IF(B72&lt;&gt;"",_xlfn.XLOOKUP(B72,Table1[ID],Table1[tel4]),"")</f>
        <v/>
      </c>
      <c r="I72" s="77" t="str">
        <f>IF(B72&lt;&gt;"",_xlfn.XLOOKUP(B72,Table1[ID],Table1[tel3]),"")</f>
        <v/>
      </c>
      <c r="J72" s="77" t="str">
        <f>IF(B72&lt;&gt;"",_xlfn.XLOOKUP(B72,Table1[ID],Table1[tel1]),"")</f>
        <v/>
      </c>
      <c r="K72" s="77" t="str">
        <f>IF($B72&lt;&gt;"",_xlfn.XLOOKUP(B72,Table1[ID],Table1[address1]),"")</f>
        <v/>
      </c>
      <c r="L72" s="77" t="str">
        <f>IF($B72&lt;&gt;"",_xlfn.XLOOKUP(B72,Table1[ID],Table1[address2]),"")</f>
        <v/>
      </c>
      <c r="M72" s="77" t="str">
        <f>IF($B72&lt;&gt;"",_xlfn.XLOOKUP(B72,Table1[ID],Table1[address3]),"")</f>
        <v/>
      </c>
      <c r="N72" s="77" t="str">
        <f>IF($B72&lt;&gt;"",_xlfn.XLOOKUP(B72,Table1[ID],Table1[address4]),"")</f>
        <v/>
      </c>
      <c r="O72" s="77" t="str">
        <f>IF($B72&lt;&gt;"",_xlfn.XLOOKUP(B72,Table1[ID],Table1[address5]),"")</f>
        <v/>
      </c>
      <c r="P72" s="77" t="str">
        <f>IF($B72&lt;&gt;"",_xlfn.XLOOKUP(B72,Table1[ID],Table1[address7]),"")</f>
        <v/>
      </c>
      <c r="Q72" s="77" t="str">
        <f>IF($B72&lt;&gt;"",_xlfn.XLOOKUP(B72,Table1[ID],Table1[address6]),"")</f>
        <v/>
      </c>
      <c r="R72" s="76" t="str">
        <f>IF($B72&lt;&gt;"",_xlfn.XLOOKUP(B72,Table1[ID],Table1[bdate]),"")</f>
        <v/>
      </c>
      <c r="S72" s="77" t="str">
        <f>IF($B72&lt;&gt;"",_xlfn.XLOOKUP(B72,Table1[ID],Table1[school_job]),"")</f>
        <v/>
      </c>
      <c r="T72" s="77" t="str">
        <f>IF($B72&lt;&gt;"",_xlfn.XLOOKUP(B72,Table1[ID],Table1[con_father]),"")</f>
        <v/>
      </c>
      <c r="U72" s="77" t="str">
        <f>IF($B72&lt;&gt;"",_xlfn.XLOOKUP(B72,Table1[ID],Table1[notes]),"")</f>
        <v/>
      </c>
      <c r="V72" s="80" t="str">
        <f>IF(B72&lt;&gt;"",IF(_xlfn.FLOOR.MATH(B72,100)=0,"غير موزع",_xlfn.XLOOKUP(_xlfn.FLOOR.MATH(B72,100),Classes!$A$1:$A$8,Classes!$B$1:$B$8,"error")),"")</f>
        <v/>
      </c>
    </row>
    <row r="73" spans="1:22" s="3" customFormat="1">
      <c r="A73" s="72" t="str">
        <f>IF(B73&lt;&gt;"",IF(_xlfn.XLOOKUP(TEXT(B73,"#"),'Standard report'!$B$5:$B$505,'Standard report'!$C$5:$C$505,"nn")="Company","=HYPERLINK("&amp;""""&amp;"https://raw.githubusercontent.com/KyrillosMorgan/preparatory/main/"&amp;B73&amp;".jpg"&amp;""""&amp;",IMAGE("&amp;""""&amp;"https://raw.githubusercontent.com/KyrillosMorgan/preparatory/main/"&amp;B73&amp;".jpg"&amp;""""&amp;"))",""),"")</f>
        <v/>
      </c>
      <c r="B73" s="77"/>
      <c r="C73" s="77" t="str">
        <f>IF(B73&lt;&gt;"",_xlfn.XLOOKUP(Class!B73,Table1[ID],Table1[fname]),"")</f>
        <v/>
      </c>
      <c r="D73" s="76" t="str" cm="1">
        <f t="array" ref="D73">IF((B73&lt;&gt;"")*(COUNTIF(Table2[ID],Class!B73)&lt;&gt;0),INDEX(Attendance_sorted!$A$1:$CV$500,MATCH(Class!B73,Attendance_sorted!$A$1:$A$500),COUNTIF(Table2[ID],Class!B73)+1),"")</f>
        <v/>
      </c>
      <c r="E73" s="77" t="str" cm="1">
        <f t="array" aca="1" ref="E73" ca="1">IF(B73&lt;&gt;"",SUM(('Attendance table'!$A$2:$A$501=Class!B73)*('Attendance table'!$B$2:$CW$501&lt;&gt;"")*('Attendance table'!$B$1:$CW$1&gt;DATE(YEAR(TODAY()),MONTH(TODAY()),DAY(TODAY())-MOD(WEEKDAY(TODAY())-6,7))-((Table3[حساب الحضور من اخر عدد مرات])*7))),"")</f>
        <v/>
      </c>
      <c r="F73" s="79" t="str" cm="1">
        <f t="array" ref="F73">IF(B73&lt;&gt;"",IF(E73*100/Table3[حساب الحضور من اخر عدد مرات]&gt;100,1,E73/Table3[حساب الحضور من اخر عدد مرات]),"")</f>
        <v/>
      </c>
      <c r="G73" s="77" t="str">
        <f>IF(B73&lt;&gt;"",_xlfn.XLOOKUP(B73,Table1[ID],Table1[tel2]),"")</f>
        <v/>
      </c>
      <c r="H73" s="77" t="str">
        <f>IF(B73&lt;&gt;"",_xlfn.XLOOKUP(B73,Table1[ID],Table1[tel4]),"")</f>
        <v/>
      </c>
      <c r="I73" s="77" t="str">
        <f>IF(B73&lt;&gt;"",_xlfn.XLOOKUP(B73,Table1[ID],Table1[tel3]),"")</f>
        <v/>
      </c>
      <c r="J73" s="77" t="str">
        <f>IF(B73&lt;&gt;"",_xlfn.XLOOKUP(B73,Table1[ID],Table1[tel1]),"")</f>
        <v/>
      </c>
      <c r="K73" s="77" t="str">
        <f>IF($B73&lt;&gt;"",_xlfn.XLOOKUP(B73,Table1[ID],Table1[address1]),"")</f>
        <v/>
      </c>
      <c r="L73" s="77" t="str">
        <f>IF($B73&lt;&gt;"",_xlfn.XLOOKUP(B73,Table1[ID],Table1[address2]),"")</f>
        <v/>
      </c>
      <c r="M73" s="77" t="str">
        <f>IF($B73&lt;&gt;"",_xlfn.XLOOKUP(B73,Table1[ID],Table1[address3]),"")</f>
        <v/>
      </c>
      <c r="N73" s="77" t="str">
        <f>IF($B73&lt;&gt;"",_xlfn.XLOOKUP(B73,Table1[ID],Table1[address4]),"")</f>
        <v/>
      </c>
      <c r="O73" s="77" t="str">
        <f>IF($B73&lt;&gt;"",_xlfn.XLOOKUP(B73,Table1[ID],Table1[address5]),"")</f>
        <v/>
      </c>
      <c r="P73" s="77" t="str">
        <f>IF($B73&lt;&gt;"",_xlfn.XLOOKUP(B73,Table1[ID],Table1[address7]),"")</f>
        <v/>
      </c>
      <c r="Q73" s="77" t="str">
        <f>IF($B73&lt;&gt;"",_xlfn.XLOOKUP(B73,Table1[ID],Table1[address6]),"")</f>
        <v/>
      </c>
      <c r="R73" s="76" t="str">
        <f>IF($B73&lt;&gt;"",_xlfn.XLOOKUP(B73,Table1[ID],Table1[bdate]),"")</f>
        <v/>
      </c>
      <c r="S73" s="77" t="str">
        <f>IF($B73&lt;&gt;"",_xlfn.XLOOKUP(B73,Table1[ID],Table1[school_job]),"")</f>
        <v/>
      </c>
      <c r="T73" s="77" t="str">
        <f>IF($B73&lt;&gt;"",_xlfn.XLOOKUP(B73,Table1[ID],Table1[con_father]),"")</f>
        <v/>
      </c>
      <c r="U73" s="77" t="str">
        <f>IF($B73&lt;&gt;"",_xlfn.XLOOKUP(B73,Table1[ID],Table1[notes]),"")</f>
        <v/>
      </c>
      <c r="V73" s="80" t="str">
        <f>IF(B73&lt;&gt;"",IF(_xlfn.FLOOR.MATH(B73,100)=0,"غير موزع",_xlfn.XLOOKUP(_xlfn.FLOOR.MATH(B73,100),Classes!$A$1:$A$8,Classes!$B$1:$B$8,"error")),"")</f>
        <v/>
      </c>
    </row>
    <row r="74" spans="1:22" s="3" customFormat="1">
      <c r="A74" s="72" t="str">
        <f>IF(B74&lt;&gt;"",IF(_xlfn.XLOOKUP(TEXT(B74,"#"),'Standard report'!$B$5:$B$505,'Standard report'!$C$5:$C$505,"nn")="Company","=HYPERLINK("&amp;""""&amp;"https://raw.githubusercontent.com/KyrillosMorgan/preparatory/main/"&amp;B74&amp;".jpg"&amp;""""&amp;",IMAGE("&amp;""""&amp;"https://raw.githubusercontent.com/KyrillosMorgan/preparatory/main/"&amp;B74&amp;".jpg"&amp;""""&amp;"))",""),"")</f>
        <v/>
      </c>
      <c r="B74" s="77"/>
      <c r="C74" s="77" t="str">
        <f>IF(B74&lt;&gt;"",_xlfn.XLOOKUP(Class!B74,Table1[ID],Table1[fname]),"")</f>
        <v/>
      </c>
      <c r="D74" s="76" t="str" cm="1">
        <f t="array" ref="D74">IF((B74&lt;&gt;"")*(COUNTIF(Table2[ID],Class!B74)&lt;&gt;0),INDEX(Attendance_sorted!$A$1:$CV$500,MATCH(Class!B74,Attendance_sorted!$A$1:$A$500),COUNTIF(Table2[ID],Class!B74)+1),"")</f>
        <v/>
      </c>
      <c r="E74" s="77" t="str" cm="1">
        <f t="array" aca="1" ref="E74" ca="1">IF(B74&lt;&gt;"",SUM(('Attendance table'!$A$2:$A$501=Class!B74)*('Attendance table'!$B$2:$CW$501&lt;&gt;"")*('Attendance table'!$B$1:$CW$1&gt;DATE(YEAR(TODAY()),MONTH(TODAY()),DAY(TODAY())-MOD(WEEKDAY(TODAY())-6,7))-((Table3[حساب الحضور من اخر عدد مرات])*7))),"")</f>
        <v/>
      </c>
      <c r="F74" s="79" t="str" cm="1">
        <f t="array" ref="F74">IF(B74&lt;&gt;"",IF(E74*100/Table3[حساب الحضور من اخر عدد مرات]&gt;100,1,E74/Table3[حساب الحضور من اخر عدد مرات]),"")</f>
        <v/>
      </c>
      <c r="G74" s="77" t="str">
        <f>IF(B74&lt;&gt;"",_xlfn.XLOOKUP(B74,Table1[ID],Table1[tel2]),"")</f>
        <v/>
      </c>
      <c r="H74" s="77" t="str">
        <f>IF(B74&lt;&gt;"",_xlfn.XLOOKUP(B74,Table1[ID],Table1[tel4]),"")</f>
        <v/>
      </c>
      <c r="I74" s="77" t="str">
        <f>IF(B74&lt;&gt;"",_xlfn.XLOOKUP(B74,Table1[ID],Table1[tel3]),"")</f>
        <v/>
      </c>
      <c r="J74" s="77" t="str">
        <f>IF(B74&lt;&gt;"",_xlfn.XLOOKUP(B74,Table1[ID],Table1[tel1]),"")</f>
        <v/>
      </c>
      <c r="K74" s="77" t="str">
        <f>IF($B74&lt;&gt;"",_xlfn.XLOOKUP(B74,Table1[ID],Table1[address1]),"")</f>
        <v/>
      </c>
      <c r="L74" s="77" t="str">
        <f>IF($B74&lt;&gt;"",_xlfn.XLOOKUP(B74,Table1[ID],Table1[address2]),"")</f>
        <v/>
      </c>
      <c r="M74" s="77" t="str">
        <f>IF($B74&lt;&gt;"",_xlfn.XLOOKUP(B74,Table1[ID],Table1[address3]),"")</f>
        <v/>
      </c>
      <c r="N74" s="77" t="str">
        <f>IF($B74&lt;&gt;"",_xlfn.XLOOKUP(B74,Table1[ID],Table1[address4]),"")</f>
        <v/>
      </c>
      <c r="O74" s="77" t="str">
        <f>IF($B74&lt;&gt;"",_xlfn.XLOOKUP(B74,Table1[ID],Table1[address5]),"")</f>
        <v/>
      </c>
      <c r="P74" s="77" t="str">
        <f>IF($B74&lt;&gt;"",_xlfn.XLOOKUP(B74,Table1[ID],Table1[address7]),"")</f>
        <v/>
      </c>
      <c r="Q74" s="77" t="str">
        <f>IF($B74&lt;&gt;"",_xlfn.XLOOKUP(B74,Table1[ID],Table1[address6]),"")</f>
        <v/>
      </c>
      <c r="R74" s="76" t="str">
        <f>IF($B74&lt;&gt;"",_xlfn.XLOOKUP(B74,Table1[ID],Table1[bdate]),"")</f>
        <v/>
      </c>
      <c r="S74" s="77" t="str">
        <f>IF($B74&lt;&gt;"",_xlfn.XLOOKUP(B74,Table1[ID],Table1[school_job]),"")</f>
        <v/>
      </c>
      <c r="T74" s="77" t="str">
        <f>IF($B74&lt;&gt;"",_xlfn.XLOOKUP(B74,Table1[ID],Table1[con_father]),"")</f>
        <v/>
      </c>
      <c r="U74" s="77" t="str">
        <f>IF($B74&lt;&gt;"",_xlfn.XLOOKUP(B74,Table1[ID],Table1[notes]),"")</f>
        <v/>
      </c>
      <c r="V74" s="80" t="str">
        <f>IF(B74&lt;&gt;"",IF(_xlfn.FLOOR.MATH(B74,100)=0,"غير موزع",_xlfn.XLOOKUP(_xlfn.FLOOR.MATH(B74,100),Classes!$A$1:$A$8,Classes!$B$1:$B$8,"error")),"")</f>
        <v/>
      </c>
    </row>
    <row r="75" spans="1:22" s="3" customFormat="1">
      <c r="A75" s="72" t="str">
        <f>IF(B75&lt;&gt;"",IF(_xlfn.XLOOKUP(TEXT(B75,"#"),'Standard report'!$B$5:$B$505,'Standard report'!$C$5:$C$505,"nn")="Company","=HYPERLINK("&amp;""""&amp;"https://raw.githubusercontent.com/KyrillosMorgan/preparatory/main/"&amp;B75&amp;".jpg"&amp;""""&amp;",IMAGE("&amp;""""&amp;"https://raw.githubusercontent.com/KyrillosMorgan/preparatory/main/"&amp;B75&amp;".jpg"&amp;""""&amp;"))",""),"")</f>
        <v/>
      </c>
      <c r="B75" s="77"/>
      <c r="C75" s="77" t="str">
        <f>IF(B75&lt;&gt;"",_xlfn.XLOOKUP(Class!B75,Table1[ID],Table1[fname]),"")</f>
        <v/>
      </c>
      <c r="D75" s="76" t="str" cm="1">
        <f t="array" ref="D75">IF((B75&lt;&gt;"")*(COUNTIF(Table2[ID],Class!B75)&lt;&gt;0),INDEX(Attendance_sorted!$A$1:$CV$500,MATCH(Class!B75,Attendance_sorted!$A$1:$A$500),COUNTIF(Table2[ID],Class!B75)+1),"")</f>
        <v/>
      </c>
      <c r="E75" s="77" t="str" cm="1">
        <f t="array" aca="1" ref="E75" ca="1">IF(B75&lt;&gt;"",SUM(('Attendance table'!$A$2:$A$501=Class!B75)*('Attendance table'!$B$2:$CW$501&lt;&gt;"")*('Attendance table'!$B$1:$CW$1&gt;DATE(YEAR(TODAY()),MONTH(TODAY()),DAY(TODAY())-MOD(WEEKDAY(TODAY())-6,7))-((Table3[حساب الحضور من اخر عدد مرات])*7))),"")</f>
        <v/>
      </c>
      <c r="F75" s="79" t="str" cm="1">
        <f t="array" ref="F75">IF(B75&lt;&gt;"",IF(E75*100/Table3[حساب الحضور من اخر عدد مرات]&gt;100,1,E75/Table3[حساب الحضور من اخر عدد مرات]),"")</f>
        <v/>
      </c>
      <c r="G75" s="77" t="str">
        <f>IF(B75&lt;&gt;"",_xlfn.XLOOKUP(B75,Table1[ID],Table1[tel2]),"")</f>
        <v/>
      </c>
      <c r="H75" s="77" t="str">
        <f>IF(B75&lt;&gt;"",_xlfn.XLOOKUP(B75,Table1[ID],Table1[tel4]),"")</f>
        <v/>
      </c>
      <c r="I75" s="77" t="str">
        <f>IF(B75&lt;&gt;"",_xlfn.XLOOKUP(B75,Table1[ID],Table1[tel3]),"")</f>
        <v/>
      </c>
      <c r="J75" s="77" t="str">
        <f>IF(B75&lt;&gt;"",_xlfn.XLOOKUP(B75,Table1[ID],Table1[tel1]),"")</f>
        <v/>
      </c>
      <c r="K75" s="77" t="str">
        <f>IF($B75&lt;&gt;"",_xlfn.XLOOKUP(B75,Table1[ID],Table1[address1]),"")</f>
        <v/>
      </c>
      <c r="L75" s="77" t="str">
        <f>IF($B75&lt;&gt;"",_xlfn.XLOOKUP(B75,Table1[ID],Table1[address2]),"")</f>
        <v/>
      </c>
      <c r="M75" s="77" t="str">
        <f>IF($B75&lt;&gt;"",_xlfn.XLOOKUP(B75,Table1[ID],Table1[address3]),"")</f>
        <v/>
      </c>
      <c r="N75" s="77" t="str">
        <f>IF($B75&lt;&gt;"",_xlfn.XLOOKUP(B75,Table1[ID],Table1[address4]),"")</f>
        <v/>
      </c>
      <c r="O75" s="77" t="str">
        <f>IF($B75&lt;&gt;"",_xlfn.XLOOKUP(B75,Table1[ID],Table1[address5]),"")</f>
        <v/>
      </c>
      <c r="P75" s="77" t="str">
        <f>IF($B75&lt;&gt;"",_xlfn.XLOOKUP(B75,Table1[ID],Table1[address7]),"")</f>
        <v/>
      </c>
      <c r="Q75" s="77" t="str">
        <f>IF($B75&lt;&gt;"",_xlfn.XLOOKUP(B75,Table1[ID],Table1[address6]),"")</f>
        <v/>
      </c>
      <c r="R75" s="76" t="str">
        <f>IF($B75&lt;&gt;"",_xlfn.XLOOKUP(B75,Table1[ID],Table1[bdate]),"")</f>
        <v/>
      </c>
      <c r="S75" s="77" t="str">
        <f>IF($B75&lt;&gt;"",_xlfn.XLOOKUP(B75,Table1[ID],Table1[school_job]),"")</f>
        <v/>
      </c>
      <c r="T75" s="77" t="str">
        <f>IF($B75&lt;&gt;"",_xlfn.XLOOKUP(B75,Table1[ID],Table1[con_father]),"")</f>
        <v/>
      </c>
      <c r="U75" s="77" t="str">
        <f>IF($B75&lt;&gt;"",_xlfn.XLOOKUP(B75,Table1[ID],Table1[notes]),"")</f>
        <v/>
      </c>
      <c r="V75" s="80" t="str">
        <f>IF(B75&lt;&gt;"",IF(_xlfn.FLOOR.MATH(B75,100)=0,"غير موزع",_xlfn.XLOOKUP(_xlfn.FLOOR.MATH(B75,100),Classes!$A$1:$A$8,Classes!$B$1:$B$8,"error")),"")</f>
        <v/>
      </c>
    </row>
    <row r="76" spans="1:22" s="3" customFormat="1">
      <c r="A76" s="72" t="str">
        <f>IF(B76&lt;&gt;"",IF(_xlfn.XLOOKUP(TEXT(B76,"#"),'Standard report'!$B$5:$B$505,'Standard report'!$C$5:$C$505,"nn")="Company","=HYPERLINK("&amp;""""&amp;"https://raw.githubusercontent.com/KyrillosMorgan/preparatory/main/"&amp;B76&amp;".jpg"&amp;""""&amp;",IMAGE("&amp;""""&amp;"https://raw.githubusercontent.com/KyrillosMorgan/preparatory/main/"&amp;B76&amp;".jpg"&amp;""""&amp;"))",""),"")</f>
        <v/>
      </c>
      <c r="B76" s="77"/>
      <c r="C76" s="77" t="str">
        <f>IF(B76&lt;&gt;"",_xlfn.XLOOKUP(Class!B76,Table1[ID],Table1[fname]),"")</f>
        <v/>
      </c>
      <c r="D76" s="76" t="str" cm="1">
        <f t="array" ref="D76">IF((B76&lt;&gt;"")*(COUNTIF(Table2[ID],Class!B76)&lt;&gt;0),INDEX(Attendance_sorted!$A$1:$CV$500,MATCH(Class!B76,Attendance_sorted!$A$1:$A$500),COUNTIF(Table2[ID],Class!B76)+1),"")</f>
        <v/>
      </c>
      <c r="E76" s="77" t="str" cm="1">
        <f t="array" aca="1" ref="E76" ca="1">IF(B76&lt;&gt;"",SUM(('Attendance table'!$A$2:$A$501=Class!B76)*('Attendance table'!$B$2:$CW$501&lt;&gt;"")*('Attendance table'!$B$1:$CW$1&gt;DATE(YEAR(TODAY()),MONTH(TODAY()),DAY(TODAY())-MOD(WEEKDAY(TODAY())-6,7))-((Table3[حساب الحضور من اخر عدد مرات])*7))),"")</f>
        <v/>
      </c>
      <c r="F76" s="79" t="str" cm="1">
        <f t="array" ref="F76">IF(B76&lt;&gt;"",IF(E76*100/Table3[حساب الحضور من اخر عدد مرات]&gt;100,1,E76/Table3[حساب الحضور من اخر عدد مرات]),"")</f>
        <v/>
      </c>
      <c r="G76" s="77" t="str">
        <f>IF(B76&lt;&gt;"",_xlfn.XLOOKUP(B76,Table1[ID],Table1[tel2]),"")</f>
        <v/>
      </c>
      <c r="H76" s="77" t="str">
        <f>IF(B76&lt;&gt;"",_xlfn.XLOOKUP(B76,Table1[ID],Table1[tel4]),"")</f>
        <v/>
      </c>
      <c r="I76" s="77" t="str">
        <f>IF(B76&lt;&gt;"",_xlfn.XLOOKUP(B76,Table1[ID],Table1[tel3]),"")</f>
        <v/>
      </c>
      <c r="J76" s="77" t="str">
        <f>IF(B76&lt;&gt;"",_xlfn.XLOOKUP(B76,Table1[ID],Table1[tel1]),"")</f>
        <v/>
      </c>
      <c r="K76" s="77" t="str">
        <f>IF($B76&lt;&gt;"",_xlfn.XLOOKUP(B76,Table1[ID],Table1[address1]),"")</f>
        <v/>
      </c>
      <c r="L76" s="77" t="str">
        <f>IF($B76&lt;&gt;"",_xlfn.XLOOKUP(B76,Table1[ID],Table1[address2]),"")</f>
        <v/>
      </c>
      <c r="M76" s="77" t="str">
        <f>IF($B76&lt;&gt;"",_xlfn.XLOOKUP(B76,Table1[ID],Table1[address3]),"")</f>
        <v/>
      </c>
      <c r="N76" s="77" t="str">
        <f>IF($B76&lt;&gt;"",_xlfn.XLOOKUP(B76,Table1[ID],Table1[address4]),"")</f>
        <v/>
      </c>
      <c r="O76" s="77" t="str">
        <f>IF($B76&lt;&gt;"",_xlfn.XLOOKUP(B76,Table1[ID],Table1[address5]),"")</f>
        <v/>
      </c>
      <c r="P76" s="77" t="str">
        <f>IF($B76&lt;&gt;"",_xlfn.XLOOKUP(B76,Table1[ID],Table1[address7]),"")</f>
        <v/>
      </c>
      <c r="Q76" s="77" t="str">
        <f>IF($B76&lt;&gt;"",_xlfn.XLOOKUP(B76,Table1[ID],Table1[address6]),"")</f>
        <v/>
      </c>
      <c r="R76" s="76" t="str">
        <f>IF($B76&lt;&gt;"",_xlfn.XLOOKUP(B76,Table1[ID],Table1[bdate]),"")</f>
        <v/>
      </c>
      <c r="S76" s="77" t="str">
        <f>IF($B76&lt;&gt;"",_xlfn.XLOOKUP(B76,Table1[ID],Table1[school_job]),"")</f>
        <v/>
      </c>
      <c r="T76" s="77" t="str">
        <f>IF($B76&lt;&gt;"",_xlfn.XLOOKUP(B76,Table1[ID],Table1[con_father]),"")</f>
        <v/>
      </c>
      <c r="U76" s="77" t="str">
        <f>IF($B76&lt;&gt;"",_xlfn.XLOOKUP(B76,Table1[ID],Table1[notes]),"")</f>
        <v/>
      </c>
      <c r="V76" s="80" t="str">
        <f>IF(B76&lt;&gt;"",IF(_xlfn.FLOOR.MATH(B76,100)=0,"غير موزع",_xlfn.XLOOKUP(_xlfn.FLOOR.MATH(B76,100),Classes!$A$1:$A$8,Classes!$B$1:$B$8,"error")),"")</f>
        <v/>
      </c>
    </row>
    <row r="77" spans="1:22" s="3" customFormat="1">
      <c r="A77" s="72" t="str">
        <f>IF(B77&lt;&gt;"",IF(_xlfn.XLOOKUP(TEXT(B77,"#"),'Standard report'!$B$5:$B$505,'Standard report'!$C$5:$C$505,"nn")="Company","=HYPERLINK("&amp;""""&amp;"https://raw.githubusercontent.com/KyrillosMorgan/preparatory/main/"&amp;B77&amp;".jpg"&amp;""""&amp;",IMAGE("&amp;""""&amp;"https://raw.githubusercontent.com/KyrillosMorgan/preparatory/main/"&amp;B77&amp;".jpg"&amp;""""&amp;"))",""),"")</f>
        <v/>
      </c>
      <c r="B77" s="77"/>
      <c r="C77" s="77" t="str">
        <f>IF(B77&lt;&gt;"",_xlfn.XLOOKUP(Class!B77,Table1[ID],Table1[fname]),"")</f>
        <v/>
      </c>
      <c r="D77" s="76" t="str" cm="1">
        <f t="array" ref="D77">IF((B77&lt;&gt;"")*(COUNTIF(Table2[ID],Class!B77)&lt;&gt;0),INDEX(Attendance_sorted!$A$1:$CV$500,MATCH(Class!B77,Attendance_sorted!$A$1:$A$500),COUNTIF(Table2[ID],Class!B77)+1),"")</f>
        <v/>
      </c>
      <c r="E77" s="77" t="str" cm="1">
        <f t="array" aca="1" ref="E77" ca="1">IF(B77&lt;&gt;"",SUM(('Attendance table'!$A$2:$A$501=Class!B77)*('Attendance table'!$B$2:$CW$501&lt;&gt;"")*('Attendance table'!$B$1:$CW$1&gt;DATE(YEAR(TODAY()),MONTH(TODAY()),DAY(TODAY())-MOD(WEEKDAY(TODAY())-6,7))-((Table3[حساب الحضور من اخر عدد مرات])*7))),"")</f>
        <v/>
      </c>
      <c r="F77" s="79" t="str" cm="1">
        <f t="array" ref="F77">IF(B77&lt;&gt;"",IF(E77*100/Table3[حساب الحضور من اخر عدد مرات]&gt;100,1,E77/Table3[حساب الحضور من اخر عدد مرات]),"")</f>
        <v/>
      </c>
      <c r="G77" s="77" t="str">
        <f>IF(B77&lt;&gt;"",_xlfn.XLOOKUP(B77,Table1[ID],Table1[tel2]),"")</f>
        <v/>
      </c>
      <c r="H77" s="77" t="str">
        <f>IF(B77&lt;&gt;"",_xlfn.XLOOKUP(B77,Table1[ID],Table1[tel4]),"")</f>
        <v/>
      </c>
      <c r="I77" s="77" t="str">
        <f>IF(B77&lt;&gt;"",_xlfn.XLOOKUP(B77,Table1[ID],Table1[tel3]),"")</f>
        <v/>
      </c>
      <c r="J77" s="77" t="str">
        <f>IF(B77&lt;&gt;"",_xlfn.XLOOKUP(B77,Table1[ID],Table1[tel1]),"")</f>
        <v/>
      </c>
      <c r="K77" s="77" t="str">
        <f>IF($B77&lt;&gt;"",_xlfn.XLOOKUP(B77,Table1[ID],Table1[address1]),"")</f>
        <v/>
      </c>
      <c r="L77" s="77" t="str">
        <f>IF($B77&lt;&gt;"",_xlfn.XLOOKUP(B77,Table1[ID],Table1[address2]),"")</f>
        <v/>
      </c>
      <c r="M77" s="77" t="str">
        <f>IF($B77&lt;&gt;"",_xlfn.XLOOKUP(B77,Table1[ID],Table1[address3]),"")</f>
        <v/>
      </c>
      <c r="N77" s="77" t="str">
        <f>IF($B77&lt;&gt;"",_xlfn.XLOOKUP(B77,Table1[ID],Table1[address4]),"")</f>
        <v/>
      </c>
      <c r="O77" s="77" t="str">
        <f>IF($B77&lt;&gt;"",_xlfn.XLOOKUP(B77,Table1[ID],Table1[address5]),"")</f>
        <v/>
      </c>
      <c r="P77" s="77" t="str">
        <f>IF($B77&lt;&gt;"",_xlfn.XLOOKUP(B77,Table1[ID],Table1[address7]),"")</f>
        <v/>
      </c>
      <c r="Q77" s="77" t="str">
        <f>IF($B77&lt;&gt;"",_xlfn.XLOOKUP(B77,Table1[ID],Table1[address6]),"")</f>
        <v/>
      </c>
      <c r="R77" s="76" t="str">
        <f>IF($B77&lt;&gt;"",_xlfn.XLOOKUP(B77,Table1[ID],Table1[bdate]),"")</f>
        <v/>
      </c>
      <c r="S77" s="77" t="str">
        <f>IF($B77&lt;&gt;"",_xlfn.XLOOKUP(B77,Table1[ID],Table1[school_job]),"")</f>
        <v/>
      </c>
      <c r="T77" s="77" t="str">
        <f>IF($B77&lt;&gt;"",_xlfn.XLOOKUP(B77,Table1[ID],Table1[con_father]),"")</f>
        <v/>
      </c>
      <c r="U77" s="77" t="str">
        <f>IF($B77&lt;&gt;"",_xlfn.XLOOKUP(B77,Table1[ID],Table1[notes]),"")</f>
        <v/>
      </c>
      <c r="V77" s="80" t="str">
        <f>IF(B77&lt;&gt;"",IF(_xlfn.FLOOR.MATH(B77,100)=0,"غير موزع",_xlfn.XLOOKUP(_xlfn.FLOOR.MATH(B77,100),Classes!$A$1:$A$8,Classes!$B$1:$B$8,"error")),"")</f>
        <v/>
      </c>
    </row>
    <row r="78" spans="1:22" s="3" customFormat="1">
      <c r="A78" s="72" t="str">
        <f>IF(B78&lt;&gt;"",IF(_xlfn.XLOOKUP(TEXT(B78,"#"),'Standard report'!$B$5:$B$505,'Standard report'!$C$5:$C$505,"nn")="Company","=HYPERLINK("&amp;""""&amp;"https://raw.githubusercontent.com/KyrillosMorgan/preparatory/main/"&amp;B78&amp;".jpg"&amp;""""&amp;",IMAGE("&amp;""""&amp;"https://raw.githubusercontent.com/KyrillosMorgan/preparatory/main/"&amp;B78&amp;".jpg"&amp;""""&amp;"))",""),"")</f>
        <v/>
      </c>
      <c r="B78" s="77"/>
      <c r="C78" s="77" t="str">
        <f>IF(B78&lt;&gt;"",_xlfn.XLOOKUP(Class!B78,Table1[ID],Table1[fname]),"")</f>
        <v/>
      </c>
      <c r="D78" s="76" t="str" cm="1">
        <f t="array" ref="D78">IF((B78&lt;&gt;"")*(COUNTIF(Table2[ID],Class!B78)&lt;&gt;0),INDEX(Attendance_sorted!$A$1:$CV$500,MATCH(Class!B78,Attendance_sorted!$A$1:$A$500),COUNTIF(Table2[ID],Class!B78)+1),"")</f>
        <v/>
      </c>
      <c r="E78" s="77" t="str" cm="1">
        <f t="array" aca="1" ref="E78" ca="1">IF(B78&lt;&gt;"",SUM(('Attendance table'!$A$2:$A$501=Class!B78)*('Attendance table'!$B$2:$CW$501&lt;&gt;"")*('Attendance table'!$B$1:$CW$1&gt;DATE(YEAR(TODAY()),MONTH(TODAY()),DAY(TODAY())-MOD(WEEKDAY(TODAY())-6,7))-((Table3[حساب الحضور من اخر عدد مرات])*7))),"")</f>
        <v/>
      </c>
      <c r="F78" s="79" t="str" cm="1">
        <f t="array" ref="F78">IF(B78&lt;&gt;"",IF(E78*100/Table3[حساب الحضور من اخر عدد مرات]&gt;100,1,E78/Table3[حساب الحضور من اخر عدد مرات]),"")</f>
        <v/>
      </c>
      <c r="G78" s="77" t="str">
        <f>IF(B78&lt;&gt;"",_xlfn.XLOOKUP(B78,Table1[ID],Table1[tel2]),"")</f>
        <v/>
      </c>
      <c r="H78" s="77" t="str">
        <f>IF(B78&lt;&gt;"",_xlfn.XLOOKUP(B78,Table1[ID],Table1[tel4]),"")</f>
        <v/>
      </c>
      <c r="I78" s="77" t="str">
        <f>IF(B78&lt;&gt;"",_xlfn.XLOOKUP(B78,Table1[ID],Table1[tel3]),"")</f>
        <v/>
      </c>
      <c r="J78" s="77" t="str">
        <f>IF(B78&lt;&gt;"",_xlfn.XLOOKUP(B78,Table1[ID],Table1[tel1]),"")</f>
        <v/>
      </c>
      <c r="K78" s="77" t="str">
        <f>IF($B78&lt;&gt;"",_xlfn.XLOOKUP(B78,Table1[ID],Table1[address1]),"")</f>
        <v/>
      </c>
      <c r="L78" s="77" t="str">
        <f>IF($B78&lt;&gt;"",_xlfn.XLOOKUP(B78,Table1[ID],Table1[address2]),"")</f>
        <v/>
      </c>
      <c r="M78" s="77" t="str">
        <f>IF($B78&lt;&gt;"",_xlfn.XLOOKUP(B78,Table1[ID],Table1[address3]),"")</f>
        <v/>
      </c>
      <c r="N78" s="77" t="str">
        <f>IF($B78&lt;&gt;"",_xlfn.XLOOKUP(B78,Table1[ID],Table1[address4]),"")</f>
        <v/>
      </c>
      <c r="O78" s="77" t="str">
        <f>IF($B78&lt;&gt;"",_xlfn.XLOOKUP(B78,Table1[ID],Table1[address5]),"")</f>
        <v/>
      </c>
      <c r="P78" s="77" t="str">
        <f>IF($B78&lt;&gt;"",_xlfn.XLOOKUP(B78,Table1[ID],Table1[address7]),"")</f>
        <v/>
      </c>
      <c r="Q78" s="77" t="str">
        <f>IF($B78&lt;&gt;"",_xlfn.XLOOKUP(B78,Table1[ID],Table1[address6]),"")</f>
        <v/>
      </c>
      <c r="R78" s="76" t="str">
        <f>IF($B78&lt;&gt;"",_xlfn.XLOOKUP(B78,Table1[ID],Table1[bdate]),"")</f>
        <v/>
      </c>
      <c r="S78" s="77" t="str">
        <f>IF($B78&lt;&gt;"",_xlfn.XLOOKUP(B78,Table1[ID],Table1[school_job]),"")</f>
        <v/>
      </c>
      <c r="T78" s="77" t="str">
        <f>IF($B78&lt;&gt;"",_xlfn.XLOOKUP(B78,Table1[ID],Table1[con_father]),"")</f>
        <v/>
      </c>
      <c r="U78" s="77" t="str">
        <f>IF($B78&lt;&gt;"",_xlfn.XLOOKUP(B78,Table1[ID],Table1[notes]),"")</f>
        <v/>
      </c>
      <c r="V78" s="80" t="str">
        <f>IF(B78&lt;&gt;"",IF(_xlfn.FLOOR.MATH(B78,100)=0,"غير موزع",_xlfn.XLOOKUP(_xlfn.FLOOR.MATH(B78,100),Classes!$A$1:$A$8,Classes!$B$1:$B$8,"error")),"")</f>
        <v/>
      </c>
    </row>
    <row r="79" spans="1:22" s="3" customFormat="1">
      <c r="A79" s="72" t="str">
        <f>IF(B79&lt;&gt;"",IF(_xlfn.XLOOKUP(TEXT(B79,"#"),'Standard report'!$B$5:$B$505,'Standard report'!$C$5:$C$505,"nn")="Company","=HYPERLINK("&amp;""""&amp;"https://raw.githubusercontent.com/KyrillosMorgan/preparatory/main/"&amp;B79&amp;".jpg"&amp;""""&amp;",IMAGE("&amp;""""&amp;"https://raw.githubusercontent.com/KyrillosMorgan/preparatory/main/"&amp;B79&amp;".jpg"&amp;""""&amp;"))",""),"")</f>
        <v/>
      </c>
      <c r="B79" s="77"/>
      <c r="C79" s="77" t="str">
        <f>IF(B79&lt;&gt;"",_xlfn.XLOOKUP(Class!B79,Table1[ID],Table1[fname]),"")</f>
        <v/>
      </c>
      <c r="D79" s="76" t="str" cm="1">
        <f t="array" ref="D79">IF((B79&lt;&gt;"")*(COUNTIF(Table2[ID],Class!B79)&lt;&gt;0),INDEX(Attendance_sorted!$A$1:$CV$500,MATCH(Class!B79,Attendance_sorted!$A$1:$A$500),COUNTIF(Table2[ID],Class!B79)+1),"")</f>
        <v/>
      </c>
      <c r="E79" s="77" t="str" cm="1">
        <f t="array" aca="1" ref="E79" ca="1">IF(B79&lt;&gt;"",SUM(('Attendance table'!$A$2:$A$501=Class!B79)*('Attendance table'!$B$2:$CW$501&lt;&gt;"")*('Attendance table'!$B$1:$CW$1&gt;DATE(YEAR(TODAY()),MONTH(TODAY()),DAY(TODAY())-MOD(WEEKDAY(TODAY())-6,7))-((Table3[حساب الحضور من اخر عدد مرات])*7))),"")</f>
        <v/>
      </c>
      <c r="F79" s="79" t="str" cm="1">
        <f t="array" ref="F79">IF(B79&lt;&gt;"",IF(E79*100/Table3[حساب الحضور من اخر عدد مرات]&gt;100,1,E79/Table3[حساب الحضور من اخر عدد مرات]),"")</f>
        <v/>
      </c>
      <c r="G79" s="77" t="str">
        <f>IF(B79&lt;&gt;"",_xlfn.XLOOKUP(B79,Table1[ID],Table1[tel2]),"")</f>
        <v/>
      </c>
      <c r="H79" s="77" t="str">
        <f>IF(B79&lt;&gt;"",_xlfn.XLOOKUP(B79,Table1[ID],Table1[tel4]),"")</f>
        <v/>
      </c>
      <c r="I79" s="77" t="str">
        <f>IF(B79&lt;&gt;"",_xlfn.XLOOKUP(B79,Table1[ID],Table1[tel3]),"")</f>
        <v/>
      </c>
      <c r="J79" s="77" t="str">
        <f>IF(B79&lt;&gt;"",_xlfn.XLOOKUP(B79,Table1[ID],Table1[tel1]),"")</f>
        <v/>
      </c>
      <c r="K79" s="77" t="str">
        <f>IF($B79&lt;&gt;"",_xlfn.XLOOKUP(B79,Table1[ID],Table1[address1]),"")</f>
        <v/>
      </c>
      <c r="L79" s="77" t="str">
        <f>IF($B79&lt;&gt;"",_xlfn.XLOOKUP(B79,Table1[ID],Table1[address2]),"")</f>
        <v/>
      </c>
      <c r="M79" s="77" t="str">
        <f>IF($B79&lt;&gt;"",_xlfn.XLOOKUP(B79,Table1[ID],Table1[address3]),"")</f>
        <v/>
      </c>
      <c r="N79" s="77" t="str">
        <f>IF($B79&lt;&gt;"",_xlfn.XLOOKUP(B79,Table1[ID],Table1[address4]),"")</f>
        <v/>
      </c>
      <c r="O79" s="77" t="str">
        <f>IF($B79&lt;&gt;"",_xlfn.XLOOKUP(B79,Table1[ID],Table1[address5]),"")</f>
        <v/>
      </c>
      <c r="P79" s="77" t="str">
        <f>IF($B79&lt;&gt;"",_xlfn.XLOOKUP(B79,Table1[ID],Table1[address7]),"")</f>
        <v/>
      </c>
      <c r="Q79" s="77" t="str">
        <f>IF($B79&lt;&gt;"",_xlfn.XLOOKUP(B79,Table1[ID],Table1[address6]),"")</f>
        <v/>
      </c>
      <c r="R79" s="76" t="str">
        <f>IF($B79&lt;&gt;"",_xlfn.XLOOKUP(B79,Table1[ID],Table1[bdate]),"")</f>
        <v/>
      </c>
      <c r="S79" s="77" t="str">
        <f>IF($B79&lt;&gt;"",_xlfn.XLOOKUP(B79,Table1[ID],Table1[school_job]),"")</f>
        <v/>
      </c>
      <c r="T79" s="77" t="str">
        <f>IF($B79&lt;&gt;"",_xlfn.XLOOKUP(B79,Table1[ID],Table1[con_father]),"")</f>
        <v/>
      </c>
      <c r="U79" s="77" t="str">
        <f>IF($B79&lt;&gt;"",_xlfn.XLOOKUP(B79,Table1[ID],Table1[notes]),"")</f>
        <v/>
      </c>
      <c r="V79" s="80" t="str">
        <f>IF(B79&lt;&gt;"",IF(_xlfn.FLOOR.MATH(B79,100)=0,"غير موزع",_xlfn.XLOOKUP(_xlfn.FLOOR.MATH(B79,100),Classes!$A$1:$A$8,Classes!$B$1:$B$8,"error")),"")</f>
        <v/>
      </c>
    </row>
    <row r="80" spans="1:22" s="3" customFormat="1">
      <c r="A80" s="72" t="str">
        <f>IF(B80&lt;&gt;"",IF(_xlfn.XLOOKUP(TEXT(B80,"#"),'Standard report'!$B$5:$B$505,'Standard report'!$C$5:$C$505,"nn")="Company","=HYPERLINK("&amp;""""&amp;"https://raw.githubusercontent.com/KyrillosMorgan/preparatory/main/"&amp;B80&amp;".jpg"&amp;""""&amp;",IMAGE("&amp;""""&amp;"https://raw.githubusercontent.com/KyrillosMorgan/preparatory/main/"&amp;B80&amp;".jpg"&amp;""""&amp;"))",""),"")</f>
        <v/>
      </c>
      <c r="B80" s="77"/>
      <c r="C80" s="77" t="str">
        <f>IF(B80&lt;&gt;"",_xlfn.XLOOKUP(Class!B80,Table1[ID],Table1[fname]),"")</f>
        <v/>
      </c>
      <c r="D80" s="76" t="str" cm="1">
        <f t="array" ref="D80">IF((B80&lt;&gt;"")*(COUNTIF(Table2[ID],Class!B80)&lt;&gt;0),INDEX(Attendance_sorted!$A$1:$CV$500,MATCH(Class!B80,Attendance_sorted!$A$1:$A$500),COUNTIF(Table2[ID],Class!B80)+1),"")</f>
        <v/>
      </c>
      <c r="E80" s="77" t="str" cm="1">
        <f t="array" aca="1" ref="E80" ca="1">IF(B80&lt;&gt;"",SUM(('Attendance table'!$A$2:$A$501=Class!B80)*('Attendance table'!$B$2:$CW$501&lt;&gt;"")*('Attendance table'!$B$1:$CW$1&gt;DATE(YEAR(TODAY()),MONTH(TODAY()),DAY(TODAY())-MOD(WEEKDAY(TODAY())-6,7))-((Table3[حساب الحضور من اخر عدد مرات])*7))),"")</f>
        <v/>
      </c>
      <c r="F80" s="79" t="str" cm="1">
        <f t="array" ref="F80">IF(B80&lt;&gt;"",IF(E80*100/Table3[حساب الحضور من اخر عدد مرات]&gt;100,1,E80/Table3[حساب الحضور من اخر عدد مرات]),"")</f>
        <v/>
      </c>
      <c r="G80" s="77" t="str">
        <f>IF(B80&lt;&gt;"",_xlfn.XLOOKUP(B80,Table1[ID],Table1[tel2]),"")</f>
        <v/>
      </c>
      <c r="H80" s="77" t="str">
        <f>IF(B80&lt;&gt;"",_xlfn.XLOOKUP(B80,Table1[ID],Table1[tel4]),"")</f>
        <v/>
      </c>
      <c r="I80" s="77" t="str">
        <f>IF(B80&lt;&gt;"",_xlfn.XLOOKUP(B80,Table1[ID],Table1[tel3]),"")</f>
        <v/>
      </c>
      <c r="J80" s="77" t="str">
        <f>IF(B80&lt;&gt;"",_xlfn.XLOOKUP(B80,Table1[ID],Table1[tel1]),"")</f>
        <v/>
      </c>
      <c r="K80" s="77" t="str">
        <f>IF($B80&lt;&gt;"",_xlfn.XLOOKUP(B80,Table1[ID],Table1[address1]),"")</f>
        <v/>
      </c>
      <c r="L80" s="77" t="str">
        <f>IF($B80&lt;&gt;"",_xlfn.XLOOKUP(B80,Table1[ID],Table1[address2]),"")</f>
        <v/>
      </c>
      <c r="M80" s="77" t="str">
        <f>IF($B80&lt;&gt;"",_xlfn.XLOOKUP(B80,Table1[ID],Table1[address3]),"")</f>
        <v/>
      </c>
      <c r="N80" s="77" t="str">
        <f>IF($B80&lt;&gt;"",_xlfn.XLOOKUP(B80,Table1[ID],Table1[address4]),"")</f>
        <v/>
      </c>
      <c r="O80" s="77" t="str">
        <f>IF($B80&lt;&gt;"",_xlfn.XLOOKUP(B80,Table1[ID],Table1[address5]),"")</f>
        <v/>
      </c>
      <c r="P80" s="77" t="str">
        <f>IF($B80&lt;&gt;"",_xlfn.XLOOKUP(B80,Table1[ID],Table1[address7]),"")</f>
        <v/>
      </c>
      <c r="Q80" s="77" t="str">
        <f>IF($B80&lt;&gt;"",_xlfn.XLOOKUP(B80,Table1[ID],Table1[address6]),"")</f>
        <v/>
      </c>
      <c r="R80" s="76" t="str">
        <f>IF($B80&lt;&gt;"",_xlfn.XLOOKUP(B80,Table1[ID],Table1[bdate]),"")</f>
        <v/>
      </c>
      <c r="S80" s="77" t="str">
        <f>IF($B80&lt;&gt;"",_xlfn.XLOOKUP(B80,Table1[ID],Table1[school_job]),"")</f>
        <v/>
      </c>
      <c r="T80" s="77" t="str">
        <f>IF($B80&lt;&gt;"",_xlfn.XLOOKUP(B80,Table1[ID],Table1[con_father]),"")</f>
        <v/>
      </c>
      <c r="U80" s="77" t="str">
        <f>IF($B80&lt;&gt;"",_xlfn.XLOOKUP(B80,Table1[ID],Table1[notes]),"")</f>
        <v/>
      </c>
      <c r="V80" s="80" t="str">
        <f>IF(B80&lt;&gt;"",IF(_xlfn.FLOOR.MATH(B80,100)=0,"غير موزع",_xlfn.XLOOKUP(_xlfn.FLOOR.MATH(B80,100),Classes!$A$1:$A$8,Classes!$B$1:$B$8,"error")),"")</f>
        <v/>
      </c>
    </row>
    <row r="81" spans="1:22" s="3" customFormat="1">
      <c r="A81" s="72" t="str">
        <f>IF(B81&lt;&gt;"",IF(_xlfn.XLOOKUP(TEXT(B81,"#"),'Standard report'!$B$5:$B$505,'Standard report'!$C$5:$C$505,"nn")="Company","=HYPERLINK("&amp;""""&amp;"https://raw.githubusercontent.com/KyrillosMorgan/preparatory/main/"&amp;B81&amp;".jpg"&amp;""""&amp;",IMAGE("&amp;""""&amp;"https://raw.githubusercontent.com/KyrillosMorgan/preparatory/main/"&amp;B81&amp;".jpg"&amp;""""&amp;"))",""),"")</f>
        <v/>
      </c>
      <c r="B81" s="77"/>
      <c r="C81" s="77" t="str">
        <f>IF(B81&lt;&gt;"",_xlfn.XLOOKUP(Class!B81,Table1[ID],Table1[fname]),"")</f>
        <v/>
      </c>
      <c r="D81" s="76" t="str" cm="1">
        <f t="array" ref="D81">IF((B81&lt;&gt;"")*(COUNTIF(Table2[ID],Class!B81)&lt;&gt;0),INDEX(Attendance_sorted!$A$1:$CV$500,MATCH(Class!B81,Attendance_sorted!$A$1:$A$500),COUNTIF(Table2[ID],Class!B81)+1),"")</f>
        <v/>
      </c>
      <c r="E81" s="77" t="str" cm="1">
        <f t="array" aca="1" ref="E81" ca="1">IF(B81&lt;&gt;"",SUM(('Attendance table'!$A$2:$A$501=Class!B81)*('Attendance table'!$B$2:$CW$501&lt;&gt;"")*('Attendance table'!$B$1:$CW$1&gt;DATE(YEAR(TODAY()),MONTH(TODAY()),DAY(TODAY())-MOD(WEEKDAY(TODAY())-6,7))-((Table3[حساب الحضور من اخر عدد مرات])*7))),"")</f>
        <v/>
      </c>
      <c r="F81" s="79" t="str" cm="1">
        <f t="array" ref="F81">IF(B81&lt;&gt;"",IF(E81*100/Table3[حساب الحضور من اخر عدد مرات]&gt;100,1,E81/Table3[حساب الحضور من اخر عدد مرات]),"")</f>
        <v/>
      </c>
      <c r="G81" s="77" t="str">
        <f>IF(B81&lt;&gt;"",_xlfn.XLOOKUP(B81,Table1[ID],Table1[tel2]),"")</f>
        <v/>
      </c>
      <c r="H81" s="77" t="str">
        <f>IF(B81&lt;&gt;"",_xlfn.XLOOKUP(B81,Table1[ID],Table1[tel4]),"")</f>
        <v/>
      </c>
      <c r="I81" s="77" t="str">
        <f>IF(B81&lt;&gt;"",_xlfn.XLOOKUP(B81,Table1[ID],Table1[tel3]),"")</f>
        <v/>
      </c>
      <c r="J81" s="77" t="str">
        <f>IF(B81&lt;&gt;"",_xlfn.XLOOKUP(B81,Table1[ID],Table1[tel1]),"")</f>
        <v/>
      </c>
      <c r="K81" s="77" t="str">
        <f>IF($B81&lt;&gt;"",_xlfn.XLOOKUP(B81,Table1[ID],Table1[address1]),"")</f>
        <v/>
      </c>
      <c r="L81" s="77" t="str">
        <f>IF($B81&lt;&gt;"",_xlfn.XLOOKUP(B81,Table1[ID],Table1[address2]),"")</f>
        <v/>
      </c>
      <c r="M81" s="77" t="str">
        <f>IF($B81&lt;&gt;"",_xlfn.XLOOKUP(B81,Table1[ID],Table1[address3]),"")</f>
        <v/>
      </c>
      <c r="N81" s="77" t="str">
        <f>IF($B81&lt;&gt;"",_xlfn.XLOOKUP(B81,Table1[ID],Table1[address4]),"")</f>
        <v/>
      </c>
      <c r="O81" s="77" t="str">
        <f>IF($B81&lt;&gt;"",_xlfn.XLOOKUP(B81,Table1[ID],Table1[address5]),"")</f>
        <v/>
      </c>
      <c r="P81" s="77" t="str">
        <f>IF($B81&lt;&gt;"",_xlfn.XLOOKUP(B81,Table1[ID],Table1[address7]),"")</f>
        <v/>
      </c>
      <c r="Q81" s="77" t="str">
        <f>IF($B81&lt;&gt;"",_xlfn.XLOOKUP(B81,Table1[ID],Table1[address6]),"")</f>
        <v/>
      </c>
      <c r="R81" s="76" t="str">
        <f>IF($B81&lt;&gt;"",_xlfn.XLOOKUP(B81,Table1[ID],Table1[bdate]),"")</f>
        <v/>
      </c>
      <c r="S81" s="77" t="str">
        <f>IF($B81&lt;&gt;"",_xlfn.XLOOKUP(B81,Table1[ID],Table1[school_job]),"")</f>
        <v/>
      </c>
      <c r="T81" s="77" t="str">
        <f>IF($B81&lt;&gt;"",_xlfn.XLOOKUP(B81,Table1[ID],Table1[con_father]),"")</f>
        <v/>
      </c>
      <c r="U81" s="77" t="str">
        <f>IF($B81&lt;&gt;"",_xlfn.XLOOKUP(B81,Table1[ID],Table1[notes]),"")</f>
        <v/>
      </c>
      <c r="V81" s="80" t="str">
        <f>IF(B81&lt;&gt;"",IF(_xlfn.FLOOR.MATH(B81,100)=0,"غير موزع",_xlfn.XLOOKUP(_xlfn.FLOOR.MATH(B81,100),Classes!$A$1:$A$8,Classes!$B$1:$B$8,"error")),"")</f>
        <v/>
      </c>
    </row>
    <row r="82" spans="1:22" s="3" customFormat="1">
      <c r="A82" s="72" t="str">
        <f>IF(B82&lt;&gt;"",IF(_xlfn.XLOOKUP(TEXT(B82,"#"),'Standard report'!$B$5:$B$505,'Standard report'!$C$5:$C$505,"nn")="Company","=HYPERLINK("&amp;""""&amp;"https://raw.githubusercontent.com/KyrillosMorgan/preparatory/main/"&amp;B82&amp;".jpg"&amp;""""&amp;",IMAGE("&amp;""""&amp;"https://raw.githubusercontent.com/KyrillosMorgan/preparatory/main/"&amp;B82&amp;".jpg"&amp;""""&amp;"))",""),"")</f>
        <v/>
      </c>
      <c r="B82" s="77"/>
      <c r="C82" s="77" t="str">
        <f>IF(B82&lt;&gt;"",_xlfn.XLOOKUP(Class!B82,Table1[ID],Table1[fname]),"")</f>
        <v/>
      </c>
      <c r="D82" s="76" t="str" cm="1">
        <f t="array" ref="D82">IF((B82&lt;&gt;"")*(COUNTIF(Table2[ID],Class!B82)&lt;&gt;0),INDEX(Attendance_sorted!$A$1:$CV$500,MATCH(Class!B82,Attendance_sorted!$A$1:$A$500),COUNTIF(Table2[ID],Class!B82)+1),"")</f>
        <v/>
      </c>
      <c r="E82" s="77" t="str" cm="1">
        <f t="array" aca="1" ref="E82" ca="1">IF(B82&lt;&gt;"",SUM(('Attendance table'!$A$2:$A$501=Class!B82)*('Attendance table'!$B$2:$CW$501&lt;&gt;"")*('Attendance table'!$B$1:$CW$1&gt;DATE(YEAR(TODAY()),MONTH(TODAY()),DAY(TODAY())-MOD(WEEKDAY(TODAY())-6,7))-((Table3[حساب الحضور من اخر عدد مرات])*7))),"")</f>
        <v/>
      </c>
      <c r="F82" s="79" t="str" cm="1">
        <f t="array" ref="F82">IF(B82&lt;&gt;"",IF(E82*100/Table3[حساب الحضور من اخر عدد مرات]&gt;100,1,E82/Table3[حساب الحضور من اخر عدد مرات]),"")</f>
        <v/>
      </c>
      <c r="G82" s="77" t="str">
        <f>IF(B82&lt;&gt;"",_xlfn.XLOOKUP(B82,Table1[ID],Table1[tel2]),"")</f>
        <v/>
      </c>
      <c r="H82" s="77" t="str">
        <f>IF(B82&lt;&gt;"",_xlfn.XLOOKUP(B82,Table1[ID],Table1[tel4]),"")</f>
        <v/>
      </c>
      <c r="I82" s="77" t="str">
        <f>IF(B82&lt;&gt;"",_xlfn.XLOOKUP(B82,Table1[ID],Table1[tel3]),"")</f>
        <v/>
      </c>
      <c r="J82" s="77" t="str">
        <f>IF(B82&lt;&gt;"",_xlfn.XLOOKUP(B82,Table1[ID],Table1[tel1]),"")</f>
        <v/>
      </c>
      <c r="K82" s="77" t="str">
        <f>IF($B82&lt;&gt;"",_xlfn.XLOOKUP(B82,Table1[ID],Table1[address1]),"")</f>
        <v/>
      </c>
      <c r="L82" s="77" t="str">
        <f>IF($B82&lt;&gt;"",_xlfn.XLOOKUP(B82,Table1[ID],Table1[address2]),"")</f>
        <v/>
      </c>
      <c r="M82" s="77" t="str">
        <f>IF($B82&lt;&gt;"",_xlfn.XLOOKUP(B82,Table1[ID],Table1[address3]),"")</f>
        <v/>
      </c>
      <c r="N82" s="77" t="str">
        <f>IF($B82&lt;&gt;"",_xlfn.XLOOKUP(B82,Table1[ID],Table1[address4]),"")</f>
        <v/>
      </c>
      <c r="O82" s="77" t="str">
        <f>IF($B82&lt;&gt;"",_xlfn.XLOOKUP(B82,Table1[ID],Table1[address5]),"")</f>
        <v/>
      </c>
      <c r="P82" s="77" t="str">
        <f>IF($B82&lt;&gt;"",_xlfn.XLOOKUP(B82,Table1[ID],Table1[address7]),"")</f>
        <v/>
      </c>
      <c r="Q82" s="77" t="str">
        <f>IF($B82&lt;&gt;"",_xlfn.XLOOKUP(B82,Table1[ID],Table1[address6]),"")</f>
        <v/>
      </c>
      <c r="R82" s="76" t="str">
        <f>IF($B82&lt;&gt;"",_xlfn.XLOOKUP(B82,Table1[ID],Table1[bdate]),"")</f>
        <v/>
      </c>
      <c r="S82" s="77" t="str">
        <f>IF($B82&lt;&gt;"",_xlfn.XLOOKUP(B82,Table1[ID],Table1[school_job]),"")</f>
        <v/>
      </c>
      <c r="T82" s="77" t="str">
        <f>IF($B82&lt;&gt;"",_xlfn.XLOOKUP(B82,Table1[ID],Table1[con_father]),"")</f>
        <v/>
      </c>
      <c r="U82" s="77" t="str">
        <f>IF($B82&lt;&gt;"",_xlfn.XLOOKUP(B82,Table1[ID],Table1[notes]),"")</f>
        <v/>
      </c>
      <c r="V82" s="80" t="str">
        <f>IF(B82&lt;&gt;"",IF(_xlfn.FLOOR.MATH(B82,100)=0,"غير موزع",_xlfn.XLOOKUP(_xlfn.FLOOR.MATH(B82,100),Classes!$A$1:$A$8,Classes!$B$1:$B$8,"error")),"")</f>
        <v/>
      </c>
    </row>
    <row r="83" spans="1:22" s="3" customFormat="1">
      <c r="A83" s="72" t="str">
        <f>IF(B83&lt;&gt;"",IF(_xlfn.XLOOKUP(TEXT(B83,"#"),'Standard report'!$B$5:$B$505,'Standard report'!$C$5:$C$505,"nn")="Company","=HYPERLINK("&amp;""""&amp;"https://raw.githubusercontent.com/KyrillosMorgan/preparatory/main/"&amp;B83&amp;".jpg"&amp;""""&amp;",IMAGE("&amp;""""&amp;"https://raw.githubusercontent.com/KyrillosMorgan/preparatory/main/"&amp;B83&amp;".jpg"&amp;""""&amp;"))",""),"")</f>
        <v/>
      </c>
      <c r="B83" s="77"/>
      <c r="C83" s="77" t="str">
        <f>IF(B83&lt;&gt;"",_xlfn.XLOOKUP(Class!B83,Table1[ID],Table1[fname]),"")</f>
        <v/>
      </c>
      <c r="D83" s="76" t="str" cm="1">
        <f t="array" ref="D83">IF((B83&lt;&gt;"")*(COUNTIF(Table2[ID],Class!B83)&lt;&gt;0),INDEX(Attendance_sorted!$A$1:$CV$500,MATCH(Class!B83,Attendance_sorted!$A$1:$A$500),COUNTIF(Table2[ID],Class!B83)+1),"")</f>
        <v/>
      </c>
      <c r="E83" s="77" t="str" cm="1">
        <f t="array" aca="1" ref="E83" ca="1">IF(B83&lt;&gt;"",SUM(('Attendance table'!$A$2:$A$501=Class!B83)*('Attendance table'!$B$2:$CW$501&lt;&gt;"")*('Attendance table'!$B$1:$CW$1&gt;DATE(YEAR(TODAY()),MONTH(TODAY()),DAY(TODAY())-MOD(WEEKDAY(TODAY())-6,7))-((Table3[حساب الحضور من اخر عدد مرات])*7))),"")</f>
        <v/>
      </c>
      <c r="F83" s="79" t="str" cm="1">
        <f t="array" ref="F83">IF(B83&lt;&gt;"",IF(E83*100/Table3[حساب الحضور من اخر عدد مرات]&gt;100,1,E83/Table3[حساب الحضور من اخر عدد مرات]),"")</f>
        <v/>
      </c>
      <c r="G83" s="77" t="str">
        <f>IF(B83&lt;&gt;"",_xlfn.XLOOKUP(B83,Table1[ID],Table1[tel2]),"")</f>
        <v/>
      </c>
      <c r="H83" s="77" t="str">
        <f>IF(B83&lt;&gt;"",_xlfn.XLOOKUP(B83,Table1[ID],Table1[tel4]),"")</f>
        <v/>
      </c>
      <c r="I83" s="77" t="str">
        <f>IF(B83&lt;&gt;"",_xlfn.XLOOKUP(B83,Table1[ID],Table1[tel3]),"")</f>
        <v/>
      </c>
      <c r="J83" s="77" t="str">
        <f>IF(B83&lt;&gt;"",_xlfn.XLOOKUP(B83,Table1[ID],Table1[tel1]),"")</f>
        <v/>
      </c>
      <c r="K83" s="77" t="str">
        <f>IF($B83&lt;&gt;"",_xlfn.XLOOKUP(B83,Table1[ID],Table1[address1]),"")</f>
        <v/>
      </c>
      <c r="L83" s="77" t="str">
        <f>IF($B83&lt;&gt;"",_xlfn.XLOOKUP(B83,Table1[ID],Table1[address2]),"")</f>
        <v/>
      </c>
      <c r="M83" s="77" t="str">
        <f>IF($B83&lt;&gt;"",_xlfn.XLOOKUP(B83,Table1[ID],Table1[address3]),"")</f>
        <v/>
      </c>
      <c r="N83" s="77" t="str">
        <f>IF($B83&lt;&gt;"",_xlfn.XLOOKUP(B83,Table1[ID],Table1[address4]),"")</f>
        <v/>
      </c>
      <c r="O83" s="77" t="str">
        <f>IF($B83&lt;&gt;"",_xlfn.XLOOKUP(B83,Table1[ID],Table1[address5]),"")</f>
        <v/>
      </c>
      <c r="P83" s="77" t="str">
        <f>IF($B83&lt;&gt;"",_xlfn.XLOOKUP(B83,Table1[ID],Table1[address7]),"")</f>
        <v/>
      </c>
      <c r="Q83" s="77" t="str">
        <f>IF($B83&lt;&gt;"",_xlfn.XLOOKUP(B83,Table1[ID],Table1[address6]),"")</f>
        <v/>
      </c>
      <c r="R83" s="76" t="str">
        <f>IF($B83&lt;&gt;"",_xlfn.XLOOKUP(B83,Table1[ID],Table1[bdate]),"")</f>
        <v/>
      </c>
      <c r="S83" s="77" t="str">
        <f>IF($B83&lt;&gt;"",_xlfn.XLOOKUP(B83,Table1[ID],Table1[school_job]),"")</f>
        <v/>
      </c>
      <c r="T83" s="77" t="str">
        <f>IF($B83&lt;&gt;"",_xlfn.XLOOKUP(B83,Table1[ID],Table1[con_father]),"")</f>
        <v/>
      </c>
      <c r="U83" s="77" t="str">
        <f>IF($B83&lt;&gt;"",_xlfn.XLOOKUP(B83,Table1[ID],Table1[notes]),"")</f>
        <v/>
      </c>
      <c r="V83" s="80" t="str">
        <f>IF(B83&lt;&gt;"",IF(_xlfn.FLOOR.MATH(B83,100)=0,"غير موزع",_xlfn.XLOOKUP(_xlfn.FLOOR.MATH(B83,100),Classes!$A$1:$A$8,Classes!$B$1:$B$8,"error")),"")</f>
        <v/>
      </c>
    </row>
    <row r="84" spans="1:22" s="3" customFormat="1">
      <c r="A84" s="72" t="str">
        <f>IF(B84&lt;&gt;"",IF(_xlfn.XLOOKUP(TEXT(B84,"#"),'Standard report'!$B$5:$B$505,'Standard report'!$C$5:$C$505,"nn")="Company","=HYPERLINK("&amp;""""&amp;"https://raw.githubusercontent.com/KyrillosMorgan/preparatory/main/"&amp;B84&amp;".jpg"&amp;""""&amp;",IMAGE("&amp;""""&amp;"https://raw.githubusercontent.com/KyrillosMorgan/preparatory/main/"&amp;B84&amp;".jpg"&amp;""""&amp;"))",""),"")</f>
        <v/>
      </c>
      <c r="B84" s="77"/>
      <c r="C84" s="77" t="str">
        <f>IF(B84&lt;&gt;"",_xlfn.XLOOKUP(Class!B84,Table1[ID],Table1[fname]),"")</f>
        <v/>
      </c>
      <c r="D84" s="76" t="str" cm="1">
        <f t="array" ref="D84">IF((B84&lt;&gt;"")*(COUNTIF(Table2[ID],Class!B84)&lt;&gt;0),INDEX(Attendance_sorted!$A$1:$CV$500,MATCH(Class!B84,Attendance_sorted!$A$1:$A$500),COUNTIF(Table2[ID],Class!B84)+1),"")</f>
        <v/>
      </c>
      <c r="E84" s="77" t="str" cm="1">
        <f t="array" aca="1" ref="E84" ca="1">IF(B84&lt;&gt;"",SUM(('Attendance table'!$A$2:$A$501=Class!B84)*('Attendance table'!$B$2:$CW$501&lt;&gt;"")*('Attendance table'!$B$1:$CW$1&gt;DATE(YEAR(TODAY()),MONTH(TODAY()),DAY(TODAY())-MOD(WEEKDAY(TODAY())-6,7))-((Table3[حساب الحضور من اخر عدد مرات])*7))),"")</f>
        <v/>
      </c>
      <c r="F84" s="79" t="str" cm="1">
        <f t="array" ref="F84">IF(B84&lt;&gt;"",IF(E84*100/Table3[حساب الحضور من اخر عدد مرات]&gt;100,1,E84/Table3[حساب الحضور من اخر عدد مرات]),"")</f>
        <v/>
      </c>
      <c r="G84" s="77" t="str">
        <f>IF(B84&lt;&gt;"",_xlfn.XLOOKUP(B84,Table1[ID],Table1[tel2]),"")</f>
        <v/>
      </c>
      <c r="H84" s="77" t="str">
        <f>IF(B84&lt;&gt;"",_xlfn.XLOOKUP(B84,Table1[ID],Table1[tel4]),"")</f>
        <v/>
      </c>
      <c r="I84" s="77" t="str">
        <f>IF(B84&lt;&gt;"",_xlfn.XLOOKUP(B84,Table1[ID],Table1[tel3]),"")</f>
        <v/>
      </c>
      <c r="J84" s="77" t="str">
        <f>IF(B84&lt;&gt;"",_xlfn.XLOOKUP(B84,Table1[ID],Table1[tel1]),"")</f>
        <v/>
      </c>
      <c r="K84" s="77" t="str">
        <f>IF($B84&lt;&gt;"",_xlfn.XLOOKUP(B84,Table1[ID],Table1[address1]),"")</f>
        <v/>
      </c>
      <c r="L84" s="77" t="str">
        <f>IF($B84&lt;&gt;"",_xlfn.XLOOKUP(B84,Table1[ID],Table1[address2]),"")</f>
        <v/>
      </c>
      <c r="M84" s="77" t="str">
        <f>IF($B84&lt;&gt;"",_xlfn.XLOOKUP(B84,Table1[ID],Table1[address3]),"")</f>
        <v/>
      </c>
      <c r="N84" s="77" t="str">
        <f>IF($B84&lt;&gt;"",_xlfn.XLOOKUP(B84,Table1[ID],Table1[address4]),"")</f>
        <v/>
      </c>
      <c r="O84" s="77" t="str">
        <f>IF($B84&lt;&gt;"",_xlfn.XLOOKUP(B84,Table1[ID],Table1[address5]),"")</f>
        <v/>
      </c>
      <c r="P84" s="77" t="str">
        <f>IF($B84&lt;&gt;"",_xlfn.XLOOKUP(B84,Table1[ID],Table1[address7]),"")</f>
        <v/>
      </c>
      <c r="Q84" s="77" t="str">
        <f>IF($B84&lt;&gt;"",_xlfn.XLOOKUP(B84,Table1[ID],Table1[address6]),"")</f>
        <v/>
      </c>
      <c r="R84" s="76" t="str">
        <f>IF($B84&lt;&gt;"",_xlfn.XLOOKUP(B84,Table1[ID],Table1[bdate]),"")</f>
        <v/>
      </c>
      <c r="S84" s="77" t="str">
        <f>IF($B84&lt;&gt;"",_xlfn.XLOOKUP(B84,Table1[ID],Table1[school_job]),"")</f>
        <v/>
      </c>
      <c r="T84" s="77" t="str">
        <f>IF($B84&lt;&gt;"",_xlfn.XLOOKUP(B84,Table1[ID],Table1[con_father]),"")</f>
        <v/>
      </c>
      <c r="U84" s="77" t="str">
        <f>IF($B84&lt;&gt;"",_xlfn.XLOOKUP(B84,Table1[ID],Table1[notes]),"")</f>
        <v/>
      </c>
      <c r="V84" s="80" t="str">
        <f>IF(B84&lt;&gt;"",IF(_xlfn.FLOOR.MATH(B84,100)=0,"غير موزع",_xlfn.XLOOKUP(_xlfn.FLOOR.MATH(B84,100),Classes!$A$1:$A$8,Classes!$B$1:$B$8,"error")),"")</f>
        <v/>
      </c>
    </row>
    <row r="85" spans="1:22" s="3" customFormat="1">
      <c r="A85" s="72" t="str">
        <f>IF(B85&lt;&gt;"",IF(_xlfn.XLOOKUP(TEXT(B85,"#"),'Standard report'!$B$5:$B$505,'Standard report'!$C$5:$C$505,"nn")="Company","=HYPERLINK("&amp;""""&amp;"https://raw.githubusercontent.com/KyrillosMorgan/preparatory/main/"&amp;B85&amp;".jpg"&amp;""""&amp;",IMAGE("&amp;""""&amp;"https://raw.githubusercontent.com/KyrillosMorgan/preparatory/main/"&amp;B85&amp;".jpg"&amp;""""&amp;"))",""),"")</f>
        <v/>
      </c>
      <c r="B85" s="77"/>
      <c r="C85" s="77" t="str">
        <f>IF(B85&lt;&gt;"",_xlfn.XLOOKUP(Class!B85,Table1[ID],Table1[fname]),"")</f>
        <v/>
      </c>
      <c r="D85" s="76" t="str" cm="1">
        <f t="array" ref="D85">IF((B85&lt;&gt;"")*(COUNTIF(Table2[ID],Class!B85)&lt;&gt;0),INDEX(Attendance_sorted!$A$1:$CV$500,MATCH(Class!B85,Attendance_sorted!$A$1:$A$500),COUNTIF(Table2[ID],Class!B85)+1),"")</f>
        <v/>
      </c>
      <c r="E85" s="77" t="str" cm="1">
        <f t="array" aca="1" ref="E85" ca="1">IF(B85&lt;&gt;"",SUM(('Attendance table'!$A$2:$A$501=Class!B85)*('Attendance table'!$B$2:$CW$501&lt;&gt;"")*('Attendance table'!$B$1:$CW$1&gt;DATE(YEAR(TODAY()),MONTH(TODAY()),DAY(TODAY())-MOD(WEEKDAY(TODAY())-6,7))-((Table3[حساب الحضور من اخر عدد مرات])*7))),"")</f>
        <v/>
      </c>
      <c r="F85" s="79" t="str" cm="1">
        <f t="array" ref="F85">IF(B85&lt;&gt;"",IF(E85*100/Table3[حساب الحضور من اخر عدد مرات]&gt;100,1,E85/Table3[حساب الحضور من اخر عدد مرات]),"")</f>
        <v/>
      </c>
      <c r="G85" s="77" t="str">
        <f>IF(B85&lt;&gt;"",_xlfn.XLOOKUP(B85,Table1[ID],Table1[tel2]),"")</f>
        <v/>
      </c>
      <c r="H85" s="77" t="str">
        <f>IF(B85&lt;&gt;"",_xlfn.XLOOKUP(B85,Table1[ID],Table1[tel4]),"")</f>
        <v/>
      </c>
      <c r="I85" s="77" t="str">
        <f>IF(B85&lt;&gt;"",_xlfn.XLOOKUP(B85,Table1[ID],Table1[tel3]),"")</f>
        <v/>
      </c>
      <c r="J85" s="77" t="str">
        <f>IF(B85&lt;&gt;"",_xlfn.XLOOKUP(B85,Table1[ID],Table1[tel1]),"")</f>
        <v/>
      </c>
      <c r="K85" s="77" t="str">
        <f>IF($B85&lt;&gt;"",_xlfn.XLOOKUP(B85,Table1[ID],Table1[address1]),"")</f>
        <v/>
      </c>
      <c r="L85" s="77" t="str">
        <f>IF($B85&lt;&gt;"",_xlfn.XLOOKUP(B85,Table1[ID],Table1[address2]),"")</f>
        <v/>
      </c>
      <c r="M85" s="77" t="str">
        <f>IF($B85&lt;&gt;"",_xlfn.XLOOKUP(B85,Table1[ID],Table1[address3]),"")</f>
        <v/>
      </c>
      <c r="N85" s="77" t="str">
        <f>IF($B85&lt;&gt;"",_xlfn.XLOOKUP(B85,Table1[ID],Table1[address4]),"")</f>
        <v/>
      </c>
      <c r="O85" s="77" t="str">
        <f>IF($B85&lt;&gt;"",_xlfn.XLOOKUP(B85,Table1[ID],Table1[address5]),"")</f>
        <v/>
      </c>
      <c r="P85" s="77" t="str">
        <f>IF($B85&lt;&gt;"",_xlfn.XLOOKUP(B85,Table1[ID],Table1[address7]),"")</f>
        <v/>
      </c>
      <c r="Q85" s="77" t="str">
        <f>IF($B85&lt;&gt;"",_xlfn.XLOOKUP(B85,Table1[ID],Table1[address6]),"")</f>
        <v/>
      </c>
      <c r="R85" s="76" t="str">
        <f>IF($B85&lt;&gt;"",_xlfn.XLOOKUP(B85,Table1[ID],Table1[bdate]),"")</f>
        <v/>
      </c>
      <c r="S85" s="77" t="str">
        <f>IF($B85&lt;&gt;"",_xlfn.XLOOKUP(B85,Table1[ID],Table1[school_job]),"")</f>
        <v/>
      </c>
      <c r="T85" s="77" t="str">
        <f>IF($B85&lt;&gt;"",_xlfn.XLOOKUP(B85,Table1[ID],Table1[con_father]),"")</f>
        <v/>
      </c>
      <c r="U85" s="77" t="str">
        <f>IF($B85&lt;&gt;"",_xlfn.XLOOKUP(B85,Table1[ID],Table1[notes]),"")</f>
        <v/>
      </c>
      <c r="V85" s="80" t="str">
        <f>IF(B85&lt;&gt;"",IF(_xlfn.FLOOR.MATH(B85,100)=0,"غير موزع",_xlfn.XLOOKUP(_xlfn.FLOOR.MATH(B85,100),Classes!$A$1:$A$8,Classes!$B$1:$B$8,"error")),"")</f>
        <v/>
      </c>
    </row>
    <row r="86" spans="1:22" s="3" customFormat="1">
      <c r="A86" s="72" t="str">
        <f>IF(B86&lt;&gt;"",IF(_xlfn.XLOOKUP(TEXT(B86,"#"),'Standard report'!$B$5:$B$505,'Standard report'!$C$5:$C$505,"nn")="Company","=HYPERLINK("&amp;""""&amp;"https://raw.githubusercontent.com/KyrillosMorgan/preparatory/main/"&amp;B86&amp;".jpg"&amp;""""&amp;",IMAGE("&amp;""""&amp;"https://raw.githubusercontent.com/KyrillosMorgan/preparatory/main/"&amp;B86&amp;".jpg"&amp;""""&amp;"))",""),"")</f>
        <v/>
      </c>
      <c r="B86" s="77"/>
      <c r="C86" s="77" t="str">
        <f>IF(B86&lt;&gt;"",_xlfn.XLOOKUP(Class!B86,Table1[ID],Table1[fname]),"")</f>
        <v/>
      </c>
      <c r="D86" s="76" t="str" cm="1">
        <f t="array" ref="D86">IF((B86&lt;&gt;"")*(COUNTIF(Table2[ID],Class!B86)&lt;&gt;0),INDEX(Attendance_sorted!$A$1:$CV$500,MATCH(Class!B86,Attendance_sorted!$A$1:$A$500),COUNTIF(Table2[ID],Class!B86)+1),"")</f>
        <v/>
      </c>
      <c r="E86" s="77" t="str" cm="1">
        <f t="array" aca="1" ref="E86" ca="1">IF(B86&lt;&gt;"",SUM(('Attendance table'!$A$2:$A$501=Class!B86)*('Attendance table'!$B$2:$CW$501&lt;&gt;"")*('Attendance table'!$B$1:$CW$1&gt;DATE(YEAR(TODAY()),MONTH(TODAY()),DAY(TODAY())-MOD(WEEKDAY(TODAY())-6,7))-((Table3[حساب الحضور من اخر عدد مرات])*7))),"")</f>
        <v/>
      </c>
      <c r="F86" s="79" t="str" cm="1">
        <f t="array" ref="F86">IF(B86&lt;&gt;"",IF(E86*100/Table3[حساب الحضور من اخر عدد مرات]&gt;100,1,E86/Table3[حساب الحضور من اخر عدد مرات]),"")</f>
        <v/>
      </c>
      <c r="G86" s="77" t="str">
        <f>IF(B86&lt;&gt;"",_xlfn.XLOOKUP(B86,Table1[ID],Table1[tel2]),"")</f>
        <v/>
      </c>
      <c r="H86" s="77" t="str">
        <f>IF(B86&lt;&gt;"",_xlfn.XLOOKUP(B86,Table1[ID],Table1[tel4]),"")</f>
        <v/>
      </c>
      <c r="I86" s="77" t="str">
        <f>IF(B86&lt;&gt;"",_xlfn.XLOOKUP(B86,Table1[ID],Table1[tel3]),"")</f>
        <v/>
      </c>
      <c r="J86" s="77" t="str">
        <f>IF(B86&lt;&gt;"",_xlfn.XLOOKUP(B86,Table1[ID],Table1[tel1]),"")</f>
        <v/>
      </c>
      <c r="K86" s="77" t="str">
        <f>IF($B86&lt;&gt;"",_xlfn.XLOOKUP(B86,Table1[ID],Table1[address1]),"")</f>
        <v/>
      </c>
      <c r="L86" s="77" t="str">
        <f>IF($B86&lt;&gt;"",_xlfn.XLOOKUP(B86,Table1[ID],Table1[address2]),"")</f>
        <v/>
      </c>
      <c r="M86" s="77" t="str">
        <f>IF($B86&lt;&gt;"",_xlfn.XLOOKUP(B86,Table1[ID],Table1[address3]),"")</f>
        <v/>
      </c>
      <c r="N86" s="77" t="str">
        <f>IF($B86&lt;&gt;"",_xlfn.XLOOKUP(B86,Table1[ID],Table1[address4]),"")</f>
        <v/>
      </c>
      <c r="O86" s="77" t="str">
        <f>IF($B86&lt;&gt;"",_xlfn.XLOOKUP(B86,Table1[ID],Table1[address5]),"")</f>
        <v/>
      </c>
      <c r="P86" s="77" t="str">
        <f>IF($B86&lt;&gt;"",_xlfn.XLOOKUP(B86,Table1[ID],Table1[address7]),"")</f>
        <v/>
      </c>
      <c r="Q86" s="77" t="str">
        <f>IF($B86&lt;&gt;"",_xlfn.XLOOKUP(B86,Table1[ID],Table1[address6]),"")</f>
        <v/>
      </c>
      <c r="R86" s="76" t="str">
        <f>IF($B86&lt;&gt;"",_xlfn.XLOOKUP(B86,Table1[ID],Table1[bdate]),"")</f>
        <v/>
      </c>
      <c r="S86" s="77" t="str">
        <f>IF($B86&lt;&gt;"",_xlfn.XLOOKUP(B86,Table1[ID],Table1[school_job]),"")</f>
        <v/>
      </c>
      <c r="T86" s="77" t="str">
        <f>IF($B86&lt;&gt;"",_xlfn.XLOOKUP(B86,Table1[ID],Table1[con_father]),"")</f>
        <v/>
      </c>
      <c r="U86" s="77" t="str">
        <f>IF($B86&lt;&gt;"",_xlfn.XLOOKUP(B86,Table1[ID],Table1[notes]),"")</f>
        <v/>
      </c>
      <c r="V86" s="80" t="str">
        <f>IF(B86&lt;&gt;"",IF(_xlfn.FLOOR.MATH(B86,100)=0,"غير موزع",_xlfn.XLOOKUP(_xlfn.FLOOR.MATH(B86,100),Classes!$A$1:$A$8,Classes!$B$1:$B$8,"error")),"")</f>
        <v/>
      </c>
    </row>
    <row r="87" spans="1:22" s="3" customFormat="1">
      <c r="A87" s="72" t="str">
        <f>IF(B87&lt;&gt;"",IF(_xlfn.XLOOKUP(TEXT(B87,"#"),'Standard report'!$B$5:$B$505,'Standard report'!$C$5:$C$505,"nn")="Company","=HYPERLINK("&amp;""""&amp;"https://raw.githubusercontent.com/KyrillosMorgan/preparatory/main/"&amp;B87&amp;".jpg"&amp;""""&amp;",IMAGE("&amp;""""&amp;"https://raw.githubusercontent.com/KyrillosMorgan/preparatory/main/"&amp;B87&amp;".jpg"&amp;""""&amp;"))",""),"")</f>
        <v/>
      </c>
      <c r="B87" s="77"/>
      <c r="C87" s="77" t="str">
        <f>IF(B87&lt;&gt;"",_xlfn.XLOOKUP(Class!B87,Table1[ID],Table1[fname]),"")</f>
        <v/>
      </c>
      <c r="D87" s="76" t="str" cm="1">
        <f t="array" ref="D87">IF((B87&lt;&gt;"")*(COUNTIF(Table2[ID],Class!B87)&lt;&gt;0),INDEX(Attendance_sorted!$A$1:$CV$500,MATCH(Class!B87,Attendance_sorted!$A$1:$A$500),COUNTIF(Table2[ID],Class!B87)+1),"")</f>
        <v/>
      </c>
      <c r="E87" s="77" t="str" cm="1">
        <f t="array" aca="1" ref="E87" ca="1">IF(B87&lt;&gt;"",SUM(('Attendance table'!$A$2:$A$501=Class!B87)*('Attendance table'!$B$2:$CW$501&lt;&gt;"")*('Attendance table'!$B$1:$CW$1&gt;DATE(YEAR(TODAY()),MONTH(TODAY()),DAY(TODAY())-MOD(WEEKDAY(TODAY())-6,7))-((Table3[حساب الحضور من اخر عدد مرات])*7))),"")</f>
        <v/>
      </c>
      <c r="F87" s="79" t="str" cm="1">
        <f t="array" ref="F87">IF(B87&lt;&gt;"",IF(E87*100/Table3[حساب الحضور من اخر عدد مرات]&gt;100,1,E87/Table3[حساب الحضور من اخر عدد مرات]),"")</f>
        <v/>
      </c>
      <c r="G87" s="77" t="str">
        <f>IF(B87&lt;&gt;"",_xlfn.XLOOKUP(B87,Table1[ID],Table1[tel2]),"")</f>
        <v/>
      </c>
      <c r="H87" s="77" t="str">
        <f>IF(B87&lt;&gt;"",_xlfn.XLOOKUP(B87,Table1[ID],Table1[tel4]),"")</f>
        <v/>
      </c>
      <c r="I87" s="77" t="str">
        <f>IF(B87&lt;&gt;"",_xlfn.XLOOKUP(B87,Table1[ID],Table1[tel3]),"")</f>
        <v/>
      </c>
      <c r="J87" s="77" t="str">
        <f>IF(B87&lt;&gt;"",_xlfn.XLOOKUP(B87,Table1[ID],Table1[tel1]),"")</f>
        <v/>
      </c>
      <c r="K87" s="77" t="str">
        <f>IF($B87&lt;&gt;"",_xlfn.XLOOKUP(B87,Table1[ID],Table1[address1]),"")</f>
        <v/>
      </c>
      <c r="L87" s="77" t="str">
        <f>IF($B87&lt;&gt;"",_xlfn.XLOOKUP(B87,Table1[ID],Table1[address2]),"")</f>
        <v/>
      </c>
      <c r="M87" s="77" t="str">
        <f>IF($B87&lt;&gt;"",_xlfn.XLOOKUP(B87,Table1[ID],Table1[address3]),"")</f>
        <v/>
      </c>
      <c r="N87" s="77" t="str">
        <f>IF($B87&lt;&gt;"",_xlfn.XLOOKUP(B87,Table1[ID],Table1[address4]),"")</f>
        <v/>
      </c>
      <c r="O87" s="77" t="str">
        <f>IF($B87&lt;&gt;"",_xlfn.XLOOKUP(B87,Table1[ID],Table1[address5]),"")</f>
        <v/>
      </c>
      <c r="P87" s="77" t="str">
        <f>IF($B87&lt;&gt;"",_xlfn.XLOOKUP(B87,Table1[ID],Table1[address7]),"")</f>
        <v/>
      </c>
      <c r="Q87" s="77" t="str">
        <f>IF($B87&lt;&gt;"",_xlfn.XLOOKUP(B87,Table1[ID],Table1[address6]),"")</f>
        <v/>
      </c>
      <c r="R87" s="76" t="str">
        <f>IF($B87&lt;&gt;"",_xlfn.XLOOKUP(B87,Table1[ID],Table1[bdate]),"")</f>
        <v/>
      </c>
      <c r="S87" s="77" t="str">
        <f>IF($B87&lt;&gt;"",_xlfn.XLOOKUP(B87,Table1[ID],Table1[school_job]),"")</f>
        <v/>
      </c>
      <c r="T87" s="77" t="str">
        <f>IF($B87&lt;&gt;"",_xlfn.XLOOKUP(B87,Table1[ID],Table1[con_father]),"")</f>
        <v/>
      </c>
      <c r="U87" s="77" t="str">
        <f>IF($B87&lt;&gt;"",_xlfn.XLOOKUP(B87,Table1[ID],Table1[notes]),"")</f>
        <v/>
      </c>
      <c r="V87" s="80" t="str">
        <f>IF(B87&lt;&gt;"",IF(_xlfn.FLOOR.MATH(B87,100)=0,"غير موزع",_xlfn.XLOOKUP(_xlfn.FLOOR.MATH(B87,100),Classes!$A$1:$A$8,Classes!$B$1:$B$8,"error")),"")</f>
        <v/>
      </c>
    </row>
    <row r="88" spans="1:22" s="3" customFormat="1">
      <c r="A88" s="72" t="str">
        <f>IF(B88&lt;&gt;"",IF(_xlfn.XLOOKUP(TEXT(B88,"#"),'Standard report'!$B$5:$B$505,'Standard report'!$C$5:$C$505,"nn")="Company","=HYPERLINK("&amp;""""&amp;"https://raw.githubusercontent.com/KyrillosMorgan/preparatory/main/"&amp;B88&amp;".jpg"&amp;""""&amp;",IMAGE("&amp;""""&amp;"https://raw.githubusercontent.com/KyrillosMorgan/preparatory/main/"&amp;B88&amp;".jpg"&amp;""""&amp;"))",""),"")</f>
        <v/>
      </c>
      <c r="B88" s="77"/>
      <c r="C88" s="77" t="str">
        <f>IF(B88&lt;&gt;"",_xlfn.XLOOKUP(Class!B88,Table1[ID],Table1[fname]),"")</f>
        <v/>
      </c>
      <c r="D88" s="76" t="str" cm="1">
        <f t="array" ref="D88">IF((B88&lt;&gt;"")*(COUNTIF(Table2[ID],Class!B88)&lt;&gt;0),INDEX(Attendance_sorted!$A$1:$CV$500,MATCH(Class!B88,Attendance_sorted!$A$1:$A$500),COUNTIF(Table2[ID],Class!B88)+1),"")</f>
        <v/>
      </c>
      <c r="E88" s="77" t="str" cm="1">
        <f t="array" aca="1" ref="E88" ca="1">IF(B88&lt;&gt;"",SUM(('Attendance table'!$A$2:$A$501=Class!B88)*('Attendance table'!$B$2:$CW$501&lt;&gt;"")*('Attendance table'!$B$1:$CW$1&gt;DATE(YEAR(TODAY()),MONTH(TODAY()),DAY(TODAY())-MOD(WEEKDAY(TODAY())-6,7))-((Table3[حساب الحضور من اخر عدد مرات])*7))),"")</f>
        <v/>
      </c>
      <c r="F88" s="79" t="str" cm="1">
        <f t="array" ref="F88">IF(B88&lt;&gt;"",IF(E88*100/Table3[حساب الحضور من اخر عدد مرات]&gt;100,1,E88/Table3[حساب الحضور من اخر عدد مرات]),"")</f>
        <v/>
      </c>
      <c r="G88" s="77" t="str">
        <f>IF(B88&lt;&gt;"",_xlfn.XLOOKUP(B88,Table1[ID],Table1[tel2]),"")</f>
        <v/>
      </c>
      <c r="H88" s="77" t="str">
        <f>IF(B88&lt;&gt;"",_xlfn.XLOOKUP(B88,Table1[ID],Table1[tel4]),"")</f>
        <v/>
      </c>
      <c r="I88" s="77" t="str">
        <f>IF(B88&lt;&gt;"",_xlfn.XLOOKUP(B88,Table1[ID],Table1[tel3]),"")</f>
        <v/>
      </c>
      <c r="J88" s="77" t="str">
        <f>IF(B88&lt;&gt;"",_xlfn.XLOOKUP(B88,Table1[ID],Table1[tel1]),"")</f>
        <v/>
      </c>
      <c r="K88" s="77" t="str">
        <f>IF($B88&lt;&gt;"",_xlfn.XLOOKUP(B88,Table1[ID],Table1[address1]),"")</f>
        <v/>
      </c>
      <c r="L88" s="77" t="str">
        <f>IF($B88&lt;&gt;"",_xlfn.XLOOKUP(B88,Table1[ID],Table1[address2]),"")</f>
        <v/>
      </c>
      <c r="M88" s="77" t="str">
        <f>IF($B88&lt;&gt;"",_xlfn.XLOOKUP(B88,Table1[ID],Table1[address3]),"")</f>
        <v/>
      </c>
      <c r="N88" s="77" t="str">
        <f>IF($B88&lt;&gt;"",_xlfn.XLOOKUP(B88,Table1[ID],Table1[address4]),"")</f>
        <v/>
      </c>
      <c r="O88" s="77" t="str">
        <f>IF($B88&lt;&gt;"",_xlfn.XLOOKUP(B88,Table1[ID],Table1[address5]),"")</f>
        <v/>
      </c>
      <c r="P88" s="77" t="str">
        <f>IF($B88&lt;&gt;"",_xlfn.XLOOKUP(B88,Table1[ID],Table1[address7]),"")</f>
        <v/>
      </c>
      <c r="Q88" s="77" t="str">
        <f>IF($B88&lt;&gt;"",_xlfn.XLOOKUP(B88,Table1[ID],Table1[address6]),"")</f>
        <v/>
      </c>
      <c r="R88" s="76" t="str">
        <f>IF($B88&lt;&gt;"",_xlfn.XLOOKUP(B88,Table1[ID],Table1[bdate]),"")</f>
        <v/>
      </c>
      <c r="S88" s="77" t="str">
        <f>IF($B88&lt;&gt;"",_xlfn.XLOOKUP(B88,Table1[ID],Table1[school_job]),"")</f>
        <v/>
      </c>
      <c r="T88" s="77" t="str">
        <f>IF($B88&lt;&gt;"",_xlfn.XLOOKUP(B88,Table1[ID],Table1[con_father]),"")</f>
        <v/>
      </c>
      <c r="U88" s="77" t="str">
        <f>IF($B88&lt;&gt;"",_xlfn.XLOOKUP(B88,Table1[ID],Table1[notes]),"")</f>
        <v/>
      </c>
      <c r="V88" s="80" t="str">
        <f>IF(B88&lt;&gt;"",IF(_xlfn.FLOOR.MATH(B88,100)=0,"غير موزع",_xlfn.XLOOKUP(_xlfn.FLOOR.MATH(B88,100),Classes!$A$1:$A$8,Classes!$B$1:$B$8,"error")),"")</f>
        <v/>
      </c>
    </row>
    <row r="89" spans="1:22" s="3" customFormat="1">
      <c r="A89" s="72" t="str">
        <f>IF(B89&lt;&gt;"",IF(_xlfn.XLOOKUP(TEXT(B89,"#"),'Standard report'!$B$5:$B$505,'Standard report'!$C$5:$C$505,"nn")="Company","=HYPERLINK("&amp;""""&amp;"https://raw.githubusercontent.com/KyrillosMorgan/preparatory/main/"&amp;B89&amp;".jpg"&amp;""""&amp;",IMAGE("&amp;""""&amp;"https://raw.githubusercontent.com/KyrillosMorgan/preparatory/main/"&amp;B89&amp;".jpg"&amp;""""&amp;"))",""),"")</f>
        <v/>
      </c>
      <c r="B89" s="77"/>
      <c r="C89" s="77" t="str">
        <f>IF(B89&lt;&gt;"",_xlfn.XLOOKUP(Class!B89,Table1[ID],Table1[fname]),"")</f>
        <v/>
      </c>
      <c r="D89" s="76" t="str" cm="1">
        <f t="array" ref="D89">IF((B89&lt;&gt;"")*(COUNTIF(Table2[ID],Class!B89)&lt;&gt;0),INDEX(Attendance_sorted!$A$1:$CV$500,MATCH(Class!B89,Attendance_sorted!$A$1:$A$500),COUNTIF(Table2[ID],Class!B89)+1),"")</f>
        <v/>
      </c>
      <c r="E89" s="77" t="str" cm="1">
        <f t="array" aca="1" ref="E89" ca="1">IF(B89&lt;&gt;"",SUM(('Attendance table'!$A$2:$A$501=Class!B89)*('Attendance table'!$B$2:$CW$501&lt;&gt;"")*('Attendance table'!$B$1:$CW$1&gt;DATE(YEAR(TODAY()),MONTH(TODAY()),DAY(TODAY())-MOD(WEEKDAY(TODAY())-6,7))-((Table3[حساب الحضور من اخر عدد مرات])*7))),"")</f>
        <v/>
      </c>
      <c r="F89" s="79" t="str" cm="1">
        <f t="array" ref="F89">IF(B89&lt;&gt;"",IF(E89*100/Table3[حساب الحضور من اخر عدد مرات]&gt;100,1,E89/Table3[حساب الحضور من اخر عدد مرات]),"")</f>
        <v/>
      </c>
      <c r="G89" s="77" t="str">
        <f>IF(B89&lt;&gt;"",_xlfn.XLOOKUP(B89,Table1[ID],Table1[tel2]),"")</f>
        <v/>
      </c>
      <c r="H89" s="77" t="str">
        <f>IF(B89&lt;&gt;"",_xlfn.XLOOKUP(B89,Table1[ID],Table1[tel4]),"")</f>
        <v/>
      </c>
      <c r="I89" s="77" t="str">
        <f>IF(B89&lt;&gt;"",_xlfn.XLOOKUP(B89,Table1[ID],Table1[tel3]),"")</f>
        <v/>
      </c>
      <c r="J89" s="77" t="str">
        <f>IF(B89&lt;&gt;"",_xlfn.XLOOKUP(B89,Table1[ID],Table1[tel1]),"")</f>
        <v/>
      </c>
      <c r="K89" s="77" t="str">
        <f>IF($B89&lt;&gt;"",_xlfn.XLOOKUP(B89,Table1[ID],Table1[address1]),"")</f>
        <v/>
      </c>
      <c r="L89" s="77" t="str">
        <f>IF($B89&lt;&gt;"",_xlfn.XLOOKUP(B89,Table1[ID],Table1[address2]),"")</f>
        <v/>
      </c>
      <c r="M89" s="77" t="str">
        <f>IF($B89&lt;&gt;"",_xlfn.XLOOKUP(B89,Table1[ID],Table1[address3]),"")</f>
        <v/>
      </c>
      <c r="N89" s="77" t="str">
        <f>IF($B89&lt;&gt;"",_xlfn.XLOOKUP(B89,Table1[ID],Table1[address4]),"")</f>
        <v/>
      </c>
      <c r="O89" s="77" t="str">
        <f>IF($B89&lt;&gt;"",_xlfn.XLOOKUP(B89,Table1[ID],Table1[address5]),"")</f>
        <v/>
      </c>
      <c r="P89" s="77" t="str">
        <f>IF($B89&lt;&gt;"",_xlfn.XLOOKUP(B89,Table1[ID],Table1[address7]),"")</f>
        <v/>
      </c>
      <c r="Q89" s="77" t="str">
        <f>IF($B89&lt;&gt;"",_xlfn.XLOOKUP(B89,Table1[ID],Table1[address6]),"")</f>
        <v/>
      </c>
      <c r="R89" s="76" t="str">
        <f>IF($B89&lt;&gt;"",_xlfn.XLOOKUP(B89,Table1[ID],Table1[bdate]),"")</f>
        <v/>
      </c>
      <c r="S89" s="77" t="str">
        <f>IF($B89&lt;&gt;"",_xlfn.XLOOKUP(B89,Table1[ID],Table1[school_job]),"")</f>
        <v/>
      </c>
      <c r="T89" s="77" t="str">
        <f>IF($B89&lt;&gt;"",_xlfn.XLOOKUP(B89,Table1[ID],Table1[con_father]),"")</f>
        <v/>
      </c>
      <c r="U89" s="77" t="str">
        <f>IF($B89&lt;&gt;"",_xlfn.XLOOKUP(B89,Table1[ID],Table1[notes]),"")</f>
        <v/>
      </c>
      <c r="V89" s="80" t="str">
        <f>IF(B89&lt;&gt;"",IF(_xlfn.FLOOR.MATH(B89,100)=0,"غير موزع",_xlfn.XLOOKUP(_xlfn.FLOOR.MATH(B89,100),Classes!$A$1:$A$8,Classes!$B$1:$B$8,"error")),"")</f>
        <v/>
      </c>
    </row>
    <row r="90" spans="1:22" s="3" customFormat="1">
      <c r="A90" s="72" t="str">
        <f>IF(B90&lt;&gt;"",IF(_xlfn.XLOOKUP(TEXT(B90,"#"),'Standard report'!$B$5:$B$505,'Standard report'!$C$5:$C$505,"nn")="Company","=HYPERLINK("&amp;""""&amp;"https://raw.githubusercontent.com/KyrillosMorgan/preparatory/main/"&amp;B90&amp;".jpg"&amp;""""&amp;",IMAGE("&amp;""""&amp;"https://raw.githubusercontent.com/KyrillosMorgan/preparatory/main/"&amp;B90&amp;".jpg"&amp;""""&amp;"))",""),"")</f>
        <v/>
      </c>
      <c r="B90" s="77"/>
      <c r="C90" s="77" t="str">
        <f>IF(B90&lt;&gt;"",_xlfn.XLOOKUP(Class!B90,Table1[ID],Table1[fname]),"")</f>
        <v/>
      </c>
      <c r="D90" s="76" t="str" cm="1">
        <f t="array" ref="D90">IF((B90&lt;&gt;"")*(COUNTIF(Table2[ID],Class!B90)&lt;&gt;0),INDEX(Attendance_sorted!$A$1:$CV$500,MATCH(Class!B90,Attendance_sorted!$A$1:$A$500),COUNTIF(Table2[ID],Class!B90)+1),"")</f>
        <v/>
      </c>
      <c r="E90" s="77" t="str" cm="1">
        <f t="array" aca="1" ref="E90" ca="1">IF(B90&lt;&gt;"",SUM(('Attendance table'!$A$2:$A$501=Class!B90)*('Attendance table'!$B$2:$CW$501&lt;&gt;"")*('Attendance table'!$B$1:$CW$1&gt;DATE(YEAR(TODAY()),MONTH(TODAY()),DAY(TODAY())-MOD(WEEKDAY(TODAY())-6,7))-((Table3[حساب الحضور من اخر عدد مرات])*7))),"")</f>
        <v/>
      </c>
      <c r="F90" s="79" t="str" cm="1">
        <f t="array" ref="F90">IF(B90&lt;&gt;"",IF(E90*100/Table3[حساب الحضور من اخر عدد مرات]&gt;100,1,E90/Table3[حساب الحضور من اخر عدد مرات]),"")</f>
        <v/>
      </c>
      <c r="G90" s="77" t="str">
        <f>IF(B90&lt;&gt;"",_xlfn.XLOOKUP(B90,Table1[ID],Table1[tel2]),"")</f>
        <v/>
      </c>
      <c r="H90" s="77" t="str">
        <f>IF(B90&lt;&gt;"",_xlfn.XLOOKUP(B90,Table1[ID],Table1[tel4]),"")</f>
        <v/>
      </c>
      <c r="I90" s="77" t="str">
        <f>IF(B90&lt;&gt;"",_xlfn.XLOOKUP(B90,Table1[ID],Table1[tel3]),"")</f>
        <v/>
      </c>
      <c r="J90" s="77" t="str">
        <f>IF(B90&lt;&gt;"",_xlfn.XLOOKUP(B90,Table1[ID],Table1[tel1]),"")</f>
        <v/>
      </c>
      <c r="K90" s="77" t="str">
        <f>IF($B90&lt;&gt;"",_xlfn.XLOOKUP(B90,Table1[ID],Table1[address1]),"")</f>
        <v/>
      </c>
      <c r="L90" s="77" t="str">
        <f>IF($B90&lt;&gt;"",_xlfn.XLOOKUP(B90,Table1[ID],Table1[address2]),"")</f>
        <v/>
      </c>
      <c r="M90" s="77" t="str">
        <f>IF($B90&lt;&gt;"",_xlfn.XLOOKUP(B90,Table1[ID],Table1[address3]),"")</f>
        <v/>
      </c>
      <c r="N90" s="77" t="str">
        <f>IF($B90&lt;&gt;"",_xlfn.XLOOKUP(B90,Table1[ID],Table1[address4]),"")</f>
        <v/>
      </c>
      <c r="O90" s="77" t="str">
        <f>IF($B90&lt;&gt;"",_xlfn.XLOOKUP(B90,Table1[ID],Table1[address5]),"")</f>
        <v/>
      </c>
      <c r="P90" s="77" t="str">
        <f>IF($B90&lt;&gt;"",_xlfn.XLOOKUP(B90,Table1[ID],Table1[address7]),"")</f>
        <v/>
      </c>
      <c r="Q90" s="77" t="str">
        <f>IF($B90&lt;&gt;"",_xlfn.XLOOKUP(B90,Table1[ID],Table1[address6]),"")</f>
        <v/>
      </c>
      <c r="R90" s="76" t="str">
        <f>IF($B90&lt;&gt;"",_xlfn.XLOOKUP(B90,Table1[ID],Table1[bdate]),"")</f>
        <v/>
      </c>
      <c r="S90" s="77" t="str">
        <f>IF($B90&lt;&gt;"",_xlfn.XLOOKUP(B90,Table1[ID],Table1[school_job]),"")</f>
        <v/>
      </c>
      <c r="T90" s="77" t="str">
        <f>IF($B90&lt;&gt;"",_xlfn.XLOOKUP(B90,Table1[ID],Table1[con_father]),"")</f>
        <v/>
      </c>
      <c r="U90" s="77" t="str">
        <f>IF($B90&lt;&gt;"",_xlfn.XLOOKUP(B90,Table1[ID],Table1[notes]),"")</f>
        <v/>
      </c>
      <c r="V90" s="80" t="str">
        <f>IF(B90&lt;&gt;"",IF(_xlfn.FLOOR.MATH(B90,100)=0,"غير موزع",_xlfn.XLOOKUP(_xlfn.FLOOR.MATH(B90,100),Classes!$A$1:$A$8,Classes!$B$1:$B$8,"error")),"")</f>
        <v/>
      </c>
    </row>
    <row r="91" spans="1:22" s="3" customFormat="1">
      <c r="A91" s="72" t="str">
        <f>IF(B91&lt;&gt;"",IF(_xlfn.XLOOKUP(TEXT(B91,"#"),'Standard report'!$B$5:$B$505,'Standard report'!$C$5:$C$505,"nn")="Company","=HYPERLINK("&amp;""""&amp;"https://raw.githubusercontent.com/KyrillosMorgan/preparatory/main/"&amp;B91&amp;".jpg"&amp;""""&amp;",IMAGE("&amp;""""&amp;"https://raw.githubusercontent.com/KyrillosMorgan/preparatory/main/"&amp;B91&amp;".jpg"&amp;""""&amp;"))",""),"")</f>
        <v/>
      </c>
      <c r="B91" s="77"/>
      <c r="C91" s="77" t="str">
        <f>IF(B91&lt;&gt;"",_xlfn.XLOOKUP(Class!B91,Table1[ID],Table1[fname]),"")</f>
        <v/>
      </c>
      <c r="D91" s="76" t="str" cm="1">
        <f t="array" ref="D91">IF((B91&lt;&gt;"")*(COUNTIF(Table2[ID],Class!B91)&lt;&gt;0),INDEX(Attendance_sorted!$A$1:$CV$500,MATCH(Class!B91,Attendance_sorted!$A$1:$A$500),COUNTIF(Table2[ID],Class!B91)+1),"")</f>
        <v/>
      </c>
      <c r="E91" s="77" t="str" cm="1">
        <f t="array" aca="1" ref="E91" ca="1">IF(B91&lt;&gt;"",SUM(('Attendance table'!$A$2:$A$501=Class!B91)*('Attendance table'!$B$2:$CW$501&lt;&gt;"")*('Attendance table'!$B$1:$CW$1&gt;DATE(YEAR(TODAY()),MONTH(TODAY()),DAY(TODAY())-MOD(WEEKDAY(TODAY())-6,7))-((Table3[حساب الحضور من اخر عدد مرات])*7))),"")</f>
        <v/>
      </c>
      <c r="F91" s="79" t="str" cm="1">
        <f t="array" ref="F91">IF(B91&lt;&gt;"",IF(E91*100/Table3[حساب الحضور من اخر عدد مرات]&gt;100,1,E91/Table3[حساب الحضور من اخر عدد مرات]),"")</f>
        <v/>
      </c>
      <c r="G91" s="77" t="str">
        <f>IF(B91&lt;&gt;"",_xlfn.XLOOKUP(B91,Table1[ID],Table1[tel2]),"")</f>
        <v/>
      </c>
      <c r="H91" s="77" t="str">
        <f>IF(B91&lt;&gt;"",_xlfn.XLOOKUP(B91,Table1[ID],Table1[tel4]),"")</f>
        <v/>
      </c>
      <c r="I91" s="77" t="str">
        <f>IF(B91&lt;&gt;"",_xlfn.XLOOKUP(B91,Table1[ID],Table1[tel3]),"")</f>
        <v/>
      </c>
      <c r="J91" s="77" t="str">
        <f>IF(B91&lt;&gt;"",_xlfn.XLOOKUP(B91,Table1[ID],Table1[tel1]),"")</f>
        <v/>
      </c>
      <c r="K91" s="77" t="str">
        <f>IF($B91&lt;&gt;"",_xlfn.XLOOKUP(B91,Table1[ID],Table1[address1]),"")</f>
        <v/>
      </c>
      <c r="L91" s="77" t="str">
        <f>IF($B91&lt;&gt;"",_xlfn.XLOOKUP(B91,Table1[ID],Table1[address2]),"")</f>
        <v/>
      </c>
      <c r="M91" s="77" t="str">
        <f>IF($B91&lt;&gt;"",_xlfn.XLOOKUP(B91,Table1[ID],Table1[address3]),"")</f>
        <v/>
      </c>
      <c r="N91" s="77" t="str">
        <f>IF($B91&lt;&gt;"",_xlfn.XLOOKUP(B91,Table1[ID],Table1[address4]),"")</f>
        <v/>
      </c>
      <c r="O91" s="77" t="str">
        <f>IF($B91&lt;&gt;"",_xlfn.XLOOKUP(B91,Table1[ID],Table1[address5]),"")</f>
        <v/>
      </c>
      <c r="P91" s="77" t="str">
        <f>IF($B91&lt;&gt;"",_xlfn.XLOOKUP(B91,Table1[ID],Table1[address7]),"")</f>
        <v/>
      </c>
      <c r="Q91" s="77" t="str">
        <f>IF($B91&lt;&gt;"",_xlfn.XLOOKUP(B91,Table1[ID],Table1[address6]),"")</f>
        <v/>
      </c>
      <c r="R91" s="76" t="str">
        <f>IF($B91&lt;&gt;"",_xlfn.XLOOKUP(B91,Table1[ID],Table1[bdate]),"")</f>
        <v/>
      </c>
      <c r="S91" s="77" t="str">
        <f>IF($B91&lt;&gt;"",_xlfn.XLOOKUP(B91,Table1[ID],Table1[school_job]),"")</f>
        <v/>
      </c>
      <c r="T91" s="77" t="str">
        <f>IF($B91&lt;&gt;"",_xlfn.XLOOKUP(B91,Table1[ID],Table1[con_father]),"")</f>
        <v/>
      </c>
      <c r="U91" s="77" t="str">
        <f>IF($B91&lt;&gt;"",_xlfn.XLOOKUP(B91,Table1[ID],Table1[notes]),"")</f>
        <v/>
      </c>
      <c r="V91" s="80" t="str">
        <f>IF(B91&lt;&gt;"",IF(_xlfn.FLOOR.MATH(B91,100)=0,"غير موزع",_xlfn.XLOOKUP(_xlfn.FLOOR.MATH(B91,100),Classes!$A$1:$A$8,Classes!$B$1:$B$8,"error")),"")</f>
        <v/>
      </c>
    </row>
    <row r="92" spans="1:22" s="3" customFormat="1">
      <c r="A92" s="72" t="str">
        <f>IF(B92&lt;&gt;"",IF(_xlfn.XLOOKUP(TEXT(B92,"#"),'Standard report'!$B$5:$B$505,'Standard report'!$C$5:$C$505,"nn")="Company","=HYPERLINK("&amp;""""&amp;"https://raw.githubusercontent.com/KyrillosMorgan/preparatory/main/"&amp;B92&amp;".jpg"&amp;""""&amp;",IMAGE("&amp;""""&amp;"https://raw.githubusercontent.com/KyrillosMorgan/preparatory/main/"&amp;B92&amp;".jpg"&amp;""""&amp;"))",""),"")</f>
        <v/>
      </c>
      <c r="B92" s="77"/>
      <c r="C92" s="77" t="str">
        <f>IF(B92&lt;&gt;"",_xlfn.XLOOKUP(Class!B92,Table1[ID],Table1[fname]),"")</f>
        <v/>
      </c>
      <c r="D92" s="76" t="str" cm="1">
        <f t="array" ref="D92">IF((B92&lt;&gt;"")*(COUNTIF(Table2[ID],Class!B92)&lt;&gt;0),INDEX(Attendance_sorted!$A$1:$CV$500,MATCH(Class!B92,Attendance_sorted!$A$1:$A$500),COUNTIF(Table2[ID],Class!B92)+1),"")</f>
        <v/>
      </c>
      <c r="E92" s="77" t="str" cm="1">
        <f t="array" aca="1" ref="E92" ca="1">IF(B92&lt;&gt;"",SUM(('Attendance table'!$A$2:$A$501=Class!B92)*('Attendance table'!$B$2:$CW$501&lt;&gt;"")*('Attendance table'!$B$1:$CW$1&gt;DATE(YEAR(TODAY()),MONTH(TODAY()),DAY(TODAY())-MOD(WEEKDAY(TODAY())-6,7))-((Table3[حساب الحضور من اخر عدد مرات])*7))),"")</f>
        <v/>
      </c>
      <c r="F92" s="79" t="str" cm="1">
        <f t="array" ref="F92">IF(B92&lt;&gt;"",IF(E92*100/Table3[حساب الحضور من اخر عدد مرات]&gt;100,1,E92/Table3[حساب الحضور من اخر عدد مرات]),"")</f>
        <v/>
      </c>
      <c r="G92" s="77" t="str">
        <f>IF(B92&lt;&gt;"",_xlfn.XLOOKUP(B92,Table1[ID],Table1[tel2]),"")</f>
        <v/>
      </c>
      <c r="H92" s="77" t="str">
        <f>IF(B92&lt;&gt;"",_xlfn.XLOOKUP(B92,Table1[ID],Table1[tel4]),"")</f>
        <v/>
      </c>
      <c r="I92" s="77" t="str">
        <f>IF(B92&lt;&gt;"",_xlfn.XLOOKUP(B92,Table1[ID],Table1[tel3]),"")</f>
        <v/>
      </c>
      <c r="J92" s="77" t="str">
        <f>IF(B92&lt;&gt;"",_xlfn.XLOOKUP(B92,Table1[ID],Table1[tel1]),"")</f>
        <v/>
      </c>
      <c r="K92" s="77" t="str">
        <f>IF($B92&lt;&gt;"",_xlfn.XLOOKUP(B92,Table1[ID],Table1[address1]),"")</f>
        <v/>
      </c>
      <c r="L92" s="77" t="str">
        <f>IF($B92&lt;&gt;"",_xlfn.XLOOKUP(B92,Table1[ID],Table1[address2]),"")</f>
        <v/>
      </c>
      <c r="M92" s="77" t="str">
        <f>IF($B92&lt;&gt;"",_xlfn.XLOOKUP(B92,Table1[ID],Table1[address3]),"")</f>
        <v/>
      </c>
      <c r="N92" s="77" t="str">
        <f>IF($B92&lt;&gt;"",_xlfn.XLOOKUP(B92,Table1[ID],Table1[address4]),"")</f>
        <v/>
      </c>
      <c r="O92" s="77" t="str">
        <f>IF($B92&lt;&gt;"",_xlfn.XLOOKUP(B92,Table1[ID],Table1[address5]),"")</f>
        <v/>
      </c>
      <c r="P92" s="77" t="str">
        <f>IF($B92&lt;&gt;"",_xlfn.XLOOKUP(B92,Table1[ID],Table1[address7]),"")</f>
        <v/>
      </c>
      <c r="Q92" s="77" t="str">
        <f>IF($B92&lt;&gt;"",_xlfn.XLOOKUP(B92,Table1[ID],Table1[address6]),"")</f>
        <v/>
      </c>
      <c r="R92" s="76" t="str">
        <f>IF($B92&lt;&gt;"",_xlfn.XLOOKUP(B92,Table1[ID],Table1[bdate]),"")</f>
        <v/>
      </c>
      <c r="S92" s="77" t="str">
        <f>IF($B92&lt;&gt;"",_xlfn.XLOOKUP(B92,Table1[ID],Table1[school_job]),"")</f>
        <v/>
      </c>
      <c r="T92" s="77" t="str">
        <f>IF($B92&lt;&gt;"",_xlfn.XLOOKUP(B92,Table1[ID],Table1[con_father]),"")</f>
        <v/>
      </c>
      <c r="U92" s="77" t="str">
        <f>IF($B92&lt;&gt;"",_xlfn.XLOOKUP(B92,Table1[ID],Table1[notes]),"")</f>
        <v/>
      </c>
      <c r="V92" s="80" t="str">
        <f>IF(B92&lt;&gt;"",IF(_xlfn.FLOOR.MATH(B92,100)=0,"غير موزع",_xlfn.XLOOKUP(_xlfn.FLOOR.MATH(B92,100),Classes!$A$1:$A$8,Classes!$B$1:$B$8,"error")),"")</f>
        <v/>
      </c>
    </row>
    <row r="93" spans="1:22" s="3" customFormat="1">
      <c r="A93" s="72" t="str">
        <f>IF(B93&lt;&gt;"",IF(_xlfn.XLOOKUP(TEXT(B93,"#"),'Standard report'!$B$5:$B$505,'Standard report'!$C$5:$C$505,"nn")="Company","=HYPERLINK("&amp;""""&amp;"https://raw.githubusercontent.com/KyrillosMorgan/preparatory/main/"&amp;B93&amp;".jpg"&amp;""""&amp;",IMAGE("&amp;""""&amp;"https://raw.githubusercontent.com/KyrillosMorgan/preparatory/main/"&amp;B93&amp;".jpg"&amp;""""&amp;"))",""),"")</f>
        <v/>
      </c>
      <c r="B93" s="77"/>
      <c r="C93" s="77" t="str">
        <f>IF(B93&lt;&gt;"",_xlfn.XLOOKUP(Class!B93,Table1[ID],Table1[fname]),"")</f>
        <v/>
      </c>
      <c r="D93" s="76" t="str" cm="1">
        <f t="array" ref="D93">IF((B93&lt;&gt;"")*(COUNTIF(Table2[ID],Class!B93)&lt;&gt;0),INDEX(Attendance_sorted!$A$1:$CV$500,MATCH(Class!B93,Attendance_sorted!$A$1:$A$500),COUNTIF(Table2[ID],Class!B93)+1),"")</f>
        <v/>
      </c>
      <c r="E93" s="77" t="str" cm="1">
        <f t="array" aca="1" ref="E93" ca="1">IF(B93&lt;&gt;"",SUM(('Attendance table'!$A$2:$A$501=Class!B93)*('Attendance table'!$B$2:$CW$501&lt;&gt;"")*('Attendance table'!$B$1:$CW$1&gt;DATE(YEAR(TODAY()),MONTH(TODAY()),DAY(TODAY())-MOD(WEEKDAY(TODAY())-6,7))-((Table3[حساب الحضور من اخر عدد مرات])*7))),"")</f>
        <v/>
      </c>
      <c r="F93" s="79" t="str" cm="1">
        <f t="array" ref="F93">IF(B93&lt;&gt;"",IF(E93*100/Table3[حساب الحضور من اخر عدد مرات]&gt;100,1,E93/Table3[حساب الحضور من اخر عدد مرات]),"")</f>
        <v/>
      </c>
      <c r="G93" s="77" t="str">
        <f>IF(B93&lt;&gt;"",_xlfn.XLOOKUP(B93,Table1[ID],Table1[tel2]),"")</f>
        <v/>
      </c>
      <c r="H93" s="77" t="str">
        <f>IF(B93&lt;&gt;"",_xlfn.XLOOKUP(B93,Table1[ID],Table1[tel4]),"")</f>
        <v/>
      </c>
      <c r="I93" s="77" t="str">
        <f>IF(B93&lt;&gt;"",_xlfn.XLOOKUP(B93,Table1[ID],Table1[tel3]),"")</f>
        <v/>
      </c>
      <c r="J93" s="77" t="str">
        <f>IF(B93&lt;&gt;"",_xlfn.XLOOKUP(B93,Table1[ID],Table1[tel1]),"")</f>
        <v/>
      </c>
      <c r="K93" s="77" t="str">
        <f>IF($B93&lt;&gt;"",_xlfn.XLOOKUP(B93,Table1[ID],Table1[address1]),"")</f>
        <v/>
      </c>
      <c r="L93" s="77" t="str">
        <f>IF($B93&lt;&gt;"",_xlfn.XLOOKUP(B93,Table1[ID],Table1[address2]),"")</f>
        <v/>
      </c>
      <c r="M93" s="77" t="str">
        <f>IF($B93&lt;&gt;"",_xlfn.XLOOKUP(B93,Table1[ID],Table1[address3]),"")</f>
        <v/>
      </c>
      <c r="N93" s="77" t="str">
        <f>IF($B93&lt;&gt;"",_xlfn.XLOOKUP(B93,Table1[ID],Table1[address4]),"")</f>
        <v/>
      </c>
      <c r="O93" s="77" t="str">
        <f>IF($B93&lt;&gt;"",_xlfn.XLOOKUP(B93,Table1[ID],Table1[address5]),"")</f>
        <v/>
      </c>
      <c r="P93" s="77" t="str">
        <f>IF($B93&lt;&gt;"",_xlfn.XLOOKUP(B93,Table1[ID],Table1[address7]),"")</f>
        <v/>
      </c>
      <c r="Q93" s="77" t="str">
        <f>IF($B93&lt;&gt;"",_xlfn.XLOOKUP(B93,Table1[ID],Table1[address6]),"")</f>
        <v/>
      </c>
      <c r="R93" s="76" t="str">
        <f>IF($B93&lt;&gt;"",_xlfn.XLOOKUP(B93,Table1[ID],Table1[bdate]),"")</f>
        <v/>
      </c>
      <c r="S93" s="77" t="str">
        <f>IF($B93&lt;&gt;"",_xlfn.XLOOKUP(B93,Table1[ID],Table1[school_job]),"")</f>
        <v/>
      </c>
      <c r="T93" s="77" t="str">
        <f>IF($B93&lt;&gt;"",_xlfn.XLOOKUP(B93,Table1[ID],Table1[con_father]),"")</f>
        <v/>
      </c>
      <c r="U93" s="77" t="str">
        <f>IF($B93&lt;&gt;"",_xlfn.XLOOKUP(B93,Table1[ID],Table1[notes]),"")</f>
        <v/>
      </c>
      <c r="V93" s="80" t="str">
        <f>IF(B93&lt;&gt;"",IF(_xlfn.FLOOR.MATH(B93,100)=0,"غير موزع",_xlfn.XLOOKUP(_xlfn.FLOOR.MATH(B93,100),Classes!$A$1:$A$8,Classes!$B$1:$B$8,"error")),"")</f>
        <v/>
      </c>
    </row>
    <row r="94" spans="1:22" s="3" customFormat="1">
      <c r="A94" s="72" t="str">
        <f>IF(B94&lt;&gt;"",IF(_xlfn.XLOOKUP(TEXT(B94,"#"),'Standard report'!$B$5:$B$505,'Standard report'!$C$5:$C$505,"nn")="Company","=HYPERLINK("&amp;""""&amp;"https://raw.githubusercontent.com/KyrillosMorgan/preparatory/main/"&amp;B94&amp;".jpg"&amp;""""&amp;",IMAGE("&amp;""""&amp;"https://raw.githubusercontent.com/KyrillosMorgan/preparatory/main/"&amp;B94&amp;".jpg"&amp;""""&amp;"))",""),"")</f>
        <v/>
      </c>
      <c r="B94" s="77"/>
      <c r="C94" s="77" t="str">
        <f>IF(B94&lt;&gt;"",_xlfn.XLOOKUP(Class!B94,Table1[ID],Table1[fname]),"")</f>
        <v/>
      </c>
      <c r="D94" s="76" t="str" cm="1">
        <f t="array" ref="D94">IF((B94&lt;&gt;"")*(COUNTIF(Table2[ID],Class!B94)&lt;&gt;0),INDEX(Attendance_sorted!$A$1:$CV$500,MATCH(Class!B94,Attendance_sorted!$A$1:$A$500),COUNTIF(Table2[ID],Class!B94)+1),"")</f>
        <v/>
      </c>
      <c r="E94" s="77" t="str" cm="1">
        <f t="array" aca="1" ref="E94" ca="1">IF(B94&lt;&gt;"",SUM(('Attendance table'!$A$2:$A$501=Class!B94)*('Attendance table'!$B$2:$CW$501&lt;&gt;"")*('Attendance table'!$B$1:$CW$1&gt;DATE(YEAR(TODAY()),MONTH(TODAY()),DAY(TODAY())-MOD(WEEKDAY(TODAY())-6,7))-((Table3[حساب الحضور من اخر عدد مرات])*7))),"")</f>
        <v/>
      </c>
      <c r="F94" s="79" t="str" cm="1">
        <f t="array" ref="F94">IF(B94&lt;&gt;"",IF(E94*100/Table3[حساب الحضور من اخر عدد مرات]&gt;100,1,E94/Table3[حساب الحضور من اخر عدد مرات]),"")</f>
        <v/>
      </c>
      <c r="G94" s="77" t="str">
        <f>IF(B94&lt;&gt;"",_xlfn.XLOOKUP(B94,Table1[ID],Table1[tel2]),"")</f>
        <v/>
      </c>
      <c r="H94" s="77" t="str">
        <f>IF(B94&lt;&gt;"",_xlfn.XLOOKUP(B94,Table1[ID],Table1[tel4]),"")</f>
        <v/>
      </c>
      <c r="I94" s="77" t="str">
        <f>IF(B94&lt;&gt;"",_xlfn.XLOOKUP(B94,Table1[ID],Table1[tel3]),"")</f>
        <v/>
      </c>
      <c r="J94" s="77" t="str">
        <f>IF(B94&lt;&gt;"",_xlfn.XLOOKUP(B94,Table1[ID],Table1[tel1]),"")</f>
        <v/>
      </c>
      <c r="K94" s="77" t="str">
        <f>IF($B94&lt;&gt;"",_xlfn.XLOOKUP(B94,Table1[ID],Table1[address1]),"")</f>
        <v/>
      </c>
      <c r="L94" s="77" t="str">
        <f>IF($B94&lt;&gt;"",_xlfn.XLOOKUP(B94,Table1[ID],Table1[address2]),"")</f>
        <v/>
      </c>
      <c r="M94" s="77" t="str">
        <f>IF($B94&lt;&gt;"",_xlfn.XLOOKUP(B94,Table1[ID],Table1[address3]),"")</f>
        <v/>
      </c>
      <c r="N94" s="77" t="str">
        <f>IF($B94&lt;&gt;"",_xlfn.XLOOKUP(B94,Table1[ID],Table1[address4]),"")</f>
        <v/>
      </c>
      <c r="O94" s="77" t="str">
        <f>IF($B94&lt;&gt;"",_xlfn.XLOOKUP(B94,Table1[ID],Table1[address5]),"")</f>
        <v/>
      </c>
      <c r="P94" s="77" t="str">
        <f>IF($B94&lt;&gt;"",_xlfn.XLOOKUP(B94,Table1[ID],Table1[address7]),"")</f>
        <v/>
      </c>
      <c r="Q94" s="77" t="str">
        <f>IF($B94&lt;&gt;"",_xlfn.XLOOKUP(B94,Table1[ID],Table1[address6]),"")</f>
        <v/>
      </c>
      <c r="R94" s="76" t="str">
        <f>IF($B94&lt;&gt;"",_xlfn.XLOOKUP(B94,Table1[ID],Table1[bdate]),"")</f>
        <v/>
      </c>
      <c r="S94" s="77" t="str">
        <f>IF($B94&lt;&gt;"",_xlfn.XLOOKUP(B94,Table1[ID],Table1[school_job]),"")</f>
        <v/>
      </c>
      <c r="T94" s="77" t="str">
        <f>IF($B94&lt;&gt;"",_xlfn.XLOOKUP(B94,Table1[ID],Table1[con_father]),"")</f>
        <v/>
      </c>
      <c r="U94" s="77" t="str">
        <f>IF($B94&lt;&gt;"",_xlfn.XLOOKUP(B94,Table1[ID],Table1[notes]),"")</f>
        <v/>
      </c>
      <c r="V94" s="80" t="str">
        <f>IF(B94&lt;&gt;"",IF(_xlfn.FLOOR.MATH(B94,100)=0,"غير موزع",_xlfn.XLOOKUP(_xlfn.FLOOR.MATH(B94,100),Classes!$A$1:$A$8,Classes!$B$1:$B$8,"error")),"")</f>
        <v/>
      </c>
    </row>
    <row r="95" spans="1:22" s="3" customFormat="1">
      <c r="A95" s="72" t="str">
        <f>IF(B95&lt;&gt;"",IF(_xlfn.XLOOKUP(TEXT(B95,"#"),'Standard report'!$B$5:$B$505,'Standard report'!$C$5:$C$505,"nn")="Company","=HYPERLINK("&amp;""""&amp;"https://raw.githubusercontent.com/KyrillosMorgan/preparatory/main/"&amp;B95&amp;".jpg"&amp;""""&amp;",IMAGE("&amp;""""&amp;"https://raw.githubusercontent.com/KyrillosMorgan/preparatory/main/"&amp;B95&amp;".jpg"&amp;""""&amp;"))",""),"")</f>
        <v/>
      </c>
      <c r="B95" s="77"/>
      <c r="C95" s="77" t="str">
        <f>IF(B95&lt;&gt;"",_xlfn.XLOOKUP(Class!B95,Table1[ID],Table1[fname]),"")</f>
        <v/>
      </c>
      <c r="D95" s="76" t="str" cm="1">
        <f t="array" ref="D95">IF((B95&lt;&gt;"")*(COUNTIF(Table2[ID],Class!B95)&lt;&gt;0),INDEX(Attendance_sorted!$A$1:$CV$500,MATCH(Class!B95,Attendance_sorted!$A$1:$A$500),COUNTIF(Table2[ID],Class!B95)+1),"")</f>
        <v/>
      </c>
      <c r="E95" s="77" t="str" cm="1">
        <f t="array" aca="1" ref="E95" ca="1">IF(B95&lt;&gt;"",SUM(('Attendance table'!$A$2:$A$501=Class!B95)*('Attendance table'!$B$2:$CW$501&lt;&gt;"")*('Attendance table'!$B$1:$CW$1&gt;DATE(YEAR(TODAY()),MONTH(TODAY()),DAY(TODAY())-MOD(WEEKDAY(TODAY())-6,7))-((Table3[حساب الحضور من اخر عدد مرات])*7))),"")</f>
        <v/>
      </c>
      <c r="F95" s="79" t="str" cm="1">
        <f t="array" ref="F95">IF(B95&lt;&gt;"",IF(E95*100/Table3[حساب الحضور من اخر عدد مرات]&gt;100,1,E95/Table3[حساب الحضور من اخر عدد مرات]),"")</f>
        <v/>
      </c>
      <c r="G95" s="77" t="str">
        <f>IF(B95&lt;&gt;"",_xlfn.XLOOKUP(B95,Table1[ID],Table1[tel2]),"")</f>
        <v/>
      </c>
      <c r="H95" s="77" t="str">
        <f>IF(B95&lt;&gt;"",_xlfn.XLOOKUP(B95,Table1[ID],Table1[tel4]),"")</f>
        <v/>
      </c>
      <c r="I95" s="77" t="str">
        <f>IF(B95&lt;&gt;"",_xlfn.XLOOKUP(B95,Table1[ID],Table1[tel3]),"")</f>
        <v/>
      </c>
      <c r="J95" s="77" t="str">
        <f>IF(B95&lt;&gt;"",_xlfn.XLOOKUP(B95,Table1[ID],Table1[tel1]),"")</f>
        <v/>
      </c>
      <c r="K95" s="77" t="str">
        <f>IF($B95&lt;&gt;"",_xlfn.XLOOKUP(B95,Table1[ID],Table1[address1]),"")</f>
        <v/>
      </c>
      <c r="L95" s="77" t="str">
        <f>IF($B95&lt;&gt;"",_xlfn.XLOOKUP(B95,Table1[ID],Table1[address2]),"")</f>
        <v/>
      </c>
      <c r="M95" s="77" t="str">
        <f>IF($B95&lt;&gt;"",_xlfn.XLOOKUP(B95,Table1[ID],Table1[address3]),"")</f>
        <v/>
      </c>
      <c r="N95" s="77" t="str">
        <f>IF($B95&lt;&gt;"",_xlfn.XLOOKUP(B95,Table1[ID],Table1[address4]),"")</f>
        <v/>
      </c>
      <c r="O95" s="77" t="str">
        <f>IF($B95&lt;&gt;"",_xlfn.XLOOKUP(B95,Table1[ID],Table1[address5]),"")</f>
        <v/>
      </c>
      <c r="P95" s="77" t="str">
        <f>IF($B95&lt;&gt;"",_xlfn.XLOOKUP(B95,Table1[ID],Table1[address7]),"")</f>
        <v/>
      </c>
      <c r="Q95" s="77" t="str">
        <f>IF($B95&lt;&gt;"",_xlfn.XLOOKUP(B95,Table1[ID],Table1[address6]),"")</f>
        <v/>
      </c>
      <c r="R95" s="76" t="str">
        <f>IF($B95&lt;&gt;"",_xlfn.XLOOKUP(B95,Table1[ID],Table1[bdate]),"")</f>
        <v/>
      </c>
      <c r="S95" s="77" t="str">
        <f>IF($B95&lt;&gt;"",_xlfn.XLOOKUP(B95,Table1[ID],Table1[school_job]),"")</f>
        <v/>
      </c>
      <c r="T95" s="77" t="str">
        <f>IF($B95&lt;&gt;"",_xlfn.XLOOKUP(B95,Table1[ID],Table1[con_father]),"")</f>
        <v/>
      </c>
      <c r="U95" s="77" t="str">
        <f>IF($B95&lt;&gt;"",_xlfn.XLOOKUP(B95,Table1[ID],Table1[notes]),"")</f>
        <v/>
      </c>
      <c r="V95" s="80" t="str">
        <f>IF(B95&lt;&gt;"",IF(_xlfn.FLOOR.MATH(B95,100)=0,"غير موزع",_xlfn.XLOOKUP(_xlfn.FLOOR.MATH(B95,100),Classes!$A$1:$A$8,Classes!$B$1:$B$8,"error")),"")</f>
        <v/>
      </c>
    </row>
    <row r="96" spans="1:22" s="3" customFormat="1">
      <c r="A96" s="72" t="str">
        <f>IF(B96&lt;&gt;"",IF(_xlfn.XLOOKUP(TEXT(B96,"#"),'Standard report'!$B$5:$B$505,'Standard report'!$C$5:$C$505,"nn")="Company","=HYPERLINK("&amp;""""&amp;"https://raw.githubusercontent.com/KyrillosMorgan/preparatory/main/"&amp;B96&amp;".jpg"&amp;""""&amp;",IMAGE("&amp;""""&amp;"https://raw.githubusercontent.com/KyrillosMorgan/preparatory/main/"&amp;B96&amp;".jpg"&amp;""""&amp;"))",""),"")</f>
        <v/>
      </c>
      <c r="B96" s="77"/>
      <c r="C96" s="77" t="str">
        <f>IF(B96&lt;&gt;"",_xlfn.XLOOKUP(Class!B96,Table1[ID],Table1[fname]),"")</f>
        <v/>
      </c>
      <c r="D96" s="76" t="str" cm="1">
        <f t="array" ref="D96">IF((B96&lt;&gt;"")*(COUNTIF(Table2[ID],Class!B96)&lt;&gt;0),INDEX(Attendance_sorted!$A$1:$CV$500,MATCH(Class!B96,Attendance_sorted!$A$1:$A$500),COUNTIF(Table2[ID],Class!B96)+1),"")</f>
        <v/>
      </c>
      <c r="E96" s="77" t="str" cm="1">
        <f t="array" aca="1" ref="E96" ca="1">IF(B96&lt;&gt;"",SUM(('Attendance table'!$A$2:$A$501=Class!B96)*('Attendance table'!$B$2:$CW$501&lt;&gt;"")*('Attendance table'!$B$1:$CW$1&gt;DATE(YEAR(TODAY()),MONTH(TODAY()),DAY(TODAY())-MOD(WEEKDAY(TODAY())-6,7))-((Table3[حساب الحضور من اخر عدد مرات])*7))),"")</f>
        <v/>
      </c>
      <c r="F96" s="79" t="str" cm="1">
        <f t="array" ref="F96">IF(B96&lt;&gt;"",IF(E96*100/Table3[حساب الحضور من اخر عدد مرات]&gt;100,1,E96/Table3[حساب الحضور من اخر عدد مرات]),"")</f>
        <v/>
      </c>
      <c r="G96" s="77" t="str">
        <f>IF(B96&lt;&gt;"",_xlfn.XLOOKUP(B96,Table1[ID],Table1[tel2]),"")</f>
        <v/>
      </c>
      <c r="H96" s="77" t="str">
        <f>IF(B96&lt;&gt;"",_xlfn.XLOOKUP(B96,Table1[ID],Table1[tel4]),"")</f>
        <v/>
      </c>
      <c r="I96" s="77" t="str">
        <f>IF(B96&lt;&gt;"",_xlfn.XLOOKUP(B96,Table1[ID],Table1[tel3]),"")</f>
        <v/>
      </c>
      <c r="J96" s="77" t="str">
        <f>IF(B96&lt;&gt;"",_xlfn.XLOOKUP(B96,Table1[ID],Table1[tel1]),"")</f>
        <v/>
      </c>
      <c r="K96" s="77" t="str">
        <f>IF($B96&lt;&gt;"",_xlfn.XLOOKUP(B96,Table1[ID],Table1[address1]),"")</f>
        <v/>
      </c>
      <c r="L96" s="77" t="str">
        <f>IF($B96&lt;&gt;"",_xlfn.XLOOKUP(B96,Table1[ID],Table1[address2]),"")</f>
        <v/>
      </c>
      <c r="M96" s="77" t="str">
        <f>IF($B96&lt;&gt;"",_xlfn.XLOOKUP(B96,Table1[ID],Table1[address3]),"")</f>
        <v/>
      </c>
      <c r="N96" s="77" t="str">
        <f>IF($B96&lt;&gt;"",_xlfn.XLOOKUP(B96,Table1[ID],Table1[address4]),"")</f>
        <v/>
      </c>
      <c r="O96" s="77" t="str">
        <f>IF($B96&lt;&gt;"",_xlfn.XLOOKUP(B96,Table1[ID],Table1[address5]),"")</f>
        <v/>
      </c>
      <c r="P96" s="77" t="str">
        <f>IF($B96&lt;&gt;"",_xlfn.XLOOKUP(B96,Table1[ID],Table1[address7]),"")</f>
        <v/>
      </c>
      <c r="Q96" s="77" t="str">
        <f>IF($B96&lt;&gt;"",_xlfn.XLOOKUP(B96,Table1[ID],Table1[address6]),"")</f>
        <v/>
      </c>
      <c r="R96" s="76" t="str">
        <f>IF($B96&lt;&gt;"",_xlfn.XLOOKUP(B96,Table1[ID],Table1[bdate]),"")</f>
        <v/>
      </c>
      <c r="S96" s="77" t="str">
        <f>IF($B96&lt;&gt;"",_xlfn.XLOOKUP(B96,Table1[ID],Table1[school_job]),"")</f>
        <v/>
      </c>
      <c r="T96" s="77" t="str">
        <f>IF($B96&lt;&gt;"",_xlfn.XLOOKUP(B96,Table1[ID],Table1[con_father]),"")</f>
        <v/>
      </c>
      <c r="U96" s="77" t="str">
        <f>IF($B96&lt;&gt;"",_xlfn.XLOOKUP(B96,Table1[ID],Table1[notes]),"")</f>
        <v/>
      </c>
      <c r="V96" s="80" t="str">
        <f>IF(B96&lt;&gt;"",IF(_xlfn.FLOOR.MATH(B96,100)=0,"غير موزع",_xlfn.XLOOKUP(_xlfn.FLOOR.MATH(B96,100),Classes!$A$1:$A$8,Classes!$B$1:$B$8,"error")),"")</f>
        <v/>
      </c>
    </row>
    <row r="97" spans="1:22" s="3" customFormat="1">
      <c r="A97" s="72" t="str">
        <f>IF(B97&lt;&gt;"",IF(_xlfn.XLOOKUP(TEXT(B97,"#"),'Standard report'!$B$5:$B$505,'Standard report'!$C$5:$C$505,"nn")="Company","=HYPERLINK("&amp;""""&amp;"https://raw.githubusercontent.com/KyrillosMorgan/preparatory/main/"&amp;B97&amp;".jpg"&amp;""""&amp;",IMAGE("&amp;""""&amp;"https://raw.githubusercontent.com/KyrillosMorgan/preparatory/main/"&amp;B97&amp;".jpg"&amp;""""&amp;"))",""),"")</f>
        <v/>
      </c>
      <c r="B97" s="77"/>
      <c r="C97" s="77" t="str">
        <f>IF(B97&lt;&gt;"",_xlfn.XLOOKUP(Class!B97,Table1[ID],Table1[fname]),"")</f>
        <v/>
      </c>
      <c r="D97" s="76" t="str" cm="1">
        <f t="array" ref="D97">IF((B97&lt;&gt;"")*(COUNTIF(Table2[ID],Class!B97)&lt;&gt;0),INDEX(Attendance_sorted!$A$1:$CV$500,MATCH(Class!B97,Attendance_sorted!$A$1:$A$500),COUNTIF(Table2[ID],Class!B97)+1),"")</f>
        <v/>
      </c>
      <c r="E97" s="77" t="str" cm="1">
        <f t="array" aca="1" ref="E97" ca="1">IF(B97&lt;&gt;"",SUM(('Attendance table'!$A$2:$A$501=Class!B97)*('Attendance table'!$B$2:$CW$501&lt;&gt;"")*('Attendance table'!$B$1:$CW$1&gt;DATE(YEAR(TODAY()),MONTH(TODAY()),DAY(TODAY())-MOD(WEEKDAY(TODAY())-6,7))-((Table3[حساب الحضور من اخر عدد مرات])*7))),"")</f>
        <v/>
      </c>
      <c r="F97" s="79" t="str" cm="1">
        <f t="array" ref="F97">IF(B97&lt;&gt;"",IF(E97*100/Table3[حساب الحضور من اخر عدد مرات]&gt;100,1,E97/Table3[حساب الحضور من اخر عدد مرات]),"")</f>
        <v/>
      </c>
      <c r="G97" s="77" t="str">
        <f>IF(B97&lt;&gt;"",_xlfn.XLOOKUP(B97,Table1[ID],Table1[tel2]),"")</f>
        <v/>
      </c>
      <c r="H97" s="77" t="str">
        <f>IF(B97&lt;&gt;"",_xlfn.XLOOKUP(B97,Table1[ID],Table1[tel4]),"")</f>
        <v/>
      </c>
      <c r="I97" s="77" t="str">
        <f>IF(B97&lt;&gt;"",_xlfn.XLOOKUP(B97,Table1[ID],Table1[tel3]),"")</f>
        <v/>
      </c>
      <c r="J97" s="77" t="str">
        <f>IF(B97&lt;&gt;"",_xlfn.XLOOKUP(B97,Table1[ID],Table1[tel1]),"")</f>
        <v/>
      </c>
      <c r="K97" s="77" t="str">
        <f>IF($B97&lt;&gt;"",_xlfn.XLOOKUP(B97,Table1[ID],Table1[address1]),"")</f>
        <v/>
      </c>
      <c r="L97" s="77" t="str">
        <f>IF($B97&lt;&gt;"",_xlfn.XLOOKUP(B97,Table1[ID],Table1[address2]),"")</f>
        <v/>
      </c>
      <c r="M97" s="77" t="str">
        <f>IF($B97&lt;&gt;"",_xlfn.XLOOKUP(B97,Table1[ID],Table1[address3]),"")</f>
        <v/>
      </c>
      <c r="N97" s="77" t="str">
        <f>IF($B97&lt;&gt;"",_xlfn.XLOOKUP(B97,Table1[ID],Table1[address4]),"")</f>
        <v/>
      </c>
      <c r="O97" s="77" t="str">
        <f>IF($B97&lt;&gt;"",_xlfn.XLOOKUP(B97,Table1[ID],Table1[address5]),"")</f>
        <v/>
      </c>
      <c r="P97" s="77" t="str">
        <f>IF($B97&lt;&gt;"",_xlfn.XLOOKUP(B97,Table1[ID],Table1[address7]),"")</f>
        <v/>
      </c>
      <c r="Q97" s="77" t="str">
        <f>IF($B97&lt;&gt;"",_xlfn.XLOOKUP(B97,Table1[ID],Table1[address6]),"")</f>
        <v/>
      </c>
      <c r="R97" s="76" t="str">
        <f>IF($B97&lt;&gt;"",_xlfn.XLOOKUP(B97,Table1[ID],Table1[bdate]),"")</f>
        <v/>
      </c>
      <c r="S97" s="77" t="str">
        <f>IF($B97&lt;&gt;"",_xlfn.XLOOKUP(B97,Table1[ID],Table1[school_job]),"")</f>
        <v/>
      </c>
      <c r="T97" s="77" t="str">
        <f>IF($B97&lt;&gt;"",_xlfn.XLOOKUP(B97,Table1[ID],Table1[con_father]),"")</f>
        <v/>
      </c>
      <c r="U97" s="77" t="str">
        <f>IF($B97&lt;&gt;"",_xlfn.XLOOKUP(B97,Table1[ID],Table1[notes]),"")</f>
        <v/>
      </c>
      <c r="V97" s="80" t="str">
        <f>IF(B97&lt;&gt;"",IF(_xlfn.FLOOR.MATH(B97,100)=0,"غير موزع",_xlfn.XLOOKUP(_xlfn.FLOOR.MATH(B97,100),Classes!$A$1:$A$8,Classes!$B$1:$B$8,"error")),"")</f>
        <v/>
      </c>
    </row>
    <row r="98" spans="1:22" s="3" customFormat="1">
      <c r="A98" s="72" t="str">
        <f>IF(B98&lt;&gt;"",IF(_xlfn.XLOOKUP(TEXT(B98,"#"),'Standard report'!$B$5:$B$505,'Standard report'!$C$5:$C$505,"nn")="Company","=HYPERLINK("&amp;""""&amp;"https://raw.githubusercontent.com/KyrillosMorgan/preparatory/main/"&amp;B98&amp;".jpg"&amp;""""&amp;",IMAGE("&amp;""""&amp;"https://raw.githubusercontent.com/KyrillosMorgan/preparatory/main/"&amp;B98&amp;".jpg"&amp;""""&amp;"))",""),"")</f>
        <v/>
      </c>
      <c r="B98" s="77"/>
      <c r="C98" s="77" t="str">
        <f>IF(B98&lt;&gt;"",_xlfn.XLOOKUP(Class!B98,Table1[ID],Table1[fname]),"")</f>
        <v/>
      </c>
      <c r="D98" s="76" t="str" cm="1">
        <f t="array" ref="D98">IF((B98&lt;&gt;"")*(COUNTIF(Table2[ID],Class!B98)&lt;&gt;0),INDEX(Attendance_sorted!$A$1:$CV$500,MATCH(Class!B98,Attendance_sorted!$A$1:$A$500),COUNTIF(Table2[ID],Class!B98)+1),"")</f>
        <v/>
      </c>
      <c r="E98" s="77" t="str" cm="1">
        <f t="array" aca="1" ref="E98" ca="1">IF(B98&lt;&gt;"",SUM(('Attendance table'!$A$2:$A$501=Class!B98)*('Attendance table'!$B$2:$CW$501&lt;&gt;"")*('Attendance table'!$B$1:$CW$1&gt;DATE(YEAR(TODAY()),MONTH(TODAY()),DAY(TODAY())-MOD(WEEKDAY(TODAY())-6,7))-((Table3[حساب الحضور من اخر عدد مرات])*7))),"")</f>
        <v/>
      </c>
      <c r="F98" s="79" t="str" cm="1">
        <f t="array" ref="F98">IF(B98&lt;&gt;"",IF(E98*100/Table3[حساب الحضور من اخر عدد مرات]&gt;100,1,E98/Table3[حساب الحضور من اخر عدد مرات]),"")</f>
        <v/>
      </c>
      <c r="G98" s="77" t="str">
        <f>IF(B98&lt;&gt;"",_xlfn.XLOOKUP(B98,Table1[ID],Table1[tel2]),"")</f>
        <v/>
      </c>
      <c r="H98" s="77" t="str">
        <f>IF(B98&lt;&gt;"",_xlfn.XLOOKUP(B98,Table1[ID],Table1[tel4]),"")</f>
        <v/>
      </c>
      <c r="I98" s="77" t="str">
        <f>IF(B98&lt;&gt;"",_xlfn.XLOOKUP(B98,Table1[ID],Table1[tel3]),"")</f>
        <v/>
      </c>
      <c r="J98" s="77" t="str">
        <f>IF(B98&lt;&gt;"",_xlfn.XLOOKUP(B98,Table1[ID],Table1[tel1]),"")</f>
        <v/>
      </c>
      <c r="K98" s="77" t="str">
        <f>IF($B98&lt;&gt;"",_xlfn.XLOOKUP(B98,Table1[ID],Table1[address1]),"")</f>
        <v/>
      </c>
      <c r="L98" s="77" t="str">
        <f>IF($B98&lt;&gt;"",_xlfn.XLOOKUP(B98,Table1[ID],Table1[address2]),"")</f>
        <v/>
      </c>
      <c r="M98" s="77" t="str">
        <f>IF($B98&lt;&gt;"",_xlfn.XLOOKUP(B98,Table1[ID],Table1[address3]),"")</f>
        <v/>
      </c>
      <c r="N98" s="77" t="str">
        <f>IF($B98&lt;&gt;"",_xlfn.XLOOKUP(B98,Table1[ID],Table1[address4]),"")</f>
        <v/>
      </c>
      <c r="O98" s="77" t="str">
        <f>IF($B98&lt;&gt;"",_xlfn.XLOOKUP(B98,Table1[ID],Table1[address5]),"")</f>
        <v/>
      </c>
      <c r="P98" s="77" t="str">
        <f>IF($B98&lt;&gt;"",_xlfn.XLOOKUP(B98,Table1[ID],Table1[address7]),"")</f>
        <v/>
      </c>
      <c r="Q98" s="77" t="str">
        <f>IF($B98&lt;&gt;"",_xlfn.XLOOKUP(B98,Table1[ID],Table1[address6]),"")</f>
        <v/>
      </c>
      <c r="R98" s="76" t="str">
        <f>IF($B98&lt;&gt;"",_xlfn.XLOOKUP(B98,Table1[ID],Table1[bdate]),"")</f>
        <v/>
      </c>
      <c r="S98" s="77" t="str">
        <f>IF($B98&lt;&gt;"",_xlfn.XLOOKUP(B98,Table1[ID],Table1[school_job]),"")</f>
        <v/>
      </c>
      <c r="T98" s="77" t="str">
        <f>IF($B98&lt;&gt;"",_xlfn.XLOOKUP(B98,Table1[ID],Table1[con_father]),"")</f>
        <v/>
      </c>
      <c r="U98" s="77" t="str">
        <f>IF($B98&lt;&gt;"",_xlfn.XLOOKUP(B98,Table1[ID],Table1[notes]),"")</f>
        <v/>
      </c>
      <c r="V98" s="80" t="str">
        <f>IF(B98&lt;&gt;"",IF(_xlfn.FLOOR.MATH(B98,100)=0,"غير موزع",_xlfn.XLOOKUP(_xlfn.FLOOR.MATH(B98,100),Classes!$A$1:$A$8,Classes!$B$1:$B$8,"error")),"")</f>
        <v/>
      </c>
    </row>
    <row r="99" spans="1:22" s="3" customFormat="1">
      <c r="A99" s="72" t="str">
        <f>IF(B99&lt;&gt;"",IF(_xlfn.XLOOKUP(TEXT(B99,"#"),'Standard report'!$B$5:$B$505,'Standard report'!$C$5:$C$505,"nn")="Company","=HYPERLINK("&amp;""""&amp;"https://raw.githubusercontent.com/KyrillosMorgan/preparatory/main/"&amp;B99&amp;".jpg"&amp;""""&amp;",IMAGE("&amp;""""&amp;"https://raw.githubusercontent.com/KyrillosMorgan/preparatory/main/"&amp;B99&amp;".jpg"&amp;""""&amp;"))",""),"")</f>
        <v/>
      </c>
      <c r="B99" s="77"/>
      <c r="C99" s="77" t="str">
        <f>IF(B99&lt;&gt;"",_xlfn.XLOOKUP(Class!B99,Table1[ID],Table1[fname]),"")</f>
        <v/>
      </c>
      <c r="D99" s="76" t="str" cm="1">
        <f t="array" ref="D99">IF((B99&lt;&gt;"")*(COUNTIF(Table2[ID],Class!B99)&lt;&gt;0),INDEX(Attendance_sorted!$A$1:$CV$500,MATCH(Class!B99,Attendance_sorted!$A$1:$A$500),COUNTIF(Table2[ID],Class!B99)+1),"")</f>
        <v/>
      </c>
      <c r="E99" s="77" t="str" cm="1">
        <f t="array" aca="1" ref="E99" ca="1">IF(B99&lt;&gt;"",SUM(('Attendance table'!$A$2:$A$501=Class!B99)*('Attendance table'!$B$2:$CW$501&lt;&gt;"")*('Attendance table'!$B$1:$CW$1&gt;DATE(YEAR(TODAY()),MONTH(TODAY()),DAY(TODAY())-MOD(WEEKDAY(TODAY())-6,7))-((Table3[حساب الحضور من اخر عدد مرات])*7))),"")</f>
        <v/>
      </c>
      <c r="F99" s="79" t="str" cm="1">
        <f t="array" ref="F99">IF(B99&lt;&gt;"",IF(E99*100/Table3[حساب الحضور من اخر عدد مرات]&gt;100,1,E99/Table3[حساب الحضور من اخر عدد مرات]),"")</f>
        <v/>
      </c>
      <c r="G99" s="77" t="str">
        <f>IF(B99&lt;&gt;"",_xlfn.XLOOKUP(B99,Table1[ID],Table1[tel2]),"")</f>
        <v/>
      </c>
      <c r="H99" s="77" t="str">
        <f>IF(B99&lt;&gt;"",_xlfn.XLOOKUP(B99,Table1[ID],Table1[tel4]),"")</f>
        <v/>
      </c>
      <c r="I99" s="77" t="str">
        <f>IF(B99&lt;&gt;"",_xlfn.XLOOKUP(B99,Table1[ID],Table1[tel3]),"")</f>
        <v/>
      </c>
      <c r="J99" s="77" t="str">
        <f>IF(B99&lt;&gt;"",_xlfn.XLOOKUP(B99,Table1[ID],Table1[tel1]),"")</f>
        <v/>
      </c>
      <c r="K99" s="77" t="str">
        <f>IF($B99&lt;&gt;"",_xlfn.XLOOKUP(B99,Table1[ID],Table1[address1]),"")</f>
        <v/>
      </c>
      <c r="L99" s="77" t="str">
        <f>IF($B99&lt;&gt;"",_xlfn.XLOOKUP(B99,Table1[ID],Table1[address2]),"")</f>
        <v/>
      </c>
      <c r="M99" s="77" t="str">
        <f>IF($B99&lt;&gt;"",_xlfn.XLOOKUP(B99,Table1[ID],Table1[address3]),"")</f>
        <v/>
      </c>
      <c r="N99" s="77" t="str">
        <f>IF($B99&lt;&gt;"",_xlfn.XLOOKUP(B99,Table1[ID],Table1[address4]),"")</f>
        <v/>
      </c>
      <c r="O99" s="77" t="str">
        <f>IF($B99&lt;&gt;"",_xlfn.XLOOKUP(B99,Table1[ID],Table1[address5]),"")</f>
        <v/>
      </c>
      <c r="P99" s="77" t="str">
        <f>IF($B99&lt;&gt;"",_xlfn.XLOOKUP(B99,Table1[ID],Table1[address7]),"")</f>
        <v/>
      </c>
      <c r="Q99" s="77" t="str">
        <f>IF($B99&lt;&gt;"",_xlfn.XLOOKUP(B99,Table1[ID],Table1[address6]),"")</f>
        <v/>
      </c>
      <c r="R99" s="76" t="str">
        <f>IF($B99&lt;&gt;"",_xlfn.XLOOKUP(B99,Table1[ID],Table1[bdate]),"")</f>
        <v/>
      </c>
      <c r="S99" s="77" t="str">
        <f>IF($B99&lt;&gt;"",_xlfn.XLOOKUP(B99,Table1[ID],Table1[school_job]),"")</f>
        <v/>
      </c>
      <c r="T99" s="77" t="str">
        <f>IF($B99&lt;&gt;"",_xlfn.XLOOKUP(B99,Table1[ID],Table1[con_father]),"")</f>
        <v/>
      </c>
      <c r="U99" s="77" t="str">
        <f>IF($B99&lt;&gt;"",_xlfn.XLOOKUP(B99,Table1[ID],Table1[notes]),"")</f>
        <v/>
      </c>
      <c r="V99" s="80" t="str">
        <f>IF(B99&lt;&gt;"",IF(_xlfn.FLOOR.MATH(B99,100)=0,"غير موزع",_xlfn.XLOOKUP(_xlfn.FLOOR.MATH(B99,100),Classes!$A$1:$A$8,Classes!$B$1:$B$8,"error")),"")</f>
        <v/>
      </c>
    </row>
    <row r="100" spans="1:22" s="3" customFormat="1">
      <c r="A100" s="72" t="str">
        <f>IF(B100&lt;&gt;"",IF(_xlfn.XLOOKUP(TEXT(B100,"#"),'Standard report'!$B$5:$B$505,'Standard report'!$C$5:$C$505,"nn")="Company","=HYPERLINK("&amp;""""&amp;"https://raw.githubusercontent.com/KyrillosMorgan/preparatory/main/"&amp;B100&amp;".jpg"&amp;""""&amp;",IMAGE("&amp;""""&amp;"https://raw.githubusercontent.com/KyrillosMorgan/preparatory/main/"&amp;B100&amp;".jpg"&amp;""""&amp;"))",""),"")</f>
        <v/>
      </c>
      <c r="B100" s="77"/>
      <c r="C100" s="77" t="str">
        <f>IF(B100&lt;&gt;"",_xlfn.XLOOKUP(Class!B100,Table1[ID],Table1[fname]),"")</f>
        <v/>
      </c>
      <c r="D100" s="76" t="str" cm="1">
        <f t="array" ref="D100">IF((B100&lt;&gt;"")*(COUNTIF(Table2[ID],Class!B100)&lt;&gt;0),INDEX(Attendance_sorted!$A$1:$CV$500,MATCH(Class!B100,Attendance_sorted!$A$1:$A$500),COUNTIF(Table2[ID],Class!B100)+1),"")</f>
        <v/>
      </c>
      <c r="E100" s="77" t="str" cm="1">
        <f t="array" aca="1" ref="E100" ca="1">IF(B100&lt;&gt;"",SUM(('Attendance table'!$A$2:$A$501=Class!B100)*('Attendance table'!$B$2:$CW$501&lt;&gt;"")*('Attendance table'!$B$1:$CW$1&gt;DATE(YEAR(TODAY()),MONTH(TODAY()),DAY(TODAY())-MOD(WEEKDAY(TODAY())-6,7))-((Table3[حساب الحضور من اخر عدد مرات])*7))),"")</f>
        <v/>
      </c>
      <c r="F100" s="79" t="str" cm="1">
        <f t="array" ref="F100">IF(B100&lt;&gt;"",IF(E100*100/Table3[حساب الحضور من اخر عدد مرات]&gt;100,1,E100/Table3[حساب الحضور من اخر عدد مرات]),"")</f>
        <v/>
      </c>
      <c r="G100" s="77" t="str">
        <f>IF(B100&lt;&gt;"",_xlfn.XLOOKUP(B100,Table1[ID],Table1[tel2]),"")</f>
        <v/>
      </c>
      <c r="H100" s="77" t="str">
        <f>IF(B100&lt;&gt;"",_xlfn.XLOOKUP(B100,Table1[ID],Table1[tel4]),"")</f>
        <v/>
      </c>
      <c r="I100" s="77" t="str">
        <f>IF(B100&lt;&gt;"",_xlfn.XLOOKUP(B100,Table1[ID],Table1[tel3]),"")</f>
        <v/>
      </c>
      <c r="J100" s="77" t="str">
        <f>IF(B100&lt;&gt;"",_xlfn.XLOOKUP(B100,Table1[ID],Table1[tel1]),"")</f>
        <v/>
      </c>
      <c r="K100" s="77" t="str">
        <f>IF($B100&lt;&gt;"",_xlfn.XLOOKUP(B100,Table1[ID],Table1[address1]),"")</f>
        <v/>
      </c>
      <c r="L100" s="77" t="str">
        <f>IF($B100&lt;&gt;"",_xlfn.XLOOKUP(B100,Table1[ID],Table1[address2]),"")</f>
        <v/>
      </c>
      <c r="M100" s="77" t="str">
        <f>IF($B100&lt;&gt;"",_xlfn.XLOOKUP(B100,Table1[ID],Table1[address3]),"")</f>
        <v/>
      </c>
      <c r="N100" s="77" t="str">
        <f>IF($B100&lt;&gt;"",_xlfn.XLOOKUP(B100,Table1[ID],Table1[address4]),"")</f>
        <v/>
      </c>
      <c r="O100" s="77" t="str">
        <f>IF($B100&lt;&gt;"",_xlfn.XLOOKUP(B100,Table1[ID],Table1[address5]),"")</f>
        <v/>
      </c>
      <c r="P100" s="77" t="str">
        <f>IF($B100&lt;&gt;"",_xlfn.XLOOKUP(B100,Table1[ID],Table1[address7]),"")</f>
        <v/>
      </c>
      <c r="Q100" s="77" t="str">
        <f>IF($B100&lt;&gt;"",_xlfn.XLOOKUP(B100,Table1[ID],Table1[address6]),"")</f>
        <v/>
      </c>
      <c r="R100" s="76" t="str">
        <f>IF($B100&lt;&gt;"",_xlfn.XLOOKUP(B100,Table1[ID],Table1[bdate]),"")</f>
        <v/>
      </c>
      <c r="S100" s="77" t="str">
        <f>IF($B100&lt;&gt;"",_xlfn.XLOOKUP(B100,Table1[ID],Table1[school_job]),"")</f>
        <v/>
      </c>
      <c r="T100" s="77" t="str">
        <f>IF($B100&lt;&gt;"",_xlfn.XLOOKUP(B100,Table1[ID],Table1[con_father]),"")</f>
        <v/>
      </c>
      <c r="U100" s="77" t="str">
        <f>IF($B100&lt;&gt;"",_xlfn.XLOOKUP(B100,Table1[ID],Table1[notes]),"")</f>
        <v/>
      </c>
      <c r="V100" s="80" t="str">
        <f>IF(B100&lt;&gt;"",IF(_xlfn.FLOOR.MATH(B100,100)=0,"غير موزع",_xlfn.XLOOKUP(_xlfn.FLOOR.MATH(B100,100),Classes!$A$1:$A$8,Classes!$B$1:$B$8,"error")),"")</f>
        <v/>
      </c>
    </row>
    <row r="101" spans="1:22" s="3" customFormat="1">
      <c r="A101" s="72" t="str">
        <f>IF(B101&lt;&gt;"",IF(_xlfn.XLOOKUP(TEXT(B101,"#"),'Standard report'!$B$5:$B$505,'Standard report'!$C$5:$C$505,"nn")="Company","=HYPERLINK("&amp;""""&amp;"https://raw.githubusercontent.com/KyrillosMorgan/preparatory/main/"&amp;B101&amp;".jpg"&amp;""""&amp;",IMAGE("&amp;""""&amp;"https://raw.githubusercontent.com/KyrillosMorgan/preparatory/main/"&amp;B101&amp;".jpg"&amp;""""&amp;"))",""),"")</f>
        <v/>
      </c>
      <c r="B101" s="77"/>
      <c r="C101" s="77" t="str">
        <f>IF(B101&lt;&gt;"",_xlfn.XLOOKUP(Class!B101,Table1[ID],Table1[fname]),"")</f>
        <v/>
      </c>
      <c r="D101" s="76" t="str" cm="1">
        <f t="array" ref="D101">IF((B101&lt;&gt;"")*(COUNTIF(Table2[ID],Class!B101)&lt;&gt;0),INDEX(Attendance_sorted!$A$1:$CV$500,MATCH(Class!B101,Attendance_sorted!$A$1:$A$500),COUNTIF(Table2[ID],Class!B101)+1),"")</f>
        <v/>
      </c>
      <c r="E101" s="77" t="str" cm="1">
        <f t="array" aca="1" ref="E101" ca="1">IF(B101&lt;&gt;"",SUM(('Attendance table'!$A$2:$A$501=Class!B101)*('Attendance table'!$B$2:$CW$501&lt;&gt;"")*('Attendance table'!$B$1:$CW$1&gt;DATE(YEAR(TODAY()),MONTH(TODAY()),DAY(TODAY())-MOD(WEEKDAY(TODAY())-6,7))-((Table3[حساب الحضور من اخر عدد مرات])*7))),"")</f>
        <v/>
      </c>
      <c r="F101" s="79" t="str" cm="1">
        <f t="array" ref="F101">IF(B101&lt;&gt;"",IF(E101*100/Table3[حساب الحضور من اخر عدد مرات]&gt;100,1,E101/Table3[حساب الحضور من اخر عدد مرات]),"")</f>
        <v/>
      </c>
      <c r="G101" s="77" t="str">
        <f>IF(B101&lt;&gt;"",_xlfn.XLOOKUP(B101,Table1[ID],Table1[tel2]),"")</f>
        <v/>
      </c>
      <c r="H101" s="77" t="str">
        <f>IF(B101&lt;&gt;"",_xlfn.XLOOKUP(B101,Table1[ID],Table1[tel4]),"")</f>
        <v/>
      </c>
      <c r="I101" s="77" t="str">
        <f>IF(B101&lt;&gt;"",_xlfn.XLOOKUP(B101,Table1[ID],Table1[tel3]),"")</f>
        <v/>
      </c>
      <c r="J101" s="77" t="str">
        <f>IF(B101&lt;&gt;"",_xlfn.XLOOKUP(B101,Table1[ID],Table1[tel1]),"")</f>
        <v/>
      </c>
      <c r="K101" s="77" t="str">
        <f>IF($B101&lt;&gt;"",_xlfn.XLOOKUP(B101,Table1[ID],Table1[address1]),"")</f>
        <v/>
      </c>
      <c r="L101" s="77" t="str">
        <f>IF($B101&lt;&gt;"",_xlfn.XLOOKUP(B101,Table1[ID],Table1[address2]),"")</f>
        <v/>
      </c>
      <c r="M101" s="77" t="str">
        <f>IF($B101&lt;&gt;"",_xlfn.XLOOKUP(B101,Table1[ID],Table1[address3]),"")</f>
        <v/>
      </c>
      <c r="N101" s="77" t="str">
        <f>IF($B101&lt;&gt;"",_xlfn.XLOOKUP(B101,Table1[ID],Table1[address4]),"")</f>
        <v/>
      </c>
      <c r="O101" s="77" t="str">
        <f>IF($B101&lt;&gt;"",_xlfn.XLOOKUP(B101,Table1[ID],Table1[address5]),"")</f>
        <v/>
      </c>
      <c r="P101" s="77" t="str">
        <f>IF($B101&lt;&gt;"",_xlfn.XLOOKUP(B101,Table1[ID],Table1[address7]),"")</f>
        <v/>
      </c>
      <c r="Q101" s="77" t="str">
        <f>IF($B101&lt;&gt;"",_xlfn.XLOOKUP(B101,Table1[ID],Table1[address6]),"")</f>
        <v/>
      </c>
      <c r="R101" s="76" t="str">
        <f>IF($B101&lt;&gt;"",_xlfn.XLOOKUP(B101,Table1[ID],Table1[bdate]),"")</f>
        <v/>
      </c>
      <c r="S101" s="77" t="str">
        <f>IF($B101&lt;&gt;"",_xlfn.XLOOKUP(B101,Table1[ID],Table1[school_job]),"")</f>
        <v/>
      </c>
      <c r="T101" s="77" t="str">
        <f>IF($B101&lt;&gt;"",_xlfn.XLOOKUP(B101,Table1[ID],Table1[con_father]),"")</f>
        <v/>
      </c>
      <c r="U101" s="77" t="str">
        <f>IF($B101&lt;&gt;"",_xlfn.XLOOKUP(B101,Table1[ID],Table1[notes]),"")</f>
        <v/>
      </c>
      <c r="V101" s="80" t="str">
        <f>IF(B101&lt;&gt;"",IF(_xlfn.FLOOR.MATH(B101,100)=0,"غير موزع",_xlfn.XLOOKUP(_xlfn.FLOOR.MATH(B101,100),Classes!$A$1:$A$8,Classes!$B$1:$B$8,"error")),"")</f>
        <v/>
      </c>
    </row>
    <row r="102" spans="1:22" s="3" customFormat="1">
      <c r="A102" s="72" t="str">
        <f>IF(B102&lt;&gt;"",IF(_xlfn.XLOOKUP(TEXT(B102,"#"),'Standard report'!$B$5:$B$505,'Standard report'!$C$5:$C$505,"nn")="Company","=HYPERLINK("&amp;""""&amp;"https://raw.githubusercontent.com/KyrillosMorgan/preparatory/main/"&amp;B102&amp;".jpg"&amp;""""&amp;",IMAGE("&amp;""""&amp;"https://raw.githubusercontent.com/KyrillosMorgan/preparatory/main/"&amp;B102&amp;".jpg"&amp;""""&amp;"))",""),"")</f>
        <v/>
      </c>
      <c r="B102" s="77"/>
      <c r="C102" s="77" t="str">
        <f>IF(B102&lt;&gt;"",_xlfn.XLOOKUP(Class!B102,Table1[ID],Table1[fname]),"")</f>
        <v/>
      </c>
      <c r="D102" s="76" t="str" cm="1">
        <f t="array" ref="D102">IF((B102&lt;&gt;"")*(COUNTIF(Table2[ID],Class!B102)&lt;&gt;0),INDEX(Attendance_sorted!$A$1:$CV$500,MATCH(Class!B102,Attendance_sorted!$A$1:$A$500),COUNTIF(Table2[ID],Class!B102)+1),"")</f>
        <v/>
      </c>
      <c r="E102" s="77" t="str" cm="1">
        <f t="array" aca="1" ref="E102" ca="1">IF(B102&lt;&gt;"",SUM(('Attendance table'!$A$2:$A$501=Class!B102)*('Attendance table'!$B$2:$CW$501&lt;&gt;"")*('Attendance table'!$B$1:$CW$1&gt;DATE(YEAR(TODAY()),MONTH(TODAY()),DAY(TODAY())-MOD(WEEKDAY(TODAY())-6,7))-((Table3[حساب الحضور من اخر عدد مرات])*7))),"")</f>
        <v/>
      </c>
      <c r="F102" s="79" t="str" cm="1">
        <f t="array" ref="F102">IF(B102&lt;&gt;"",IF(E102*100/Table3[حساب الحضور من اخر عدد مرات]&gt;100,1,E102/Table3[حساب الحضور من اخر عدد مرات]),"")</f>
        <v/>
      </c>
      <c r="G102" s="77" t="str">
        <f>IF(B102&lt;&gt;"",_xlfn.XLOOKUP(B102,Table1[ID],Table1[tel2]),"")</f>
        <v/>
      </c>
      <c r="H102" s="77" t="str">
        <f>IF(B102&lt;&gt;"",_xlfn.XLOOKUP(B102,Table1[ID],Table1[tel4]),"")</f>
        <v/>
      </c>
      <c r="I102" s="77" t="str">
        <f>IF(B102&lt;&gt;"",_xlfn.XLOOKUP(B102,Table1[ID],Table1[tel3]),"")</f>
        <v/>
      </c>
      <c r="J102" s="77" t="str">
        <f>IF(B102&lt;&gt;"",_xlfn.XLOOKUP(B102,Table1[ID],Table1[tel1]),"")</f>
        <v/>
      </c>
      <c r="K102" s="77" t="str">
        <f>IF($B102&lt;&gt;"",_xlfn.XLOOKUP(B102,Table1[ID],Table1[address1]),"")</f>
        <v/>
      </c>
      <c r="L102" s="77" t="str">
        <f>IF($B102&lt;&gt;"",_xlfn.XLOOKUP(B102,Table1[ID],Table1[address2]),"")</f>
        <v/>
      </c>
      <c r="M102" s="77" t="str">
        <f>IF($B102&lt;&gt;"",_xlfn.XLOOKUP(B102,Table1[ID],Table1[address3]),"")</f>
        <v/>
      </c>
      <c r="N102" s="77" t="str">
        <f>IF($B102&lt;&gt;"",_xlfn.XLOOKUP(B102,Table1[ID],Table1[address4]),"")</f>
        <v/>
      </c>
      <c r="O102" s="77" t="str">
        <f>IF($B102&lt;&gt;"",_xlfn.XLOOKUP(B102,Table1[ID],Table1[address5]),"")</f>
        <v/>
      </c>
      <c r="P102" s="77" t="str">
        <f>IF($B102&lt;&gt;"",_xlfn.XLOOKUP(B102,Table1[ID],Table1[address7]),"")</f>
        <v/>
      </c>
      <c r="Q102" s="77" t="str">
        <f>IF($B102&lt;&gt;"",_xlfn.XLOOKUP(B102,Table1[ID],Table1[address6]),"")</f>
        <v/>
      </c>
      <c r="R102" s="76" t="str">
        <f>IF($B102&lt;&gt;"",_xlfn.XLOOKUP(B102,Table1[ID],Table1[bdate]),"")</f>
        <v/>
      </c>
      <c r="S102" s="77" t="str">
        <f>IF($B102&lt;&gt;"",_xlfn.XLOOKUP(B102,Table1[ID],Table1[school_job]),"")</f>
        <v/>
      </c>
      <c r="T102" s="77" t="str">
        <f>IF($B102&lt;&gt;"",_xlfn.XLOOKUP(B102,Table1[ID],Table1[con_father]),"")</f>
        <v/>
      </c>
      <c r="U102" s="77" t="str">
        <f>IF($B102&lt;&gt;"",_xlfn.XLOOKUP(B102,Table1[ID],Table1[notes]),"")</f>
        <v/>
      </c>
      <c r="V102" s="80" t="str">
        <f>IF(B102&lt;&gt;"",IF(_xlfn.FLOOR.MATH(B102,100)=0,"غير موزع",_xlfn.XLOOKUP(_xlfn.FLOOR.MATH(B102,100),Classes!$A$1:$A$8,Classes!$B$1:$B$8,"error")),"")</f>
        <v/>
      </c>
    </row>
    <row r="103" spans="1:22" s="3" customFormat="1">
      <c r="A103" s="72" t="str">
        <f>IF(B103&lt;&gt;"",IF(_xlfn.XLOOKUP(TEXT(B103,"#"),'Standard report'!$B$5:$B$505,'Standard report'!$C$5:$C$505,"nn")="Company","=HYPERLINK("&amp;""""&amp;"https://raw.githubusercontent.com/KyrillosMorgan/preparatory/main/"&amp;B103&amp;".jpg"&amp;""""&amp;",IMAGE("&amp;""""&amp;"https://raw.githubusercontent.com/KyrillosMorgan/preparatory/main/"&amp;B103&amp;".jpg"&amp;""""&amp;"))",""),"")</f>
        <v/>
      </c>
      <c r="B103" s="77"/>
      <c r="C103" s="77" t="str">
        <f>IF(B103&lt;&gt;"",_xlfn.XLOOKUP(Class!B103,Table1[ID],Table1[fname]),"")</f>
        <v/>
      </c>
      <c r="D103" s="76" t="str" cm="1">
        <f t="array" ref="D103">IF((B103&lt;&gt;"")*(COUNTIF(Table2[ID],Class!B103)&lt;&gt;0),INDEX(Attendance_sorted!$A$1:$CV$500,MATCH(Class!B103,Attendance_sorted!$A$1:$A$500),COUNTIF(Table2[ID],Class!B103)+1),"")</f>
        <v/>
      </c>
      <c r="E103" s="77" t="str" cm="1">
        <f t="array" aca="1" ref="E103" ca="1">IF(B103&lt;&gt;"",SUM(('Attendance table'!$A$2:$A$501=Class!B103)*('Attendance table'!$B$2:$CW$501&lt;&gt;"")*('Attendance table'!$B$1:$CW$1&gt;DATE(YEAR(TODAY()),MONTH(TODAY()),DAY(TODAY())-MOD(WEEKDAY(TODAY())-6,7))-((Table3[حساب الحضور من اخر عدد مرات])*7))),"")</f>
        <v/>
      </c>
      <c r="F103" s="79" t="str" cm="1">
        <f t="array" ref="F103">IF(B103&lt;&gt;"",IF(E103*100/Table3[حساب الحضور من اخر عدد مرات]&gt;100,1,E103/Table3[حساب الحضور من اخر عدد مرات]),"")</f>
        <v/>
      </c>
      <c r="G103" s="77" t="str">
        <f>IF(B103&lt;&gt;"",_xlfn.XLOOKUP(B103,Table1[ID],Table1[tel2]),"")</f>
        <v/>
      </c>
      <c r="H103" s="77" t="str">
        <f>IF(B103&lt;&gt;"",_xlfn.XLOOKUP(B103,Table1[ID],Table1[tel4]),"")</f>
        <v/>
      </c>
      <c r="I103" s="77" t="str">
        <f>IF(B103&lt;&gt;"",_xlfn.XLOOKUP(B103,Table1[ID],Table1[tel3]),"")</f>
        <v/>
      </c>
      <c r="J103" s="77" t="str">
        <f>IF(B103&lt;&gt;"",_xlfn.XLOOKUP(B103,Table1[ID],Table1[tel1]),"")</f>
        <v/>
      </c>
      <c r="K103" s="77" t="str">
        <f>IF($B103&lt;&gt;"",_xlfn.XLOOKUP(B103,Table1[ID],Table1[address1]),"")</f>
        <v/>
      </c>
      <c r="L103" s="77" t="str">
        <f>IF($B103&lt;&gt;"",_xlfn.XLOOKUP(B103,Table1[ID],Table1[address2]),"")</f>
        <v/>
      </c>
      <c r="M103" s="77" t="str">
        <f>IF($B103&lt;&gt;"",_xlfn.XLOOKUP(B103,Table1[ID],Table1[address3]),"")</f>
        <v/>
      </c>
      <c r="N103" s="77" t="str">
        <f>IF($B103&lt;&gt;"",_xlfn.XLOOKUP(B103,Table1[ID],Table1[address4]),"")</f>
        <v/>
      </c>
      <c r="O103" s="77" t="str">
        <f>IF($B103&lt;&gt;"",_xlfn.XLOOKUP(B103,Table1[ID],Table1[address5]),"")</f>
        <v/>
      </c>
      <c r="P103" s="77" t="str">
        <f>IF($B103&lt;&gt;"",_xlfn.XLOOKUP(B103,Table1[ID],Table1[address7]),"")</f>
        <v/>
      </c>
      <c r="Q103" s="77" t="str">
        <f>IF($B103&lt;&gt;"",_xlfn.XLOOKUP(B103,Table1[ID],Table1[address6]),"")</f>
        <v/>
      </c>
      <c r="R103" s="76" t="str">
        <f>IF($B103&lt;&gt;"",_xlfn.XLOOKUP(B103,Table1[ID],Table1[bdate]),"")</f>
        <v/>
      </c>
      <c r="S103" s="77" t="str">
        <f>IF($B103&lt;&gt;"",_xlfn.XLOOKUP(B103,Table1[ID],Table1[school_job]),"")</f>
        <v/>
      </c>
      <c r="T103" s="77" t="str">
        <f>IF($B103&lt;&gt;"",_xlfn.XLOOKUP(B103,Table1[ID],Table1[con_father]),"")</f>
        <v/>
      </c>
      <c r="U103" s="77" t="str">
        <f>IF($B103&lt;&gt;"",_xlfn.XLOOKUP(B103,Table1[ID],Table1[notes]),"")</f>
        <v/>
      </c>
      <c r="V103" s="80" t="str">
        <f>IF(B103&lt;&gt;"",IF(_xlfn.FLOOR.MATH(B103,100)=0,"غير موزع",_xlfn.XLOOKUP(_xlfn.FLOOR.MATH(B103,100),Classes!$A$1:$A$8,Classes!$B$1:$B$8,"error")),"")</f>
        <v/>
      </c>
    </row>
    <row r="104" spans="1:22" s="3" customFormat="1">
      <c r="A104" s="72" t="str">
        <f>IF(B104&lt;&gt;"",IF(_xlfn.XLOOKUP(TEXT(B104,"#"),'Standard report'!$B$5:$B$505,'Standard report'!$C$5:$C$505,"nn")="Company","=HYPERLINK("&amp;""""&amp;"https://raw.githubusercontent.com/KyrillosMorgan/preparatory/main/"&amp;B104&amp;".jpg"&amp;""""&amp;",IMAGE("&amp;""""&amp;"https://raw.githubusercontent.com/KyrillosMorgan/preparatory/main/"&amp;B104&amp;".jpg"&amp;""""&amp;"))",""),"")</f>
        <v/>
      </c>
      <c r="B104" s="77"/>
      <c r="C104" s="77" t="str">
        <f>IF(B104&lt;&gt;"",_xlfn.XLOOKUP(Class!B104,Table1[ID],Table1[fname]),"")</f>
        <v/>
      </c>
      <c r="D104" s="76" t="str" cm="1">
        <f t="array" ref="D104">IF((B104&lt;&gt;"")*(COUNTIF(Table2[ID],Class!B104)&lt;&gt;0),INDEX(Attendance_sorted!$A$1:$CV$500,MATCH(Class!B104,Attendance_sorted!$A$1:$A$500),COUNTIF(Table2[ID],Class!B104)+1),"")</f>
        <v/>
      </c>
      <c r="E104" s="77" t="str" cm="1">
        <f t="array" aca="1" ref="E104" ca="1">IF(B104&lt;&gt;"",SUM(('Attendance table'!$A$2:$A$501=Class!B104)*('Attendance table'!$B$2:$CW$501&lt;&gt;"")*('Attendance table'!$B$1:$CW$1&gt;DATE(YEAR(TODAY()),MONTH(TODAY()),DAY(TODAY())-MOD(WEEKDAY(TODAY())-6,7))-((Table3[حساب الحضور من اخر عدد مرات])*7))),"")</f>
        <v/>
      </c>
      <c r="F104" s="79" t="str" cm="1">
        <f t="array" ref="F104">IF(B104&lt;&gt;"",IF(E104*100/Table3[حساب الحضور من اخر عدد مرات]&gt;100,1,E104/Table3[حساب الحضور من اخر عدد مرات]),"")</f>
        <v/>
      </c>
      <c r="G104" s="77" t="str">
        <f>IF(B104&lt;&gt;"",_xlfn.XLOOKUP(B104,Table1[ID],Table1[tel2]),"")</f>
        <v/>
      </c>
      <c r="H104" s="77" t="str">
        <f>IF(B104&lt;&gt;"",_xlfn.XLOOKUP(B104,Table1[ID],Table1[tel4]),"")</f>
        <v/>
      </c>
      <c r="I104" s="77" t="str">
        <f>IF(B104&lt;&gt;"",_xlfn.XLOOKUP(B104,Table1[ID],Table1[tel3]),"")</f>
        <v/>
      </c>
      <c r="J104" s="77" t="str">
        <f>IF(B104&lt;&gt;"",_xlfn.XLOOKUP(B104,Table1[ID],Table1[tel1]),"")</f>
        <v/>
      </c>
      <c r="K104" s="77" t="str">
        <f>IF($B104&lt;&gt;"",_xlfn.XLOOKUP(B104,Table1[ID],Table1[address1]),"")</f>
        <v/>
      </c>
      <c r="L104" s="77" t="str">
        <f>IF($B104&lt;&gt;"",_xlfn.XLOOKUP(B104,Table1[ID],Table1[address2]),"")</f>
        <v/>
      </c>
      <c r="M104" s="77" t="str">
        <f>IF($B104&lt;&gt;"",_xlfn.XLOOKUP(B104,Table1[ID],Table1[address3]),"")</f>
        <v/>
      </c>
      <c r="N104" s="77" t="str">
        <f>IF($B104&lt;&gt;"",_xlfn.XLOOKUP(B104,Table1[ID],Table1[address4]),"")</f>
        <v/>
      </c>
      <c r="O104" s="77" t="str">
        <f>IF($B104&lt;&gt;"",_xlfn.XLOOKUP(B104,Table1[ID],Table1[address5]),"")</f>
        <v/>
      </c>
      <c r="P104" s="77" t="str">
        <f>IF($B104&lt;&gt;"",_xlfn.XLOOKUP(B104,Table1[ID],Table1[address7]),"")</f>
        <v/>
      </c>
      <c r="Q104" s="77" t="str">
        <f>IF($B104&lt;&gt;"",_xlfn.XLOOKUP(B104,Table1[ID],Table1[address6]),"")</f>
        <v/>
      </c>
      <c r="R104" s="76" t="str">
        <f>IF($B104&lt;&gt;"",_xlfn.XLOOKUP(B104,Table1[ID],Table1[bdate]),"")</f>
        <v/>
      </c>
      <c r="S104" s="77" t="str">
        <f>IF($B104&lt;&gt;"",_xlfn.XLOOKUP(B104,Table1[ID],Table1[school_job]),"")</f>
        <v/>
      </c>
      <c r="T104" s="77" t="str">
        <f>IF($B104&lt;&gt;"",_xlfn.XLOOKUP(B104,Table1[ID],Table1[con_father]),"")</f>
        <v/>
      </c>
      <c r="U104" s="77" t="str">
        <f>IF($B104&lt;&gt;"",_xlfn.XLOOKUP(B104,Table1[ID],Table1[notes]),"")</f>
        <v/>
      </c>
      <c r="V104" s="80" t="str">
        <f>IF(B104&lt;&gt;"",IF(_xlfn.FLOOR.MATH(B104,100)=0,"غير موزع",_xlfn.XLOOKUP(_xlfn.FLOOR.MATH(B104,100),Classes!$A$1:$A$8,Classes!$B$1:$B$8,"error")),"")</f>
        <v/>
      </c>
    </row>
    <row r="105" spans="1:22" s="3" customFormat="1">
      <c r="A105" s="72" t="str">
        <f>IF(B105&lt;&gt;"",IF(_xlfn.XLOOKUP(TEXT(B105,"#"),'Standard report'!$B$5:$B$505,'Standard report'!$C$5:$C$505,"nn")="Company","=HYPERLINK("&amp;""""&amp;"https://raw.githubusercontent.com/KyrillosMorgan/preparatory/main/"&amp;B105&amp;".jpg"&amp;""""&amp;",IMAGE("&amp;""""&amp;"https://raw.githubusercontent.com/KyrillosMorgan/preparatory/main/"&amp;B105&amp;".jpg"&amp;""""&amp;"))",""),"")</f>
        <v/>
      </c>
      <c r="B105" s="77"/>
      <c r="C105" s="77" t="str">
        <f>IF(B105&lt;&gt;"",_xlfn.XLOOKUP(Class!B105,Table1[ID],Table1[fname]),"")</f>
        <v/>
      </c>
      <c r="D105" s="76" t="str" cm="1">
        <f t="array" ref="D105">IF((B105&lt;&gt;"")*(COUNTIF(Table2[ID],Class!B105)&lt;&gt;0),INDEX(Attendance_sorted!$A$1:$CV$500,MATCH(Class!B105,Attendance_sorted!$A$1:$A$500),COUNTIF(Table2[ID],Class!B105)+1),"")</f>
        <v/>
      </c>
      <c r="E105" s="77" t="str" cm="1">
        <f t="array" aca="1" ref="E105" ca="1">IF(B105&lt;&gt;"",SUM(('Attendance table'!$A$2:$A$501=Class!B105)*('Attendance table'!$B$2:$CW$501&lt;&gt;"")*('Attendance table'!$B$1:$CW$1&gt;DATE(YEAR(TODAY()),MONTH(TODAY()),DAY(TODAY())-MOD(WEEKDAY(TODAY())-6,7))-((Table3[حساب الحضور من اخر عدد مرات])*7))),"")</f>
        <v/>
      </c>
      <c r="F105" s="79" t="str" cm="1">
        <f t="array" ref="F105">IF(B105&lt;&gt;"",IF(E105*100/Table3[حساب الحضور من اخر عدد مرات]&gt;100,1,E105/Table3[حساب الحضور من اخر عدد مرات]),"")</f>
        <v/>
      </c>
      <c r="G105" s="77" t="str">
        <f>IF(B105&lt;&gt;"",_xlfn.XLOOKUP(B105,Table1[ID],Table1[tel2]),"")</f>
        <v/>
      </c>
      <c r="H105" s="77" t="str">
        <f>IF(B105&lt;&gt;"",_xlfn.XLOOKUP(B105,Table1[ID],Table1[tel4]),"")</f>
        <v/>
      </c>
      <c r="I105" s="77" t="str">
        <f>IF(B105&lt;&gt;"",_xlfn.XLOOKUP(B105,Table1[ID],Table1[tel3]),"")</f>
        <v/>
      </c>
      <c r="J105" s="77" t="str">
        <f>IF(B105&lt;&gt;"",_xlfn.XLOOKUP(B105,Table1[ID],Table1[tel1]),"")</f>
        <v/>
      </c>
      <c r="K105" s="77" t="str">
        <f>IF($B105&lt;&gt;"",_xlfn.XLOOKUP(B105,Table1[ID],Table1[address1]),"")</f>
        <v/>
      </c>
      <c r="L105" s="77" t="str">
        <f>IF($B105&lt;&gt;"",_xlfn.XLOOKUP(B105,Table1[ID],Table1[address2]),"")</f>
        <v/>
      </c>
      <c r="M105" s="77" t="str">
        <f>IF($B105&lt;&gt;"",_xlfn.XLOOKUP(B105,Table1[ID],Table1[address3]),"")</f>
        <v/>
      </c>
      <c r="N105" s="77" t="str">
        <f>IF($B105&lt;&gt;"",_xlfn.XLOOKUP(B105,Table1[ID],Table1[address4]),"")</f>
        <v/>
      </c>
      <c r="O105" s="77" t="str">
        <f>IF($B105&lt;&gt;"",_xlfn.XLOOKUP(B105,Table1[ID],Table1[address5]),"")</f>
        <v/>
      </c>
      <c r="P105" s="77" t="str">
        <f>IF($B105&lt;&gt;"",_xlfn.XLOOKUP(B105,Table1[ID],Table1[address7]),"")</f>
        <v/>
      </c>
      <c r="Q105" s="77" t="str">
        <f>IF($B105&lt;&gt;"",_xlfn.XLOOKUP(B105,Table1[ID],Table1[address6]),"")</f>
        <v/>
      </c>
      <c r="R105" s="76" t="str">
        <f>IF($B105&lt;&gt;"",_xlfn.XLOOKUP(B105,Table1[ID],Table1[bdate]),"")</f>
        <v/>
      </c>
      <c r="S105" s="77" t="str">
        <f>IF($B105&lt;&gt;"",_xlfn.XLOOKUP(B105,Table1[ID],Table1[school_job]),"")</f>
        <v/>
      </c>
      <c r="T105" s="77" t="str">
        <f>IF($B105&lt;&gt;"",_xlfn.XLOOKUP(B105,Table1[ID],Table1[con_father]),"")</f>
        <v/>
      </c>
      <c r="U105" s="77" t="str">
        <f>IF($B105&lt;&gt;"",_xlfn.XLOOKUP(B105,Table1[ID],Table1[notes]),"")</f>
        <v/>
      </c>
      <c r="V105" s="80" t="str">
        <f>IF(B105&lt;&gt;"",IF(_xlfn.FLOOR.MATH(B105,100)=0,"غير موزع",_xlfn.XLOOKUP(_xlfn.FLOOR.MATH(B105,100),Classes!$A$1:$A$8,Classes!$B$1:$B$8,"error")),"")</f>
        <v/>
      </c>
    </row>
    <row r="106" spans="1:22" s="3" customFormat="1">
      <c r="A106" s="72" t="str">
        <f>IF(B106&lt;&gt;"",IF(_xlfn.XLOOKUP(TEXT(B106,"#"),'Standard report'!$B$5:$B$505,'Standard report'!$C$5:$C$505,"nn")="Company","=HYPERLINK("&amp;""""&amp;"https://raw.githubusercontent.com/KyrillosMorgan/preparatory/main/"&amp;B106&amp;".jpg"&amp;""""&amp;",IMAGE("&amp;""""&amp;"https://raw.githubusercontent.com/KyrillosMorgan/preparatory/main/"&amp;B106&amp;".jpg"&amp;""""&amp;"))",""),"")</f>
        <v/>
      </c>
      <c r="B106" s="77"/>
      <c r="C106" s="77" t="str">
        <f>IF(B106&lt;&gt;"",_xlfn.XLOOKUP(Class!B106,Table1[ID],Table1[fname]),"")</f>
        <v/>
      </c>
      <c r="D106" s="76" t="str" cm="1">
        <f t="array" ref="D106">IF((B106&lt;&gt;"")*(COUNTIF(Table2[ID],Class!B106)&lt;&gt;0),INDEX(Attendance_sorted!$A$1:$CV$500,MATCH(Class!B106,Attendance_sorted!$A$1:$A$500),COUNTIF(Table2[ID],Class!B106)+1),"")</f>
        <v/>
      </c>
      <c r="E106" s="77" t="str" cm="1">
        <f t="array" aca="1" ref="E106" ca="1">IF(B106&lt;&gt;"",SUM(('Attendance table'!$A$2:$A$501=Class!B106)*('Attendance table'!$B$2:$CW$501&lt;&gt;"")*('Attendance table'!$B$1:$CW$1&gt;DATE(YEAR(TODAY()),MONTH(TODAY()),DAY(TODAY())-MOD(WEEKDAY(TODAY())-6,7))-((Table3[حساب الحضور من اخر عدد مرات])*7))),"")</f>
        <v/>
      </c>
      <c r="F106" s="79" t="str" cm="1">
        <f t="array" ref="F106">IF(B106&lt;&gt;"",IF(E106*100/Table3[حساب الحضور من اخر عدد مرات]&gt;100,1,E106/Table3[حساب الحضور من اخر عدد مرات]),"")</f>
        <v/>
      </c>
      <c r="G106" s="77" t="str">
        <f>IF(B106&lt;&gt;"",_xlfn.XLOOKUP(B106,Table1[ID],Table1[tel2]),"")</f>
        <v/>
      </c>
      <c r="H106" s="77" t="str">
        <f>IF(B106&lt;&gt;"",_xlfn.XLOOKUP(B106,Table1[ID],Table1[tel4]),"")</f>
        <v/>
      </c>
      <c r="I106" s="77" t="str">
        <f>IF(B106&lt;&gt;"",_xlfn.XLOOKUP(B106,Table1[ID],Table1[tel3]),"")</f>
        <v/>
      </c>
      <c r="J106" s="77" t="str">
        <f>IF(B106&lt;&gt;"",_xlfn.XLOOKUP(B106,Table1[ID],Table1[tel1]),"")</f>
        <v/>
      </c>
      <c r="K106" s="77" t="str">
        <f>IF($B106&lt;&gt;"",_xlfn.XLOOKUP(B106,Table1[ID],Table1[address1]),"")</f>
        <v/>
      </c>
      <c r="L106" s="77" t="str">
        <f>IF($B106&lt;&gt;"",_xlfn.XLOOKUP(B106,Table1[ID],Table1[address2]),"")</f>
        <v/>
      </c>
      <c r="M106" s="77" t="str">
        <f>IF($B106&lt;&gt;"",_xlfn.XLOOKUP(B106,Table1[ID],Table1[address3]),"")</f>
        <v/>
      </c>
      <c r="N106" s="77" t="str">
        <f>IF($B106&lt;&gt;"",_xlfn.XLOOKUP(B106,Table1[ID],Table1[address4]),"")</f>
        <v/>
      </c>
      <c r="O106" s="77" t="str">
        <f>IF($B106&lt;&gt;"",_xlfn.XLOOKUP(B106,Table1[ID],Table1[address5]),"")</f>
        <v/>
      </c>
      <c r="P106" s="77" t="str">
        <f>IF($B106&lt;&gt;"",_xlfn.XLOOKUP(B106,Table1[ID],Table1[address7]),"")</f>
        <v/>
      </c>
      <c r="Q106" s="77" t="str">
        <f>IF($B106&lt;&gt;"",_xlfn.XLOOKUP(B106,Table1[ID],Table1[address6]),"")</f>
        <v/>
      </c>
      <c r="R106" s="76" t="str">
        <f>IF($B106&lt;&gt;"",_xlfn.XLOOKUP(B106,Table1[ID],Table1[bdate]),"")</f>
        <v/>
      </c>
      <c r="S106" s="77" t="str">
        <f>IF($B106&lt;&gt;"",_xlfn.XLOOKUP(B106,Table1[ID],Table1[school_job]),"")</f>
        <v/>
      </c>
      <c r="T106" s="77" t="str">
        <f>IF($B106&lt;&gt;"",_xlfn.XLOOKUP(B106,Table1[ID],Table1[con_father]),"")</f>
        <v/>
      </c>
      <c r="U106" s="77" t="str">
        <f>IF($B106&lt;&gt;"",_xlfn.XLOOKUP(B106,Table1[ID],Table1[notes]),"")</f>
        <v/>
      </c>
      <c r="V106" s="80" t="str">
        <f>IF(B106&lt;&gt;"",IF(_xlfn.FLOOR.MATH(B106,100)=0,"غير موزع",_xlfn.XLOOKUP(_xlfn.FLOOR.MATH(B106,100),Classes!$A$1:$A$8,Classes!$B$1:$B$8,"error")),"")</f>
        <v/>
      </c>
    </row>
    <row r="107" spans="1:22" s="3" customFormat="1">
      <c r="A107" s="72" t="str">
        <f>IF(B107&lt;&gt;"",IF(_xlfn.XLOOKUP(TEXT(B107,"#"),'Standard report'!$B$5:$B$505,'Standard report'!$C$5:$C$505,"nn")="Company","=HYPERLINK("&amp;""""&amp;"https://raw.githubusercontent.com/KyrillosMorgan/preparatory/main/"&amp;B107&amp;".jpg"&amp;""""&amp;",IMAGE("&amp;""""&amp;"https://raw.githubusercontent.com/KyrillosMorgan/preparatory/main/"&amp;B107&amp;".jpg"&amp;""""&amp;"))",""),"")</f>
        <v/>
      </c>
      <c r="B107" s="77"/>
      <c r="C107" s="77" t="str">
        <f>IF(B107&lt;&gt;"",_xlfn.XLOOKUP(Class!B107,Table1[ID],Table1[fname]),"")</f>
        <v/>
      </c>
      <c r="D107" s="76" t="str" cm="1">
        <f t="array" ref="D107">IF((B107&lt;&gt;"")*(COUNTIF(Table2[ID],Class!B107)&lt;&gt;0),INDEX(Attendance_sorted!$A$1:$CV$500,MATCH(Class!B107,Attendance_sorted!$A$1:$A$500),COUNTIF(Table2[ID],Class!B107)+1),"")</f>
        <v/>
      </c>
      <c r="E107" s="77" t="str" cm="1">
        <f t="array" aca="1" ref="E107" ca="1">IF(B107&lt;&gt;"",SUM(('Attendance table'!$A$2:$A$501=Class!B107)*('Attendance table'!$B$2:$CW$501&lt;&gt;"")*('Attendance table'!$B$1:$CW$1&gt;DATE(YEAR(TODAY()),MONTH(TODAY()),DAY(TODAY())-MOD(WEEKDAY(TODAY())-6,7))-((Table3[حساب الحضور من اخر عدد مرات])*7))),"")</f>
        <v/>
      </c>
      <c r="F107" s="79" t="str" cm="1">
        <f t="array" ref="F107">IF(B107&lt;&gt;"",IF(E107*100/Table3[حساب الحضور من اخر عدد مرات]&gt;100,1,E107/Table3[حساب الحضور من اخر عدد مرات]),"")</f>
        <v/>
      </c>
      <c r="G107" s="77" t="str">
        <f>IF(B107&lt;&gt;"",_xlfn.XLOOKUP(B107,Table1[ID],Table1[tel2]),"")</f>
        <v/>
      </c>
      <c r="H107" s="77" t="str">
        <f>IF(B107&lt;&gt;"",_xlfn.XLOOKUP(B107,Table1[ID],Table1[tel4]),"")</f>
        <v/>
      </c>
      <c r="I107" s="77" t="str">
        <f>IF(B107&lt;&gt;"",_xlfn.XLOOKUP(B107,Table1[ID],Table1[tel3]),"")</f>
        <v/>
      </c>
      <c r="J107" s="77" t="str">
        <f>IF(B107&lt;&gt;"",_xlfn.XLOOKUP(B107,Table1[ID],Table1[tel1]),"")</f>
        <v/>
      </c>
      <c r="K107" s="77" t="str">
        <f>IF($B107&lt;&gt;"",_xlfn.XLOOKUP(B107,Table1[ID],Table1[address1]),"")</f>
        <v/>
      </c>
      <c r="L107" s="77" t="str">
        <f>IF($B107&lt;&gt;"",_xlfn.XLOOKUP(B107,Table1[ID],Table1[address2]),"")</f>
        <v/>
      </c>
      <c r="M107" s="77" t="str">
        <f>IF($B107&lt;&gt;"",_xlfn.XLOOKUP(B107,Table1[ID],Table1[address3]),"")</f>
        <v/>
      </c>
      <c r="N107" s="77" t="str">
        <f>IF($B107&lt;&gt;"",_xlfn.XLOOKUP(B107,Table1[ID],Table1[address4]),"")</f>
        <v/>
      </c>
      <c r="O107" s="77" t="str">
        <f>IF($B107&lt;&gt;"",_xlfn.XLOOKUP(B107,Table1[ID],Table1[address5]),"")</f>
        <v/>
      </c>
      <c r="P107" s="77" t="str">
        <f>IF($B107&lt;&gt;"",_xlfn.XLOOKUP(B107,Table1[ID],Table1[address7]),"")</f>
        <v/>
      </c>
      <c r="Q107" s="77" t="str">
        <f>IF($B107&lt;&gt;"",_xlfn.XLOOKUP(B107,Table1[ID],Table1[address6]),"")</f>
        <v/>
      </c>
      <c r="R107" s="76" t="str">
        <f>IF($B107&lt;&gt;"",_xlfn.XLOOKUP(B107,Table1[ID],Table1[bdate]),"")</f>
        <v/>
      </c>
      <c r="S107" s="77" t="str">
        <f>IF($B107&lt;&gt;"",_xlfn.XLOOKUP(B107,Table1[ID],Table1[school_job]),"")</f>
        <v/>
      </c>
      <c r="T107" s="77" t="str">
        <f>IF($B107&lt;&gt;"",_xlfn.XLOOKUP(B107,Table1[ID],Table1[con_father]),"")</f>
        <v/>
      </c>
      <c r="U107" s="77" t="str">
        <f>IF($B107&lt;&gt;"",_xlfn.XLOOKUP(B107,Table1[ID],Table1[notes]),"")</f>
        <v/>
      </c>
      <c r="V107" s="80" t="str">
        <f>IF(B107&lt;&gt;"",IF(_xlfn.FLOOR.MATH(B107,100)=0,"غير موزع",_xlfn.XLOOKUP(_xlfn.FLOOR.MATH(B107,100),Classes!$A$1:$A$8,Classes!$B$1:$B$8,"error")),"")</f>
        <v/>
      </c>
    </row>
    <row r="108" spans="1:22" s="3" customFormat="1">
      <c r="A108" s="72" t="str">
        <f>IF(B108&lt;&gt;"",IF(_xlfn.XLOOKUP(TEXT(B108,"#"),'Standard report'!$B$5:$B$505,'Standard report'!$C$5:$C$505,"nn")="Company","=HYPERLINK("&amp;""""&amp;"https://raw.githubusercontent.com/KyrillosMorgan/preparatory/main/"&amp;B108&amp;".jpg"&amp;""""&amp;",IMAGE("&amp;""""&amp;"https://raw.githubusercontent.com/KyrillosMorgan/preparatory/main/"&amp;B108&amp;".jpg"&amp;""""&amp;"))",""),"")</f>
        <v/>
      </c>
      <c r="B108" s="77"/>
      <c r="C108" s="77" t="str">
        <f>IF(B108&lt;&gt;"",_xlfn.XLOOKUP(Class!B108,Table1[ID],Table1[fname]),"")</f>
        <v/>
      </c>
      <c r="D108" s="76" t="str" cm="1">
        <f t="array" ref="D108">IF((B108&lt;&gt;"")*(COUNTIF(Table2[ID],Class!B108)&lt;&gt;0),INDEX(Attendance_sorted!$A$1:$CV$500,MATCH(Class!B108,Attendance_sorted!$A$1:$A$500),COUNTIF(Table2[ID],Class!B108)+1),"")</f>
        <v/>
      </c>
      <c r="E108" s="77" t="str" cm="1">
        <f t="array" aca="1" ref="E108" ca="1">IF(B108&lt;&gt;"",SUM(('Attendance table'!$A$2:$A$501=Class!B108)*('Attendance table'!$B$2:$CW$501&lt;&gt;"")*('Attendance table'!$B$1:$CW$1&gt;DATE(YEAR(TODAY()),MONTH(TODAY()),DAY(TODAY())-MOD(WEEKDAY(TODAY())-6,7))-((Table3[حساب الحضور من اخر عدد مرات])*7))),"")</f>
        <v/>
      </c>
      <c r="F108" s="79" t="str" cm="1">
        <f t="array" ref="F108">IF(B108&lt;&gt;"",IF(E108*100/Table3[حساب الحضور من اخر عدد مرات]&gt;100,1,E108/Table3[حساب الحضور من اخر عدد مرات]),"")</f>
        <v/>
      </c>
      <c r="G108" s="77" t="str">
        <f>IF(B108&lt;&gt;"",_xlfn.XLOOKUP(B108,Table1[ID],Table1[tel2]),"")</f>
        <v/>
      </c>
      <c r="H108" s="77" t="str">
        <f>IF(B108&lt;&gt;"",_xlfn.XLOOKUP(B108,Table1[ID],Table1[tel4]),"")</f>
        <v/>
      </c>
      <c r="I108" s="77" t="str">
        <f>IF(B108&lt;&gt;"",_xlfn.XLOOKUP(B108,Table1[ID],Table1[tel3]),"")</f>
        <v/>
      </c>
      <c r="J108" s="77" t="str">
        <f>IF(B108&lt;&gt;"",_xlfn.XLOOKUP(B108,Table1[ID],Table1[tel1]),"")</f>
        <v/>
      </c>
      <c r="K108" s="77" t="str">
        <f>IF($B108&lt;&gt;"",_xlfn.XLOOKUP(B108,Table1[ID],Table1[address1]),"")</f>
        <v/>
      </c>
      <c r="L108" s="77" t="str">
        <f>IF($B108&lt;&gt;"",_xlfn.XLOOKUP(B108,Table1[ID],Table1[address2]),"")</f>
        <v/>
      </c>
      <c r="M108" s="77" t="str">
        <f>IF($B108&lt;&gt;"",_xlfn.XLOOKUP(B108,Table1[ID],Table1[address3]),"")</f>
        <v/>
      </c>
      <c r="N108" s="77" t="str">
        <f>IF($B108&lt;&gt;"",_xlfn.XLOOKUP(B108,Table1[ID],Table1[address4]),"")</f>
        <v/>
      </c>
      <c r="O108" s="77" t="str">
        <f>IF($B108&lt;&gt;"",_xlfn.XLOOKUP(B108,Table1[ID],Table1[address5]),"")</f>
        <v/>
      </c>
      <c r="P108" s="77" t="str">
        <f>IF($B108&lt;&gt;"",_xlfn.XLOOKUP(B108,Table1[ID],Table1[address7]),"")</f>
        <v/>
      </c>
      <c r="Q108" s="77" t="str">
        <f>IF($B108&lt;&gt;"",_xlfn.XLOOKUP(B108,Table1[ID],Table1[address6]),"")</f>
        <v/>
      </c>
      <c r="R108" s="76" t="str">
        <f>IF($B108&lt;&gt;"",_xlfn.XLOOKUP(B108,Table1[ID],Table1[bdate]),"")</f>
        <v/>
      </c>
      <c r="S108" s="77" t="str">
        <f>IF($B108&lt;&gt;"",_xlfn.XLOOKUP(B108,Table1[ID],Table1[school_job]),"")</f>
        <v/>
      </c>
      <c r="T108" s="77" t="str">
        <f>IF($B108&lt;&gt;"",_xlfn.XLOOKUP(B108,Table1[ID],Table1[con_father]),"")</f>
        <v/>
      </c>
      <c r="U108" s="77" t="str">
        <f>IF($B108&lt;&gt;"",_xlfn.XLOOKUP(B108,Table1[ID],Table1[notes]),"")</f>
        <v/>
      </c>
      <c r="V108" s="80" t="str">
        <f>IF(B108&lt;&gt;"",IF(_xlfn.FLOOR.MATH(B108,100)=0,"غير موزع",_xlfn.XLOOKUP(_xlfn.FLOOR.MATH(B108,100),Classes!$A$1:$A$8,Classes!$B$1:$B$8,"error")),"")</f>
        <v/>
      </c>
    </row>
    <row r="109" spans="1:22" s="3" customFormat="1">
      <c r="A109" s="72" t="str">
        <f>IF(B109&lt;&gt;"",IF(_xlfn.XLOOKUP(TEXT(B109,"#"),'Standard report'!$B$5:$B$505,'Standard report'!$C$5:$C$505,"nn")="Company","=HYPERLINK("&amp;""""&amp;"https://raw.githubusercontent.com/KyrillosMorgan/preparatory/main/"&amp;B109&amp;".jpg"&amp;""""&amp;",IMAGE("&amp;""""&amp;"https://raw.githubusercontent.com/KyrillosMorgan/preparatory/main/"&amp;B109&amp;".jpg"&amp;""""&amp;"))",""),"")</f>
        <v/>
      </c>
      <c r="B109" s="77"/>
      <c r="C109" s="77" t="str">
        <f>IF(B109&lt;&gt;"",_xlfn.XLOOKUP(Class!B109,Table1[ID],Table1[fname]),"")</f>
        <v/>
      </c>
      <c r="D109" s="76" t="str" cm="1">
        <f t="array" ref="D109">IF((B109&lt;&gt;"")*(COUNTIF(Table2[ID],Class!B109)&lt;&gt;0),INDEX(Attendance_sorted!$A$1:$CV$500,MATCH(Class!B109,Attendance_sorted!$A$1:$A$500),COUNTIF(Table2[ID],Class!B109)+1),"")</f>
        <v/>
      </c>
      <c r="E109" s="77" t="str" cm="1">
        <f t="array" aca="1" ref="E109" ca="1">IF(B109&lt;&gt;"",SUM(('Attendance table'!$A$2:$A$501=Class!B109)*('Attendance table'!$B$2:$CW$501&lt;&gt;"")*('Attendance table'!$B$1:$CW$1&gt;DATE(YEAR(TODAY()),MONTH(TODAY()),DAY(TODAY())-MOD(WEEKDAY(TODAY())-6,7))-((Table3[حساب الحضور من اخر عدد مرات])*7))),"")</f>
        <v/>
      </c>
      <c r="F109" s="79" t="str" cm="1">
        <f t="array" ref="F109">IF(B109&lt;&gt;"",IF(E109*100/Table3[حساب الحضور من اخر عدد مرات]&gt;100,1,E109/Table3[حساب الحضور من اخر عدد مرات]),"")</f>
        <v/>
      </c>
      <c r="G109" s="77" t="str">
        <f>IF(B109&lt;&gt;"",_xlfn.XLOOKUP(B109,Table1[ID],Table1[tel2]),"")</f>
        <v/>
      </c>
      <c r="H109" s="77" t="str">
        <f>IF(B109&lt;&gt;"",_xlfn.XLOOKUP(B109,Table1[ID],Table1[tel4]),"")</f>
        <v/>
      </c>
      <c r="I109" s="77" t="str">
        <f>IF(B109&lt;&gt;"",_xlfn.XLOOKUP(B109,Table1[ID],Table1[tel3]),"")</f>
        <v/>
      </c>
      <c r="J109" s="77" t="str">
        <f>IF(B109&lt;&gt;"",_xlfn.XLOOKUP(B109,Table1[ID],Table1[tel1]),"")</f>
        <v/>
      </c>
      <c r="K109" s="77" t="str">
        <f>IF($B109&lt;&gt;"",_xlfn.XLOOKUP(B109,Table1[ID],Table1[address1]),"")</f>
        <v/>
      </c>
      <c r="L109" s="77" t="str">
        <f>IF($B109&lt;&gt;"",_xlfn.XLOOKUP(B109,Table1[ID],Table1[address2]),"")</f>
        <v/>
      </c>
      <c r="M109" s="77" t="str">
        <f>IF($B109&lt;&gt;"",_xlfn.XLOOKUP(B109,Table1[ID],Table1[address3]),"")</f>
        <v/>
      </c>
      <c r="N109" s="77" t="str">
        <f>IF($B109&lt;&gt;"",_xlfn.XLOOKUP(B109,Table1[ID],Table1[address4]),"")</f>
        <v/>
      </c>
      <c r="O109" s="77" t="str">
        <f>IF($B109&lt;&gt;"",_xlfn.XLOOKUP(B109,Table1[ID],Table1[address5]),"")</f>
        <v/>
      </c>
      <c r="P109" s="77" t="str">
        <f>IF($B109&lt;&gt;"",_xlfn.XLOOKUP(B109,Table1[ID],Table1[address7]),"")</f>
        <v/>
      </c>
      <c r="Q109" s="77" t="str">
        <f>IF($B109&lt;&gt;"",_xlfn.XLOOKUP(B109,Table1[ID],Table1[address6]),"")</f>
        <v/>
      </c>
      <c r="R109" s="76" t="str">
        <f>IF($B109&lt;&gt;"",_xlfn.XLOOKUP(B109,Table1[ID],Table1[bdate]),"")</f>
        <v/>
      </c>
      <c r="S109" s="77" t="str">
        <f>IF($B109&lt;&gt;"",_xlfn.XLOOKUP(B109,Table1[ID],Table1[school_job]),"")</f>
        <v/>
      </c>
      <c r="T109" s="77" t="str">
        <f>IF($B109&lt;&gt;"",_xlfn.XLOOKUP(B109,Table1[ID],Table1[con_father]),"")</f>
        <v/>
      </c>
      <c r="U109" s="77" t="str">
        <f>IF($B109&lt;&gt;"",_xlfn.XLOOKUP(B109,Table1[ID],Table1[notes]),"")</f>
        <v/>
      </c>
      <c r="V109" s="80" t="str">
        <f>IF(B109&lt;&gt;"",IF(_xlfn.FLOOR.MATH(B109,100)=0,"غير موزع",_xlfn.XLOOKUP(_xlfn.FLOOR.MATH(B109,100),Classes!$A$1:$A$8,Classes!$B$1:$B$8,"error")),"")</f>
        <v/>
      </c>
    </row>
    <row r="110" spans="1:22" s="3" customFormat="1">
      <c r="A110" s="72" t="str">
        <f>IF(B110&lt;&gt;"",IF(_xlfn.XLOOKUP(TEXT(B110,"#"),'Standard report'!$B$5:$B$505,'Standard report'!$C$5:$C$505,"nn")="Company","=HYPERLINK("&amp;""""&amp;"https://raw.githubusercontent.com/KyrillosMorgan/preparatory/main/"&amp;B110&amp;".jpg"&amp;""""&amp;",IMAGE("&amp;""""&amp;"https://raw.githubusercontent.com/KyrillosMorgan/preparatory/main/"&amp;B110&amp;".jpg"&amp;""""&amp;"))",""),"")</f>
        <v/>
      </c>
      <c r="B110" s="77"/>
      <c r="C110" s="77" t="str">
        <f>IF(B110&lt;&gt;"",_xlfn.XLOOKUP(Class!B110,Table1[ID],Table1[fname]),"")</f>
        <v/>
      </c>
      <c r="D110" s="76" t="str" cm="1">
        <f t="array" ref="D110">IF((B110&lt;&gt;"")*(COUNTIF(Table2[ID],Class!B110)&lt;&gt;0),INDEX(Attendance_sorted!$A$1:$CV$500,MATCH(Class!B110,Attendance_sorted!$A$1:$A$500),COUNTIF(Table2[ID],Class!B110)+1),"")</f>
        <v/>
      </c>
      <c r="E110" s="77" t="str" cm="1">
        <f t="array" aca="1" ref="E110" ca="1">IF(B110&lt;&gt;"",SUM(('Attendance table'!$A$2:$A$501=Class!B110)*('Attendance table'!$B$2:$CW$501&lt;&gt;"")*('Attendance table'!$B$1:$CW$1&gt;DATE(YEAR(TODAY()),MONTH(TODAY()),DAY(TODAY())-MOD(WEEKDAY(TODAY())-6,7))-((Table3[حساب الحضور من اخر عدد مرات])*7))),"")</f>
        <v/>
      </c>
      <c r="F110" s="79" t="str" cm="1">
        <f t="array" ref="F110">IF(B110&lt;&gt;"",IF(E110*100/Table3[حساب الحضور من اخر عدد مرات]&gt;100,1,E110/Table3[حساب الحضور من اخر عدد مرات]),"")</f>
        <v/>
      </c>
      <c r="G110" s="77" t="str">
        <f>IF(B110&lt;&gt;"",_xlfn.XLOOKUP(B110,Table1[ID],Table1[tel2]),"")</f>
        <v/>
      </c>
      <c r="H110" s="77" t="str">
        <f>IF(B110&lt;&gt;"",_xlfn.XLOOKUP(B110,Table1[ID],Table1[tel4]),"")</f>
        <v/>
      </c>
      <c r="I110" s="77" t="str">
        <f>IF(B110&lt;&gt;"",_xlfn.XLOOKUP(B110,Table1[ID],Table1[tel3]),"")</f>
        <v/>
      </c>
      <c r="J110" s="77" t="str">
        <f>IF(B110&lt;&gt;"",_xlfn.XLOOKUP(B110,Table1[ID],Table1[tel1]),"")</f>
        <v/>
      </c>
      <c r="K110" s="77" t="str">
        <f>IF($B110&lt;&gt;"",_xlfn.XLOOKUP(B110,Table1[ID],Table1[address1]),"")</f>
        <v/>
      </c>
      <c r="L110" s="77" t="str">
        <f>IF($B110&lt;&gt;"",_xlfn.XLOOKUP(B110,Table1[ID],Table1[address2]),"")</f>
        <v/>
      </c>
      <c r="M110" s="77" t="str">
        <f>IF($B110&lt;&gt;"",_xlfn.XLOOKUP(B110,Table1[ID],Table1[address3]),"")</f>
        <v/>
      </c>
      <c r="N110" s="77" t="str">
        <f>IF($B110&lt;&gt;"",_xlfn.XLOOKUP(B110,Table1[ID],Table1[address4]),"")</f>
        <v/>
      </c>
      <c r="O110" s="77" t="str">
        <f>IF($B110&lt;&gt;"",_xlfn.XLOOKUP(B110,Table1[ID],Table1[address5]),"")</f>
        <v/>
      </c>
      <c r="P110" s="77" t="str">
        <f>IF($B110&lt;&gt;"",_xlfn.XLOOKUP(B110,Table1[ID],Table1[address7]),"")</f>
        <v/>
      </c>
      <c r="Q110" s="77" t="str">
        <f>IF($B110&lt;&gt;"",_xlfn.XLOOKUP(B110,Table1[ID],Table1[address6]),"")</f>
        <v/>
      </c>
      <c r="R110" s="76" t="str">
        <f>IF($B110&lt;&gt;"",_xlfn.XLOOKUP(B110,Table1[ID],Table1[bdate]),"")</f>
        <v/>
      </c>
      <c r="S110" s="77" t="str">
        <f>IF($B110&lt;&gt;"",_xlfn.XLOOKUP(B110,Table1[ID],Table1[school_job]),"")</f>
        <v/>
      </c>
      <c r="T110" s="77" t="str">
        <f>IF($B110&lt;&gt;"",_xlfn.XLOOKUP(B110,Table1[ID],Table1[con_father]),"")</f>
        <v/>
      </c>
      <c r="U110" s="77" t="str">
        <f>IF($B110&lt;&gt;"",_xlfn.XLOOKUP(B110,Table1[ID],Table1[notes]),"")</f>
        <v/>
      </c>
      <c r="V110" s="80" t="str">
        <f>IF(B110&lt;&gt;"",IF(_xlfn.FLOOR.MATH(B110,100)=0,"غير موزع",_xlfn.XLOOKUP(_xlfn.FLOOR.MATH(B110,100),Classes!$A$1:$A$8,Classes!$B$1:$B$8,"error")),"")</f>
        <v/>
      </c>
    </row>
    <row r="111" spans="1:22" s="3" customFormat="1">
      <c r="A111" s="72" t="str">
        <f>IF(B111&lt;&gt;"",IF(_xlfn.XLOOKUP(TEXT(B111,"#"),'Standard report'!$B$5:$B$505,'Standard report'!$C$5:$C$505,"nn")="Company","=HYPERLINK("&amp;""""&amp;"https://raw.githubusercontent.com/KyrillosMorgan/preparatory/main/"&amp;B111&amp;".jpg"&amp;""""&amp;",IMAGE("&amp;""""&amp;"https://raw.githubusercontent.com/KyrillosMorgan/preparatory/main/"&amp;B111&amp;".jpg"&amp;""""&amp;"))",""),"")</f>
        <v/>
      </c>
      <c r="B111" s="77"/>
      <c r="C111" s="77" t="str">
        <f>IF(B111&lt;&gt;"",_xlfn.XLOOKUP(Class!B111,Table1[ID],Table1[fname]),"")</f>
        <v/>
      </c>
      <c r="D111" s="76" t="str" cm="1">
        <f t="array" ref="D111">IF((B111&lt;&gt;"")*(COUNTIF(Table2[ID],Class!B111)&lt;&gt;0),INDEX(Attendance_sorted!$A$1:$CV$500,MATCH(Class!B111,Attendance_sorted!$A$1:$A$500),COUNTIF(Table2[ID],Class!B111)+1),"")</f>
        <v/>
      </c>
      <c r="E111" s="77" t="str" cm="1">
        <f t="array" aca="1" ref="E111" ca="1">IF(B111&lt;&gt;"",SUM(('Attendance table'!$A$2:$A$501=Class!B111)*('Attendance table'!$B$2:$CW$501&lt;&gt;"")*('Attendance table'!$B$1:$CW$1&gt;DATE(YEAR(TODAY()),MONTH(TODAY()),DAY(TODAY())-MOD(WEEKDAY(TODAY())-6,7))-((Table3[حساب الحضور من اخر عدد مرات])*7))),"")</f>
        <v/>
      </c>
      <c r="F111" s="79" t="str" cm="1">
        <f t="array" ref="F111">IF(B111&lt;&gt;"",IF(E111*100/Table3[حساب الحضور من اخر عدد مرات]&gt;100,1,E111/Table3[حساب الحضور من اخر عدد مرات]),"")</f>
        <v/>
      </c>
      <c r="G111" s="77" t="str">
        <f>IF(B111&lt;&gt;"",_xlfn.XLOOKUP(B111,Table1[ID],Table1[tel2]),"")</f>
        <v/>
      </c>
      <c r="H111" s="77" t="str">
        <f>IF(B111&lt;&gt;"",_xlfn.XLOOKUP(B111,Table1[ID],Table1[tel4]),"")</f>
        <v/>
      </c>
      <c r="I111" s="77" t="str">
        <f>IF(B111&lt;&gt;"",_xlfn.XLOOKUP(B111,Table1[ID],Table1[tel3]),"")</f>
        <v/>
      </c>
      <c r="J111" s="77" t="str">
        <f>IF(B111&lt;&gt;"",_xlfn.XLOOKUP(B111,Table1[ID],Table1[tel1]),"")</f>
        <v/>
      </c>
      <c r="K111" s="77" t="str">
        <f>IF($B111&lt;&gt;"",_xlfn.XLOOKUP(B111,Table1[ID],Table1[address1]),"")</f>
        <v/>
      </c>
      <c r="L111" s="77" t="str">
        <f>IF($B111&lt;&gt;"",_xlfn.XLOOKUP(B111,Table1[ID],Table1[address2]),"")</f>
        <v/>
      </c>
      <c r="M111" s="77" t="str">
        <f>IF($B111&lt;&gt;"",_xlfn.XLOOKUP(B111,Table1[ID],Table1[address3]),"")</f>
        <v/>
      </c>
      <c r="N111" s="77" t="str">
        <f>IF($B111&lt;&gt;"",_xlfn.XLOOKUP(B111,Table1[ID],Table1[address4]),"")</f>
        <v/>
      </c>
      <c r="O111" s="77" t="str">
        <f>IF($B111&lt;&gt;"",_xlfn.XLOOKUP(B111,Table1[ID],Table1[address5]),"")</f>
        <v/>
      </c>
      <c r="P111" s="77" t="str">
        <f>IF($B111&lt;&gt;"",_xlfn.XLOOKUP(B111,Table1[ID],Table1[address7]),"")</f>
        <v/>
      </c>
      <c r="Q111" s="77" t="str">
        <f>IF($B111&lt;&gt;"",_xlfn.XLOOKUP(B111,Table1[ID],Table1[address6]),"")</f>
        <v/>
      </c>
      <c r="R111" s="76" t="str">
        <f>IF($B111&lt;&gt;"",_xlfn.XLOOKUP(B111,Table1[ID],Table1[bdate]),"")</f>
        <v/>
      </c>
      <c r="S111" s="77" t="str">
        <f>IF($B111&lt;&gt;"",_xlfn.XLOOKUP(B111,Table1[ID],Table1[school_job]),"")</f>
        <v/>
      </c>
      <c r="T111" s="77" t="str">
        <f>IF($B111&lt;&gt;"",_xlfn.XLOOKUP(B111,Table1[ID],Table1[con_father]),"")</f>
        <v/>
      </c>
      <c r="U111" s="77" t="str">
        <f>IF($B111&lt;&gt;"",_xlfn.XLOOKUP(B111,Table1[ID],Table1[notes]),"")</f>
        <v/>
      </c>
      <c r="V111" s="80" t="str">
        <f>IF(B111&lt;&gt;"",IF(_xlfn.FLOOR.MATH(B111,100)=0,"غير موزع",_xlfn.XLOOKUP(_xlfn.FLOOR.MATH(B111,100),Classes!$A$1:$A$8,Classes!$B$1:$B$8,"error")),"")</f>
        <v/>
      </c>
    </row>
    <row r="112" spans="1:22" s="3" customFormat="1">
      <c r="A112" s="72" t="str">
        <f>IF(B112&lt;&gt;"",IF(_xlfn.XLOOKUP(TEXT(B112,"#"),'Standard report'!$B$5:$B$505,'Standard report'!$C$5:$C$505,"nn")="Company","=HYPERLINK("&amp;""""&amp;"https://raw.githubusercontent.com/KyrillosMorgan/preparatory/main/"&amp;B112&amp;".jpg"&amp;""""&amp;",IMAGE("&amp;""""&amp;"https://raw.githubusercontent.com/KyrillosMorgan/preparatory/main/"&amp;B112&amp;".jpg"&amp;""""&amp;"))",""),"")</f>
        <v/>
      </c>
      <c r="B112" s="77"/>
      <c r="C112" s="77" t="str">
        <f>IF(B112&lt;&gt;"",_xlfn.XLOOKUP(Class!B112,Table1[ID],Table1[fname]),"")</f>
        <v/>
      </c>
      <c r="D112" s="76" t="str" cm="1">
        <f t="array" ref="D112">IF((B112&lt;&gt;"")*(COUNTIF(Table2[ID],Class!B112)&lt;&gt;0),INDEX(Attendance_sorted!$A$1:$CV$500,MATCH(Class!B112,Attendance_sorted!$A$1:$A$500),COUNTIF(Table2[ID],Class!B112)+1),"")</f>
        <v/>
      </c>
      <c r="E112" s="77" t="str" cm="1">
        <f t="array" aca="1" ref="E112" ca="1">IF(B112&lt;&gt;"",SUM(('Attendance table'!$A$2:$A$501=Class!B112)*('Attendance table'!$B$2:$CW$501&lt;&gt;"")*('Attendance table'!$B$1:$CW$1&gt;DATE(YEAR(TODAY()),MONTH(TODAY()),DAY(TODAY())-MOD(WEEKDAY(TODAY())-6,7))-((Table3[حساب الحضور من اخر عدد مرات])*7))),"")</f>
        <v/>
      </c>
      <c r="F112" s="79" t="str" cm="1">
        <f t="array" ref="F112">IF(B112&lt;&gt;"",IF(E112*100/Table3[حساب الحضور من اخر عدد مرات]&gt;100,1,E112/Table3[حساب الحضور من اخر عدد مرات]),"")</f>
        <v/>
      </c>
      <c r="G112" s="77" t="str">
        <f>IF(B112&lt;&gt;"",_xlfn.XLOOKUP(B112,Table1[ID],Table1[tel2]),"")</f>
        <v/>
      </c>
      <c r="H112" s="77" t="str">
        <f>IF(B112&lt;&gt;"",_xlfn.XLOOKUP(B112,Table1[ID],Table1[tel4]),"")</f>
        <v/>
      </c>
      <c r="I112" s="77" t="str">
        <f>IF(B112&lt;&gt;"",_xlfn.XLOOKUP(B112,Table1[ID],Table1[tel3]),"")</f>
        <v/>
      </c>
      <c r="J112" s="77" t="str">
        <f>IF(B112&lt;&gt;"",_xlfn.XLOOKUP(B112,Table1[ID],Table1[tel1]),"")</f>
        <v/>
      </c>
      <c r="K112" s="77" t="str">
        <f>IF($B112&lt;&gt;"",_xlfn.XLOOKUP(B112,Table1[ID],Table1[address1]),"")</f>
        <v/>
      </c>
      <c r="L112" s="77" t="str">
        <f>IF($B112&lt;&gt;"",_xlfn.XLOOKUP(B112,Table1[ID],Table1[address2]),"")</f>
        <v/>
      </c>
      <c r="M112" s="77" t="str">
        <f>IF($B112&lt;&gt;"",_xlfn.XLOOKUP(B112,Table1[ID],Table1[address3]),"")</f>
        <v/>
      </c>
      <c r="N112" s="77" t="str">
        <f>IF($B112&lt;&gt;"",_xlfn.XLOOKUP(B112,Table1[ID],Table1[address4]),"")</f>
        <v/>
      </c>
      <c r="O112" s="77" t="str">
        <f>IF($B112&lt;&gt;"",_xlfn.XLOOKUP(B112,Table1[ID],Table1[address5]),"")</f>
        <v/>
      </c>
      <c r="P112" s="77" t="str">
        <f>IF($B112&lt;&gt;"",_xlfn.XLOOKUP(B112,Table1[ID],Table1[address7]),"")</f>
        <v/>
      </c>
      <c r="Q112" s="77" t="str">
        <f>IF($B112&lt;&gt;"",_xlfn.XLOOKUP(B112,Table1[ID],Table1[address6]),"")</f>
        <v/>
      </c>
      <c r="R112" s="76" t="str">
        <f>IF($B112&lt;&gt;"",_xlfn.XLOOKUP(B112,Table1[ID],Table1[bdate]),"")</f>
        <v/>
      </c>
      <c r="S112" s="77" t="str">
        <f>IF($B112&lt;&gt;"",_xlfn.XLOOKUP(B112,Table1[ID],Table1[school_job]),"")</f>
        <v/>
      </c>
      <c r="T112" s="77" t="str">
        <f>IF($B112&lt;&gt;"",_xlfn.XLOOKUP(B112,Table1[ID],Table1[con_father]),"")</f>
        <v/>
      </c>
      <c r="U112" s="77" t="str">
        <f>IF($B112&lt;&gt;"",_xlfn.XLOOKUP(B112,Table1[ID],Table1[notes]),"")</f>
        <v/>
      </c>
      <c r="V112" s="80" t="str">
        <f>IF(B112&lt;&gt;"",IF(_xlfn.FLOOR.MATH(B112,100)=0,"غير موزع",_xlfn.XLOOKUP(_xlfn.FLOOR.MATH(B112,100),Classes!$A$1:$A$8,Classes!$B$1:$B$8,"error")),"")</f>
        <v/>
      </c>
    </row>
    <row r="113" spans="1:22" s="3" customFormat="1">
      <c r="A113" s="72" t="str">
        <f>IF(B113&lt;&gt;"",IF(_xlfn.XLOOKUP(TEXT(B113,"#"),'Standard report'!$B$5:$B$505,'Standard report'!$C$5:$C$505,"nn")="Company","=HYPERLINK("&amp;""""&amp;"https://raw.githubusercontent.com/KyrillosMorgan/preparatory/main/"&amp;B113&amp;".jpg"&amp;""""&amp;",IMAGE("&amp;""""&amp;"https://raw.githubusercontent.com/KyrillosMorgan/preparatory/main/"&amp;B113&amp;".jpg"&amp;""""&amp;"))",""),"")</f>
        <v/>
      </c>
      <c r="B113" s="77"/>
      <c r="C113" s="77" t="str">
        <f>IF(B113&lt;&gt;"",_xlfn.XLOOKUP(Class!B113,Table1[ID],Table1[fname]),"")</f>
        <v/>
      </c>
      <c r="D113" s="76" t="str" cm="1">
        <f t="array" ref="D113">IF((B113&lt;&gt;"")*(COUNTIF(Table2[ID],Class!B113)&lt;&gt;0),INDEX(Attendance_sorted!$A$1:$CV$500,MATCH(Class!B113,Attendance_sorted!$A$1:$A$500),COUNTIF(Table2[ID],Class!B113)+1),"")</f>
        <v/>
      </c>
      <c r="E113" s="77" t="str" cm="1">
        <f t="array" aca="1" ref="E113" ca="1">IF(B113&lt;&gt;"",SUM(('Attendance table'!$A$2:$A$501=Class!B113)*('Attendance table'!$B$2:$CW$501&lt;&gt;"")*('Attendance table'!$B$1:$CW$1&gt;DATE(YEAR(TODAY()),MONTH(TODAY()),DAY(TODAY())-MOD(WEEKDAY(TODAY())-6,7))-((Table3[حساب الحضور من اخر عدد مرات])*7))),"")</f>
        <v/>
      </c>
      <c r="F113" s="79" t="str" cm="1">
        <f t="array" ref="F113">IF(B113&lt;&gt;"",IF(E113*100/Table3[حساب الحضور من اخر عدد مرات]&gt;100,1,E113/Table3[حساب الحضور من اخر عدد مرات]),"")</f>
        <v/>
      </c>
      <c r="G113" s="77" t="str">
        <f>IF(B113&lt;&gt;"",_xlfn.XLOOKUP(B113,Table1[ID],Table1[tel2]),"")</f>
        <v/>
      </c>
      <c r="H113" s="77" t="str">
        <f>IF(B113&lt;&gt;"",_xlfn.XLOOKUP(B113,Table1[ID],Table1[tel4]),"")</f>
        <v/>
      </c>
      <c r="I113" s="77" t="str">
        <f>IF(B113&lt;&gt;"",_xlfn.XLOOKUP(B113,Table1[ID],Table1[tel3]),"")</f>
        <v/>
      </c>
      <c r="J113" s="77" t="str">
        <f>IF(B113&lt;&gt;"",_xlfn.XLOOKUP(B113,Table1[ID],Table1[tel1]),"")</f>
        <v/>
      </c>
      <c r="K113" s="77" t="str">
        <f>IF($B113&lt;&gt;"",_xlfn.XLOOKUP(B113,Table1[ID],Table1[address1]),"")</f>
        <v/>
      </c>
      <c r="L113" s="77" t="str">
        <f>IF($B113&lt;&gt;"",_xlfn.XLOOKUP(B113,Table1[ID],Table1[address2]),"")</f>
        <v/>
      </c>
      <c r="M113" s="77" t="str">
        <f>IF($B113&lt;&gt;"",_xlfn.XLOOKUP(B113,Table1[ID],Table1[address3]),"")</f>
        <v/>
      </c>
      <c r="N113" s="77" t="str">
        <f>IF($B113&lt;&gt;"",_xlfn.XLOOKUP(B113,Table1[ID],Table1[address4]),"")</f>
        <v/>
      </c>
      <c r="O113" s="77" t="str">
        <f>IF($B113&lt;&gt;"",_xlfn.XLOOKUP(B113,Table1[ID],Table1[address5]),"")</f>
        <v/>
      </c>
      <c r="P113" s="77" t="str">
        <f>IF($B113&lt;&gt;"",_xlfn.XLOOKUP(B113,Table1[ID],Table1[address7]),"")</f>
        <v/>
      </c>
      <c r="Q113" s="77" t="str">
        <f>IF($B113&lt;&gt;"",_xlfn.XLOOKUP(B113,Table1[ID],Table1[address6]),"")</f>
        <v/>
      </c>
      <c r="R113" s="76" t="str">
        <f>IF($B113&lt;&gt;"",_xlfn.XLOOKUP(B113,Table1[ID],Table1[bdate]),"")</f>
        <v/>
      </c>
      <c r="S113" s="77" t="str">
        <f>IF($B113&lt;&gt;"",_xlfn.XLOOKUP(B113,Table1[ID],Table1[school_job]),"")</f>
        <v/>
      </c>
      <c r="T113" s="77" t="str">
        <f>IF($B113&lt;&gt;"",_xlfn.XLOOKUP(B113,Table1[ID],Table1[con_father]),"")</f>
        <v/>
      </c>
      <c r="U113" s="77" t="str">
        <f>IF($B113&lt;&gt;"",_xlfn.XLOOKUP(B113,Table1[ID],Table1[notes]),"")</f>
        <v/>
      </c>
      <c r="V113" s="80" t="str">
        <f>IF(B113&lt;&gt;"",IF(_xlfn.FLOOR.MATH(B113,100)=0,"غير موزع",_xlfn.XLOOKUP(_xlfn.FLOOR.MATH(B113,100),Classes!$A$1:$A$8,Classes!$B$1:$B$8,"error")),"")</f>
        <v/>
      </c>
    </row>
    <row r="114" spans="1:22" s="3" customFormat="1">
      <c r="A114" s="72" t="str">
        <f>IF(B114&lt;&gt;"",IF(_xlfn.XLOOKUP(TEXT(B114,"#"),'Standard report'!$B$5:$B$505,'Standard report'!$C$5:$C$505,"nn")="Company","=HYPERLINK("&amp;""""&amp;"https://raw.githubusercontent.com/KyrillosMorgan/preparatory/main/"&amp;B114&amp;".jpg"&amp;""""&amp;",IMAGE("&amp;""""&amp;"https://raw.githubusercontent.com/KyrillosMorgan/preparatory/main/"&amp;B114&amp;".jpg"&amp;""""&amp;"))",""),"")</f>
        <v/>
      </c>
      <c r="B114" s="77"/>
      <c r="C114" s="77" t="str">
        <f>IF(B114&lt;&gt;"",_xlfn.XLOOKUP(Class!B114,Table1[ID],Table1[fname]),"")</f>
        <v/>
      </c>
      <c r="D114" s="76" t="str" cm="1">
        <f t="array" ref="D114">IF((B114&lt;&gt;"")*(COUNTIF(Table2[ID],Class!B114)&lt;&gt;0),INDEX(Attendance_sorted!$A$1:$CV$500,MATCH(Class!B114,Attendance_sorted!$A$1:$A$500),COUNTIF(Table2[ID],Class!B114)+1),"")</f>
        <v/>
      </c>
      <c r="E114" s="77" t="str" cm="1">
        <f t="array" aca="1" ref="E114" ca="1">IF(B114&lt;&gt;"",SUM(('Attendance table'!$A$2:$A$501=Class!B114)*('Attendance table'!$B$2:$CW$501&lt;&gt;"")*('Attendance table'!$B$1:$CW$1&gt;DATE(YEAR(TODAY()),MONTH(TODAY()),DAY(TODAY())-MOD(WEEKDAY(TODAY())-6,7))-((Table3[حساب الحضور من اخر عدد مرات])*7))),"")</f>
        <v/>
      </c>
      <c r="F114" s="79" t="str" cm="1">
        <f t="array" ref="F114">IF(B114&lt;&gt;"",IF(E114*100/Table3[حساب الحضور من اخر عدد مرات]&gt;100,1,E114/Table3[حساب الحضور من اخر عدد مرات]),"")</f>
        <v/>
      </c>
      <c r="G114" s="77" t="str">
        <f>IF(B114&lt;&gt;"",_xlfn.XLOOKUP(B114,Table1[ID],Table1[tel2]),"")</f>
        <v/>
      </c>
      <c r="H114" s="77" t="str">
        <f>IF(B114&lt;&gt;"",_xlfn.XLOOKUP(B114,Table1[ID],Table1[tel4]),"")</f>
        <v/>
      </c>
      <c r="I114" s="77" t="str">
        <f>IF(B114&lt;&gt;"",_xlfn.XLOOKUP(B114,Table1[ID],Table1[tel3]),"")</f>
        <v/>
      </c>
      <c r="J114" s="77" t="str">
        <f>IF(B114&lt;&gt;"",_xlfn.XLOOKUP(B114,Table1[ID],Table1[tel1]),"")</f>
        <v/>
      </c>
      <c r="K114" s="77" t="str">
        <f>IF($B114&lt;&gt;"",_xlfn.XLOOKUP(B114,Table1[ID],Table1[address1]),"")</f>
        <v/>
      </c>
      <c r="L114" s="77" t="str">
        <f>IF($B114&lt;&gt;"",_xlfn.XLOOKUP(B114,Table1[ID],Table1[address2]),"")</f>
        <v/>
      </c>
      <c r="M114" s="77" t="str">
        <f>IF($B114&lt;&gt;"",_xlfn.XLOOKUP(B114,Table1[ID],Table1[address3]),"")</f>
        <v/>
      </c>
      <c r="N114" s="77" t="str">
        <f>IF($B114&lt;&gt;"",_xlfn.XLOOKUP(B114,Table1[ID],Table1[address4]),"")</f>
        <v/>
      </c>
      <c r="O114" s="77" t="str">
        <f>IF($B114&lt;&gt;"",_xlfn.XLOOKUP(B114,Table1[ID],Table1[address5]),"")</f>
        <v/>
      </c>
      <c r="P114" s="77" t="str">
        <f>IF($B114&lt;&gt;"",_xlfn.XLOOKUP(B114,Table1[ID],Table1[address7]),"")</f>
        <v/>
      </c>
      <c r="Q114" s="77" t="str">
        <f>IF($B114&lt;&gt;"",_xlfn.XLOOKUP(B114,Table1[ID],Table1[address6]),"")</f>
        <v/>
      </c>
      <c r="R114" s="76" t="str">
        <f>IF($B114&lt;&gt;"",_xlfn.XLOOKUP(B114,Table1[ID],Table1[bdate]),"")</f>
        <v/>
      </c>
      <c r="S114" s="77" t="str">
        <f>IF($B114&lt;&gt;"",_xlfn.XLOOKUP(B114,Table1[ID],Table1[school_job]),"")</f>
        <v/>
      </c>
      <c r="T114" s="77" t="str">
        <f>IF($B114&lt;&gt;"",_xlfn.XLOOKUP(B114,Table1[ID],Table1[con_father]),"")</f>
        <v/>
      </c>
      <c r="U114" s="77" t="str">
        <f>IF($B114&lt;&gt;"",_xlfn.XLOOKUP(B114,Table1[ID],Table1[notes]),"")</f>
        <v/>
      </c>
      <c r="V114" s="80" t="str">
        <f>IF(B114&lt;&gt;"",IF(_xlfn.FLOOR.MATH(B114,100)=0,"غير موزع",_xlfn.XLOOKUP(_xlfn.FLOOR.MATH(B114,100),Classes!$A$1:$A$8,Classes!$B$1:$B$8,"error")),"")</f>
        <v/>
      </c>
    </row>
    <row r="115" spans="1:22" s="3" customFormat="1">
      <c r="A115" s="72" t="str">
        <f>IF(B115&lt;&gt;"",IF(_xlfn.XLOOKUP(TEXT(B115,"#"),'Standard report'!$B$5:$B$505,'Standard report'!$C$5:$C$505,"nn")="Company","=HYPERLINK("&amp;""""&amp;"https://raw.githubusercontent.com/KyrillosMorgan/preparatory/main/"&amp;B115&amp;".jpg"&amp;""""&amp;",IMAGE("&amp;""""&amp;"https://raw.githubusercontent.com/KyrillosMorgan/preparatory/main/"&amp;B115&amp;".jpg"&amp;""""&amp;"))",""),"")</f>
        <v/>
      </c>
      <c r="B115" s="77"/>
      <c r="C115" s="77" t="str">
        <f>IF(B115&lt;&gt;"",_xlfn.XLOOKUP(Class!B115,Table1[ID],Table1[fname]),"")</f>
        <v/>
      </c>
      <c r="D115" s="76" t="str" cm="1">
        <f t="array" ref="D115">IF((B115&lt;&gt;"")*(COUNTIF(Table2[ID],Class!B115)&lt;&gt;0),INDEX(Attendance_sorted!$A$1:$CV$500,MATCH(Class!B115,Attendance_sorted!$A$1:$A$500),COUNTIF(Table2[ID],Class!B115)+1),"")</f>
        <v/>
      </c>
      <c r="E115" s="77" t="str" cm="1">
        <f t="array" aca="1" ref="E115" ca="1">IF(B115&lt;&gt;"",SUM(('Attendance table'!$A$2:$A$501=Class!B115)*('Attendance table'!$B$2:$CW$501&lt;&gt;"")*('Attendance table'!$B$1:$CW$1&gt;DATE(YEAR(TODAY()),MONTH(TODAY()),DAY(TODAY())-MOD(WEEKDAY(TODAY())-6,7))-((Table3[حساب الحضور من اخر عدد مرات])*7))),"")</f>
        <v/>
      </c>
      <c r="F115" s="79" t="str" cm="1">
        <f t="array" ref="F115">IF(B115&lt;&gt;"",IF(E115*100/Table3[حساب الحضور من اخر عدد مرات]&gt;100,1,E115/Table3[حساب الحضور من اخر عدد مرات]),"")</f>
        <v/>
      </c>
      <c r="G115" s="77" t="str">
        <f>IF(B115&lt;&gt;"",_xlfn.XLOOKUP(B115,Table1[ID],Table1[tel2]),"")</f>
        <v/>
      </c>
      <c r="H115" s="77" t="str">
        <f>IF(B115&lt;&gt;"",_xlfn.XLOOKUP(B115,Table1[ID],Table1[tel4]),"")</f>
        <v/>
      </c>
      <c r="I115" s="77" t="str">
        <f>IF(B115&lt;&gt;"",_xlfn.XLOOKUP(B115,Table1[ID],Table1[tel3]),"")</f>
        <v/>
      </c>
      <c r="J115" s="77" t="str">
        <f>IF(B115&lt;&gt;"",_xlfn.XLOOKUP(B115,Table1[ID],Table1[tel1]),"")</f>
        <v/>
      </c>
      <c r="K115" s="77" t="str">
        <f>IF($B115&lt;&gt;"",_xlfn.XLOOKUP(B115,Table1[ID],Table1[address1]),"")</f>
        <v/>
      </c>
      <c r="L115" s="77" t="str">
        <f>IF($B115&lt;&gt;"",_xlfn.XLOOKUP(B115,Table1[ID],Table1[address2]),"")</f>
        <v/>
      </c>
      <c r="M115" s="77" t="str">
        <f>IF($B115&lt;&gt;"",_xlfn.XLOOKUP(B115,Table1[ID],Table1[address3]),"")</f>
        <v/>
      </c>
      <c r="N115" s="77" t="str">
        <f>IF($B115&lt;&gt;"",_xlfn.XLOOKUP(B115,Table1[ID],Table1[address4]),"")</f>
        <v/>
      </c>
      <c r="O115" s="77" t="str">
        <f>IF($B115&lt;&gt;"",_xlfn.XLOOKUP(B115,Table1[ID],Table1[address5]),"")</f>
        <v/>
      </c>
      <c r="P115" s="77" t="str">
        <f>IF($B115&lt;&gt;"",_xlfn.XLOOKUP(B115,Table1[ID],Table1[address7]),"")</f>
        <v/>
      </c>
      <c r="Q115" s="77" t="str">
        <f>IF($B115&lt;&gt;"",_xlfn.XLOOKUP(B115,Table1[ID],Table1[address6]),"")</f>
        <v/>
      </c>
      <c r="R115" s="76" t="str">
        <f>IF($B115&lt;&gt;"",_xlfn.XLOOKUP(B115,Table1[ID],Table1[bdate]),"")</f>
        <v/>
      </c>
      <c r="S115" s="77" t="str">
        <f>IF($B115&lt;&gt;"",_xlfn.XLOOKUP(B115,Table1[ID],Table1[school_job]),"")</f>
        <v/>
      </c>
      <c r="T115" s="77" t="str">
        <f>IF($B115&lt;&gt;"",_xlfn.XLOOKUP(B115,Table1[ID],Table1[con_father]),"")</f>
        <v/>
      </c>
      <c r="U115" s="77" t="str">
        <f>IF($B115&lt;&gt;"",_xlfn.XLOOKUP(B115,Table1[ID],Table1[notes]),"")</f>
        <v/>
      </c>
      <c r="V115" s="80" t="str">
        <f>IF(B115&lt;&gt;"",IF(_xlfn.FLOOR.MATH(B115,100)=0,"غير موزع",_xlfn.XLOOKUP(_xlfn.FLOOR.MATH(B115,100),Classes!$A$1:$A$8,Classes!$B$1:$B$8,"error")),"")</f>
        <v/>
      </c>
    </row>
    <row r="116" spans="1:22" s="3" customFormat="1">
      <c r="A116" s="72" t="str">
        <f>IF(B116&lt;&gt;"",IF(_xlfn.XLOOKUP(TEXT(B116,"#"),'Standard report'!$B$5:$B$505,'Standard report'!$C$5:$C$505,"nn")="Company","=HYPERLINK("&amp;""""&amp;"https://raw.githubusercontent.com/KyrillosMorgan/preparatory/main/"&amp;B116&amp;".jpg"&amp;""""&amp;",IMAGE("&amp;""""&amp;"https://raw.githubusercontent.com/KyrillosMorgan/preparatory/main/"&amp;B116&amp;".jpg"&amp;""""&amp;"))",""),"")</f>
        <v/>
      </c>
      <c r="B116" s="77"/>
      <c r="C116" s="77" t="str">
        <f>IF(B116&lt;&gt;"",_xlfn.XLOOKUP(Class!B116,Table1[ID],Table1[fname]),"")</f>
        <v/>
      </c>
      <c r="D116" s="76" t="str" cm="1">
        <f t="array" ref="D116">IF((B116&lt;&gt;"")*(COUNTIF(Table2[ID],Class!B116)&lt;&gt;0),INDEX(Attendance_sorted!$A$1:$CV$500,MATCH(Class!B116,Attendance_sorted!$A$1:$A$500),COUNTIF(Table2[ID],Class!B116)+1),"")</f>
        <v/>
      </c>
      <c r="E116" s="77" t="str" cm="1">
        <f t="array" aca="1" ref="E116" ca="1">IF(B116&lt;&gt;"",SUM(('Attendance table'!$A$2:$A$501=Class!B116)*('Attendance table'!$B$2:$CW$501&lt;&gt;"")*('Attendance table'!$B$1:$CW$1&gt;DATE(YEAR(TODAY()),MONTH(TODAY()),DAY(TODAY())-MOD(WEEKDAY(TODAY())-6,7))-((Table3[حساب الحضور من اخر عدد مرات])*7))),"")</f>
        <v/>
      </c>
      <c r="F116" s="79" t="str" cm="1">
        <f t="array" ref="F116">IF(B116&lt;&gt;"",IF(E116*100/Table3[حساب الحضور من اخر عدد مرات]&gt;100,1,E116/Table3[حساب الحضور من اخر عدد مرات]),"")</f>
        <v/>
      </c>
      <c r="G116" s="77" t="str">
        <f>IF(B116&lt;&gt;"",_xlfn.XLOOKUP(B116,Table1[ID],Table1[tel2]),"")</f>
        <v/>
      </c>
      <c r="H116" s="77" t="str">
        <f>IF(B116&lt;&gt;"",_xlfn.XLOOKUP(B116,Table1[ID],Table1[tel4]),"")</f>
        <v/>
      </c>
      <c r="I116" s="77" t="str">
        <f>IF(B116&lt;&gt;"",_xlfn.XLOOKUP(B116,Table1[ID],Table1[tel3]),"")</f>
        <v/>
      </c>
      <c r="J116" s="77" t="str">
        <f>IF(B116&lt;&gt;"",_xlfn.XLOOKUP(B116,Table1[ID],Table1[tel1]),"")</f>
        <v/>
      </c>
      <c r="K116" s="77" t="str">
        <f>IF($B116&lt;&gt;"",_xlfn.XLOOKUP(B116,Table1[ID],Table1[address1]),"")</f>
        <v/>
      </c>
      <c r="L116" s="77" t="str">
        <f>IF($B116&lt;&gt;"",_xlfn.XLOOKUP(B116,Table1[ID],Table1[address2]),"")</f>
        <v/>
      </c>
      <c r="M116" s="77" t="str">
        <f>IF($B116&lt;&gt;"",_xlfn.XLOOKUP(B116,Table1[ID],Table1[address3]),"")</f>
        <v/>
      </c>
      <c r="N116" s="77" t="str">
        <f>IF($B116&lt;&gt;"",_xlfn.XLOOKUP(B116,Table1[ID],Table1[address4]),"")</f>
        <v/>
      </c>
      <c r="O116" s="77" t="str">
        <f>IF($B116&lt;&gt;"",_xlfn.XLOOKUP(B116,Table1[ID],Table1[address5]),"")</f>
        <v/>
      </c>
      <c r="P116" s="77" t="str">
        <f>IF($B116&lt;&gt;"",_xlfn.XLOOKUP(B116,Table1[ID],Table1[address7]),"")</f>
        <v/>
      </c>
      <c r="Q116" s="77" t="str">
        <f>IF($B116&lt;&gt;"",_xlfn.XLOOKUP(B116,Table1[ID],Table1[address6]),"")</f>
        <v/>
      </c>
      <c r="R116" s="76" t="str">
        <f>IF($B116&lt;&gt;"",_xlfn.XLOOKUP(B116,Table1[ID],Table1[bdate]),"")</f>
        <v/>
      </c>
      <c r="S116" s="77" t="str">
        <f>IF($B116&lt;&gt;"",_xlfn.XLOOKUP(B116,Table1[ID],Table1[school_job]),"")</f>
        <v/>
      </c>
      <c r="T116" s="77" t="str">
        <f>IF($B116&lt;&gt;"",_xlfn.XLOOKUP(B116,Table1[ID],Table1[con_father]),"")</f>
        <v/>
      </c>
      <c r="U116" s="77" t="str">
        <f>IF($B116&lt;&gt;"",_xlfn.XLOOKUP(B116,Table1[ID],Table1[notes]),"")</f>
        <v/>
      </c>
      <c r="V116" s="80" t="str">
        <f>IF(B116&lt;&gt;"",IF(_xlfn.FLOOR.MATH(B116,100)=0,"غير موزع",_xlfn.XLOOKUP(_xlfn.FLOOR.MATH(B116,100),Classes!$A$1:$A$8,Classes!$B$1:$B$8,"error")),"")</f>
        <v/>
      </c>
    </row>
    <row r="117" spans="1:22" s="3" customFormat="1">
      <c r="A117" s="72" t="str">
        <f>IF(B117&lt;&gt;"",IF(_xlfn.XLOOKUP(TEXT(B117,"#"),'Standard report'!$B$5:$B$505,'Standard report'!$C$5:$C$505,"nn")="Company","=HYPERLINK("&amp;""""&amp;"https://raw.githubusercontent.com/KyrillosMorgan/preparatory/main/"&amp;B117&amp;".jpg"&amp;""""&amp;",IMAGE("&amp;""""&amp;"https://raw.githubusercontent.com/KyrillosMorgan/preparatory/main/"&amp;B117&amp;".jpg"&amp;""""&amp;"))",""),"")</f>
        <v/>
      </c>
      <c r="B117" s="77"/>
      <c r="C117" s="77" t="str">
        <f>IF(B117&lt;&gt;"",_xlfn.XLOOKUP(Class!B117,Table1[ID],Table1[fname]),"")</f>
        <v/>
      </c>
      <c r="D117" s="76" t="str" cm="1">
        <f t="array" ref="D117">IF((B117&lt;&gt;"")*(COUNTIF(Table2[ID],Class!B117)&lt;&gt;0),INDEX(Attendance_sorted!$A$1:$CV$500,MATCH(Class!B117,Attendance_sorted!$A$1:$A$500),COUNTIF(Table2[ID],Class!B117)+1),"")</f>
        <v/>
      </c>
      <c r="E117" s="77" t="str" cm="1">
        <f t="array" aca="1" ref="E117" ca="1">IF(B117&lt;&gt;"",SUM(('Attendance table'!$A$2:$A$501=Class!B117)*('Attendance table'!$B$2:$CW$501&lt;&gt;"")*('Attendance table'!$B$1:$CW$1&gt;DATE(YEAR(TODAY()),MONTH(TODAY()),DAY(TODAY())-MOD(WEEKDAY(TODAY())-6,7))-((Table3[حساب الحضور من اخر عدد مرات])*7))),"")</f>
        <v/>
      </c>
      <c r="F117" s="79" t="str" cm="1">
        <f t="array" ref="F117">IF(B117&lt;&gt;"",IF(E117*100/Table3[حساب الحضور من اخر عدد مرات]&gt;100,1,E117/Table3[حساب الحضور من اخر عدد مرات]),"")</f>
        <v/>
      </c>
      <c r="G117" s="77" t="str">
        <f>IF(B117&lt;&gt;"",_xlfn.XLOOKUP(B117,Table1[ID],Table1[tel2]),"")</f>
        <v/>
      </c>
      <c r="H117" s="77" t="str">
        <f>IF(B117&lt;&gt;"",_xlfn.XLOOKUP(B117,Table1[ID],Table1[tel4]),"")</f>
        <v/>
      </c>
      <c r="I117" s="77" t="str">
        <f>IF(B117&lt;&gt;"",_xlfn.XLOOKUP(B117,Table1[ID],Table1[tel3]),"")</f>
        <v/>
      </c>
      <c r="J117" s="77" t="str">
        <f>IF(B117&lt;&gt;"",_xlfn.XLOOKUP(B117,Table1[ID],Table1[tel1]),"")</f>
        <v/>
      </c>
      <c r="K117" s="77" t="str">
        <f>IF($B117&lt;&gt;"",_xlfn.XLOOKUP(B117,Table1[ID],Table1[address1]),"")</f>
        <v/>
      </c>
      <c r="L117" s="77" t="str">
        <f>IF($B117&lt;&gt;"",_xlfn.XLOOKUP(B117,Table1[ID],Table1[address2]),"")</f>
        <v/>
      </c>
      <c r="M117" s="77" t="str">
        <f>IF($B117&lt;&gt;"",_xlfn.XLOOKUP(B117,Table1[ID],Table1[address3]),"")</f>
        <v/>
      </c>
      <c r="N117" s="77" t="str">
        <f>IF($B117&lt;&gt;"",_xlfn.XLOOKUP(B117,Table1[ID],Table1[address4]),"")</f>
        <v/>
      </c>
      <c r="O117" s="77" t="str">
        <f>IF($B117&lt;&gt;"",_xlfn.XLOOKUP(B117,Table1[ID],Table1[address5]),"")</f>
        <v/>
      </c>
      <c r="P117" s="77" t="str">
        <f>IF($B117&lt;&gt;"",_xlfn.XLOOKUP(B117,Table1[ID],Table1[address7]),"")</f>
        <v/>
      </c>
      <c r="Q117" s="77" t="str">
        <f>IF($B117&lt;&gt;"",_xlfn.XLOOKUP(B117,Table1[ID],Table1[address6]),"")</f>
        <v/>
      </c>
      <c r="R117" s="76" t="str">
        <f>IF($B117&lt;&gt;"",_xlfn.XLOOKUP(B117,Table1[ID],Table1[bdate]),"")</f>
        <v/>
      </c>
      <c r="S117" s="77" t="str">
        <f>IF($B117&lt;&gt;"",_xlfn.XLOOKUP(B117,Table1[ID],Table1[school_job]),"")</f>
        <v/>
      </c>
      <c r="T117" s="77" t="str">
        <f>IF($B117&lt;&gt;"",_xlfn.XLOOKUP(B117,Table1[ID],Table1[con_father]),"")</f>
        <v/>
      </c>
      <c r="U117" s="77" t="str">
        <f>IF($B117&lt;&gt;"",_xlfn.XLOOKUP(B117,Table1[ID],Table1[notes]),"")</f>
        <v/>
      </c>
      <c r="V117" s="80" t="str">
        <f>IF(B117&lt;&gt;"",IF(_xlfn.FLOOR.MATH(B117,100)=0,"غير موزع",_xlfn.XLOOKUP(_xlfn.FLOOR.MATH(B117,100),Classes!$A$1:$A$8,Classes!$B$1:$B$8,"error")),"")</f>
        <v/>
      </c>
    </row>
    <row r="118" spans="1:22" s="3" customFormat="1">
      <c r="A118" s="72" t="str">
        <f>IF(B118&lt;&gt;"",IF(_xlfn.XLOOKUP(TEXT(B118,"#"),'Standard report'!$B$5:$B$505,'Standard report'!$C$5:$C$505,"nn")="Company","=HYPERLINK("&amp;""""&amp;"https://raw.githubusercontent.com/KyrillosMorgan/preparatory/main/"&amp;B118&amp;".jpg"&amp;""""&amp;",IMAGE("&amp;""""&amp;"https://raw.githubusercontent.com/KyrillosMorgan/preparatory/main/"&amp;B118&amp;".jpg"&amp;""""&amp;"))",""),"")</f>
        <v/>
      </c>
      <c r="B118" s="77"/>
      <c r="C118" s="77" t="str">
        <f>IF(B118&lt;&gt;"",_xlfn.XLOOKUP(Class!B118,Table1[ID],Table1[fname]),"")</f>
        <v/>
      </c>
      <c r="D118" s="76" t="str" cm="1">
        <f t="array" ref="D118">IF((B118&lt;&gt;"")*(COUNTIF(Table2[ID],Class!B118)&lt;&gt;0),INDEX(Attendance_sorted!$A$1:$CV$500,MATCH(Class!B118,Attendance_sorted!$A$1:$A$500),COUNTIF(Table2[ID],Class!B118)+1),"")</f>
        <v/>
      </c>
      <c r="E118" s="77" t="str" cm="1">
        <f t="array" aca="1" ref="E118" ca="1">IF(B118&lt;&gt;"",SUM(('Attendance table'!$A$2:$A$501=Class!B118)*('Attendance table'!$B$2:$CW$501&lt;&gt;"")*('Attendance table'!$B$1:$CW$1&gt;DATE(YEAR(TODAY()),MONTH(TODAY()),DAY(TODAY())-MOD(WEEKDAY(TODAY())-6,7))-((Table3[حساب الحضور من اخر عدد مرات])*7))),"")</f>
        <v/>
      </c>
      <c r="F118" s="79" t="str" cm="1">
        <f t="array" ref="F118">IF(B118&lt;&gt;"",IF(E118*100/Table3[حساب الحضور من اخر عدد مرات]&gt;100,1,E118/Table3[حساب الحضور من اخر عدد مرات]),"")</f>
        <v/>
      </c>
      <c r="G118" s="77" t="str">
        <f>IF(B118&lt;&gt;"",_xlfn.XLOOKUP(B118,Table1[ID],Table1[tel2]),"")</f>
        <v/>
      </c>
      <c r="H118" s="77" t="str">
        <f>IF(B118&lt;&gt;"",_xlfn.XLOOKUP(B118,Table1[ID],Table1[tel4]),"")</f>
        <v/>
      </c>
      <c r="I118" s="77" t="str">
        <f>IF(B118&lt;&gt;"",_xlfn.XLOOKUP(B118,Table1[ID],Table1[tel3]),"")</f>
        <v/>
      </c>
      <c r="J118" s="77" t="str">
        <f>IF(B118&lt;&gt;"",_xlfn.XLOOKUP(B118,Table1[ID],Table1[tel1]),"")</f>
        <v/>
      </c>
      <c r="K118" s="77" t="str">
        <f>IF($B118&lt;&gt;"",_xlfn.XLOOKUP(B118,Table1[ID],Table1[address1]),"")</f>
        <v/>
      </c>
      <c r="L118" s="77" t="str">
        <f>IF($B118&lt;&gt;"",_xlfn.XLOOKUP(B118,Table1[ID],Table1[address2]),"")</f>
        <v/>
      </c>
      <c r="M118" s="77" t="str">
        <f>IF($B118&lt;&gt;"",_xlfn.XLOOKUP(B118,Table1[ID],Table1[address3]),"")</f>
        <v/>
      </c>
      <c r="N118" s="77" t="str">
        <f>IF($B118&lt;&gt;"",_xlfn.XLOOKUP(B118,Table1[ID],Table1[address4]),"")</f>
        <v/>
      </c>
      <c r="O118" s="77" t="str">
        <f>IF($B118&lt;&gt;"",_xlfn.XLOOKUP(B118,Table1[ID],Table1[address5]),"")</f>
        <v/>
      </c>
      <c r="P118" s="77" t="str">
        <f>IF($B118&lt;&gt;"",_xlfn.XLOOKUP(B118,Table1[ID],Table1[address7]),"")</f>
        <v/>
      </c>
      <c r="Q118" s="77" t="str">
        <f>IF($B118&lt;&gt;"",_xlfn.XLOOKUP(B118,Table1[ID],Table1[address6]),"")</f>
        <v/>
      </c>
      <c r="R118" s="76" t="str">
        <f>IF($B118&lt;&gt;"",_xlfn.XLOOKUP(B118,Table1[ID],Table1[bdate]),"")</f>
        <v/>
      </c>
      <c r="S118" s="77" t="str">
        <f>IF($B118&lt;&gt;"",_xlfn.XLOOKUP(B118,Table1[ID],Table1[school_job]),"")</f>
        <v/>
      </c>
      <c r="T118" s="77" t="str">
        <f>IF($B118&lt;&gt;"",_xlfn.XLOOKUP(B118,Table1[ID],Table1[con_father]),"")</f>
        <v/>
      </c>
      <c r="U118" s="77" t="str">
        <f>IF($B118&lt;&gt;"",_xlfn.XLOOKUP(B118,Table1[ID],Table1[notes]),"")</f>
        <v/>
      </c>
      <c r="V118" s="80" t="str">
        <f>IF(B118&lt;&gt;"",IF(_xlfn.FLOOR.MATH(B118,100)=0,"غير موزع",_xlfn.XLOOKUP(_xlfn.FLOOR.MATH(B118,100),Classes!$A$1:$A$8,Classes!$B$1:$B$8,"error")),"")</f>
        <v/>
      </c>
    </row>
    <row r="119" spans="1:22" s="3" customFormat="1">
      <c r="A119" s="72" t="str">
        <f>IF(B119&lt;&gt;"",IF(_xlfn.XLOOKUP(TEXT(B119,"#"),'Standard report'!$B$5:$B$505,'Standard report'!$C$5:$C$505,"nn")="Company","=HYPERLINK("&amp;""""&amp;"https://raw.githubusercontent.com/KyrillosMorgan/preparatory/main/"&amp;B119&amp;".jpg"&amp;""""&amp;",IMAGE("&amp;""""&amp;"https://raw.githubusercontent.com/KyrillosMorgan/preparatory/main/"&amp;B119&amp;".jpg"&amp;""""&amp;"))",""),"")</f>
        <v/>
      </c>
      <c r="B119" s="77"/>
      <c r="C119" s="77" t="str">
        <f>IF(B119&lt;&gt;"",_xlfn.XLOOKUP(Class!B119,Table1[ID],Table1[fname]),"")</f>
        <v/>
      </c>
      <c r="D119" s="76" t="str" cm="1">
        <f t="array" ref="D119">IF((B119&lt;&gt;"")*(COUNTIF(Table2[ID],Class!B119)&lt;&gt;0),INDEX(Attendance_sorted!$A$1:$CV$500,MATCH(Class!B119,Attendance_sorted!$A$1:$A$500),COUNTIF(Table2[ID],Class!B119)+1),"")</f>
        <v/>
      </c>
      <c r="E119" s="77" t="str" cm="1">
        <f t="array" aca="1" ref="E119" ca="1">IF(B119&lt;&gt;"",SUM(('Attendance table'!$A$2:$A$501=Class!B119)*('Attendance table'!$B$2:$CW$501&lt;&gt;"")*('Attendance table'!$B$1:$CW$1&gt;DATE(YEAR(TODAY()),MONTH(TODAY()),DAY(TODAY())-MOD(WEEKDAY(TODAY())-6,7))-((Table3[حساب الحضور من اخر عدد مرات])*7))),"")</f>
        <v/>
      </c>
      <c r="F119" s="79" t="str" cm="1">
        <f t="array" ref="F119">IF(B119&lt;&gt;"",IF(E119*100/Table3[حساب الحضور من اخر عدد مرات]&gt;100,1,E119/Table3[حساب الحضور من اخر عدد مرات]),"")</f>
        <v/>
      </c>
      <c r="G119" s="77" t="str">
        <f>IF(B119&lt;&gt;"",_xlfn.XLOOKUP(B119,Table1[ID],Table1[tel2]),"")</f>
        <v/>
      </c>
      <c r="H119" s="77" t="str">
        <f>IF(B119&lt;&gt;"",_xlfn.XLOOKUP(B119,Table1[ID],Table1[tel4]),"")</f>
        <v/>
      </c>
      <c r="I119" s="77" t="str">
        <f>IF(B119&lt;&gt;"",_xlfn.XLOOKUP(B119,Table1[ID],Table1[tel3]),"")</f>
        <v/>
      </c>
      <c r="J119" s="77" t="str">
        <f>IF(B119&lt;&gt;"",_xlfn.XLOOKUP(B119,Table1[ID],Table1[tel1]),"")</f>
        <v/>
      </c>
      <c r="K119" s="77" t="str">
        <f>IF($B119&lt;&gt;"",_xlfn.XLOOKUP(B119,Table1[ID],Table1[address1]),"")</f>
        <v/>
      </c>
      <c r="L119" s="77" t="str">
        <f>IF($B119&lt;&gt;"",_xlfn.XLOOKUP(B119,Table1[ID],Table1[address2]),"")</f>
        <v/>
      </c>
      <c r="M119" s="77" t="str">
        <f>IF($B119&lt;&gt;"",_xlfn.XLOOKUP(B119,Table1[ID],Table1[address3]),"")</f>
        <v/>
      </c>
      <c r="N119" s="77" t="str">
        <f>IF($B119&lt;&gt;"",_xlfn.XLOOKUP(B119,Table1[ID],Table1[address4]),"")</f>
        <v/>
      </c>
      <c r="O119" s="77" t="str">
        <f>IF($B119&lt;&gt;"",_xlfn.XLOOKUP(B119,Table1[ID],Table1[address5]),"")</f>
        <v/>
      </c>
      <c r="P119" s="77" t="str">
        <f>IF($B119&lt;&gt;"",_xlfn.XLOOKUP(B119,Table1[ID],Table1[address7]),"")</f>
        <v/>
      </c>
      <c r="Q119" s="77" t="str">
        <f>IF($B119&lt;&gt;"",_xlfn.XLOOKUP(B119,Table1[ID],Table1[address6]),"")</f>
        <v/>
      </c>
      <c r="R119" s="76" t="str">
        <f>IF($B119&lt;&gt;"",_xlfn.XLOOKUP(B119,Table1[ID],Table1[bdate]),"")</f>
        <v/>
      </c>
      <c r="S119" s="77" t="str">
        <f>IF($B119&lt;&gt;"",_xlfn.XLOOKUP(B119,Table1[ID],Table1[school_job]),"")</f>
        <v/>
      </c>
      <c r="T119" s="77" t="str">
        <f>IF($B119&lt;&gt;"",_xlfn.XLOOKUP(B119,Table1[ID],Table1[con_father]),"")</f>
        <v/>
      </c>
      <c r="U119" s="77" t="str">
        <f>IF($B119&lt;&gt;"",_xlfn.XLOOKUP(B119,Table1[ID],Table1[notes]),"")</f>
        <v/>
      </c>
      <c r="V119" s="80" t="str">
        <f>IF(B119&lt;&gt;"",IF(_xlfn.FLOOR.MATH(B119,100)=0,"غير موزع",_xlfn.XLOOKUP(_xlfn.FLOOR.MATH(B119,100),Classes!$A$1:$A$8,Classes!$B$1:$B$8,"error")),"")</f>
        <v/>
      </c>
    </row>
    <row r="120" spans="1:22" s="3" customFormat="1">
      <c r="A120" s="72" t="str">
        <f>IF(B120&lt;&gt;"",IF(_xlfn.XLOOKUP(TEXT(B120,"#"),'Standard report'!$B$5:$B$505,'Standard report'!$C$5:$C$505,"nn")="Company","=HYPERLINK("&amp;""""&amp;"https://raw.githubusercontent.com/KyrillosMorgan/preparatory/main/"&amp;B120&amp;".jpg"&amp;""""&amp;",IMAGE("&amp;""""&amp;"https://raw.githubusercontent.com/KyrillosMorgan/preparatory/main/"&amp;B120&amp;".jpg"&amp;""""&amp;"))",""),"")</f>
        <v/>
      </c>
      <c r="B120" s="77"/>
      <c r="C120" s="77" t="str">
        <f>IF(B120&lt;&gt;"",_xlfn.XLOOKUP(Class!B120,Table1[ID],Table1[fname]),"")</f>
        <v/>
      </c>
      <c r="D120" s="76" t="str" cm="1">
        <f t="array" ref="D120">IF((B120&lt;&gt;"")*(COUNTIF(Table2[ID],Class!B120)&lt;&gt;0),INDEX(Attendance_sorted!$A$1:$CV$500,MATCH(Class!B120,Attendance_sorted!$A$1:$A$500),COUNTIF(Table2[ID],Class!B120)+1),"")</f>
        <v/>
      </c>
      <c r="E120" s="77" t="str" cm="1">
        <f t="array" aca="1" ref="E120" ca="1">IF(B120&lt;&gt;"",SUM(('Attendance table'!$A$2:$A$501=Class!B120)*('Attendance table'!$B$2:$CW$501&lt;&gt;"")*('Attendance table'!$B$1:$CW$1&gt;DATE(YEAR(TODAY()),MONTH(TODAY()),DAY(TODAY())-MOD(WEEKDAY(TODAY())-6,7))-((Table3[حساب الحضور من اخر عدد مرات])*7))),"")</f>
        <v/>
      </c>
      <c r="F120" s="79" t="str" cm="1">
        <f t="array" ref="F120">IF(B120&lt;&gt;"",IF(E120*100/Table3[حساب الحضور من اخر عدد مرات]&gt;100,1,E120/Table3[حساب الحضور من اخر عدد مرات]),"")</f>
        <v/>
      </c>
      <c r="G120" s="77" t="str">
        <f>IF(B120&lt;&gt;"",_xlfn.XLOOKUP(B120,Table1[ID],Table1[tel2]),"")</f>
        <v/>
      </c>
      <c r="H120" s="77" t="str">
        <f>IF(B120&lt;&gt;"",_xlfn.XLOOKUP(B120,Table1[ID],Table1[tel4]),"")</f>
        <v/>
      </c>
      <c r="I120" s="77" t="str">
        <f>IF(B120&lt;&gt;"",_xlfn.XLOOKUP(B120,Table1[ID],Table1[tel3]),"")</f>
        <v/>
      </c>
      <c r="J120" s="77" t="str">
        <f>IF(B120&lt;&gt;"",_xlfn.XLOOKUP(B120,Table1[ID],Table1[tel1]),"")</f>
        <v/>
      </c>
      <c r="K120" s="77" t="str">
        <f>IF($B120&lt;&gt;"",_xlfn.XLOOKUP(B120,Table1[ID],Table1[address1]),"")</f>
        <v/>
      </c>
      <c r="L120" s="77" t="str">
        <f>IF($B120&lt;&gt;"",_xlfn.XLOOKUP(B120,Table1[ID],Table1[address2]),"")</f>
        <v/>
      </c>
      <c r="M120" s="77" t="str">
        <f>IF($B120&lt;&gt;"",_xlfn.XLOOKUP(B120,Table1[ID],Table1[address3]),"")</f>
        <v/>
      </c>
      <c r="N120" s="77" t="str">
        <f>IF($B120&lt;&gt;"",_xlfn.XLOOKUP(B120,Table1[ID],Table1[address4]),"")</f>
        <v/>
      </c>
      <c r="O120" s="77" t="str">
        <f>IF($B120&lt;&gt;"",_xlfn.XLOOKUP(B120,Table1[ID],Table1[address5]),"")</f>
        <v/>
      </c>
      <c r="P120" s="77" t="str">
        <f>IF($B120&lt;&gt;"",_xlfn.XLOOKUP(B120,Table1[ID],Table1[address7]),"")</f>
        <v/>
      </c>
      <c r="Q120" s="77" t="str">
        <f>IF($B120&lt;&gt;"",_xlfn.XLOOKUP(B120,Table1[ID],Table1[address6]),"")</f>
        <v/>
      </c>
      <c r="R120" s="76" t="str">
        <f>IF($B120&lt;&gt;"",_xlfn.XLOOKUP(B120,Table1[ID],Table1[bdate]),"")</f>
        <v/>
      </c>
      <c r="S120" s="77" t="str">
        <f>IF($B120&lt;&gt;"",_xlfn.XLOOKUP(B120,Table1[ID],Table1[school_job]),"")</f>
        <v/>
      </c>
      <c r="T120" s="77" t="str">
        <f>IF($B120&lt;&gt;"",_xlfn.XLOOKUP(B120,Table1[ID],Table1[con_father]),"")</f>
        <v/>
      </c>
      <c r="U120" s="77" t="str">
        <f>IF($B120&lt;&gt;"",_xlfn.XLOOKUP(B120,Table1[ID],Table1[notes]),"")</f>
        <v/>
      </c>
      <c r="V120" s="80" t="str">
        <f>IF(B120&lt;&gt;"",IF(_xlfn.FLOOR.MATH(B120,100)=0,"غير موزع",_xlfn.XLOOKUP(_xlfn.FLOOR.MATH(B120,100),Classes!$A$1:$A$8,Classes!$B$1:$B$8,"error")),"")</f>
        <v/>
      </c>
    </row>
    <row r="121" spans="1:22" s="3" customFormat="1">
      <c r="A121" s="72" t="str">
        <f>IF(B121&lt;&gt;"",IF(_xlfn.XLOOKUP(TEXT(B121,"#"),'Standard report'!$B$5:$B$505,'Standard report'!$C$5:$C$505,"nn")="Company","=HYPERLINK("&amp;""""&amp;"https://raw.githubusercontent.com/KyrillosMorgan/preparatory/main/"&amp;B121&amp;".jpg"&amp;""""&amp;",IMAGE("&amp;""""&amp;"https://raw.githubusercontent.com/KyrillosMorgan/preparatory/main/"&amp;B121&amp;".jpg"&amp;""""&amp;"))",""),"")</f>
        <v/>
      </c>
      <c r="B121" s="77"/>
      <c r="C121" s="77" t="str">
        <f>IF(B121&lt;&gt;"",_xlfn.XLOOKUP(Class!B121,Table1[ID],Table1[fname]),"")</f>
        <v/>
      </c>
      <c r="D121" s="76" t="str" cm="1">
        <f t="array" ref="D121">IF((B121&lt;&gt;"")*(COUNTIF(Table2[ID],Class!B121)&lt;&gt;0),INDEX(Attendance_sorted!$A$1:$CV$500,MATCH(Class!B121,Attendance_sorted!$A$1:$A$500),COUNTIF(Table2[ID],Class!B121)+1),"")</f>
        <v/>
      </c>
      <c r="E121" s="77" t="str" cm="1">
        <f t="array" aca="1" ref="E121" ca="1">IF(B121&lt;&gt;"",SUM(('Attendance table'!$A$2:$A$501=Class!B121)*('Attendance table'!$B$2:$CW$501&lt;&gt;"")*('Attendance table'!$B$1:$CW$1&gt;DATE(YEAR(TODAY()),MONTH(TODAY()),DAY(TODAY())-MOD(WEEKDAY(TODAY())-6,7))-((Table3[حساب الحضور من اخر عدد مرات])*7))),"")</f>
        <v/>
      </c>
      <c r="F121" s="79" t="str" cm="1">
        <f t="array" ref="F121">IF(B121&lt;&gt;"",IF(E121*100/Table3[حساب الحضور من اخر عدد مرات]&gt;100,1,E121/Table3[حساب الحضور من اخر عدد مرات]),"")</f>
        <v/>
      </c>
      <c r="G121" s="77" t="str">
        <f>IF(B121&lt;&gt;"",_xlfn.XLOOKUP(B121,Table1[ID],Table1[tel2]),"")</f>
        <v/>
      </c>
      <c r="H121" s="77" t="str">
        <f>IF(B121&lt;&gt;"",_xlfn.XLOOKUP(B121,Table1[ID],Table1[tel4]),"")</f>
        <v/>
      </c>
      <c r="I121" s="77" t="str">
        <f>IF(B121&lt;&gt;"",_xlfn.XLOOKUP(B121,Table1[ID],Table1[tel3]),"")</f>
        <v/>
      </c>
      <c r="J121" s="77" t="str">
        <f>IF(B121&lt;&gt;"",_xlfn.XLOOKUP(B121,Table1[ID],Table1[tel1]),"")</f>
        <v/>
      </c>
      <c r="K121" s="77" t="str">
        <f>IF($B121&lt;&gt;"",_xlfn.XLOOKUP(B121,Table1[ID],Table1[address1]),"")</f>
        <v/>
      </c>
      <c r="L121" s="77" t="str">
        <f>IF($B121&lt;&gt;"",_xlfn.XLOOKUP(B121,Table1[ID],Table1[address2]),"")</f>
        <v/>
      </c>
      <c r="M121" s="77" t="str">
        <f>IF($B121&lt;&gt;"",_xlfn.XLOOKUP(B121,Table1[ID],Table1[address3]),"")</f>
        <v/>
      </c>
      <c r="N121" s="77" t="str">
        <f>IF($B121&lt;&gt;"",_xlfn.XLOOKUP(B121,Table1[ID],Table1[address4]),"")</f>
        <v/>
      </c>
      <c r="O121" s="77" t="str">
        <f>IF($B121&lt;&gt;"",_xlfn.XLOOKUP(B121,Table1[ID],Table1[address5]),"")</f>
        <v/>
      </c>
      <c r="P121" s="77" t="str">
        <f>IF($B121&lt;&gt;"",_xlfn.XLOOKUP(B121,Table1[ID],Table1[address7]),"")</f>
        <v/>
      </c>
      <c r="Q121" s="77" t="str">
        <f>IF($B121&lt;&gt;"",_xlfn.XLOOKUP(B121,Table1[ID],Table1[address6]),"")</f>
        <v/>
      </c>
      <c r="R121" s="76" t="str">
        <f>IF($B121&lt;&gt;"",_xlfn.XLOOKUP(B121,Table1[ID],Table1[bdate]),"")</f>
        <v/>
      </c>
      <c r="S121" s="77" t="str">
        <f>IF($B121&lt;&gt;"",_xlfn.XLOOKUP(B121,Table1[ID],Table1[school_job]),"")</f>
        <v/>
      </c>
      <c r="T121" s="77" t="str">
        <f>IF($B121&lt;&gt;"",_xlfn.XLOOKUP(B121,Table1[ID],Table1[con_father]),"")</f>
        <v/>
      </c>
      <c r="U121" s="77" t="str">
        <f>IF($B121&lt;&gt;"",_xlfn.XLOOKUP(B121,Table1[ID],Table1[notes]),"")</f>
        <v/>
      </c>
      <c r="V121" s="80" t="str">
        <f>IF(B121&lt;&gt;"",IF(_xlfn.FLOOR.MATH(B121,100)=0,"غير موزع",_xlfn.XLOOKUP(_xlfn.FLOOR.MATH(B121,100),Classes!$A$1:$A$8,Classes!$B$1:$B$8,"error")),"")</f>
        <v/>
      </c>
    </row>
    <row r="122" spans="1:22" s="3" customFormat="1">
      <c r="A122" s="72" t="str">
        <f>IF(B122&lt;&gt;"",IF(_xlfn.XLOOKUP(TEXT(B122,"#"),'Standard report'!$B$5:$B$505,'Standard report'!$C$5:$C$505,"nn")="Company","=HYPERLINK("&amp;""""&amp;"https://raw.githubusercontent.com/KyrillosMorgan/preparatory/main/"&amp;B122&amp;".jpg"&amp;""""&amp;",IMAGE("&amp;""""&amp;"https://raw.githubusercontent.com/KyrillosMorgan/preparatory/main/"&amp;B122&amp;".jpg"&amp;""""&amp;"))",""),"")</f>
        <v/>
      </c>
      <c r="B122" s="77"/>
      <c r="C122" s="77" t="str">
        <f>IF(B122&lt;&gt;"",_xlfn.XLOOKUP(Class!B122,Table1[ID],Table1[fname]),"")</f>
        <v/>
      </c>
      <c r="D122" s="76" t="str" cm="1">
        <f t="array" ref="D122">IF((B122&lt;&gt;"")*(COUNTIF(Table2[ID],Class!B122)&lt;&gt;0),INDEX(Attendance_sorted!$A$1:$CV$500,MATCH(Class!B122,Attendance_sorted!$A$1:$A$500),COUNTIF(Table2[ID],Class!B122)+1),"")</f>
        <v/>
      </c>
      <c r="E122" s="77" t="str" cm="1">
        <f t="array" aca="1" ref="E122" ca="1">IF(B122&lt;&gt;"",SUM(('Attendance table'!$A$2:$A$501=Class!B122)*('Attendance table'!$B$2:$CW$501&lt;&gt;"")*('Attendance table'!$B$1:$CW$1&gt;DATE(YEAR(TODAY()),MONTH(TODAY()),DAY(TODAY())-MOD(WEEKDAY(TODAY())-6,7))-((Table3[حساب الحضور من اخر عدد مرات])*7))),"")</f>
        <v/>
      </c>
      <c r="F122" s="79" t="str" cm="1">
        <f t="array" ref="F122">IF(B122&lt;&gt;"",IF(E122*100/Table3[حساب الحضور من اخر عدد مرات]&gt;100,1,E122/Table3[حساب الحضور من اخر عدد مرات]),"")</f>
        <v/>
      </c>
      <c r="G122" s="77" t="str">
        <f>IF(B122&lt;&gt;"",_xlfn.XLOOKUP(B122,Table1[ID],Table1[tel2]),"")</f>
        <v/>
      </c>
      <c r="H122" s="77" t="str">
        <f>IF(B122&lt;&gt;"",_xlfn.XLOOKUP(B122,Table1[ID],Table1[tel4]),"")</f>
        <v/>
      </c>
      <c r="I122" s="77" t="str">
        <f>IF(B122&lt;&gt;"",_xlfn.XLOOKUP(B122,Table1[ID],Table1[tel3]),"")</f>
        <v/>
      </c>
      <c r="J122" s="77" t="str">
        <f>IF(B122&lt;&gt;"",_xlfn.XLOOKUP(B122,Table1[ID],Table1[tel1]),"")</f>
        <v/>
      </c>
      <c r="K122" s="77" t="str">
        <f>IF($B122&lt;&gt;"",_xlfn.XLOOKUP(B122,Table1[ID],Table1[address1]),"")</f>
        <v/>
      </c>
      <c r="L122" s="77" t="str">
        <f>IF($B122&lt;&gt;"",_xlfn.XLOOKUP(B122,Table1[ID],Table1[address2]),"")</f>
        <v/>
      </c>
      <c r="M122" s="77" t="str">
        <f>IF($B122&lt;&gt;"",_xlfn.XLOOKUP(B122,Table1[ID],Table1[address3]),"")</f>
        <v/>
      </c>
      <c r="N122" s="77" t="str">
        <f>IF($B122&lt;&gt;"",_xlfn.XLOOKUP(B122,Table1[ID],Table1[address4]),"")</f>
        <v/>
      </c>
      <c r="O122" s="77" t="str">
        <f>IF($B122&lt;&gt;"",_xlfn.XLOOKUP(B122,Table1[ID],Table1[address5]),"")</f>
        <v/>
      </c>
      <c r="P122" s="77" t="str">
        <f>IF($B122&lt;&gt;"",_xlfn.XLOOKUP(B122,Table1[ID],Table1[address7]),"")</f>
        <v/>
      </c>
      <c r="Q122" s="77" t="str">
        <f>IF($B122&lt;&gt;"",_xlfn.XLOOKUP(B122,Table1[ID],Table1[address6]),"")</f>
        <v/>
      </c>
      <c r="R122" s="76" t="str">
        <f>IF($B122&lt;&gt;"",_xlfn.XLOOKUP(B122,Table1[ID],Table1[bdate]),"")</f>
        <v/>
      </c>
      <c r="S122" s="77" t="str">
        <f>IF($B122&lt;&gt;"",_xlfn.XLOOKUP(B122,Table1[ID],Table1[school_job]),"")</f>
        <v/>
      </c>
      <c r="T122" s="77" t="str">
        <f>IF($B122&lt;&gt;"",_xlfn.XLOOKUP(B122,Table1[ID],Table1[con_father]),"")</f>
        <v/>
      </c>
      <c r="U122" s="77" t="str">
        <f>IF($B122&lt;&gt;"",_xlfn.XLOOKUP(B122,Table1[ID],Table1[notes]),"")</f>
        <v/>
      </c>
      <c r="V122" s="80" t="str">
        <f>IF(B122&lt;&gt;"",IF(_xlfn.FLOOR.MATH(B122,100)=0,"غير موزع",_xlfn.XLOOKUP(_xlfn.FLOOR.MATH(B122,100),Classes!$A$1:$A$8,Classes!$B$1:$B$8,"error")),"")</f>
        <v/>
      </c>
    </row>
    <row r="123" spans="1:22" s="3" customFormat="1">
      <c r="A123" s="72" t="str">
        <f>IF(B123&lt;&gt;"",IF(_xlfn.XLOOKUP(TEXT(B123,"#"),'Standard report'!$B$5:$B$505,'Standard report'!$C$5:$C$505,"nn")="Company","=HYPERLINK("&amp;""""&amp;"https://raw.githubusercontent.com/KyrillosMorgan/preparatory/main/"&amp;B123&amp;".jpg"&amp;""""&amp;",IMAGE("&amp;""""&amp;"https://raw.githubusercontent.com/KyrillosMorgan/preparatory/main/"&amp;B123&amp;".jpg"&amp;""""&amp;"))",""),"")</f>
        <v/>
      </c>
      <c r="B123" s="77"/>
      <c r="C123" s="77" t="str">
        <f>IF(B123&lt;&gt;"",_xlfn.XLOOKUP(Class!B123,Table1[ID],Table1[fname]),"")</f>
        <v/>
      </c>
      <c r="D123" s="76" t="str" cm="1">
        <f t="array" ref="D123">IF((B123&lt;&gt;"")*(COUNTIF(Table2[ID],Class!B123)&lt;&gt;0),INDEX(Attendance_sorted!$A$1:$CV$500,MATCH(Class!B123,Attendance_sorted!$A$1:$A$500),COUNTIF(Table2[ID],Class!B123)+1),"")</f>
        <v/>
      </c>
      <c r="E123" s="77" t="str" cm="1">
        <f t="array" aca="1" ref="E123" ca="1">IF(B123&lt;&gt;"",SUM(('Attendance table'!$A$2:$A$501=Class!B123)*('Attendance table'!$B$2:$CW$501&lt;&gt;"")*('Attendance table'!$B$1:$CW$1&gt;DATE(YEAR(TODAY()),MONTH(TODAY()),DAY(TODAY())-MOD(WEEKDAY(TODAY())-6,7))-((Table3[حساب الحضور من اخر عدد مرات])*7))),"")</f>
        <v/>
      </c>
      <c r="F123" s="79" t="str" cm="1">
        <f t="array" ref="F123">IF(B123&lt;&gt;"",IF(E123*100/Table3[حساب الحضور من اخر عدد مرات]&gt;100,1,E123/Table3[حساب الحضور من اخر عدد مرات]),"")</f>
        <v/>
      </c>
      <c r="G123" s="77" t="str">
        <f>IF(B123&lt;&gt;"",_xlfn.XLOOKUP(B123,Table1[ID],Table1[tel2]),"")</f>
        <v/>
      </c>
      <c r="H123" s="77" t="str">
        <f>IF(B123&lt;&gt;"",_xlfn.XLOOKUP(B123,Table1[ID],Table1[tel4]),"")</f>
        <v/>
      </c>
      <c r="I123" s="77" t="str">
        <f>IF(B123&lt;&gt;"",_xlfn.XLOOKUP(B123,Table1[ID],Table1[tel3]),"")</f>
        <v/>
      </c>
      <c r="J123" s="77" t="str">
        <f>IF(B123&lt;&gt;"",_xlfn.XLOOKUP(B123,Table1[ID],Table1[tel1]),"")</f>
        <v/>
      </c>
      <c r="K123" s="77" t="str">
        <f>IF($B123&lt;&gt;"",_xlfn.XLOOKUP(B123,Table1[ID],Table1[address1]),"")</f>
        <v/>
      </c>
      <c r="L123" s="77" t="str">
        <f>IF($B123&lt;&gt;"",_xlfn.XLOOKUP(B123,Table1[ID],Table1[address2]),"")</f>
        <v/>
      </c>
      <c r="M123" s="77" t="str">
        <f>IF($B123&lt;&gt;"",_xlfn.XLOOKUP(B123,Table1[ID],Table1[address3]),"")</f>
        <v/>
      </c>
      <c r="N123" s="77" t="str">
        <f>IF($B123&lt;&gt;"",_xlfn.XLOOKUP(B123,Table1[ID],Table1[address4]),"")</f>
        <v/>
      </c>
      <c r="O123" s="77" t="str">
        <f>IF($B123&lt;&gt;"",_xlfn.XLOOKUP(B123,Table1[ID],Table1[address5]),"")</f>
        <v/>
      </c>
      <c r="P123" s="77" t="str">
        <f>IF($B123&lt;&gt;"",_xlfn.XLOOKUP(B123,Table1[ID],Table1[address7]),"")</f>
        <v/>
      </c>
      <c r="Q123" s="77" t="str">
        <f>IF($B123&lt;&gt;"",_xlfn.XLOOKUP(B123,Table1[ID],Table1[address6]),"")</f>
        <v/>
      </c>
      <c r="R123" s="76" t="str">
        <f>IF($B123&lt;&gt;"",_xlfn.XLOOKUP(B123,Table1[ID],Table1[bdate]),"")</f>
        <v/>
      </c>
      <c r="S123" s="77" t="str">
        <f>IF($B123&lt;&gt;"",_xlfn.XLOOKUP(B123,Table1[ID],Table1[school_job]),"")</f>
        <v/>
      </c>
      <c r="T123" s="77" t="str">
        <f>IF($B123&lt;&gt;"",_xlfn.XLOOKUP(B123,Table1[ID],Table1[con_father]),"")</f>
        <v/>
      </c>
      <c r="U123" s="77" t="str">
        <f>IF($B123&lt;&gt;"",_xlfn.XLOOKUP(B123,Table1[ID],Table1[notes]),"")</f>
        <v/>
      </c>
      <c r="V123" s="80" t="str">
        <f>IF(B123&lt;&gt;"",IF(_xlfn.FLOOR.MATH(B123,100)=0,"غير موزع",_xlfn.XLOOKUP(_xlfn.FLOOR.MATH(B123,100),Classes!$A$1:$A$8,Classes!$B$1:$B$8,"error")),"")</f>
        <v/>
      </c>
    </row>
    <row r="124" spans="1:22" s="3" customFormat="1">
      <c r="A124" s="72" t="str">
        <f>IF(B124&lt;&gt;"",IF(_xlfn.XLOOKUP(TEXT(B124,"#"),'Standard report'!$B$5:$B$505,'Standard report'!$C$5:$C$505,"nn")="Company","=HYPERLINK("&amp;""""&amp;"https://raw.githubusercontent.com/KyrillosMorgan/preparatory/main/"&amp;B124&amp;".jpg"&amp;""""&amp;",IMAGE("&amp;""""&amp;"https://raw.githubusercontent.com/KyrillosMorgan/preparatory/main/"&amp;B124&amp;".jpg"&amp;""""&amp;"))",""),"")</f>
        <v/>
      </c>
      <c r="B124" s="77"/>
      <c r="C124" s="77" t="str">
        <f>IF(B124&lt;&gt;"",_xlfn.XLOOKUP(Class!B124,Table1[ID],Table1[fname]),"")</f>
        <v/>
      </c>
      <c r="D124" s="76" t="str" cm="1">
        <f t="array" ref="D124">IF((B124&lt;&gt;"")*(COUNTIF(Table2[ID],Class!B124)&lt;&gt;0),INDEX(Attendance_sorted!$A$1:$CV$500,MATCH(Class!B124,Attendance_sorted!$A$1:$A$500),COUNTIF(Table2[ID],Class!B124)+1),"")</f>
        <v/>
      </c>
      <c r="E124" s="77" t="str" cm="1">
        <f t="array" aca="1" ref="E124" ca="1">IF(B124&lt;&gt;"",SUM(('Attendance table'!$A$2:$A$501=Class!B124)*('Attendance table'!$B$2:$CW$501&lt;&gt;"")*('Attendance table'!$B$1:$CW$1&gt;DATE(YEAR(TODAY()),MONTH(TODAY()),DAY(TODAY())-MOD(WEEKDAY(TODAY())-6,7))-((Table3[حساب الحضور من اخر عدد مرات])*7))),"")</f>
        <v/>
      </c>
      <c r="F124" s="79" t="str" cm="1">
        <f t="array" ref="F124">IF(B124&lt;&gt;"",IF(E124*100/Table3[حساب الحضور من اخر عدد مرات]&gt;100,1,E124/Table3[حساب الحضور من اخر عدد مرات]),"")</f>
        <v/>
      </c>
      <c r="G124" s="77" t="str">
        <f>IF(B124&lt;&gt;"",_xlfn.XLOOKUP(B124,Table1[ID],Table1[tel2]),"")</f>
        <v/>
      </c>
      <c r="H124" s="77" t="str">
        <f>IF(B124&lt;&gt;"",_xlfn.XLOOKUP(B124,Table1[ID],Table1[tel4]),"")</f>
        <v/>
      </c>
      <c r="I124" s="77" t="str">
        <f>IF(B124&lt;&gt;"",_xlfn.XLOOKUP(B124,Table1[ID],Table1[tel3]),"")</f>
        <v/>
      </c>
      <c r="J124" s="77" t="str">
        <f>IF(B124&lt;&gt;"",_xlfn.XLOOKUP(B124,Table1[ID],Table1[tel1]),"")</f>
        <v/>
      </c>
      <c r="K124" s="77" t="str">
        <f>IF($B124&lt;&gt;"",_xlfn.XLOOKUP(B124,Table1[ID],Table1[address1]),"")</f>
        <v/>
      </c>
      <c r="L124" s="77" t="str">
        <f>IF($B124&lt;&gt;"",_xlfn.XLOOKUP(B124,Table1[ID],Table1[address2]),"")</f>
        <v/>
      </c>
      <c r="M124" s="77" t="str">
        <f>IF($B124&lt;&gt;"",_xlfn.XLOOKUP(B124,Table1[ID],Table1[address3]),"")</f>
        <v/>
      </c>
      <c r="N124" s="77" t="str">
        <f>IF($B124&lt;&gt;"",_xlfn.XLOOKUP(B124,Table1[ID],Table1[address4]),"")</f>
        <v/>
      </c>
      <c r="O124" s="77" t="str">
        <f>IF($B124&lt;&gt;"",_xlfn.XLOOKUP(B124,Table1[ID],Table1[address5]),"")</f>
        <v/>
      </c>
      <c r="P124" s="77" t="str">
        <f>IF($B124&lt;&gt;"",_xlfn.XLOOKUP(B124,Table1[ID],Table1[address7]),"")</f>
        <v/>
      </c>
      <c r="Q124" s="77" t="str">
        <f>IF($B124&lt;&gt;"",_xlfn.XLOOKUP(B124,Table1[ID],Table1[address6]),"")</f>
        <v/>
      </c>
      <c r="R124" s="76" t="str">
        <f>IF($B124&lt;&gt;"",_xlfn.XLOOKUP(B124,Table1[ID],Table1[bdate]),"")</f>
        <v/>
      </c>
      <c r="S124" s="77" t="str">
        <f>IF($B124&lt;&gt;"",_xlfn.XLOOKUP(B124,Table1[ID],Table1[school_job]),"")</f>
        <v/>
      </c>
      <c r="T124" s="77" t="str">
        <f>IF($B124&lt;&gt;"",_xlfn.XLOOKUP(B124,Table1[ID],Table1[con_father]),"")</f>
        <v/>
      </c>
      <c r="U124" s="77" t="str">
        <f>IF($B124&lt;&gt;"",_xlfn.XLOOKUP(B124,Table1[ID],Table1[notes]),"")</f>
        <v/>
      </c>
      <c r="V124" s="80" t="str">
        <f>IF(B124&lt;&gt;"",IF(_xlfn.FLOOR.MATH(B124,100)=0,"غير موزع",_xlfn.XLOOKUP(_xlfn.FLOOR.MATH(B124,100),Classes!$A$1:$A$8,Classes!$B$1:$B$8,"error")),"")</f>
        <v/>
      </c>
    </row>
    <row r="125" spans="1:22" s="3" customFormat="1">
      <c r="A125" s="72" t="str">
        <f>IF(B125&lt;&gt;"",IF(_xlfn.XLOOKUP(TEXT(B125,"#"),'Standard report'!$B$5:$B$505,'Standard report'!$C$5:$C$505,"nn")="Company","=HYPERLINK("&amp;""""&amp;"https://raw.githubusercontent.com/KyrillosMorgan/preparatory/main/"&amp;B125&amp;".jpg"&amp;""""&amp;",IMAGE("&amp;""""&amp;"https://raw.githubusercontent.com/KyrillosMorgan/preparatory/main/"&amp;B125&amp;".jpg"&amp;""""&amp;"))",""),"")</f>
        <v/>
      </c>
      <c r="B125" s="77"/>
      <c r="C125" s="77" t="str">
        <f>IF(B125&lt;&gt;"",_xlfn.XLOOKUP(Class!B125,Table1[ID],Table1[fname]),"")</f>
        <v/>
      </c>
      <c r="D125" s="76" t="str" cm="1">
        <f t="array" ref="D125">IF((B125&lt;&gt;"")*(COUNTIF(Table2[ID],Class!B125)&lt;&gt;0),INDEX(Attendance_sorted!$A$1:$CV$500,MATCH(Class!B125,Attendance_sorted!$A$1:$A$500),COUNTIF(Table2[ID],Class!B125)+1),"")</f>
        <v/>
      </c>
      <c r="E125" s="77" t="str" cm="1">
        <f t="array" aca="1" ref="E125" ca="1">IF(B125&lt;&gt;"",SUM(('Attendance table'!$A$2:$A$501=Class!B125)*('Attendance table'!$B$2:$CW$501&lt;&gt;"")*('Attendance table'!$B$1:$CW$1&gt;DATE(YEAR(TODAY()),MONTH(TODAY()),DAY(TODAY())-MOD(WEEKDAY(TODAY())-6,7))-((Table3[حساب الحضور من اخر عدد مرات])*7))),"")</f>
        <v/>
      </c>
      <c r="F125" s="79" t="str" cm="1">
        <f t="array" ref="F125">IF(B125&lt;&gt;"",IF(E125*100/Table3[حساب الحضور من اخر عدد مرات]&gt;100,1,E125/Table3[حساب الحضور من اخر عدد مرات]),"")</f>
        <v/>
      </c>
      <c r="G125" s="77" t="str">
        <f>IF(B125&lt;&gt;"",_xlfn.XLOOKUP(B125,Table1[ID],Table1[tel2]),"")</f>
        <v/>
      </c>
      <c r="H125" s="77" t="str">
        <f>IF(B125&lt;&gt;"",_xlfn.XLOOKUP(B125,Table1[ID],Table1[tel4]),"")</f>
        <v/>
      </c>
      <c r="I125" s="77" t="str">
        <f>IF(B125&lt;&gt;"",_xlfn.XLOOKUP(B125,Table1[ID],Table1[tel3]),"")</f>
        <v/>
      </c>
      <c r="J125" s="77" t="str">
        <f>IF(B125&lt;&gt;"",_xlfn.XLOOKUP(B125,Table1[ID],Table1[tel1]),"")</f>
        <v/>
      </c>
      <c r="K125" s="77" t="str">
        <f>IF($B125&lt;&gt;"",_xlfn.XLOOKUP(B125,Table1[ID],Table1[address1]),"")</f>
        <v/>
      </c>
      <c r="L125" s="77" t="str">
        <f>IF($B125&lt;&gt;"",_xlfn.XLOOKUP(B125,Table1[ID],Table1[address2]),"")</f>
        <v/>
      </c>
      <c r="M125" s="77" t="str">
        <f>IF($B125&lt;&gt;"",_xlfn.XLOOKUP(B125,Table1[ID],Table1[address3]),"")</f>
        <v/>
      </c>
      <c r="N125" s="77" t="str">
        <f>IF($B125&lt;&gt;"",_xlfn.XLOOKUP(B125,Table1[ID],Table1[address4]),"")</f>
        <v/>
      </c>
      <c r="O125" s="77" t="str">
        <f>IF($B125&lt;&gt;"",_xlfn.XLOOKUP(B125,Table1[ID],Table1[address5]),"")</f>
        <v/>
      </c>
      <c r="P125" s="77" t="str">
        <f>IF($B125&lt;&gt;"",_xlfn.XLOOKUP(B125,Table1[ID],Table1[address7]),"")</f>
        <v/>
      </c>
      <c r="Q125" s="77" t="str">
        <f>IF($B125&lt;&gt;"",_xlfn.XLOOKUP(B125,Table1[ID],Table1[address6]),"")</f>
        <v/>
      </c>
      <c r="R125" s="76" t="str">
        <f>IF($B125&lt;&gt;"",_xlfn.XLOOKUP(B125,Table1[ID],Table1[bdate]),"")</f>
        <v/>
      </c>
      <c r="S125" s="77" t="str">
        <f>IF($B125&lt;&gt;"",_xlfn.XLOOKUP(B125,Table1[ID],Table1[school_job]),"")</f>
        <v/>
      </c>
      <c r="T125" s="77" t="str">
        <f>IF($B125&lt;&gt;"",_xlfn.XLOOKUP(B125,Table1[ID],Table1[con_father]),"")</f>
        <v/>
      </c>
      <c r="U125" s="77" t="str">
        <f>IF($B125&lt;&gt;"",_xlfn.XLOOKUP(B125,Table1[ID],Table1[notes]),"")</f>
        <v/>
      </c>
      <c r="V125" s="80" t="str">
        <f>IF(B125&lt;&gt;"",IF(_xlfn.FLOOR.MATH(B125,100)=0,"غير موزع",_xlfn.XLOOKUP(_xlfn.FLOOR.MATH(B125,100),Classes!$A$1:$A$8,Classes!$B$1:$B$8,"error")),"")</f>
        <v/>
      </c>
    </row>
    <row r="126" spans="1:22" s="3" customFormat="1">
      <c r="A126" s="72" t="str">
        <f>IF(B126&lt;&gt;"",IF(_xlfn.XLOOKUP(TEXT(B126,"#"),'Standard report'!$B$5:$B$505,'Standard report'!$C$5:$C$505,"nn")="Company","=HYPERLINK("&amp;""""&amp;"https://raw.githubusercontent.com/KyrillosMorgan/preparatory/main/"&amp;B126&amp;".jpg"&amp;""""&amp;",IMAGE("&amp;""""&amp;"https://raw.githubusercontent.com/KyrillosMorgan/preparatory/main/"&amp;B126&amp;".jpg"&amp;""""&amp;"))",""),"")</f>
        <v/>
      </c>
      <c r="B126" s="77"/>
      <c r="C126" s="77" t="str">
        <f>IF(B126&lt;&gt;"",_xlfn.XLOOKUP(Class!B126,Table1[ID],Table1[fname]),"")</f>
        <v/>
      </c>
      <c r="D126" s="76" t="str" cm="1">
        <f t="array" ref="D126">IF((B126&lt;&gt;"")*(COUNTIF(Table2[ID],Class!B126)&lt;&gt;0),INDEX(Attendance_sorted!$A$1:$CV$500,MATCH(Class!B126,Attendance_sorted!$A$1:$A$500),COUNTIF(Table2[ID],Class!B126)+1),"")</f>
        <v/>
      </c>
      <c r="E126" s="77" t="str" cm="1">
        <f t="array" aca="1" ref="E126" ca="1">IF(B126&lt;&gt;"",SUM(('Attendance table'!$A$2:$A$501=Class!B126)*('Attendance table'!$B$2:$CW$501&lt;&gt;"")*('Attendance table'!$B$1:$CW$1&gt;DATE(YEAR(TODAY()),MONTH(TODAY()),DAY(TODAY())-MOD(WEEKDAY(TODAY())-6,7))-((Table3[حساب الحضور من اخر عدد مرات])*7))),"")</f>
        <v/>
      </c>
      <c r="F126" s="79" t="str" cm="1">
        <f t="array" ref="F126">IF(B126&lt;&gt;"",IF(E126*100/Table3[حساب الحضور من اخر عدد مرات]&gt;100,1,E126/Table3[حساب الحضور من اخر عدد مرات]),"")</f>
        <v/>
      </c>
      <c r="G126" s="77" t="str">
        <f>IF(B126&lt;&gt;"",_xlfn.XLOOKUP(B126,Table1[ID],Table1[tel2]),"")</f>
        <v/>
      </c>
      <c r="H126" s="77" t="str">
        <f>IF(B126&lt;&gt;"",_xlfn.XLOOKUP(B126,Table1[ID],Table1[tel4]),"")</f>
        <v/>
      </c>
      <c r="I126" s="77" t="str">
        <f>IF(B126&lt;&gt;"",_xlfn.XLOOKUP(B126,Table1[ID],Table1[tel3]),"")</f>
        <v/>
      </c>
      <c r="J126" s="77" t="str">
        <f>IF(B126&lt;&gt;"",_xlfn.XLOOKUP(B126,Table1[ID],Table1[tel1]),"")</f>
        <v/>
      </c>
      <c r="K126" s="77" t="str">
        <f>IF($B126&lt;&gt;"",_xlfn.XLOOKUP(B126,Table1[ID],Table1[address1]),"")</f>
        <v/>
      </c>
      <c r="L126" s="77" t="str">
        <f>IF($B126&lt;&gt;"",_xlfn.XLOOKUP(B126,Table1[ID],Table1[address2]),"")</f>
        <v/>
      </c>
      <c r="M126" s="77" t="str">
        <f>IF($B126&lt;&gt;"",_xlfn.XLOOKUP(B126,Table1[ID],Table1[address3]),"")</f>
        <v/>
      </c>
      <c r="N126" s="77" t="str">
        <f>IF($B126&lt;&gt;"",_xlfn.XLOOKUP(B126,Table1[ID],Table1[address4]),"")</f>
        <v/>
      </c>
      <c r="O126" s="77" t="str">
        <f>IF($B126&lt;&gt;"",_xlfn.XLOOKUP(B126,Table1[ID],Table1[address5]),"")</f>
        <v/>
      </c>
      <c r="P126" s="77" t="str">
        <f>IF($B126&lt;&gt;"",_xlfn.XLOOKUP(B126,Table1[ID],Table1[address7]),"")</f>
        <v/>
      </c>
      <c r="Q126" s="77" t="str">
        <f>IF($B126&lt;&gt;"",_xlfn.XLOOKUP(B126,Table1[ID],Table1[address6]),"")</f>
        <v/>
      </c>
      <c r="R126" s="76" t="str">
        <f>IF($B126&lt;&gt;"",_xlfn.XLOOKUP(B126,Table1[ID],Table1[bdate]),"")</f>
        <v/>
      </c>
      <c r="S126" s="77" t="str">
        <f>IF($B126&lt;&gt;"",_xlfn.XLOOKUP(B126,Table1[ID],Table1[school_job]),"")</f>
        <v/>
      </c>
      <c r="T126" s="77" t="str">
        <f>IF($B126&lt;&gt;"",_xlfn.XLOOKUP(B126,Table1[ID],Table1[con_father]),"")</f>
        <v/>
      </c>
      <c r="U126" s="77" t="str">
        <f>IF($B126&lt;&gt;"",_xlfn.XLOOKUP(B126,Table1[ID],Table1[notes]),"")</f>
        <v/>
      </c>
      <c r="V126" s="80" t="str">
        <f>IF(B126&lt;&gt;"",IF(_xlfn.FLOOR.MATH(B126,100)=0,"غير موزع",_xlfn.XLOOKUP(_xlfn.FLOOR.MATH(B126,100),Classes!$A$1:$A$8,Classes!$B$1:$B$8,"error")),"")</f>
        <v/>
      </c>
    </row>
    <row r="127" spans="1:22" s="3" customFormat="1">
      <c r="A127" s="72" t="str">
        <f>IF(B127&lt;&gt;"",IF(_xlfn.XLOOKUP(TEXT(B127,"#"),'Standard report'!$B$5:$B$505,'Standard report'!$C$5:$C$505,"nn")="Company","=HYPERLINK("&amp;""""&amp;"https://raw.githubusercontent.com/KyrillosMorgan/preparatory/main/"&amp;B127&amp;".jpg"&amp;""""&amp;",IMAGE("&amp;""""&amp;"https://raw.githubusercontent.com/KyrillosMorgan/preparatory/main/"&amp;B127&amp;".jpg"&amp;""""&amp;"))",""),"")</f>
        <v/>
      </c>
      <c r="B127" s="77"/>
      <c r="C127" s="77" t="str">
        <f>IF(B127&lt;&gt;"",_xlfn.XLOOKUP(Class!B127,Table1[ID],Table1[fname]),"")</f>
        <v/>
      </c>
      <c r="D127" s="76" t="str" cm="1">
        <f t="array" ref="D127">IF((B127&lt;&gt;"")*(COUNTIF(Table2[ID],Class!B127)&lt;&gt;0),INDEX(Attendance_sorted!$A$1:$CV$500,MATCH(Class!B127,Attendance_sorted!$A$1:$A$500),COUNTIF(Table2[ID],Class!B127)+1),"")</f>
        <v/>
      </c>
      <c r="E127" s="77" t="str" cm="1">
        <f t="array" aca="1" ref="E127" ca="1">IF(B127&lt;&gt;"",SUM(('Attendance table'!$A$2:$A$501=Class!B127)*('Attendance table'!$B$2:$CW$501&lt;&gt;"")*('Attendance table'!$B$1:$CW$1&gt;DATE(YEAR(TODAY()),MONTH(TODAY()),DAY(TODAY())-MOD(WEEKDAY(TODAY())-6,7))-((Table3[حساب الحضور من اخر عدد مرات])*7))),"")</f>
        <v/>
      </c>
      <c r="F127" s="79" t="str" cm="1">
        <f t="array" ref="F127">IF(B127&lt;&gt;"",IF(E127*100/Table3[حساب الحضور من اخر عدد مرات]&gt;100,1,E127/Table3[حساب الحضور من اخر عدد مرات]),"")</f>
        <v/>
      </c>
      <c r="G127" s="77" t="str">
        <f>IF(B127&lt;&gt;"",_xlfn.XLOOKUP(B127,Table1[ID],Table1[tel2]),"")</f>
        <v/>
      </c>
      <c r="H127" s="77" t="str">
        <f>IF(B127&lt;&gt;"",_xlfn.XLOOKUP(B127,Table1[ID],Table1[tel4]),"")</f>
        <v/>
      </c>
      <c r="I127" s="77" t="str">
        <f>IF(B127&lt;&gt;"",_xlfn.XLOOKUP(B127,Table1[ID],Table1[tel3]),"")</f>
        <v/>
      </c>
      <c r="J127" s="77" t="str">
        <f>IF(B127&lt;&gt;"",_xlfn.XLOOKUP(B127,Table1[ID],Table1[tel1]),"")</f>
        <v/>
      </c>
      <c r="K127" s="77" t="str">
        <f>IF($B127&lt;&gt;"",_xlfn.XLOOKUP(B127,Table1[ID],Table1[address1]),"")</f>
        <v/>
      </c>
      <c r="L127" s="77" t="str">
        <f>IF($B127&lt;&gt;"",_xlfn.XLOOKUP(B127,Table1[ID],Table1[address2]),"")</f>
        <v/>
      </c>
      <c r="M127" s="77" t="str">
        <f>IF($B127&lt;&gt;"",_xlfn.XLOOKUP(B127,Table1[ID],Table1[address3]),"")</f>
        <v/>
      </c>
      <c r="N127" s="77" t="str">
        <f>IF($B127&lt;&gt;"",_xlfn.XLOOKUP(B127,Table1[ID],Table1[address4]),"")</f>
        <v/>
      </c>
      <c r="O127" s="77" t="str">
        <f>IF($B127&lt;&gt;"",_xlfn.XLOOKUP(B127,Table1[ID],Table1[address5]),"")</f>
        <v/>
      </c>
      <c r="P127" s="77" t="str">
        <f>IF($B127&lt;&gt;"",_xlfn.XLOOKUP(B127,Table1[ID],Table1[address7]),"")</f>
        <v/>
      </c>
      <c r="Q127" s="77" t="str">
        <f>IF($B127&lt;&gt;"",_xlfn.XLOOKUP(B127,Table1[ID],Table1[address6]),"")</f>
        <v/>
      </c>
      <c r="R127" s="76" t="str">
        <f>IF($B127&lt;&gt;"",_xlfn.XLOOKUP(B127,Table1[ID],Table1[bdate]),"")</f>
        <v/>
      </c>
      <c r="S127" s="77" t="str">
        <f>IF($B127&lt;&gt;"",_xlfn.XLOOKUP(B127,Table1[ID],Table1[school_job]),"")</f>
        <v/>
      </c>
      <c r="T127" s="77" t="str">
        <f>IF($B127&lt;&gt;"",_xlfn.XLOOKUP(B127,Table1[ID],Table1[con_father]),"")</f>
        <v/>
      </c>
      <c r="U127" s="77" t="str">
        <f>IF($B127&lt;&gt;"",_xlfn.XLOOKUP(B127,Table1[ID],Table1[notes]),"")</f>
        <v/>
      </c>
      <c r="V127" s="80" t="str">
        <f>IF(B127&lt;&gt;"",IF(_xlfn.FLOOR.MATH(B127,100)=0,"غير موزع",_xlfn.XLOOKUP(_xlfn.FLOOR.MATH(B127,100),Classes!$A$1:$A$8,Classes!$B$1:$B$8,"error")),"")</f>
        <v/>
      </c>
    </row>
    <row r="128" spans="1:22" s="3" customFormat="1">
      <c r="A128" s="72" t="str">
        <f>IF(B128&lt;&gt;"",IF(_xlfn.XLOOKUP(TEXT(B128,"#"),'Standard report'!$B$5:$B$505,'Standard report'!$C$5:$C$505,"nn")="Company","=HYPERLINK("&amp;""""&amp;"https://raw.githubusercontent.com/KyrillosMorgan/preparatory/main/"&amp;B128&amp;".jpg"&amp;""""&amp;",IMAGE("&amp;""""&amp;"https://raw.githubusercontent.com/KyrillosMorgan/preparatory/main/"&amp;B128&amp;".jpg"&amp;""""&amp;"))",""),"")</f>
        <v/>
      </c>
      <c r="B128" s="77"/>
      <c r="C128" s="77" t="str">
        <f>IF(B128&lt;&gt;"",_xlfn.XLOOKUP(Class!B128,Table1[ID],Table1[fname]),"")</f>
        <v/>
      </c>
      <c r="D128" s="76" t="str" cm="1">
        <f t="array" ref="D128">IF((B128&lt;&gt;"")*(COUNTIF(Table2[ID],Class!B128)&lt;&gt;0),INDEX(Attendance_sorted!$A$1:$CV$500,MATCH(Class!B128,Attendance_sorted!$A$1:$A$500),COUNTIF(Table2[ID],Class!B128)+1),"")</f>
        <v/>
      </c>
      <c r="E128" s="77" t="str" cm="1">
        <f t="array" aca="1" ref="E128" ca="1">IF(B128&lt;&gt;"",SUM(('Attendance table'!$A$2:$A$501=Class!B128)*('Attendance table'!$B$2:$CW$501&lt;&gt;"")*('Attendance table'!$B$1:$CW$1&gt;DATE(YEAR(TODAY()),MONTH(TODAY()),DAY(TODAY())-MOD(WEEKDAY(TODAY())-6,7))-((Table3[حساب الحضور من اخر عدد مرات])*7))),"")</f>
        <v/>
      </c>
      <c r="F128" s="79" t="str" cm="1">
        <f t="array" ref="F128">IF(B128&lt;&gt;"",IF(E128*100/Table3[حساب الحضور من اخر عدد مرات]&gt;100,1,E128/Table3[حساب الحضور من اخر عدد مرات]),"")</f>
        <v/>
      </c>
      <c r="G128" s="77" t="str">
        <f>IF(B128&lt;&gt;"",_xlfn.XLOOKUP(B128,Table1[ID],Table1[tel2]),"")</f>
        <v/>
      </c>
      <c r="H128" s="77" t="str">
        <f>IF(B128&lt;&gt;"",_xlfn.XLOOKUP(B128,Table1[ID],Table1[tel4]),"")</f>
        <v/>
      </c>
      <c r="I128" s="77" t="str">
        <f>IF(B128&lt;&gt;"",_xlfn.XLOOKUP(B128,Table1[ID],Table1[tel3]),"")</f>
        <v/>
      </c>
      <c r="J128" s="77" t="str">
        <f>IF(B128&lt;&gt;"",_xlfn.XLOOKUP(B128,Table1[ID],Table1[tel1]),"")</f>
        <v/>
      </c>
      <c r="K128" s="77" t="str">
        <f>IF($B128&lt;&gt;"",_xlfn.XLOOKUP(B128,Table1[ID],Table1[address1]),"")</f>
        <v/>
      </c>
      <c r="L128" s="77" t="str">
        <f>IF($B128&lt;&gt;"",_xlfn.XLOOKUP(B128,Table1[ID],Table1[address2]),"")</f>
        <v/>
      </c>
      <c r="M128" s="77" t="str">
        <f>IF($B128&lt;&gt;"",_xlfn.XLOOKUP(B128,Table1[ID],Table1[address3]),"")</f>
        <v/>
      </c>
      <c r="N128" s="77" t="str">
        <f>IF($B128&lt;&gt;"",_xlfn.XLOOKUP(B128,Table1[ID],Table1[address4]),"")</f>
        <v/>
      </c>
      <c r="O128" s="77" t="str">
        <f>IF($B128&lt;&gt;"",_xlfn.XLOOKUP(B128,Table1[ID],Table1[address5]),"")</f>
        <v/>
      </c>
      <c r="P128" s="77" t="str">
        <f>IF($B128&lt;&gt;"",_xlfn.XLOOKUP(B128,Table1[ID],Table1[address7]),"")</f>
        <v/>
      </c>
      <c r="Q128" s="77" t="str">
        <f>IF($B128&lt;&gt;"",_xlfn.XLOOKUP(B128,Table1[ID],Table1[address6]),"")</f>
        <v/>
      </c>
      <c r="R128" s="76" t="str">
        <f>IF($B128&lt;&gt;"",_xlfn.XLOOKUP(B128,Table1[ID],Table1[bdate]),"")</f>
        <v/>
      </c>
      <c r="S128" s="77" t="str">
        <f>IF($B128&lt;&gt;"",_xlfn.XLOOKUP(B128,Table1[ID],Table1[school_job]),"")</f>
        <v/>
      </c>
      <c r="T128" s="77" t="str">
        <f>IF($B128&lt;&gt;"",_xlfn.XLOOKUP(B128,Table1[ID],Table1[con_father]),"")</f>
        <v/>
      </c>
      <c r="U128" s="77" t="str">
        <f>IF($B128&lt;&gt;"",_xlfn.XLOOKUP(B128,Table1[ID],Table1[notes]),"")</f>
        <v/>
      </c>
      <c r="V128" s="80" t="str">
        <f>IF(B128&lt;&gt;"",IF(_xlfn.FLOOR.MATH(B128,100)=0,"غير موزع",_xlfn.XLOOKUP(_xlfn.FLOOR.MATH(B128,100),Classes!$A$1:$A$8,Classes!$B$1:$B$8,"error")),"")</f>
        <v/>
      </c>
    </row>
    <row r="129" spans="1:22" s="3" customFormat="1">
      <c r="A129" s="72" t="str">
        <f>IF(B129&lt;&gt;"",IF(_xlfn.XLOOKUP(TEXT(B129,"#"),'Standard report'!$B$5:$B$505,'Standard report'!$C$5:$C$505,"nn")="Company","=HYPERLINK("&amp;""""&amp;"https://raw.githubusercontent.com/KyrillosMorgan/preparatory/main/"&amp;B129&amp;".jpg"&amp;""""&amp;",IMAGE("&amp;""""&amp;"https://raw.githubusercontent.com/KyrillosMorgan/preparatory/main/"&amp;B129&amp;".jpg"&amp;""""&amp;"))",""),"")</f>
        <v/>
      </c>
      <c r="B129" s="77"/>
      <c r="C129" s="77" t="str">
        <f>IF(B129&lt;&gt;"",_xlfn.XLOOKUP(Class!B129,Table1[ID],Table1[fname]),"")</f>
        <v/>
      </c>
      <c r="D129" s="76" t="str" cm="1">
        <f t="array" ref="D129">IF((B129&lt;&gt;"")*(COUNTIF(Table2[ID],Class!B129)&lt;&gt;0),INDEX(Attendance_sorted!$A$1:$CV$500,MATCH(Class!B129,Attendance_sorted!$A$1:$A$500),COUNTIF(Table2[ID],Class!B129)+1),"")</f>
        <v/>
      </c>
      <c r="E129" s="77" t="str" cm="1">
        <f t="array" aca="1" ref="E129" ca="1">IF(B129&lt;&gt;"",SUM(('Attendance table'!$A$2:$A$501=Class!B129)*('Attendance table'!$B$2:$CW$501&lt;&gt;"")*('Attendance table'!$B$1:$CW$1&gt;DATE(YEAR(TODAY()),MONTH(TODAY()),DAY(TODAY())-MOD(WEEKDAY(TODAY())-6,7))-((Table3[حساب الحضور من اخر عدد مرات])*7))),"")</f>
        <v/>
      </c>
      <c r="F129" s="79" t="str" cm="1">
        <f t="array" ref="F129">IF(B129&lt;&gt;"",IF(E129*100/Table3[حساب الحضور من اخر عدد مرات]&gt;100,1,E129/Table3[حساب الحضور من اخر عدد مرات]),"")</f>
        <v/>
      </c>
      <c r="G129" s="77" t="str">
        <f>IF(B129&lt;&gt;"",_xlfn.XLOOKUP(B129,Table1[ID],Table1[tel2]),"")</f>
        <v/>
      </c>
      <c r="H129" s="77" t="str">
        <f>IF(B129&lt;&gt;"",_xlfn.XLOOKUP(B129,Table1[ID],Table1[tel4]),"")</f>
        <v/>
      </c>
      <c r="I129" s="77" t="str">
        <f>IF(B129&lt;&gt;"",_xlfn.XLOOKUP(B129,Table1[ID],Table1[tel3]),"")</f>
        <v/>
      </c>
      <c r="J129" s="77" t="str">
        <f>IF(B129&lt;&gt;"",_xlfn.XLOOKUP(B129,Table1[ID],Table1[tel1]),"")</f>
        <v/>
      </c>
      <c r="K129" s="77" t="str">
        <f>IF($B129&lt;&gt;"",_xlfn.XLOOKUP(B129,Table1[ID],Table1[address1]),"")</f>
        <v/>
      </c>
      <c r="L129" s="77" t="str">
        <f>IF($B129&lt;&gt;"",_xlfn.XLOOKUP(B129,Table1[ID],Table1[address2]),"")</f>
        <v/>
      </c>
      <c r="M129" s="77" t="str">
        <f>IF($B129&lt;&gt;"",_xlfn.XLOOKUP(B129,Table1[ID],Table1[address3]),"")</f>
        <v/>
      </c>
      <c r="N129" s="77" t="str">
        <f>IF($B129&lt;&gt;"",_xlfn.XLOOKUP(B129,Table1[ID],Table1[address4]),"")</f>
        <v/>
      </c>
      <c r="O129" s="77" t="str">
        <f>IF($B129&lt;&gt;"",_xlfn.XLOOKUP(B129,Table1[ID],Table1[address5]),"")</f>
        <v/>
      </c>
      <c r="P129" s="77" t="str">
        <f>IF($B129&lt;&gt;"",_xlfn.XLOOKUP(B129,Table1[ID],Table1[address7]),"")</f>
        <v/>
      </c>
      <c r="Q129" s="77" t="str">
        <f>IF($B129&lt;&gt;"",_xlfn.XLOOKUP(B129,Table1[ID],Table1[address6]),"")</f>
        <v/>
      </c>
      <c r="R129" s="76" t="str">
        <f>IF($B129&lt;&gt;"",_xlfn.XLOOKUP(B129,Table1[ID],Table1[bdate]),"")</f>
        <v/>
      </c>
      <c r="S129" s="77" t="str">
        <f>IF($B129&lt;&gt;"",_xlfn.XLOOKUP(B129,Table1[ID],Table1[school_job]),"")</f>
        <v/>
      </c>
      <c r="T129" s="77" t="str">
        <f>IF($B129&lt;&gt;"",_xlfn.XLOOKUP(B129,Table1[ID],Table1[con_father]),"")</f>
        <v/>
      </c>
      <c r="U129" s="77" t="str">
        <f>IF($B129&lt;&gt;"",_xlfn.XLOOKUP(B129,Table1[ID],Table1[notes]),"")</f>
        <v/>
      </c>
      <c r="V129" s="80" t="str">
        <f>IF(B129&lt;&gt;"",IF(_xlfn.FLOOR.MATH(B129,100)=0,"غير موزع",_xlfn.XLOOKUP(_xlfn.FLOOR.MATH(B129,100),Classes!$A$1:$A$8,Classes!$B$1:$B$8,"error")),"")</f>
        <v/>
      </c>
    </row>
    <row r="130" spans="1:22" s="3" customFormat="1">
      <c r="A130" s="72" t="str">
        <f>IF(B130&lt;&gt;"",IF(_xlfn.XLOOKUP(TEXT(B130,"#"),'Standard report'!$B$5:$B$505,'Standard report'!$C$5:$C$505,"nn")="Company","=HYPERLINK("&amp;""""&amp;"https://raw.githubusercontent.com/KyrillosMorgan/preparatory/main/"&amp;B130&amp;".jpg"&amp;""""&amp;",IMAGE("&amp;""""&amp;"https://raw.githubusercontent.com/KyrillosMorgan/preparatory/main/"&amp;B130&amp;".jpg"&amp;""""&amp;"))",""),"")</f>
        <v/>
      </c>
      <c r="B130" s="77"/>
      <c r="C130" s="77" t="str">
        <f>IF(B130&lt;&gt;"",_xlfn.XLOOKUP(Class!B130,Table1[ID],Table1[fname]),"")</f>
        <v/>
      </c>
      <c r="D130" s="76" t="str" cm="1">
        <f t="array" ref="D130">IF((B130&lt;&gt;"")*(COUNTIF(Table2[ID],Class!B130)&lt;&gt;0),INDEX(Attendance_sorted!$A$1:$CV$500,MATCH(Class!B130,Attendance_sorted!$A$1:$A$500),COUNTIF(Table2[ID],Class!B130)+1),"")</f>
        <v/>
      </c>
      <c r="E130" s="77" t="str" cm="1">
        <f t="array" aca="1" ref="E130" ca="1">IF(B130&lt;&gt;"",SUM(('Attendance table'!$A$2:$A$501=Class!B130)*('Attendance table'!$B$2:$CW$501&lt;&gt;"")*('Attendance table'!$B$1:$CW$1&gt;DATE(YEAR(TODAY()),MONTH(TODAY()),DAY(TODAY())-MOD(WEEKDAY(TODAY())-6,7))-((Table3[حساب الحضور من اخر عدد مرات])*7))),"")</f>
        <v/>
      </c>
      <c r="F130" s="79" t="str" cm="1">
        <f t="array" ref="F130">IF(B130&lt;&gt;"",IF(E130*100/Table3[حساب الحضور من اخر عدد مرات]&gt;100,1,E130/Table3[حساب الحضور من اخر عدد مرات]),"")</f>
        <v/>
      </c>
      <c r="G130" s="77" t="str">
        <f>IF(B130&lt;&gt;"",_xlfn.XLOOKUP(B130,Table1[ID],Table1[tel2]),"")</f>
        <v/>
      </c>
      <c r="H130" s="77" t="str">
        <f>IF(B130&lt;&gt;"",_xlfn.XLOOKUP(B130,Table1[ID],Table1[tel4]),"")</f>
        <v/>
      </c>
      <c r="I130" s="77" t="str">
        <f>IF(B130&lt;&gt;"",_xlfn.XLOOKUP(B130,Table1[ID],Table1[tel3]),"")</f>
        <v/>
      </c>
      <c r="J130" s="77" t="str">
        <f>IF(B130&lt;&gt;"",_xlfn.XLOOKUP(B130,Table1[ID],Table1[tel1]),"")</f>
        <v/>
      </c>
      <c r="K130" s="77" t="str">
        <f>IF($B130&lt;&gt;"",_xlfn.XLOOKUP(B130,Table1[ID],Table1[address1]),"")</f>
        <v/>
      </c>
      <c r="L130" s="77" t="str">
        <f>IF($B130&lt;&gt;"",_xlfn.XLOOKUP(B130,Table1[ID],Table1[address2]),"")</f>
        <v/>
      </c>
      <c r="M130" s="77" t="str">
        <f>IF($B130&lt;&gt;"",_xlfn.XLOOKUP(B130,Table1[ID],Table1[address3]),"")</f>
        <v/>
      </c>
      <c r="N130" s="77" t="str">
        <f>IF($B130&lt;&gt;"",_xlfn.XLOOKUP(B130,Table1[ID],Table1[address4]),"")</f>
        <v/>
      </c>
      <c r="O130" s="77" t="str">
        <f>IF($B130&lt;&gt;"",_xlfn.XLOOKUP(B130,Table1[ID],Table1[address5]),"")</f>
        <v/>
      </c>
      <c r="P130" s="77" t="str">
        <f>IF($B130&lt;&gt;"",_xlfn.XLOOKUP(B130,Table1[ID],Table1[address7]),"")</f>
        <v/>
      </c>
      <c r="Q130" s="77" t="str">
        <f>IF($B130&lt;&gt;"",_xlfn.XLOOKUP(B130,Table1[ID],Table1[address6]),"")</f>
        <v/>
      </c>
      <c r="R130" s="76" t="str">
        <f>IF($B130&lt;&gt;"",_xlfn.XLOOKUP(B130,Table1[ID],Table1[bdate]),"")</f>
        <v/>
      </c>
      <c r="S130" s="77" t="str">
        <f>IF($B130&lt;&gt;"",_xlfn.XLOOKUP(B130,Table1[ID],Table1[school_job]),"")</f>
        <v/>
      </c>
      <c r="T130" s="77" t="str">
        <f>IF($B130&lt;&gt;"",_xlfn.XLOOKUP(B130,Table1[ID],Table1[con_father]),"")</f>
        <v/>
      </c>
      <c r="U130" s="77" t="str">
        <f>IF($B130&lt;&gt;"",_xlfn.XLOOKUP(B130,Table1[ID],Table1[notes]),"")</f>
        <v/>
      </c>
      <c r="V130" s="80" t="str">
        <f>IF(B130&lt;&gt;"",IF(_xlfn.FLOOR.MATH(B130,100)=0,"غير موزع",_xlfn.XLOOKUP(_xlfn.FLOOR.MATH(B130,100),Classes!$A$1:$A$8,Classes!$B$1:$B$8,"error")),"")</f>
        <v/>
      </c>
    </row>
    <row r="131" spans="1:22" s="3" customFormat="1">
      <c r="A131" s="72" t="str">
        <f>IF(B131&lt;&gt;"",IF(_xlfn.XLOOKUP(TEXT(B131,"#"),'Standard report'!$B$5:$B$505,'Standard report'!$C$5:$C$505,"nn")="Company","=HYPERLINK("&amp;""""&amp;"https://raw.githubusercontent.com/KyrillosMorgan/preparatory/main/"&amp;B131&amp;".jpg"&amp;""""&amp;",IMAGE("&amp;""""&amp;"https://raw.githubusercontent.com/KyrillosMorgan/preparatory/main/"&amp;B131&amp;".jpg"&amp;""""&amp;"))",""),"")</f>
        <v/>
      </c>
      <c r="B131" s="77"/>
      <c r="C131" s="77" t="str">
        <f>IF(B131&lt;&gt;"",_xlfn.XLOOKUP(Class!B131,Table1[ID],Table1[fname]),"")</f>
        <v/>
      </c>
      <c r="D131" s="76" t="str" cm="1">
        <f t="array" ref="D131">IF((B131&lt;&gt;"")*(COUNTIF(Table2[ID],Class!B131)&lt;&gt;0),INDEX(Attendance_sorted!$A$1:$CV$500,MATCH(Class!B131,Attendance_sorted!$A$1:$A$500),COUNTIF(Table2[ID],Class!B131)+1),"")</f>
        <v/>
      </c>
      <c r="E131" s="77" t="str" cm="1">
        <f t="array" aca="1" ref="E131" ca="1">IF(B131&lt;&gt;"",SUM(('Attendance table'!$A$2:$A$501=Class!B131)*('Attendance table'!$B$2:$CW$501&lt;&gt;"")*('Attendance table'!$B$1:$CW$1&gt;DATE(YEAR(TODAY()),MONTH(TODAY()),DAY(TODAY())-MOD(WEEKDAY(TODAY())-6,7))-((Table3[حساب الحضور من اخر عدد مرات])*7))),"")</f>
        <v/>
      </c>
      <c r="F131" s="79" t="str" cm="1">
        <f t="array" ref="F131">IF(B131&lt;&gt;"",IF(E131*100/Table3[حساب الحضور من اخر عدد مرات]&gt;100,1,E131/Table3[حساب الحضور من اخر عدد مرات]),"")</f>
        <v/>
      </c>
      <c r="G131" s="77" t="str">
        <f>IF(B131&lt;&gt;"",_xlfn.XLOOKUP(B131,Table1[ID],Table1[tel2]),"")</f>
        <v/>
      </c>
      <c r="H131" s="77" t="str">
        <f>IF(B131&lt;&gt;"",_xlfn.XLOOKUP(B131,Table1[ID],Table1[tel4]),"")</f>
        <v/>
      </c>
      <c r="I131" s="77" t="str">
        <f>IF(B131&lt;&gt;"",_xlfn.XLOOKUP(B131,Table1[ID],Table1[tel3]),"")</f>
        <v/>
      </c>
      <c r="J131" s="77" t="str">
        <f>IF(B131&lt;&gt;"",_xlfn.XLOOKUP(B131,Table1[ID],Table1[tel1]),"")</f>
        <v/>
      </c>
      <c r="K131" s="77" t="str">
        <f>IF($B131&lt;&gt;"",_xlfn.XLOOKUP(B131,Table1[ID],Table1[address1]),"")</f>
        <v/>
      </c>
      <c r="L131" s="77" t="str">
        <f>IF($B131&lt;&gt;"",_xlfn.XLOOKUP(B131,Table1[ID],Table1[address2]),"")</f>
        <v/>
      </c>
      <c r="M131" s="77" t="str">
        <f>IF($B131&lt;&gt;"",_xlfn.XLOOKUP(B131,Table1[ID],Table1[address3]),"")</f>
        <v/>
      </c>
      <c r="N131" s="77" t="str">
        <f>IF($B131&lt;&gt;"",_xlfn.XLOOKUP(B131,Table1[ID],Table1[address4]),"")</f>
        <v/>
      </c>
      <c r="O131" s="77" t="str">
        <f>IF($B131&lt;&gt;"",_xlfn.XLOOKUP(B131,Table1[ID],Table1[address5]),"")</f>
        <v/>
      </c>
      <c r="P131" s="77" t="str">
        <f>IF($B131&lt;&gt;"",_xlfn.XLOOKUP(B131,Table1[ID],Table1[address7]),"")</f>
        <v/>
      </c>
      <c r="Q131" s="77" t="str">
        <f>IF($B131&lt;&gt;"",_xlfn.XLOOKUP(B131,Table1[ID],Table1[address6]),"")</f>
        <v/>
      </c>
      <c r="R131" s="76" t="str">
        <f>IF($B131&lt;&gt;"",_xlfn.XLOOKUP(B131,Table1[ID],Table1[bdate]),"")</f>
        <v/>
      </c>
      <c r="S131" s="77" t="str">
        <f>IF($B131&lt;&gt;"",_xlfn.XLOOKUP(B131,Table1[ID],Table1[school_job]),"")</f>
        <v/>
      </c>
      <c r="T131" s="77" t="str">
        <f>IF($B131&lt;&gt;"",_xlfn.XLOOKUP(B131,Table1[ID],Table1[con_father]),"")</f>
        <v/>
      </c>
      <c r="U131" s="77" t="str">
        <f>IF($B131&lt;&gt;"",_xlfn.XLOOKUP(B131,Table1[ID],Table1[notes]),"")</f>
        <v/>
      </c>
      <c r="V131" s="80" t="str">
        <f>IF(B131&lt;&gt;"",IF(_xlfn.FLOOR.MATH(B131,100)=0,"غير موزع",_xlfn.XLOOKUP(_xlfn.FLOOR.MATH(B131,100),Classes!$A$1:$A$8,Classes!$B$1:$B$8,"error")),"")</f>
        <v/>
      </c>
    </row>
    <row r="132" spans="1:22" s="3" customFormat="1">
      <c r="A132" s="72" t="str">
        <f>IF(B132&lt;&gt;"",IF(_xlfn.XLOOKUP(TEXT(B132,"#"),'Standard report'!$B$5:$B$505,'Standard report'!$C$5:$C$505,"nn")="Company","=HYPERLINK("&amp;""""&amp;"https://raw.githubusercontent.com/KyrillosMorgan/preparatory/main/"&amp;B132&amp;".jpg"&amp;""""&amp;",IMAGE("&amp;""""&amp;"https://raw.githubusercontent.com/KyrillosMorgan/preparatory/main/"&amp;B132&amp;".jpg"&amp;""""&amp;"))",""),"")</f>
        <v/>
      </c>
      <c r="B132" s="77"/>
      <c r="C132" s="77" t="str">
        <f>IF(B132&lt;&gt;"",_xlfn.XLOOKUP(Class!B132,Table1[ID],Table1[fname]),"")</f>
        <v/>
      </c>
      <c r="D132" s="76" t="str" cm="1">
        <f t="array" ref="D132">IF((B132&lt;&gt;"")*(COUNTIF(Table2[ID],Class!B132)&lt;&gt;0),INDEX(Attendance_sorted!$A$1:$CV$500,MATCH(Class!B132,Attendance_sorted!$A$1:$A$500),COUNTIF(Table2[ID],Class!B132)+1),"")</f>
        <v/>
      </c>
      <c r="E132" s="77" t="str" cm="1">
        <f t="array" aca="1" ref="E132" ca="1">IF(B132&lt;&gt;"",SUM(('Attendance table'!$A$2:$A$501=Class!B132)*('Attendance table'!$B$2:$CW$501&lt;&gt;"")*('Attendance table'!$B$1:$CW$1&gt;DATE(YEAR(TODAY()),MONTH(TODAY()),DAY(TODAY())-MOD(WEEKDAY(TODAY())-6,7))-((Table3[حساب الحضور من اخر عدد مرات])*7))),"")</f>
        <v/>
      </c>
      <c r="F132" s="79" t="str" cm="1">
        <f t="array" ref="F132">IF(B132&lt;&gt;"",IF(E132*100/Table3[حساب الحضور من اخر عدد مرات]&gt;100,1,E132/Table3[حساب الحضور من اخر عدد مرات]),"")</f>
        <v/>
      </c>
      <c r="G132" s="77" t="str">
        <f>IF(B132&lt;&gt;"",_xlfn.XLOOKUP(B132,Table1[ID],Table1[tel2]),"")</f>
        <v/>
      </c>
      <c r="H132" s="77" t="str">
        <f>IF(B132&lt;&gt;"",_xlfn.XLOOKUP(B132,Table1[ID],Table1[tel4]),"")</f>
        <v/>
      </c>
      <c r="I132" s="77" t="str">
        <f>IF(B132&lt;&gt;"",_xlfn.XLOOKUP(B132,Table1[ID],Table1[tel3]),"")</f>
        <v/>
      </c>
      <c r="J132" s="77" t="str">
        <f>IF(B132&lt;&gt;"",_xlfn.XLOOKUP(B132,Table1[ID],Table1[tel1]),"")</f>
        <v/>
      </c>
      <c r="K132" s="77" t="str">
        <f>IF($B132&lt;&gt;"",_xlfn.XLOOKUP(B132,Table1[ID],Table1[address1]),"")</f>
        <v/>
      </c>
      <c r="L132" s="77" t="str">
        <f>IF($B132&lt;&gt;"",_xlfn.XLOOKUP(B132,Table1[ID],Table1[address2]),"")</f>
        <v/>
      </c>
      <c r="M132" s="77" t="str">
        <f>IF($B132&lt;&gt;"",_xlfn.XLOOKUP(B132,Table1[ID],Table1[address3]),"")</f>
        <v/>
      </c>
      <c r="N132" s="77" t="str">
        <f>IF($B132&lt;&gt;"",_xlfn.XLOOKUP(B132,Table1[ID],Table1[address4]),"")</f>
        <v/>
      </c>
      <c r="O132" s="77" t="str">
        <f>IF($B132&lt;&gt;"",_xlfn.XLOOKUP(B132,Table1[ID],Table1[address5]),"")</f>
        <v/>
      </c>
      <c r="P132" s="77" t="str">
        <f>IF($B132&lt;&gt;"",_xlfn.XLOOKUP(B132,Table1[ID],Table1[address7]),"")</f>
        <v/>
      </c>
      <c r="Q132" s="77" t="str">
        <f>IF($B132&lt;&gt;"",_xlfn.XLOOKUP(B132,Table1[ID],Table1[address6]),"")</f>
        <v/>
      </c>
      <c r="R132" s="76" t="str">
        <f>IF($B132&lt;&gt;"",_xlfn.XLOOKUP(B132,Table1[ID],Table1[bdate]),"")</f>
        <v/>
      </c>
      <c r="S132" s="77" t="str">
        <f>IF($B132&lt;&gt;"",_xlfn.XLOOKUP(B132,Table1[ID],Table1[school_job]),"")</f>
        <v/>
      </c>
      <c r="T132" s="77" t="str">
        <f>IF($B132&lt;&gt;"",_xlfn.XLOOKUP(B132,Table1[ID],Table1[con_father]),"")</f>
        <v/>
      </c>
      <c r="U132" s="77" t="str">
        <f>IF($B132&lt;&gt;"",_xlfn.XLOOKUP(B132,Table1[ID],Table1[notes]),"")</f>
        <v/>
      </c>
      <c r="V132" s="80" t="str">
        <f>IF(B132&lt;&gt;"",IF(_xlfn.FLOOR.MATH(B132,100)=0,"غير موزع",_xlfn.XLOOKUP(_xlfn.FLOOR.MATH(B132,100),Classes!$A$1:$A$8,Classes!$B$1:$B$8,"error")),"")</f>
        <v/>
      </c>
    </row>
    <row r="133" spans="1:22" s="3" customFormat="1">
      <c r="A133" s="72" t="str">
        <f>IF(B133&lt;&gt;"",IF(_xlfn.XLOOKUP(TEXT(B133,"#"),'Standard report'!$B$5:$B$505,'Standard report'!$C$5:$C$505,"nn")="Company","=HYPERLINK("&amp;""""&amp;"https://raw.githubusercontent.com/KyrillosMorgan/preparatory/main/"&amp;B133&amp;".jpg"&amp;""""&amp;",IMAGE("&amp;""""&amp;"https://raw.githubusercontent.com/KyrillosMorgan/preparatory/main/"&amp;B133&amp;".jpg"&amp;""""&amp;"))",""),"")</f>
        <v/>
      </c>
      <c r="B133" s="77"/>
      <c r="C133" s="77" t="str">
        <f>IF(B133&lt;&gt;"",_xlfn.XLOOKUP(Class!B133,Table1[ID],Table1[fname]),"")</f>
        <v/>
      </c>
      <c r="D133" s="76" t="str" cm="1">
        <f t="array" ref="D133">IF((B133&lt;&gt;"")*(COUNTIF(Table2[ID],Class!B133)&lt;&gt;0),INDEX(Attendance_sorted!$A$1:$CV$500,MATCH(Class!B133,Attendance_sorted!$A$1:$A$500),COUNTIF(Table2[ID],Class!B133)+1),"")</f>
        <v/>
      </c>
      <c r="E133" s="77" t="str" cm="1">
        <f t="array" aca="1" ref="E133" ca="1">IF(B133&lt;&gt;"",SUM(('Attendance table'!$A$2:$A$501=Class!B133)*('Attendance table'!$B$2:$CW$501&lt;&gt;"")*('Attendance table'!$B$1:$CW$1&gt;DATE(YEAR(TODAY()),MONTH(TODAY()),DAY(TODAY())-MOD(WEEKDAY(TODAY())-6,7))-((Table3[حساب الحضور من اخر عدد مرات])*7))),"")</f>
        <v/>
      </c>
      <c r="F133" s="79" t="str" cm="1">
        <f t="array" ref="F133">IF(B133&lt;&gt;"",IF(E133*100/Table3[حساب الحضور من اخر عدد مرات]&gt;100,1,E133/Table3[حساب الحضور من اخر عدد مرات]),"")</f>
        <v/>
      </c>
      <c r="G133" s="77" t="str">
        <f>IF(B133&lt;&gt;"",_xlfn.XLOOKUP(B133,Table1[ID],Table1[tel2]),"")</f>
        <v/>
      </c>
      <c r="H133" s="77" t="str">
        <f>IF(B133&lt;&gt;"",_xlfn.XLOOKUP(B133,Table1[ID],Table1[tel4]),"")</f>
        <v/>
      </c>
      <c r="I133" s="77" t="str">
        <f>IF(B133&lt;&gt;"",_xlfn.XLOOKUP(B133,Table1[ID],Table1[tel3]),"")</f>
        <v/>
      </c>
      <c r="J133" s="77" t="str">
        <f>IF(B133&lt;&gt;"",_xlfn.XLOOKUP(B133,Table1[ID],Table1[tel1]),"")</f>
        <v/>
      </c>
      <c r="K133" s="77" t="str">
        <f>IF($B133&lt;&gt;"",_xlfn.XLOOKUP(B133,Table1[ID],Table1[address1]),"")</f>
        <v/>
      </c>
      <c r="L133" s="77" t="str">
        <f>IF($B133&lt;&gt;"",_xlfn.XLOOKUP(B133,Table1[ID],Table1[address2]),"")</f>
        <v/>
      </c>
      <c r="M133" s="77" t="str">
        <f>IF($B133&lt;&gt;"",_xlfn.XLOOKUP(B133,Table1[ID],Table1[address3]),"")</f>
        <v/>
      </c>
      <c r="N133" s="77" t="str">
        <f>IF($B133&lt;&gt;"",_xlfn.XLOOKUP(B133,Table1[ID],Table1[address4]),"")</f>
        <v/>
      </c>
      <c r="O133" s="77" t="str">
        <f>IF($B133&lt;&gt;"",_xlfn.XLOOKUP(B133,Table1[ID],Table1[address5]),"")</f>
        <v/>
      </c>
      <c r="P133" s="77" t="str">
        <f>IF($B133&lt;&gt;"",_xlfn.XLOOKUP(B133,Table1[ID],Table1[address7]),"")</f>
        <v/>
      </c>
      <c r="Q133" s="77" t="str">
        <f>IF($B133&lt;&gt;"",_xlfn.XLOOKUP(B133,Table1[ID],Table1[address6]),"")</f>
        <v/>
      </c>
      <c r="R133" s="76" t="str">
        <f>IF($B133&lt;&gt;"",_xlfn.XLOOKUP(B133,Table1[ID],Table1[bdate]),"")</f>
        <v/>
      </c>
      <c r="S133" s="77" t="str">
        <f>IF($B133&lt;&gt;"",_xlfn.XLOOKUP(B133,Table1[ID],Table1[school_job]),"")</f>
        <v/>
      </c>
      <c r="T133" s="77" t="str">
        <f>IF($B133&lt;&gt;"",_xlfn.XLOOKUP(B133,Table1[ID],Table1[con_father]),"")</f>
        <v/>
      </c>
      <c r="U133" s="77" t="str">
        <f>IF($B133&lt;&gt;"",_xlfn.XLOOKUP(B133,Table1[ID],Table1[notes]),"")</f>
        <v/>
      </c>
      <c r="V133" s="80" t="str">
        <f>IF(B133&lt;&gt;"",IF(_xlfn.FLOOR.MATH(B133,100)=0,"غير موزع",_xlfn.XLOOKUP(_xlfn.FLOOR.MATH(B133,100),Classes!$A$1:$A$8,Classes!$B$1:$B$8,"error")),"")</f>
        <v/>
      </c>
    </row>
    <row r="134" spans="1:22" s="3" customFormat="1">
      <c r="A134" s="72" t="str">
        <f>IF(B134&lt;&gt;"",IF(_xlfn.XLOOKUP(TEXT(B134,"#"),'Standard report'!$B$5:$B$505,'Standard report'!$C$5:$C$505,"nn")="Company","=HYPERLINK("&amp;""""&amp;"https://raw.githubusercontent.com/KyrillosMorgan/preparatory/main/"&amp;B134&amp;".jpg"&amp;""""&amp;",IMAGE("&amp;""""&amp;"https://raw.githubusercontent.com/KyrillosMorgan/preparatory/main/"&amp;B134&amp;".jpg"&amp;""""&amp;"))",""),"")</f>
        <v/>
      </c>
      <c r="B134" s="77"/>
      <c r="C134" s="77" t="str">
        <f>IF(B134&lt;&gt;"",_xlfn.XLOOKUP(Class!B134,Table1[ID],Table1[fname]),"")</f>
        <v/>
      </c>
      <c r="D134" s="76" t="str" cm="1">
        <f t="array" ref="D134">IF((B134&lt;&gt;"")*(COUNTIF(Table2[ID],Class!B134)&lt;&gt;0),INDEX(Attendance_sorted!$A$1:$CV$500,MATCH(Class!B134,Attendance_sorted!$A$1:$A$500),COUNTIF(Table2[ID],Class!B134)+1),"")</f>
        <v/>
      </c>
      <c r="E134" s="77" t="str" cm="1">
        <f t="array" aca="1" ref="E134" ca="1">IF(B134&lt;&gt;"",SUM(('Attendance table'!$A$2:$A$501=Class!B134)*('Attendance table'!$B$2:$CW$501&lt;&gt;"")*('Attendance table'!$B$1:$CW$1&gt;DATE(YEAR(TODAY()),MONTH(TODAY()),DAY(TODAY())-MOD(WEEKDAY(TODAY())-6,7))-((Table3[حساب الحضور من اخر عدد مرات])*7))),"")</f>
        <v/>
      </c>
      <c r="F134" s="79" t="str" cm="1">
        <f t="array" ref="F134">IF(B134&lt;&gt;"",IF(E134*100/Table3[حساب الحضور من اخر عدد مرات]&gt;100,1,E134/Table3[حساب الحضور من اخر عدد مرات]),"")</f>
        <v/>
      </c>
      <c r="G134" s="77" t="str">
        <f>IF(B134&lt;&gt;"",_xlfn.XLOOKUP(B134,Table1[ID],Table1[tel2]),"")</f>
        <v/>
      </c>
      <c r="H134" s="77" t="str">
        <f>IF(B134&lt;&gt;"",_xlfn.XLOOKUP(B134,Table1[ID],Table1[tel4]),"")</f>
        <v/>
      </c>
      <c r="I134" s="77" t="str">
        <f>IF(B134&lt;&gt;"",_xlfn.XLOOKUP(B134,Table1[ID],Table1[tel3]),"")</f>
        <v/>
      </c>
      <c r="J134" s="77" t="str">
        <f>IF(B134&lt;&gt;"",_xlfn.XLOOKUP(B134,Table1[ID],Table1[tel1]),"")</f>
        <v/>
      </c>
      <c r="K134" s="77" t="str">
        <f>IF($B134&lt;&gt;"",_xlfn.XLOOKUP(B134,Table1[ID],Table1[address1]),"")</f>
        <v/>
      </c>
      <c r="L134" s="77" t="str">
        <f>IF($B134&lt;&gt;"",_xlfn.XLOOKUP(B134,Table1[ID],Table1[address2]),"")</f>
        <v/>
      </c>
      <c r="M134" s="77" t="str">
        <f>IF($B134&lt;&gt;"",_xlfn.XLOOKUP(B134,Table1[ID],Table1[address3]),"")</f>
        <v/>
      </c>
      <c r="N134" s="77" t="str">
        <f>IF($B134&lt;&gt;"",_xlfn.XLOOKUP(B134,Table1[ID],Table1[address4]),"")</f>
        <v/>
      </c>
      <c r="O134" s="77" t="str">
        <f>IF($B134&lt;&gt;"",_xlfn.XLOOKUP(B134,Table1[ID],Table1[address5]),"")</f>
        <v/>
      </c>
      <c r="P134" s="77" t="str">
        <f>IF($B134&lt;&gt;"",_xlfn.XLOOKUP(B134,Table1[ID],Table1[address7]),"")</f>
        <v/>
      </c>
      <c r="Q134" s="77" t="str">
        <f>IF($B134&lt;&gt;"",_xlfn.XLOOKUP(B134,Table1[ID],Table1[address6]),"")</f>
        <v/>
      </c>
      <c r="R134" s="76" t="str">
        <f>IF($B134&lt;&gt;"",_xlfn.XLOOKUP(B134,Table1[ID],Table1[bdate]),"")</f>
        <v/>
      </c>
      <c r="S134" s="77" t="str">
        <f>IF($B134&lt;&gt;"",_xlfn.XLOOKUP(B134,Table1[ID],Table1[school_job]),"")</f>
        <v/>
      </c>
      <c r="T134" s="77" t="str">
        <f>IF($B134&lt;&gt;"",_xlfn.XLOOKUP(B134,Table1[ID],Table1[con_father]),"")</f>
        <v/>
      </c>
      <c r="U134" s="77" t="str">
        <f>IF($B134&lt;&gt;"",_xlfn.XLOOKUP(B134,Table1[ID],Table1[notes]),"")</f>
        <v/>
      </c>
      <c r="V134" s="80" t="str">
        <f>IF(B134&lt;&gt;"",IF(_xlfn.FLOOR.MATH(B134,100)=0,"غير موزع",_xlfn.XLOOKUP(_xlfn.FLOOR.MATH(B134,100),Classes!$A$1:$A$8,Classes!$B$1:$B$8,"error")),"")</f>
        <v/>
      </c>
    </row>
    <row r="135" spans="1:22" s="3" customFormat="1">
      <c r="A135" s="72" t="str">
        <f>IF(B135&lt;&gt;"",IF(_xlfn.XLOOKUP(TEXT(B135,"#"),'Standard report'!$B$5:$B$505,'Standard report'!$C$5:$C$505,"nn")="Company","=HYPERLINK("&amp;""""&amp;"https://raw.githubusercontent.com/KyrillosMorgan/preparatory/main/"&amp;B135&amp;".jpg"&amp;""""&amp;",IMAGE("&amp;""""&amp;"https://raw.githubusercontent.com/KyrillosMorgan/preparatory/main/"&amp;B135&amp;".jpg"&amp;""""&amp;"))",""),"")</f>
        <v/>
      </c>
      <c r="B135" s="77"/>
      <c r="C135" s="77" t="str">
        <f>IF(B135&lt;&gt;"",_xlfn.XLOOKUP(Class!B135,Table1[ID],Table1[fname]),"")</f>
        <v/>
      </c>
      <c r="D135" s="76" t="str" cm="1">
        <f t="array" ref="D135">IF((B135&lt;&gt;"")*(COUNTIF(Table2[ID],Class!B135)&lt;&gt;0),INDEX(Attendance_sorted!$A$1:$CV$500,MATCH(Class!B135,Attendance_sorted!$A$1:$A$500),COUNTIF(Table2[ID],Class!B135)+1),"")</f>
        <v/>
      </c>
      <c r="E135" s="77" t="str" cm="1">
        <f t="array" aca="1" ref="E135" ca="1">IF(B135&lt;&gt;"",SUM(('Attendance table'!$A$2:$A$501=Class!B135)*('Attendance table'!$B$2:$CW$501&lt;&gt;"")*('Attendance table'!$B$1:$CW$1&gt;DATE(YEAR(TODAY()),MONTH(TODAY()),DAY(TODAY())-MOD(WEEKDAY(TODAY())-6,7))-((Table3[حساب الحضور من اخر عدد مرات])*7))),"")</f>
        <v/>
      </c>
      <c r="F135" s="79" t="str" cm="1">
        <f t="array" ref="F135">IF(B135&lt;&gt;"",IF(E135*100/Table3[حساب الحضور من اخر عدد مرات]&gt;100,1,E135/Table3[حساب الحضور من اخر عدد مرات]),"")</f>
        <v/>
      </c>
      <c r="G135" s="77" t="str">
        <f>IF(B135&lt;&gt;"",_xlfn.XLOOKUP(B135,Table1[ID],Table1[tel2]),"")</f>
        <v/>
      </c>
      <c r="H135" s="77" t="str">
        <f>IF(B135&lt;&gt;"",_xlfn.XLOOKUP(B135,Table1[ID],Table1[tel4]),"")</f>
        <v/>
      </c>
      <c r="I135" s="77" t="str">
        <f>IF(B135&lt;&gt;"",_xlfn.XLOOKUP(B135,Table1[ID],Table1[tel3]),"")</f>
        <v/>
      </c>
      <c r="J135" s="77" t="str">
        <f>IF(B135&lt;&gt;"",_xlfn.XLOOKUP(B135,Table1[ID],Table1[tel1]),"")</f>
        <v/>
      </c>
      <c r="K135" s="77" t="str">
        <f>IF($B135&lt;&gt;"",_xlfn.XLOOKUP(B135,Table1[ID],Table1[address1]),"")</f>
        <v/>
      </c>
      <c r="L135" s="77" t="str">
        <f>IF($B135&lt;&gt;"",_xlfn.XLOOKUP(B135,Table1[ID],Table1[address2]),"")</f>
        <v/>
      </c>
      <c r="M135" s="77" t="str">
        <f>IF($B135&lt;&gt;"",_xlfn.XLOOKUP(B135,Table1[ID],Table1[address3]),"")</f>
        <v/>
      </c>
      <c r="N135" s="77" t="str">
        <f>IF($B135&lt;&gt;"",_xlfn.XLOOKUP(B135,Table1[ID],Table1[address4]),"")</f>
        <v/>
      </c>
      <c r="O135" s="77" t="str">
        <f>IF($B135&lt;&gt;"",_xlfn.XLOOKUP(B135,Table1[ID],Table1[address5]),"")</f>
        <v/>
      </c>
      <c r="P135" s="77" t="str">
        <f>IF($B135&lt;&gt;"",_xlfn.XLOOKUP(B135,Table1[ID],Table1[address7]),"")</f>
        <v/>
      </c>
      <c r="Q135" s="77" t="str">
        <f>IF($B135&lt;&gt;"",_xlfn.XLOOKUP(B135,Table1[ID],Table1[address6]),"")</f>
        <v/>
      </c>
      <c r="R135" s="76" t="str">
        <f>IF($B135&lt;&gt;"",_xlfn.XLOOKUP(B135,Table1[ID],Table1[bdate]),"")</f>
        <v/>
      </c>
      <c r="S135" s="77" t="str">
        <f>IF($B135&lt;&gt;"",_xlfn.XLOOKUP(B135,Table1[ID],Table1[school_job]),"")</f>
        <v/>
      </c>
      <c r="T135" s="77" t="str">
        <f>IF($B135&lt;&gt;"",_xlfn.XLOOKUP(B135,Table1[ID],Table1[con_father]),"")</f>
        <v/>
      </c>
      <c r="U135" s="77" t="str">
        <f>IF($B135&lt;&gt;"",_xlfn.XLOOKUP(B135,Table1[ID],Table1[notes]),"")</f>
        <v/>
      </c>
      <c r="V135" s="80" t="str">
        <f>IF(B135&lt;&gt;"",IF(_xlfn.FLOOR.MATH(B135,100)=0,"غير موزع",_xlfn.XLOOKUP(_xlfn.FLOOR.MATH(B135,100),Classes!$A$1:$A$8,Classes!$B$1:$B$8,"error")),"")</f>
        <v/>
      </c>
    </row>
    <row r="136" spans="1:22" s="3" customFormat="1">
      <c r="A136" s="72" t="str">
        <f>IF(B136&lt;&gt;"",IF(_xlfn.XLOOKUP(TEXT(B136,"#"),'Standard report'!$B$5:$B$505,'Standard report'!$C$5:$C$505,"nn")="Company","=HYPERLINK("&amp;""""&amp;"https://raw.githubusercontent.com/KyrillosMorgan/preparatory/main/"&amp;B136&amp;".jpg"&amp;""""&amp;",IMAGE("&amp;""""&amp;"https://raw.githubusercontent.com/KyrillosMorgan/preparatory/main/"&amp;B136&amp;".jpg"&amp;""""&amp;"))",""),"")</f>
        <v/>
      </c>
      <c r="B136" s="77"/>
      <c r="C136" s="77" t="str">
        <f>IF(B136&lt;&gt;"",_xlfn.XLOOKUP(Class!B136,Table1[ID],Table1[fname]),"")</f>
        <v/>
      </c>
      <c r="D136" s="76" t="str" cm="1">
        <f t="array" ref="D136">IF((B136&lt;&gt;"")*(COUNTIF(Table2[ID],Class!B136)&lt;&gt;0),INDEX(Attendance_sorted!$A$1:$CV$500,MATCH(Class!B136,Attendance_sorted!$A$1:$A$500),COUNTIF(Table2[ID],Class!B136)+1),"")</f>
        <v/>
      </c>
      <c r="E136" s="77" t="str" cm="1">
        <f t="array" aca="1" ref="E136" ca="1">IF(B136&lt;&gt;"",SUM(('Attendance table'!$A$2:$A$501=Class!B136)*('Attendance table'!$B$2:$CW$501&lt;&gt;"")*('Attendance table'!$B$1:$CW$1&gt;DATE(YEAR(TODAY()),MONTH(TODAY()),DAY(TODAY())-MOD(WEEKDAY(TODAY())-6,7))-((Table3[حساب الحضور من اخر عدد مرات])*7))),"")</f>
        <v/>
      </c>
      <c r="F136" s="79" t="str" cm="1">
        <f t="array" ref="F136">IF(B136&lt;&gt;"",IF(E136*100/Table3[حساب الحضور من اخر عدد مرات]&gt;100,1,E136/Table3[حساب الحضور من اخر عدد مرات]),"")</f>
        <v/>
      </c>
      <c r="G136" s="77" t="str">
        <f>IF(B136&lt;&gt;"",_xlfn.XLOOKUP(B136,Table1[ID],Table1[tel2]),"")</f>
        <v/>
      </c>
      <c r="H136" s="77" t="str">
        <f>IF(B136&lt;&gt;"",_xlfn.XLOOKUP(B136,Table1[ID],Table1[tel4]),"")</f>
        <v/>
      </c>
      <c r="I136" s="77" t="str">
        <f>IF(B136&lt;&gt;"",_xlfn.XLOOKUP(B136,Table1[ID],Table1[tel3]),"")</f>
        <v/>
      </c>
      <c r="J136" s="77" t="str">
        <f>IF(B136&lt;&gt;"",_xlfn.XLOOKUP(B136,Table1[ID],Table1[tel1]),"")</f>
        <v/>
      </c>
      <c r="K136" s="77" t="str">
        <f>IF($B136&lt;&gt;"",_xlfn.XLOOKUP(B136,Table1[ID],Table1[address1]),"")</f>
        <v/>
      </c>
      <c r="L136" s="77" t="str">
        <f>IF($B136&lt;&gt;"",_xlfn.XLOOKUP(B136,Table1[ID],Table1[address2]),"")</f>
        <v/>
      </c>
      <c r="M136" s="77" t="str">
        <f>IF($B136&lt;&gt;"",_xlfn.XLOOKUP(B136,Table1[ID],Table1[address3]),"")</f>
        <v/>
      </c>
      <c r="N136" s="77" t="str">
        <f>IF($B136&lt;&gt;"",_xlfn.XLOOKUP(B136,Table1[ID],Table1[address4]),"")</f>
        <v/>
      </c>
      <c r="O136" s="77" t="str">
        <f>IF($B136&lt;&gt;"",_xlfn.XLOOKUP(B136,Table1[ID],Table1[address5]),"")</f>
        <v/>
      </c>
      <c r="P136" s="77" t="str">
        <f>IF($B136&lt;&gt;"",_xlfn.XLOOKUP(B136,Table1[ID],Table1[address7]),"")</f>
        <v/>
      </c>
      <c r="Q136" s="77" t="str">
        <f>IF($B136&lt;&gt;"",_xlfn.XLOOKUP(B136,Table1[ID],Table1[address6]),"")</f>
        <v/>
      </c>
      <c r="R136" s="76" t="str">
        <f>IF($B136&lt;&gt;"",_xlfn.XLOOKUP(B136,Table1[ID],Table1[bdate]),"")</f>
        <v/>
      </c>
      <c r="S136" s="77" t="str">
        <f>IF($B136&lt;&gt;"",_xlfn.XLOOKUP(B136,Table1[ID],Table1[school_job]),"")</f>
        <v/>
      </c>
      <c r="T136" s="77" t="str">
        <f>IF($B136&lt;&gt;"",_xlfn.XLOOKUP(B136,Table1[ID],Table1[con_father]),"")</f>
        <v/>
      </c>
      <c r="U136" s="77" t="str">
        <f>IF($B136&lt;&gt;"",_xlfn.XLOOKUP(B136,Table1[ID],Table1[notes]),"")</f>
        <v/>
      </c>
      <c r="V136" s="80" t="str">
        <f>IF(B136&lt;&gt;"",IF(_xlfn.FLOOR.MATH(B136,100)=0,"غير موزع",_xlfn.XLOOKUP(_xlfn.FLOOR.MATH(B136,100),Classes!$A$1:$A$8,Classes!$B$1:$B$8,"error")),"")</f>
        <v/>
      </c>
    </row>
    <row r="137" spans="1:22" s="3" customFormat="1">
      <c r="A137" s="72" t="str">
        <f>IF(B137&lt;&gt;"",IF(_xlfn.XLOOKUP(TEXT(B137,"#"),'Standard report'!$B$5:$B$505,'Standard report'!$C$5:$C$505,"nn")="Company","=HYPERLINK("&amp;""""&amp;"https://raw.githubusercontent.com/KyrillosMorgan/preparatory/main/"&amp;B137&amp;".jpg"&amp;""""&amp;",IMAGE("&amp;""""&amp;"https://raw.githubusercontent.com/KyrillosMorgan/preparatory/main/"&amp;B137&amp;".jpg"&amp;""""&amp;"))",""),"")</f>
        <v/>
      </c>
      <c r="B137" s="77"/>
      <c r="C137" s="77" t="str">
        <f>IF(B137&lt;&gt;"",_xlfn.XLOOKUP(Class!B137,Table1[ID],Table1[fname]),"")</f>
        <v/>
      </c>
      <c r="D137" s="76" t="str" cm="1">
        <f t="array" ref="D137">IF((B137&lt;&gt;"")*(COUNTIF(Table2[ID],Class!B137)&lt;&gt;0),INDEX(Attendance_sorted!$A$1:$CV$500,MATCH(Class!B137,Attendance_sorted!$A$1:$A$500),COUNTIF(Table2[ID],Class!B137)+1),"")</f>
        <v/>
      </c>
      <c r="E137" s="77" t="str" cm="1">
        <f t="array" aca="1" ref="E137" ca="1">IF(B137&lt;&gt;"",SUM(('Attendance table'!$A$2:$A$501=Class!B137)*('Attendance table'!$B$2:$CW$501&lt;&gt;"")*('Attendance table'!$B$1:$CW$1&gt;DATE(YEAR(TODAY()),MONTH(TODAY()),DAY(TODAY())-MOD(WEEKDAY(TODAY())-6,7))-((Table3[حساب الحضور من اخر عدد مرات])*7))),"")</f>
        <v/>
      </c>
      <c r="F137" s="79" t="str" cm="1">
        <f t="array" ref="F137">IF(B137&lt;&gt;"",IF(E137*100/Table3[حساب الحضور من اخر عدد مرات]&gt;100,1,E137/Table3[حساب الحضور من اخر عدد مرات]),"")</f>
        <v/>
      </c>
      <c r="G137" s="77" t="str">
        <f>IF(B137&lt;&gt;"",_xlfn.XLOOKUP(B137,Table1[ID],Table1[tel2]),"")</f>
        <v/>
      </c>
      <c r="H137" s="77" t="str">
        <f>IF(B137&lt;&gt;"",_xlfn.XLOOKUP(B137,Table1[ID],Table1[tel4]),"")</f>
        <v/>
      </c>
      <c r="I137" s="77" t="str">
        <f>IF(B137&lt;&gt;"",_xlfn.XLOOKUP(B137,Table1[ID],Table1[tel3]),"")</f>
        <v/>
      </c>
      <c r="J137" s="77" t="str">
        <f>IF(B137&lt;&gt;"",_xlfn.XLOOKUP(B137,Table1[ID],Table1[tel1]),"")</f>
        <v/>
      </c>
      <c r="K137" s="77" t="str">
        <f>IF($B137&lt;&gt;"",_xlfn.XLOOKUP(B137,Table1[ID],Table1[address1]),"")</f>
        <v/>
      </c>
      <c r="L137" s="77" t="str">
        <f>IF($B137&lt;&gt;"",_xlfn.XLOOKUP(B137,Table1[ID],Table1[address2]),"")</f>
        <v/>
      </c>
      <c r="M137" s="77" t="str">
        <f>IF($B137&lt;&gt;"",_xlfn.XLOOKUP(B137,Table1[ID],Table1[address3]),"")</f>
        <v/>
      </c>
      <c r="N137" s="77" t="str">
        <f>IF($B137&lt;&gt;"",_xlfn.XLOOKUP(B137,Table1[ID],Table1[address4]),"")</f>
        <v/>
      </c>
      <c r="O137" s="77" t="str">
        <f>IF($B137&lt;&gt;"",_xlfn.XLOOKUP(B137,Table1[ID],Table1[address5]),"")</f>
        <v/>
      </c>
      <c r="P137" s="77" t="str">
        <f>IF($B137&lt;&gt;"",_xlfn.XLOOKUP(B137,Table1[ID],Table1[address7]),"")</f>
        <v/>
      </c>
      <c r="Q137" s="77" t="str">
        <f>IF($B137&lt;&gt;"",_xlfn.XLOOKUP(B137,Table1[ID],Table1[address6]),"")</f>
        <v/>
      </c>
      <c r="R137" s="76" t="str">
        <f>IF($B137&lt;&gt;"",_xlfn.XLOOKUP(B137,Table1[ID],Table1[bdate]),"")</f>
        <v/>
      </c>
      <c r="S137" s="77" t="str">
        <f>IF($B137&lt;&gt;"",_xlfn.XLOOKUP(B137,Table1[ID],Table1[school_job]),"")</f>
        <v/>
      </c>
      <c r="T137" s="77" t="str">
        <f>IF($B137&lt;&gt;"",_xlfn.XLOOKUP(B137,Table1[ID],Table1[con_father]),"")</f>
        <v/>
      </c>
      <c r="U137" s="77" t="str">
        <f>IF($B137&lt;&gt;"",_xlfn.XLOOKUP(B137,Table1[ID],Table1[notes]),"")</f>
        <v/>
      </c>
      <c r="V137" s="80" t="str">
        <f>IF(B137&lt;&gt;"",IF(_xlfn.FLOOR.MATH(B137,100)=0,"غير موزع",_xlfn.XLOOKUP(_xlfn.FLOOR.MATH(B137,100),Classes!$A$1:$A$8,Classes!$B$1:$B$8,"error")),"")</f>
        <v/>
      </c>
    </row>
    <row r="138" spans="1:22" s="3" customFormat="1">
      <c r="A138" s="72" t="str">
        <f>IF(B138&lt;&gt;"",IF(_xlfn.XLOOKUP(TEXT(B138,"#"),'Standard report'!$B$5:$B$505,'Standard report'!$C$5:$C$505,"nn")="Company","=HYPERLINK("&amp;""""&amp;"https://raw.githubusercontent.com/KyrillosMorgan/preparatory/main/"&amp;B138&amp;".jpg"&amp;""""&amp;",IMAGE("&amp;""""&amp;"https://raw.githubusercontent.com/KyrillosMorgan/preparatory/main/"&amp;B138&amp;".jpg"&amp;""""&amp;"))",""),"")</f>
        <v/>
      </c>
      <c r="B138" s="77"/>
      <c r="C138" s="77" t="str">
        <f>IF(B138&lt;&gt;"",_xlfn.XLOOKUP(Class!B138,Table1[ID],Table1[fname]),"")</f>
        <v/>
      </c>
      <c r="D138" s="76" t="str" cm="1">
        <f t="array" ref="D138">IF((B138&lt;&gt;"")*(COUNTIF(Table2[ID],Class!B138)&lt;&gt;0),INDEX(Attendance_sorted!$A$1:$CV$500,MATCH(Class!B138,Attendance_sorted!$A$1:$A$500),COUNTIF(Table2[ID],Class!B138)+1),"")</f>
        <v/>
      </c>
      <c r="E138" s="77" t="str" cm="1">
        <f t="array" aca="1" ref="E138" ca="1">IF(B138&lt;&gt;"",SUM(('Attendance table'!$A$2:$A$501=Class!B138)*('Attendance table'!$B$2:$CW$501&lt;&gt;"")*('Attendance table'!$B$1:$CW$1&gt;DATE(YEAR(TODAY()),MONTH(TODAY()),DAY(TODAY())-MOD(WEEKDAY(TODAY())-6,7))-((Table3[حساب الحضور من اخر عدد مرات])*7))),"")</f>
        <v/>
      </c>
      <c r="F138" s="79" t="str" cm="1">
        <f t="array" ref="F138">IF(B138&lt;&gt;"",IF(E138*100/Table3[حساب الحضور من اخر عدد مرات]&gt;100,1,E138/Table3[حساب الحضور من اخر عدد مرات]),"")</f>
        <v/>
      </c>
      <c r="G138" s="77" t="str">
        <f>IF(B138&lt;&gt;"",_xlfn.XLOOKUP(B138,Table1[ID],Table1[tel2]),"")</f>
        <v/>
      </c>
      <c r="H138" s="77" t="str">
        <f>IF(B138&lt;&gt;"",_xlfn.XLOOKUP(B138,Table1[ID],Table1[tel4]),"")</f>
        <v/>
      </c>
      <c r="I138" s="77" t="str">
        <f>IF(B138&lt;&gt;"",_xlfn.XLOOKUP(B138,Table1[ID],Table1[tel3]),"")</f>
        <v/>
      </c>
      <c r="J138" s="77" t="str">
        <f>IF(B138&lt;&gt;"",_xlfn.XLOOKUP(B138,Table1[ID],Table1[tel1]),"")</f>
        <v/>
      </c>
      <c r="K138" s="77" t="str">
        <f>IF($B138&lt;&gt;"",_xlfn.XLOOKUP(B138,Table1[ID],Table1[address1]),"")</f>
        <v/>
      </c>
      <c r="L138" s="77" t="str">
        <f>IF($B138&lt;&gt;"",_xlfn.XLOOKUP(B138,Table1[ID],Table1[address2]),"")</f>
        <v/>
      </c>
      <c r="M138" s="77" t="str">
        <f>IF($B138&lt;&gt;"",_xlfn.XLOOKUP(B138,Table1[ID],Table1[address3]),"")</f>
        <v/>
      </c>
      <c r="N138" s="77" t="str">
        <f>IF($B138&lt;&gt;"",_xlfn.XLOOKUP(B138,Table1[ID],Table1[address4]),"")</f>
        <v/>
      </c>
      <c r="O138" s="77" t="str">
        <f>IF($B138&lt;&gt;"",_xlfn.XLOOKUP(B138,Table1[ID],Table1[address5]),"")</f>
        <v/>
      </c>
      <c r="P138" s="77" t="str">
        <f>IF($B138&lt;&gt;"",_xlfn.XLOOKUP(B138,Table1[ID],Table1[address7]),"")</f>
        <v/>
      </c>
      <c r="Q138" s="77" t="str">
        <f>IF($B138&lt;&gt;"",_xlfn.XLOOKUP(B138,Table1[ID],Table1[address6]),"")</f>
        <v/>
      </c>
      <c r="R138" s="76" t="str">
        <f>IF($B138&lt;&gt;"",_xlfn.XLOOKUP(B138,Table1[ID],Table1[bdate]),"")</f>
        <v/>
      </c>
      <c r="S138" s="77" t="str">
        <f>IF($B138&lt;&gt;"",_xlfn.XLOOKUP(B138,Table1[ID],Table1[school_job]),"")</f>
        <v/>
      </c>
      <c r="T138" s="77" t="str">
        <f>IF($B138&lt;&gt;"",_xlfn.XLOOKUP(B138,Table1[ID],Table1[con_father]),"")</f>
        <v/>
      </c>
      <c r="U138" s="77" t="str">
        <f>IF($B138&lt;&gt;"",_xlfn.XLOOKUP(B138,Table1[ID],Table1[notes]),"")</f>
        <v/>
      </c>
      <c r="V138" s="80" t="str">
        <f>IF(B138&lt;&gt;"",IF(_xlfn.FLOOR.MATH(B138,100)=0,"غير موزع",_xlfn.XLOOKUP(_xlfn.FLOOR.MATH(B138,100),Classes!$A$1:$A$8,Classes!$B$1:$B$8,"error")),"")</f>
        <v/>
      </c>
    </row>
    <row r="139" spans="1:22" s="3" customFormat="1">
      <c r="A139" s="72" t="str">
        <f>IF(B139&lt;&gt;"",IF(_xlfn.XLOOKUP(TEXT(B139,"#"),'Standard report'!$B$5:$B$505,'Standard report'!$C$5:$C$505,"nn")="Company","=HYPERLINK("&amp;""""&amp;"https://raw.githubusercontent.com/KyrillosMorgan/preparatory/main/"&amp;B139&amp;".jpg"&amp;""""&amp;",IMAGE("&amp;""""&amp;"https://raw.githubusercontent.com/KyrillosMorgan/preparatory/main/"&amp;B139&amp;".jpg"&amp;""""&amp;"))",""),"")</f>
        <v/>
      </c>
      <c r="B139" s="77"/>
      <c r="C139" s="77" t="str">
        <f>IF(B139&lt;&gt;"",_xlfn.XLOOKUP(Class!B139,Table1[ID],Table1[fname]),"")</f>
        <v/>
      </c>
      <c r="D139" s="76" t="str" cm="1">
        <f t="array" ref="D139">IF((B139&lt;&gt;"")*(COUNTIF(Table2[ID],Class!B139)&lt;&gt;0),INDEX(Attendance_sorted!$A$1:$CV$500,MATCH(Class!B139,Attendance_sorted!$A$1:$A$500),COUNTIF(Table2[ID],Class!B139)+1),"")</f>
        <v/>
      </c>
      <c r="E139" s="77" t="str" cm="1">
        <f t="array" aca="1" ref="E139" ca="1">IF(B139&lt;&gt;"",SUM(('Attendance table'!$A$2:$A$501=Class!B139)*('Attendance table'!$B$2:$CW$501&lt;&gt;"")*('Attendance table'!$B$1:$CW$1&gt;DATE(YEAR(TODAY()),MONTH(TODAY()),DAY(TODAY())-MOD(WEEKDAY(TODAY())-6,7))-((Table3[حساب الحضور من اخر عدد مرات])*7))),"")</f>
        <v/>
      </c>
      <c r="F139" s="79" t="str" cm="1">
        <f t="array" ref="F139">IF(B139&lt;&gt;"",IF(E139*100/Table3[حساب الحضور من اخر عدد مرات]&gt;100,1,E139/Table3[حساب الحضور من اخر عدد مرات]),"")</f>
        <v/>
      </c>
      <c r="G139" s="77" t="str">
        <f>IF(B139&lt;&gt;"",_xlfn.XLOOKUP(B139,Table1[ID],Table1[tel2]),"")</f>
        <v/>
      </c>
      <c r="H139" s="77" t="str">
        <f>IF(B139&lt;&gt;"",_xlfn.XLOOKUP(B139,Table1[ID],Table1[tel4]),"")</f>
        <v/>
      </c>
      <c r="I139" s="77" t="str">
        <f>IF(B139&lt;&gt;"",_xlfn.XLOOKUP(B139,Table1[ID],Table1[tel3]),"")</f>
        <v/>
      </c>
      <c r="J139" s="77" t="str">
        <f>IF(B139&lt;&gt;"",_xlfn.XLOOKUP(B139,Table1[ID],Table1[tel1]),"")</f>
        <v/>
      </c>
      <c r="K139" s="77" t="str">
        <f>IF($B139&lt;&gt;"",_xlfn.XLOOKUP(B139,Table1[ID],Table1[address1]),"")</f>
        <v/>
      </c>
      <c r="L139" s="77" t="str">
        <f>IF($B139&lt;&gt;"",_xlfn.XLOOKUP(B139,Table1[ID],Table1[address2]),"")</f>
        <v/>
      </c>
      <c r="M139" s="77" t="str">
        <f>IF($B139&lt;&gt;"",_xlfn.XLOOKUP(B139,Table1[ID],Table1[address3]),"")</f>
        <v/>
      </c>
      <c r="N139" s="77" t="str">
        <f>IF($B139&lt;&gt;"",_xlfn.XLOOKUP(B139,Table1[ID],Table1[address4]),"")</f>
        <v/>
      </c>
      <c r="O139" s="77" t="str">
        <f>IF($B139&lt;&gt;"",_xlfn.XLOOKUP(B139,Table1[ID],Table1[address5]),"")</f>
        <v/>
      </c>
      <c r="P139" s="77" t="str">
        <f>IF($B139&lt;&gt;"",_xlfn.XLOOKUP(B139,Table1[ID],Table1[address7]),"")</f>
        <v/>
      </c>
      <c r="Q139" s="77" t="str">
        <f>IF($B139&lt;&gt;"",_xlfn.XLOOKUP(B139,Table1[ID],Table1[address6]),"")</f>
        <v/>
      </c>
      <c r="R139" s="76" t="str">
        <f>IF($B139&lt;&gt;"",_xlfn.XLOOKUP(B139,Table1[ID],Table1[bdate]),"")</f>
        <v/>
      </c>
      <c r="S139" s="77" t="str">
        <f>IF($B139&lt;&gt;"",_xlfn.XLOOKUP(B139,Table1[ID],Table1[school_job]),"")</f>
        <v/>
      </c>
      <c r="T139" s="77" t="str">
        <f>IF($B139&lt;&gt;"",_xlfn.XLOOKUP(B139,Table1[ID],Table1[con_father]),"")</f>
        <v/>
      </c>
      <c r="U139" s="77" t="str">
        <f>IF($B139&lt;&gt;"",_xlfn.XLOOKUP(B139,Table1[ID],Table1[notes]),"")</f>
        <v/>
      </c>
      <c r="V139" s="80" t="str">
        <f>IF(B139&lt;&gt;"",IF(_xlfn.FLOOR.MATH(B139,100)=0,"غير موزع",_xlfn.XLOOKUP(_xlfn.FLOOR.MATH(B139,100),Classes!$A$1:$A$8,Classes!$B$1:$B$8,"error")),"")</f>
        <v/>
      </c>
    </row>
    <row r="140" spans="1:22" s="3" customFormat="1">
      <c r="A140" s="72" t="str">
        <f>IF(B140&lt;&gt;"",IF(_xlfn.XLOOKUP(TEXT(B140,"#"),'Standard report'!$B$5:$B$505,'Standard report'!$C$5:$C$505,"nn")="Company","=HYPERLINK("&amp;""""&amp;"https://raw.githubusercontent.com/KyrillosMorgan/preparatory/main/"&amp;B140&amp;".jpg"&amp;""""&amp;",IMAGE("&amp;""""&amp;"https://raw.githubusercontent.com/KyrillosMorgan/preparatory/main/"&amp;B140&amp;".jpg"&amp;""""&amp;"))",""),"")</f>
        <v/>
      </c>
      <c r="B140" s="77"/>
      <c r="C140" s="77" t="str">
        <f>IF(B140&lt;&gt;"",_xlfn.XLOOKUP(Class!B140,Table1[ID],Table1[fname]),"")</f>
        <v/>
      </c>
      <c r="D140" s="76" t="str" cm="1">
        <f t="array" ref="D140">IF((B140&lt;&gt;"")*(COUNTIF(Table2[ID],Class!B140)&lt;&gt;0),INDEX(Attendance_sorted!$A$1:$CV$500,MATCH(Class!B140,Attendance_sorted!$A$1:$A$500),COUNTIF(Table2[ID],Class!B140)+1),"")</f>
        <v/>
      </c>
      <c r="E140" s="77" t="str" cm="1">
        <f t="array" aca="1" ref="E140" ca="1">IF(B140&lt;&gt;"",SUM(('Attendance table'!$A$2:$A$501=Class!B140)*('Attendance table'!$B$2:$CW$501&lt;&gt;"")*('Attendance table'!$B$1:$CW$1&gt;DATE(YEAR(TODAY()),MONTH(TODAY()),DAY(TODAY())-MOD(WEEKDAY(TODAY())-6,7))-((Table3[حساب الحضور من اخر عدد مرات])*7))),"")</f>
        <v/>
      </c>
      <c r="F140" s="79" t="str" cm="1">
        <f t="array" ref="F140">IF(B140&lt;&gt;"",IF(E140*100/Table3[حساب الحضور من اخر عدد مرات]&gt;100,1,E140/Table3[حساب الحضور من اخر عدد مرات]),"")</f>
        <v/>
      </c>
      <c r="G140" s="77" t="str">
        <f>IF(B140&lt;&gt;"",_xlfn.XLOOKUP(B140,Table1[ID],Table1[tel2]),"")</f>
        <v/>
      </c>
      <c r="H140" s="77" t="str">
        <f>IF(B140&lt;&gt;"",_xlfn.XLOOKUP(B140,Table1[ID],Table1[tel4]),"")</f>
        <v/>
      </c>
      <c r="I140" s="77" t="str">
        <f>IF(B140&lt;&gt;"",_xlfn.XLOOKUP(B140,Table1[ID],Table1[tel3]),"")</f>
        <v/>
      </c>
      <c r="J140" s="77" t="str">
        <f>IF(B140&lt;&gt;"",_xlfn.XLOOKUP(B140,Table1[ID],Table1[tel1]),"")</f>
        <v/>
      </c>
      <c r="K140" s="77" t="str">
        <f>IF($B140&lt;&gt;"",_xlfn.XLOOKUP(B140,Table1[ID],Table1[address1]),"")</f>
        <v/>
      </c>
      <c r="L140" s="77" t="str">
        <f>IF($B140&lt;&gt;"",_xlfn.XLOOKUP(B140,Table1[ID],Table1[address2]),"")</f>
        <v/>
      </c>
      <c r="M140" s="77" t="str">
        <f>IF($B140&lt;&gt;"",_xlfn.XLOOKUP(B140,Table1[ID],Table1[address3]),"")</f>
        <v/>
      </c>
      <c r="N140" s="77" t="str">
        <f>IF($B140&lt;&gt;"",_xlfn.XLOOKUP(B140,Table1[ID],Table1[address4]),"")</f>
        <v/>
      </c>
      <c r="O140" s="77" t="str">
        <f>IF($B140&lt;&gt;"",_xlfn.XLOOKUP(B140,Table1[ID],Table1[address5]),"")</f>
        <v/>
      </c>
      <c r="P140" s="77" t="str">
        <f>IF($B140&lt;&gt;"",_xlfn.XLOOKUP(B140,Table1[ID],Table1[address7]),"")</f>
        <v/>
      </c>
      <c r="Q140" s="77" t="str">
        <f>IF($B140&lt;&gt;"",_xlfn.XLOOKUP(B140,Table1[ID],Table1[address6]),"")</f>
        <v/>
      </c>
      <c r="R140" s="76" t="str">
        <f>IF($B140&lt;&gt;"",_xlfn.XLOOKUP(B140,Table1[ID],Table1[bdate]),"")</f>
        <v/>
      </c>
      <c r="S140" s="77" t="str">
        <f>IF($B140&lt;&gt;"",_xlfn.XLOOKUP(B140,Table1[ID],Table1[school_job]),"")</f>
        <v/>
      </c>
      <c r="T140" s="77" t="str">
        <f>IF($B140&lt;&gt;"",_xlfn.XLOOKUP(B140,Table1[ID],Table1[con_father]),"")</f>
        <v/>
      </c>
      <c r="U140" s="77" t="str">
        <f>IF($B140&lt;&gt;"",_xlfn.XLOOKUP(B140,Table1[ID],Table1[notes]),"")</f>
        <v/>
      </c>
      <c r="V140" s="80" t="str">
        <f>IF(B140&lt;&gt;"",IF(_xlfn.FLOOR.MATH(B140,100)=0,"غير موزع",_xlfn.XLOOKUP(_xlfn.FLOOR.MATH(B140,100),Classes!$A$1:$A$8,Classes!$B$1:$B$8,"error")),"")</f>
        <v/>
      </c>
    </row>
    <row r="141" spans="1:22" s="3" customFormat="1">
      <c r="A141" s="72" t="str">
        <f>IF(B141&lt;&gt;"",IF(_xlfn.XLOOKUP(TEXT(B141,"#"),'Standard report'!$B$5:$B$505,'Standard report'!$C$5:$C$505,"nn")="Company","=HYPERLINK("&amp;""""&amp;"https://raw.githubusercontent.com/KyrillosMorgan/preparatory/main/"&amp;B141&amp;".jpg"&amp;""""&amp;",IMAGE("&amp;""""&amp;"https://raw.githubusercontent.com/KyrillosMorgan/preparatory/main/"&amp;B141&amp;".jpg"&amp;""""&amp;"))",""),"")</f>
        <v/>
      </c>
      <c r="B141" s="77"/>
      <c r="C141" s="77" t="str">
        <f>IF(B141&lt;&gt;"",_xlfn.XLOOKUP(Class!B141,Table1[ID],Table1[fname]),"")</f>
        <v/>
      </c>
      <c r="D141" s="76" t="str" cm="1">
        <f t="array" ref="D141">IF((B141&lt;&gt;"")*(COUNTIF(Table2[ID],Class!B141)&lt;&gt;0),INDEX(Attendance_sorted!$A$1:$CV$500,MATCH(Class!B141,Attendance_sorted!$A$1:$A$500),COUNTIF(Table2[ID],Class!B141)+1),"")</f>
        <v/>
      </c>
      <c r="E141" s="77" t="str" cm="1">
        <f t="array" aca="1" ref="E141" ca="1">IF(B141&lt;&gt;"",SUM(('Attendance table'!$A$2:$A$501=Class!B141)*('Attendance table'!$B$2:$CW$501&lt;&gt;"")*('Attendance table'!$B$1:$CW$1&gt;DATE(YEAR(TODAY()),MONTH(TODAY()),DAY(TODAY())-MOD(WEEKDAY(TODAY())-6,7))-((Table3[حساب الحضور من اخر عدد مرات])*7))),"")</f>
        <v/>
      </c>
      <c r="F141" s="79" t="str" cm="1">
        <f t="array" ref="F141">IF(B141&lt;&gt;"",IF(E141*100/Table3[حساب الحضور من اخر عدد مرات]&gt;100,1,E141/Table3[حساب الحضور من اخر عدد مرات]),"")</f>
        <v/>
      </c>
      <c r="G141" s="77" t="str">
        <f>IF(B141&lt;&gt;"",_xlfn.XLOOKUP(B141,Table1[ID],Table1[tel2]),"")</f>
        <v/>
      </c>
      <c r="H141" s="77" t="str">
        <f>IF(B141&lt;&gt;"",_xlfn.XLOOKUP(B141,Table1[ID],Table1[tel4]),"")</f>
        <v/>
      </c>
      <c r="I141" s="77" t="str">
        <f>IF(B141&lt;&gt;"",_xlfn.XLOOKUP(B141,Table1[ID],Table1[tel3]),"")</f>
        <v/>
      </c>
      <c r="J141" s="77" t="str">
        <f>IF(B141&lt;&gt;"",_xlfn.XLOOKUP(B141,Table1[ID],Table1[tel1]),"")</f>
        <v/>
      </c>
      <c r="K141" s="77" t="str">
        <f>IF($B141&lt;&gt;"",_xlfn.XLOOKUP(B141,Table1[ID],Table1[address1]),"")</f>
        <v/>
      </c>
      <c r="L141" s="77" t="str">
        <f>IF($B141&lt;&gt;"",_xlfn.XLOOKUP(B141,Table1[ID],Table1[address2]),"")</f>
        <v/>
      </c>
      <c r="M141" s="77" t="str">
        <f>IF($B141&lt;&gt;"",_xlfn.XLOOKUP(B141,Table1[ID],Table1[address3]),"")</f>
        <v/>
      </c>
      <c r="N141" s="77" t="str">
        <f>IF($B141&lt;&gt;"",_xlfn.XLOOKUP(B141,Table1[ID],Table1[address4]),"")</f>
        <v/>
      </c>
      <c r="O141" s="77" t="str">
        <f>IF($B141&lt;&gt;"",_xlfn.XLOOKUP(B141,Table1[ID],Table1[address5]),"")</f>
        <v/>
      </c>
      <c r="P141" s="77" t="str">
        <f>IF($B141&lt;&gt;"",_xlfn.XLOOKUP(B141,Table1[ID],Table1[address7]),"")</f>
        <v/>
      </c>
      <c r="Q141" s="77" t="str">
        <f>IF($B141&lt;&gt;"",_xlfn.XLOOKUP(B141,Table1[ID],Table1[address6]),"")</f>
        <v/>
      </c>
      <c r="R141" s="76" t="str">
        <f>IF($B141&lt;&gt;"",_xlfn.XLOOKUP(B141,Table1[ID],Table1[bdate]),"")</f>
        <v/>
      </c>
      <c r="S141" s="77" t="str">
        <f>IF($B141&lt;&gt;"",_xlfn.XLOOKUP(B141,Table1[ID],Table1[school_job]),"")</f>
        <v/>
      </c>
      <c r="T141" s="77" t="str">
        <f>IF($B141&lt;&gt;"",_xlfn.XLOOKUP(B141,Table1[ID],Table1[con_father]),"")</f>
        <v/>
      </c>
      <c r="U141" s="77" t="str">
        <f>IF($B141&lt;&gt;"",_xlfn.XLOOKUP(B141,Table1[ID],Table1[notes]),"")</f>
        <v/>
      </c>
      <c r="V141" s="80" t="str">
        <f>IF(B141&lt;&gt;"",IF(_xlfn.FLOOR.MATH(B141,100)=0,"غير موزع",_xlfn.XLOOKUP(_xlfn.FLOOR.MATH(B141,100),Classes!$A$1:$A$8,Classes!$B$1:$B$8,"error")),"")</f>
        <v/>
      </c>
    </row>
    <row r="142" spans="1:22" s="3" customFormat="1">
      <c r="A142" s="72" t="str">
        <f>IF(B142&lt;&gt;"",IF(_xlfn.XLOOKUP(TEXT(B142,"#"),'Standard report'!$B$5:$B$505,'Standard report'!$C$5:$C$505,"nn")="Company","=HYPERLINK("&amp;""""&amp;"https://raw.githubusercontent.com/KyrillosMorgan/preparatory/main/"&amp;B142&amp;".jpg"&amp;""""&amp;",IMAGE("&amp;""""&amp;"https://raw.githubusercontent.com/KyrillosMorgan/preparatory/main/"&amp;B142&amp;".jpg"&amp;""""&amp;"))",""),"")</f>
        <v/>
      </c>
      <c r="B142" s="77"/>
      <c r="C142" s="77" t="str">
        <f>IF(B142&lt;&gt;"",_xlfn.XLOOKUP(Class!B142,Table1[ID],Table1[fname]),"")</f>
        <v/>
      </c>
      <c r="D142" s="76" t="str" cm="1">
        <f t="array" ref="D142">IF((B142&lt;&gt;"")*(COUNTIF(Table2[ID],Class!B142)&lt;&gt;0),INDEX(Attendance_sorted!$A$1:$CV$500,MATCH(Class!B142,Attendance_sorted!$A$1:$A$500),COUNTIF(Table2[ID],Class!B142)+1),"")</f>
        <v/>
      </c>
      <c r="E142" s="77" t="str" cm="1">
        <f t="array" aca="1" ref="E142" ca="1">IF(B142&lt;&gt;"",SUM(('Attendance table'!$A$2:$A$501=Class!B142)*('Attendance table'!$B$2:$CW$501&lt;&gt;"")*('Attendance table'!$B$1:$CW$1&gt;DATE(YEAR(TODAY()),MONTH(TODAY()),DAY(TODAY())-MOD(WEEKDAY(TODAY())-6,7))-((Table3[حساب الحضور من اخر عدد مرات])*7))),"")</f>
        <v/>
      </c>
      <c r="F142" s="79" t="str" cm="1">
        <f t="array" ref="F142">IF(B142&lt;&gt;"",IF(E142*100/Table3[حساب الحضور من اخر عدد مرات]&gt;100,1,E142/Table3[حساب الحضور من اخر عدد مرات]),"")</f>
        <v/>
      </c>
      <c r="G142" s="77" t="str">
        <f>IF(B142&lt;&gt;"",_xlfn.XLOOKUP(B142,Table1[ID],Table1[tel2]),"")</f>
        <v/>
      </c>
      <c r="H142" s="77" t="str">
        <f>IF(B142&lt;&gt;"",_xlfn.XLOOKUP(B142,Table1[ID],Table1[tel4]),"")</f>
        <v/>
      </c>
      <c r="I142" s="77" t="str">
        <f>IF(B142&lt;&gt;"",_xlfn.XLOOKUP(B142,Table1[ID],Table1[tel3]),"")</f>
        <v/>
      </c>
      <c r="J142" s="77" t="str">
        <f>IF(B142&lt;&gt;"",_xlfn.XLOOKUP(B142,Table1[ID],Table1[tel1]),"")</f>
        <v/>
      </c>
      <c r="K142" s="77" t="str">
        <f>IF($B142&lt;&gt;"",_xlfn.XLOOKUP(B142,Table1[ID],Table1[address1]),"")</f>
        <v/>
      </c>
      <c r="L142" s="77" t="str">
        <f>IF($B142&lt;&gt;"",_xlfn.XLOOKUP(B142,Table1[ID],Table1[address2]),"")</f>
        <v/>
      </c>
      <c r="M142" s="77" t="str">
        <f>IF($B142&lt;&gt;"",_xlfn.XLOOKUP(B142,Table1[ID],Table1[address3]),"")</f>
        <v/>
      </c>
      <c r="N142" s="77" t="str">
        <f>IF($B142&lt;&gt;"",_xlfn.XLOOKUP(B142,Table1[ID],Table1[address4]),"")</f>
        <v/>
      </c>
      <c r="O142" s="77" t="str">
        <f>IF($B142&lt;&gt;"",_xlfn.XLOOKUP(B142,Table1[ID],Table1[address5]),"")</f>
        <v/>
      </c>
      <c r="P142" s="77" t="str">
        <f>IF($B142&lt;&gt;"",_xlfn.XLOOKUP(B142,Table1[ID],Table1[address7]),"")</f>
        <v/>
      </c>
      <c r="Q142" s="77" t="str">
        <f>IF($B142&lt;&gt;"",_xlfn.XLOOKUP(B142,Table1[ID],Table1[address6]),"")</f>
        <v/>
      </c>
      <c r="R142" s="76" t="str">
        <f>IF($B142&lt;&gt;"",_xlfn.XLOOKUP(B142,Table1[ID],Table1[bdate]),"")</f>
        <v/>
      </c>
      <c r="S142" s="77" t="str">
        <f>IF($B142&lt;&gt;"",_xlfn.XLOOKUP(B142,Table1[ID],Table1[school_job]),"")</f>
        <v/>
      </c>
      <c r="T142" s="77" t="str">
        <f>IF($B142&lt;&gt;"",_xlfn.XLOOKUP(B142,Table1[ID],Table1[con_father]),"")</f>
        <v/>
      </c>
      <c r="U142" s="77" t="str">
        <f>IF($B142&lt;&gt;"",_xlfn.XLOOKUP(B142,Table1[ID],Table1[notes]),"")</f>
        <v/>
      </c>
      <c r="V142" s="80" t="str">
        <f>IF(B142&lt;&gt;"",IF(_xlfn.FLOOR.MATH(B142,100)=0,"غير موزع",_xlfn.XLOOKUP(_xlfn.FLOOR.MATH(B142,100),Classes!$A$1:$A$8,Classes!$B$1:$B$8,"error")),"")</f>
        <v/>
      </c>
    </row>
    <row r="143" spans="1:22" s="3" customFormat="1">
      <c r="A143" s="72" t="str">
        <f>IF(B143&lt;&gt;"",IF(_xlfn.XLOOKUP(TEXT(B143,"#"),'Standard report'!$B$5:$B$505,'Standard report'!$C$5:$C$505,"nn")="Company","=HYPERLINK("&amp;""""&amp;"https://raw.githubusercontent.com/KyrillosMorgan/preparatory/main/"&amp;B143&amp;".jpg"&amp;""""&amp;",IMAGE("&amp;""""&amp;"https://raw.githubusercontent.com/KyrillosMorgan/preparatory/main/"&amp;B143&amp;".jpg"&amp;""""&amp;"))",""),"")</f>
        <v/>
      </c>
      <c r="B143" s="77"/>
      <c r="C143" s="77" t="str">
        <f>IF(B143&lt;&gt;"",_xlfn.XLOOKUP(Class!B143,Table1[ID],Table1[fname]),"")</f>
        <v/>
      </c>
      <c r="D143" s="76" t="str" cm="1">
        <f t="array" ref="D143">IF((B143&lt;&gt;"")*(COUNTIF(Table2[ID],Class!B143)&lt;&gt;0),INDEX(Attendance_sorted!$A$1:$CV$500,MATCH(Class!B143,Attendance_sorted!$A$1:$A$500),COUNTIF(Table2[ID],Class!B143)+1),"")</f>
        <v/>
      </c>
      <c r="E143" s="77" t="str" cm="1">
        <f t="array" aca="1" ref="E143" ca="1">IF(B143&lt;&gt;"",SUM(('Attendance table'!$A$2:$A$501=Class!B143)*('Attendance table'!$B$2:$CW$501&lt;&gt;"")*('Attendance table'!$B$1:$CW$1&gt;DATE(YEAR(TODAY()),MONTH(TODAY()),DAY(TODAY())-MOD(WEEKDAY(TODAY())-6,7))-((Table3[حساب الحضور من اخر عدد مرات])*7))),"")</f>
        <v/>
      </c>
      <c r="F143" s="79" t="str" cm="1">
        <f t="array" ref="F143">IF(B143&lt;&gt;"",IF(E143*100/Table3[حساب الحضور من اخر عدد مرات]&gt;100,1,E143/Table3[حساب الحضور من اخر عدد مرات]),"")</f>
        <v/>
      </c>
      <c r="G143" s="77" t="str">
        <f>IF(B143&lt;&gt;"",_xlfn.XLOOKUP(B143,Table1[ID],Table1[tel2]),"")</f>
        <v/>
      </c>
      <c r="H143" s="77" t="str">
        <f>IF(B143&lt;&gt;"",_xlfn.XLOOKUP(B143,Table1[ID],Table1[tel4]),"")</f>
        <v/>
      </c>
      <c r="I143" s="77" t="str">
        <f>IF(B143&lt;&gt;"",_xlfn.XLOOKUP(B143,Table1[ID],Table1[tel3]),"")</f>
        <v/>
      </c>
      <c r="J143" s="77" t="str">
        <f>IF(B143&lt;&gt;"",_xlfn.XLOOKUP(B143,Table1[ID],Table1[tel1]),"")</f>
        <v/>
      </c>
      <c r="K143" s="77" t="str">
        <f>IF($B143&lt;&gt;"",_xlfn.XLOOKUP(B143,Table1[ID],Table1[address1]),"")</f>
        <v/>
      </c>
      <c r="L143" s="77" t="str">
        <f>IF($B143&lt;&gt;"",_xlfn.XLOOKUP(B143,Table1[ID],Table1[address2]),"")</f>
        <v/>
      </c>
      <c r="M143" s="77" t="str">
        <f>IF($B143&lt;&gt;"",_xlfn.XLOOKUP(B143,Table1[ID],Table1[address3]),"")</f>
        <v/>
      </c>
      <c r="N143" s="77" t="str">
        <f>IF($B143&lt;&gt;"",_xlfn.XLOOKUP(B143,Table1[ID],Table1[address4]),"")</f>
        <v/>
      </c>
      <c r="O143" s="77" t="str">
        <f>IF($B143&lt;&gt;"",_xlfn.XLOOKUP(B143,Table1[ID],Table1[address5]),"")</f>
        <v/>
      </c>
      <c r="P143" s="77" t="str">
        <f>IF($B143&lt;&gt;"",_xlfn.XLOOKUP(B143,Table1[ID],Table1[address7]),"")</f>
        <v/>
      </c>
      <c r="Q143" s="77" t="str">
        <f>IF($B143&lt;&gt;"",_xlfn.XLOOKUP(B143,Table1[ID],Table1[address6]),"")</f>
        <v/>
      </c>
      <c r="R143" s="76" t="str">
        <f>IF($B143&lt;&gt;"",_xlfn.XLOOKUP(B143,Table1[ID],Table1[bdate]),"")</f>
        <v/>
      </c>
      <c r="S143" s="77" t="str">
        <f>IF($B143&lt;&gt;"",_xlfn.XLOOKUP(B143,Table1[ID],Table1[school_job]),"")</f>
        <v/>
      </c>
      <c r="T143" s="77" t="str">
        <f>IF($B143&lt;&gt;"",_xlfn.XLOOKUP(B143,Table1[ID],Table1[con_father]),"")</f>
        <v/>
      </c>
      <c r="U143" s="77" t="str">
        <f>IF($B143&lt;&gt;"",_xlfn.XLOOKUP(B143,Table1[ID],Table1[notes]),"")</f>
        <v/>
      </c>
      <c r="V143" s="80" t="str">
        <f>IF(B143&lt;&gt;"",IF(_xlfn.FLOOR.MATH(B143,100)=0,"غير موزع",_xlfn.XLOOKUP(_xlfn.FLOOR.MATH(B143,100),Classes!$A$1:$A$8,Classes!$B$1:$B$8,"error")),"")</f>
        <v/>
      </c>
    </row>
    <row r="144" spans="1:22" s="3" customFormat="1">
      <c r="A144" s="72" t="str">
        <f>IF(B144&lt;&gt;"",IF(_xlfn.XLOOKUP(TEXT(B144,"#"),'Standard report'!$B$5:$B$505,'Standard report'!$C$5:$C$505,"nn")="Company","=HYPERLINK("&amp;""""&amp;"https://raw.githubusercontent.com/KyrillosMorgan/preparatory/main/"&amp;B144&amp;".jpg"&amp;""""&amp;",IMAGE("&amp;""""&amp;"https://raw.githubusercontent.com/KyrillosMorgan/preparatory/main/"&amp;B144&amp;".jpg"&amp;""""&amp;"))",""),"")</f>
        <v/>
      </c>
      <c r="B144" s="77"/>
      <c r="C144" s="77" t="str">
        <f>IF(B144&lt;&gt;"",_xlfn.XLOOKUP(Class!B144,Table1[ID],Table1[fname]),"")</f>
        <v/>
      </c>
      <c r="D144" s="76" t="str" cm="1">
        <f t="array" ref="D144">IF((B144&lt;&gt;"")*(COUNTIF(Table2[ID],Class!B144)&lt;&gt;0),INDEX(Attendance_sorted!$A$1:$CV$500,MATCH(Class!B144,Attendance_sorted!$A$1:$A$500),COUNTIF(Table2[ID],Class!B144)+1),"")</f>
        <v/>
      </c>
      <c r="E144" s="77" t="str" cm="1">
        <f t="array" aca="1" ref="E144" ca="1">IF(B144&lt;&gt;"",SUM(('Attendance table'!$A$2:$A$501=Class!B144)*('Attendance table'!$B$2:$CW$501&lt;&gt;"")*('Attendance table'!$B$1:$CW$1&gt;DATE(YEAR(TODAY()),MONTH(TODAY()),DAY(TODAY())-MOD(WEEKDAY(TODAY())-6,7))-((Table3[حساب الحضور من اخر عدد مرات])*7))),"")</f>
        <v/>
      </c>
      <c r="F144" s="79" t="str" cm="1">
        <f t="array" ref="F144">IF(B144&lt;&gt;"",IF(E144*100/Table3[حساب الحضور من اخر عدد مرات]&gt;100,1,E144/Table3[حساب الحضور من اخر عدد مرات]),"")</f>
        <v/>
      </c>
      <c r="G144" s="77" t="str">
        <f>IF(B144&lt;&gt;"",_xlfn.XLOOKUP(B144,Table1[ID],Table1[tel2]),"")</f>
        <v/>
      </c>
      <c r="H144" s="77" t="str">
        <f>IF(B144&lt;&gt;"",_xlfn.XLOOKUP(B144,Table1[ID],Table1[tel4]),"")</f>
        <v/>
      </c>
      <c r="I144" s="77" t="str">
        <f>IF(B144&lt;&gt;"",_xlfn.XLOOKUP(B144,Table1[ID],Table1[tel3]),"")</f>
        <v/>
      </c>
      <c r="J144" s="77" t="str">
        <f>IF(B144&lt;&gt;"",_xlfn.XLOOKUP(B144,Table1[ID],Table1[tel1]),"")</f>
        <v/>
      </c>
      <c r="K144" s="77" t="str">
        <f>IF($B144&lt;&gt;"",_xlfn.XLOOKUP(B144,Table1[ID],Table1[address1]),"")</f>
        <v/>
      </c>
      <c r="L144" s="77" t="str">
        <f>IF($B144&lt;&gt;"",_xlfn.XLOOKUP(B144,Table1[ID],Table1[address2]),"")</f>
        <v/>
      </c>
      <c r="M144" s="77" t="str">
        <f>IF($B144&lt;&gt;"",_xlfn.XLOOKUP(B144,Table1[ID],Table1[address3]),"")</f>
        <v/>
      </c>
      <c r="N144" s="77" t="str">
        <f>IF($B144&lt;&gt;"",_xlfn.XLOOKUP(B144,Table1[ID],Table1[address4]),"")</f>
        <v/>
      </c>
      <c r="O144" s="77" t="str">
        <f>IF($B144&lt;&gt;"",_xlfn.XLOOKUP(B144,Table1[ID],Table1[address5]),"")</f>
        <v/>
      </c>
      <c r="P144" s="77" t="str">
        <f>IF($B144&lt;&gt;"",_xlfn.XLOOKUP(B144,Table1[ID],Table1[address7]),"")</f>
        <v/>
      </c>
      <c r="Q144" s="77" t="str">
        <f>IF($B144&lt;&gt;"",_xlfn.XLOOKUP(B144,Table1[ID],Table1[address6]),"")</f>
        <v/>
      </c>
      <c r="R144" s="76" t="str">
        <f>IF($B144&lt;&gt;"",_xlfn.XLOOKUP(B144,Table1[ID],Table1[bdate]),"")</f>
        <v/>
      </c>
      <c r="S144" s="77" t="str">
        <f>IF($B144&lt;&gt;"",_xlfn.XLOOKUP(B144,Table1[ID],Table1[school_job]),"")</f>
        <v/>
      </c>
      <c r="T144" s="77" t="str">
        <f>IF($B144&lt;&gt;"",_xlfn.XLOOKUP(B144,Table1[ID],Table1[con_father]),"")</f>
        <v/>
      </c>
      <c r="U144" s="77" t="str">
        <f>IF($B144&lt;&gt;"",_xlfn.XLOOKUP(B144,Table1[ID],Table1[notes]),"")</f>
        <v/>
      </c>
      <c r="V144" s="80" t="str">
        <f>IF(B144&lt;&gt;"",IF(_xlfn.FLOOR.MATH(B144,100)=0,"غير موزع",_xlfn.XLOOKUP(_xlfn.FLOOR.MATH(B144,100),Classes!$A$1:$A$8,Classes!$B$1:$B$8,"error")),"")</f>
        <v/>
      </c>
    </row>
    <row r="145" spans="1:22" s="3" customFormat="1">
      <c r="A145" s="72" t="str">
        <f>IF(B145&lt;&gt;"",IF(_xlfn.XLOOKUP(TEXT(B145,"#"),'Standard report'!$B$5:$B$505,'Standard report'!$C$5:$C$505,"nn")="Company","=HYPERLINK("&amp;""""&amp;"https://raw.githubusercontent.com/KyrillosMorgan/preparatory/main/"&amp;B145&amp;".jpg"&amp;""""&amp;",IMAGE("&amp;""""&amp;"https://raw.githubusercontent.com/KyrillosMorgan/preparatory/main/"&amp;B145&amp;".jpg"&amp;""""&amp;"))",""),"")</f>
        <v/>
      </c>
      <c r="B145" s="77"/>
      <c r="C145" s="77" t="str">
        <f>IF(B145&lt;&gt;"",_xlfn.XLOOKUP(Class!B145,Table1[ID],Table1[fname]),"")</f>
        <v/>
      </c>
      <c r="D145" s="76" t="str" cm="1">
        <f t="array" ref="D145">IF((B145&lt;&gt;"")*(COUNTIF(Table2[ID],Class!B145)&lt;&gt;0),INDEX(Attendance_sorted!$A$1:$CV$500,MATCH(Class!B145,Attendance_sorted!$A$1:$A$500),COUNTIF(Table2[ID],Class!B145)+1),"")</f>
        <v/>
      </c>
      <c r="E145" s="77" t="str" cm="1">
        <f t="array" aca="1" ref="E145" ca="1">IF(B145&lt;&gt;"",SUM(('Attendance table'!$A$2:$A$501=Class!B145)*('Attendance table'!$B$2:$CW$501&lt;&gt;"")*('Attendance table'!$B$1:$CW$1&gt;DATE(YEAR(TODAY()),MONTH(TODAY()),DAY(TODAY())-MOD(WEEKDAY(TODAY())-6,7))-((Table3[حساب الحضور من اخر عدد مرات])*7))),"")</f>
        <v/>
      </c>
      <c r="F145" s="79" t="str" cm="1">
        <f t="array" ref="F145">IF(B145&lt;&gt;"",IF(E145*100/Table3[حساب الحضور من اخر عدد مرات]&gt;100,1,E145/Table3[حساب الحضور من اخر عدد مرات]),"")</f>
        <v/>
      </c>
      <c r="G145" s="77" t="str">
        <f>IF(B145&lt;&gt;"",_xlfn.XLOOKUP(B145,Table1[ID],Table1[tel2]),"")</f>
        <v/>
      </c>
      <c r="H145" s="77" t="str">
        <f>IF(B145&lt;&gt;"",_xlfn.XLOOKUP(B145,Table1[ID],Table1[tel4]),"")</f>
        <v/>
      </c>
      <c r="I145" s="77" t="str">
        <f>IF(B145&lt;&gt;"",_xlfn.XLOOKUP(B145,Table1[ID],Table1[tel3]),"")</f>
        <v/>
      </c>
      <c r="J145" s="77" t="str">
        <f>IF(B145&lt;&gt;"",_xlfn.XLOOKUP(B145,Table1[ID],Table1[tel1]),"")</f>
        <v/>
      </c>
      <c r="K145" s="77" t="str">
        <f>IF($B145&lt;&gt;"",_xlfn.XLOOKUP(B145,Table1[ID],Table1[address1]),"")</f>
        <v/>
      </c>
      <c r="L145" s="77" t="str">
        <f>IF($B145&lt;&gt;"",_xlfn.XLOOKUP(B145,Table1[ID],Table1[address2]),"")</f>
        <v/>
      </c>
      <c r="M145" s="77" t="str">
        <f>IF($B145&lt;&gt;"",_xlfn.XLOOKUP(B145,Table1[ID],Table1[address3]),"")</f>
        <v/>
      </c>
      <c r="N145" s="77" t="str">
        <f>IF($B145&lt;&gt;"",_xlfn.XLOOKUP(B145,Table1[ID],Table1[address4]),"")</f>
        <v/>
      </c>
      <c r="O145" s="77" t="str">
        <f>IF($B145&lt;&gt;"",_xlfn.XLOOKUP(B145,Table1[ID],Table1[address5]),"")</f>
        <v/>
      </c>
      <c r="P145" s="77" t="str">
        <f>IF($B145&lt;&gt;"",_xlfn.XLOOKUP(B145,Table1[ID],Table1[address7]),"")</f>
        <v/>
      </c>
      <c r="Q145" s="77" t="str">
        <f>IF($B145&lt;&gt;"",_xlfn.XLOOKUP(B145,Table1[ID],Table1[address6]),"")</f>
        <v/>
      </c>
      <c r="R145" s="76" t="str">
        <f>IF($B145&lt;&gt;"",_xlfn.XLOOKUP(B145,Table1[ID],Table1[bdate]),"")</f>
        <v/>
      </c>
      <c r="S145" s="77" t="str">
        <f>IF($B145&lt;&gt;"",_xlfn.XLOOKUP(B145,Table1[ID],Table1[school_job]),"")</f>
        <v/>
      </c>
      <c r="T145" s="77" t="str">
        <f>IF($B145&lt;&gt;"",_xlfn.XLOOKUP(B145,Table1[ID],Table1[con_father]),"")</f>
        <v/>
      </c>
      <c r="U145" s="77" t="str">
        <f>IF($B145&lt;&gt;"",_xlfn.XLOOKUP(B145,Table1[ID],Table1[notes]),"")</f>
        <v/>
      </c>
      <c r="V145" s="80" t="str">
        <f>IF(B145&lt;&gt;"",IF(_xlfn.FLOOR.MATH(B145,100)=0,"غير موزع",_xlfn.XLOOKUP(_xlfn.FLOOR.MATH(B145,100),Classes!$A$1:$A$8,Classes!$B$1:$B$8,"error")),"")</f>
        <v/>
      </c>
    </row>
    <row r="146" spans="1:22" s="3" customFormat="1">
      <c r="A146" s="72" t="str">
        <f>IF(B146&lt;&gt;"",IF(_xlfn.XLOOKUP(TEXT(B146,"#"),'Standard report'!$B$5:$B$505,'Standard report'!$C$5:$C$505,"nn")="Company","=HYPERLINK("&amp;""""&amp;"https://raw.githubusercontent.com/KyrillosMorgan/preparatory/main/"&amp;B146&amp;".jpg"&amp;""""&amp;",IMAGE("&amp;""""&amp;"https://raw.githubusercontent.com/KyrillosMorgan/preparatory/main/"&amp;B146&amp;".jpg"&amp;""""&amp;"))",""),"")</f>
        <v/>
      </c>
      <c r="B146" s="77"/>
      <c r="C146" s="77" t="str">
        <f>IF(B146&lt;&gt;"",_xlfn.XLOOKUP(Class!B146,Table1[ID],Table1[fname]),"")</f>
        <v/>
      </c>
      <c r="D146" s="76" t="str" cm="1">
        <f t="array" ref="D146">IF((B146&lt;&gt;"")*(COUNTIF(Table2[ID],Class!B146)&lt;&gt;0),INDEX(Attendance_sorted!$A$1:$CV$500,MATCH(Class!B146,Attendance_sorted!$A$1:$A$500),COUNTIF(Table2[ID],Class!B146)+1),"")</f>
        <v/>
      </c>
      <c r="E146" s="77" t="str" cm="1">
        <f t="array" aca="1" ref="E146" ca="1">IF(B146&lt;&gt;"",SUM(('Attendance table'!$A$2:$A$501=Class!B146)*('Attendance table'!$B$2:$CW$501&lt;&gt;"")*('Attendance table'!$B$1:$CW$1&gt;DATE(YEAR(TODAY()),MONTH(TODAY()),DAY(TODAY())-MOD(WEEKDAY(TODAY())-6,7))-((Table3[حساب الحضور من اخر عدد مرات])*7))),"")</f>
        <v/>
      </c>
      <c r="F146" s="79" t="str" cm="1">
        <f t="array" ref="F146">IF(B146&lt;&gt;"",IF(E146*100/Table3[حساب الحضور من اخر عدد مرات]&gt;100,1,E146/Table3[حساب الحضور من اخر عدد مرات]),"")</f>
        <v/>
      </c>
      <c r="G146" s="77" t="str">
        <f>IF(B146&lt;&gt;"",_xlfn.XLOOKUP(B146,Table1[ID],Table1[tel2]),"")</f>
        <v/>
      </c>
      <c r="H146" s="77" t="str">
        <f>IF(B146&lt;&gt;"",_xlfn.XLOOKUP(B146,Table1[ID],Table1[tel4]),"")</f>
        <v/>
      </c>
      <c r="I146" s="77" t="str">
        <f>IF(B146&lt;&gt;"",_xlfn.XLOOKUP(B146,Table1[ID],Table1[tel3]),"")</f>
        <v/>
      </c>
      <c r="J146" s="77" t="str">
        <f>IF(B146&lt;&gt;"",_xlfn.XLOOKUP(B146,Table1[ID],Table1[tel1]),"")</f>
        <v/>
      </c>
      <c r="K146" s="77" t="str">
        <f>IF($B146&lt;&gt;"",_xlfn.XLOOKUP(B146,Table1[ID],Table1[address1]),"")</f>
        <v/>
      </c>
      <c r="L146" s="77" t="str">
        <f>IF($B146&lt;&gt;"",_xlfn.XLOOKUP(B146,Table1[ID],Table1[address2]),"")</f>
        <v/>
      </c>
      <c r="M146" s="77" t="str">
        <f>IF($B146&lt;&gt;"",_xlfn.XLOOKUP(B146,Table1[ID],Table1[address3]),"")</f>
        <v/>
      </c>
      <c r="N146" s="77" t="str">
        <f>IF($B146&lt;&gt;"",_xlfn.XLOOKUP(B146,Table1[ID],Table1[address4]),"")</f>
        <v/>
      </c>
      <c r="O146" s="77" t="str">
        <f>IF($B146&lt;&gt;"",_xlfn.XLOOKUP(B146,Table1[ID],Table1[address5]),"")</f>
        <v/>
      </c>
      <c r="P146" s="77" t="str">
        <f>IF($B146&lt;&gt;"",_xlfn.XLOOKUP(B146,Table1[ID],Table1[address7]),"")</f>
        <v/>
      </c>
      <c r="Q146" s="77" t="str">
        <f>IF($B146&lt;&gt;"",_xlfn.XLOOKUP(B146,Table1[ID],Table1[address6]),"")</f>
        <v/>
      </c>
      <c r="R146" s="76" t="str">
        <f>IF($B146&lt;&gt;"",_xlfn.XLOOKUP(B146,Table1[ID],Table1[bdate]),"")</f>
        <v/>
      </c>
      <c r="S146" s="77" t="str">
        <f>IF($B146&lt;&gt;"",_xlfn.XLOOKUP(B146,Table1[ID],Table1[school_job]),"")</f>
        <v/>
      </c>
      <c r="T146" s="77" t="str">
        <f>IF($B146&lt;&gt;"",_xlfn.XLOOKUP(B146,Table1[ID],Table1[con_father]),"")</f>
        <v/>
      </c>
      <c r="U146" s="77" t="str">
        <f>IF($B146&lt;&gt;"",_xlfn.XLOOKUP(B146,Table1[ID],Table1[notes]),"")</f>
        <v/>
      </c>
      <c r="V146" s="80" t="str">
        <f>IF(B146&lt;&gt;"",IF(_xlfn.FLOOR.MATH(B146,100)=0,"غير موزع",_xlfn.XLOOKUP(_xlfn.FLOOR.MATH(B146,100),Classes!$A$1:$A$8,Classes!$B$1:$B$8,"error")),"")</f>
        <v/>
      </c>
    </row>
    <row r="147" spans="1:22" s="3" customFormat="1">
      <c r="A147" s="72" t="str">
        <f>IF(B147&lt;&gt;"",IF(_xlfn.XLOOKUP(TEXT(B147,"#"),'Standard report'!$B$5:$B$505,'Standard report'!$C$5:$C$505,"nn")="Company","=HYPERLINK("&amp;""""&amp;"https://raw.githubusercontent.com/KyrillosMorgan/preparatory/main/"&amp;B147&amp;".jpg"&amp;""""&amp;",IMAGE("&amp;""""&amp;"https://raw.githubusercontent.com/KyrillosMorgan/preparatory/main/"&amp;B147&amp;".jpg"&amp;""""&amp;"))",""),"")</f>
        <v/>
      </c>
      <c r="B147" s="77"/>
      <c r="C147" s="77" t="str">
        <f>IF(B147&lt;&gt;"",_xlfn.XLOOKUP(Class!B147,Table1[ID],Table1[fname]),"")</f>
        <v/>
      </c>
      <c r="D147" s="76" t="str" cm="1">
        <f t="array" ref="D147">IF((B147&lt;&gt;"")*(COUNTIF(Table2[ID],Class!B147)&lt;&gt;0),INDEX(Attendance_sorted!$A$1:$CV$500,MATCH(Class!B147,Attendance_sorted!$A$1:$A$500),COUNTIF(Table2[ID],Class!B147)+1),"")</f>
        <v/>
      </c>
      <c r="E147" s="77" t="str" cm="1">
        <f t="array" aca="1" ref="E147" ca="1">IF(B147&lt;&gt;"",SUM(('Attendance table'!$A$2:$A$501=Class!B147)*('Attendance table'!$B$2:$CW$501&lt;&gt;"")*('Attendance table'!$B$1:$CW$1&gt;DATE(YEAR(TODAY()),MONTH(TODAY()),DAY(TODAY())-MOD(WEEKDAY(TODAY())-6,7))-((Table3[حساب الحضور من اخر عدد مرات])*7))),"")</f>
        <v/>
      </c>
      <c r="F147" s="79" t="str" cm="1">
        <f t="array" ref="F147">IF(B147&lt;&gt;"",IF(E147*100/Table3[حساب الحضور من اخر عدد مرات]&gt;100,1,E147/Table3[حساب الحضور من اخر عدد مرات]),"")</f>
        <v/>
      </c>
      <c r="G147" s="77" t="str">
        <f>IF(B147&lt;&gt;"",_xlfn.XLOOKUP(B147,Table1[ID],Table1[tel2]),"")</f>
        <v/>
      </c>
      <c r="H147" s="77" t="str">
        <f>IF(B147&lt;&gt;"",_xlfn.XLOOKUP(B147,Table1[ID],Table1[tel4]),"")</f>
        <v/>
      </c>
      <c r="I147" s="77" t="str">
        <f>IF(B147&lt;&gt;"",_xlfn.XLOOKUP(B147,Table1[ID],Table1[tel3]),"")</f>
        <v/>
      </c>
      <c r="J147" s="77" t="str">
        <f>IF(B147&lt;&gt;"",_xlfn.XLOOKUP(B147,Table1[ID],Table1[tel1]),"")</f>
        <v/>
      </c>
      <c r="K147" s="77" t="str">
        <f>IF($B147&lt;&gt;"",_xlfn.XLOOKUP(B147,Table1[ID],Table1[address1]),"")</f>
        <v/>
      </c>
      <c r="L147" s="77" t="str">
        <f>IF($B147&lt;&gt;"",_xlfn.XLOOKUP(B147,Table1[ID],Table1[address2]),"")</f>
        <v/>
      </c>
      <c r="M147" s="77" t="str">
        <f>IF($B147&lt;&gt;"",_xlfn.XLOOKUP(B147,Table1[ID],Table1[address3]),"")</f>
        <v/>
      </c>
      <c r="N147" s="77" t="str">
        <f>IF($B147&lt;&gt;"",_xlfn.XLOOKUP(B147,Table1[ID],Table1[address4]),"")</f>
        <v/>
      </c>
      <c r="O147" s="77" t="str">
        <f>IF($B147&lt;&gt;"",_xlfn.XLOOKUP(B147,Table1[ID],Table1[address5]),"")</f>
        <v/>
      </c>
      <c r="P147" s="77" t="str">
        <f>IF($B147&lt;&gt;"",_xlfn.XLOOKUP(B147,Table1[ID],Table1[address7]),"")</f>
        <v/>
      </c>
      <c r="Q147" s="77" t="str">
        <f>IF($B147&lt;&gt;"",_xlfn.XLOOKUP(B147,Table1[ID],Table1[address6]),"")</f>
        <v/>
      </c>
      <c r="R147" s="76" t="str">
        <f>IF($B147&lt;&gt;"",_xlfn.XLOOKUP(B147,Table1[ID],Table1[bdate]),"")</f>
        <v/>
      </c>
      <c r="S147" s="77" t="str">
        <f>IF($B147&lt;&gt;"",_xlfn.XLOOKUP(B147,Table1[ID],Table1[school_job]),"")</f>
        <v/>
      </c>
      <c r="T147" s="77" t="str">
        <f>IF($B147&lt;&gt;"",_xlfn.XLOOKUP(B147,Table1[ID],Table1[con_father]),"")</f>
        <v/>
      </c>
      <c r="U147" s="77" t="str">
        <f>IF($B147&lt;&gt;"",_xlfn.XLOOKUP(B147,Table1[ID],Table1[notes]),"")</f>
        <v/>
      </c>
      <c r="V147" s="80" t="str">
        <f>IF(B147&lt;&gt;"",IF(_xlfn.FLOOR.MATH(B147,100)=0,"غير موزع",_xlfn.XLOOKUP(_xlfn.FLOOR.MATH(B147,100),Classes!$A$1:$A$8,Classes!$B$1:$B$8,"error")),"")</f>
        <v/>
      </c>
    </row>
    <row r="148" spans="1:22" s="3" customFormat="1">
      <c r="A148" s="72" t="str">
        <f>IF(B148&lt;&gt;"",IF(_xlfn.XLOOKUP(TEXT(B148,"#"),'Standard report'!$B$5:$B$505,'Standard report'!$C$5:$C$505,"nn")="Company","=HYPERLINK("&amp;""""&amp;"https://raw.githubusercontent.com/KyrillosMorgan/preparatory/main/"&amp;B148&amp;".jpg"&amp;""""&amp;",IMAGE("&amp;""""&amp;"https://raw.githubusercontent.com/KyrillosMorgan/preparatory/main/"&amp;B148&amp;".jpg"&amp;""""&amp;"))",""),"")</f>
        <v/>
      </c>
      <c r="B148" s="77"/>
      <c r="C148" s="77" t="str">
        <f>IF(B148&lt;&gt;"",_xlfn.XLOOKUP(Class!B148,Table1[ID],Table1[fname]),"")</f>
        <v/>
      </c>
      <c r="D148" s="76" t="str" cm="1">
        <f t="array" ref="D148">IF((B148&lt;&gt;"")*(COUNTIF(Table2[ID],Class!B148)&lt;&gt;0),INDEX(Attendance_sorted!$A$1:$CV$500,MATCH(Class!B148,Attendance_sorted!$A$1:$A$500),COUNTIF(Table2[ID],Class!B148)+1),"")</f>
        <v/>
      </c>
      <c r="E148" s="77" t="str" cm="1">
        <f t="array" aca="1" ref="E148" ca="1">IF(B148&lt;&gt;"",SUM(('Attendance table'!$A$2:$A$501=Class!B148)*('Attendance table'!$B$2:$CW$501&lt;&gt;"")*('Attendance table'!$B$1:$CW$1&gt;DATE(YEAR(TODAY()),MONTH(TODAY()),DAY(TODAY())-MOD(WEEKDAY(TODAY())-6,7))-((Table3[حساب الحضور من اخر عدد مرات])*7))),"")</f>
        <v/>
      </c>
      <c r="F148" s="79" t="str" cm="1">
        <f t="array" ref="F148">IF(B148&lt;&gt;"",IF(E148*100/Table3[حساب الحضور من اخر عدد مرات]&gt;100,1,E148/Table3[حساب الحضور من اخر عدد مرات]),"")</f>
        <v/>
      </c>
      <c r="G148" s="77" t="str">
        <f>IF(B148&lt;&gt;"",_xlfn.XLOOKUP(B148,Table1[ID],Table1[tel2]),"")</f>
        <v/>
      </c>
      <c r="H148" s="77" t="str">
        <f>IF(B148&lt;&gt;"",_xlfn.XLOOKUP(B148,Table1[ID],Table1[tel4]),"")</f>
        <v/>
      </c>
      <c r="I148" s="77" t="str">
        <f>IF(B148&lt;&gt;"",_xlfn.XLOOKUP(B148,Table1[ID],Table1[tel3]),"")</f>
        <v/>
      </c>
      <c r="J148" s="77" t="str">
        <f>IF(B148&lt;&gt;"",_xlfn.XLOOKUP(B148,Table1[ID],Table1[tel1]),"")</f>
        <v/>
      </c>
      <c r="K148" s="77" t="str">
        <f>IF($B148&lt;&gt;"",_xlfn.XLOOKUP(B148,Table1[ID],Table1[address1]),"")</f>
        <v/>
      </c>
      <c r="L148" s="77" t="str">
        <f>IF($B148&lt;&gt;"",_xlfn.XLOOKUP(B148,Table1[ID],Table1[address2]),"")</f>
        <v/>
      </c>
      <c r="M148" s="77" t="str">
        <f>IF($B148&lt;&gt;"",_xlfn.XLOOKUP(B148,Table1[ID],Table1[address3]),"")</f>
        <v/>
      </c>
      <c r="N148" s="77" t="str">
        <f>IF($B148&lt;&gt;"",_xlfn.XLOOKUP(B148,Table1[ID],Table1[address4]),"")</f>
        <v/>
      </c>
      <c r="O148" s="77" t="str">
        <f>IF($B148&lt;&gt;"",_xlfn.XLOOKUP(B148,Table1[ID],Table1[address5]),"")</f>
        <v/>
      </c>
      <c r="P148" s="77" t="str">
        <f>IF($B148&lt;&gt;"",_xlfn.XLOOKUP(B148,Table1[ID],Table1[address7]),"")</f>
        <v/>
      </c>
      <c r="Q148" s="77" t="str">
        <f>IF($B148&lt;&gt;"",_xlfn.XLOOKUP(B148,Table1[ID],Table1[address6]),"")</f>
        <v/>
      </c>
      <c r="R148" s="76" t="str">
        <f>IF($B148&lt;&gt;"",_xlfn.XLOOKUP(B148,Table1[ID],Table1[bdate]),"")</f>
        <v/>
      </c>
      <c r="S148" s="77" t="str">
        <f>IF($B148&lt;&gt;"",_xlfn.XLOOKUP(B148,Table1[ID],Table1[school_job]),"")</f>
        <v/>
      </c>
      <c r="T148" s="77" t="str">
        <f>IF($B148&lt;&gt;"",_xlfn.XLOOKUP(B148,Table1[ID],Table1[con_father]),"")</f>
        <v/>
      </c>
      <c r="U148" s="77" t="str">
        <f>IF($B148&lt;&gt;"",_xlfn.XLOOKUP(B148,Table1[ID],Table1[notes]),"")</f>
        <v/>
      </c>
      <c r="V148" s="80" t="str">
        <f>IF(B148&lt;&gt;"",IF(_xlfn.FLOOR.MATH(B148,100)=0,"غير موزع",_xlfn.XLOOKUP(_xlfn.FLOOR.MATH(B148,100),Classes!$A$1:$A$8,Classes!$B$1:$B$8,"error")),"")</f>
        <v/>
      </c>
    </row>
    <row r="149" spans="1:22" s="3" customFormat="1">
      <c r="A149" s="72" t="str">
        <f>IF(B149&lt;&gt;"",IF(_xlfn.XLOOKUP(TEXT(B149,"#"),'Standard report'!$B$5:$B$505,'Standard report'!$C$5:$C$505,"nn")="Company","=HYPERLINK("&amp;""""&amp;"https://raw.githubusercontent.com/KyrillosMorgan/preparatory/main/"&amp;B149&amp;".jpg"&amp;""""&amp;",IMAGE("&amp;""""&amp;"https://raw.githubusercontent.com/KyrillosMorgan/preparatory/main/"&amp;B149&amp;".jpg"&amp;""""&amp;"))",""),"")</f>
        <v/>
      </c>
      <c r="B149" s="77"/>
      <c r="C149" s="77" t="str">
        <f>IF(B149&lt;&gt;"",_xlfn.XLOOKUP(Class!B149,Table1[ID],Table1[fname]),"")</f>
        <v/>
      </c>
      <c r="D149" s="76" t="str" cm="1">
        <f t="array" ref="D149">IF((B149&lt;&gt;"")*(COUNTIF(Table2[ID],Class!B149)&lt;&gt;0),INDEX(Attendance_sorted!$A$1:$CV$500,MATCH(Class!B149,Attendance_sorted!$A$1:$A$500),COUNTIF(Table2[ID],Class!B149)+1),"")</f>
        <v/>
      </c>
      <c r="E149" s="77" t="str" cm="1">
        <f t="array" aca="1" ref="E149" ca="1">IF(B149&lt;&gt;"",SUM(('Attendance table'!$A$2:$A$501=Class!B149)*('Attendance table'!$B$2:$CW$501&lt;&gt;"")*('Attendance table'!$B$1:$CW$1&gt;DATE(YEAR(TODAY()),MONTH(TODAY()),DAY(TODAY())-MOD(WEEKDAY(TODAY())-6,7))-((Table3[حساب الحضور من اخر عدد مرات])*7))),"")</f>
        <v/>
      </c>
      <c r="F149" s="79" t="str" cm="1">
        <f t="array" ref="F149">IF(B149&lt;&gt;"",IF(E149*100/Table3[حساب الحضور من اخر عدد مرات]&gt;100,1,E149/Table3[حساب الحضور من اخر عدد مرات]),"")</f>
        <v/>
      </c>
      <c r="G149" s="77" t="str">
        <f>IF(B149&lt;&gt;"",_xlfn.XLOOKUP(B149,Table1[ID],Table1[tel2]),"")</f>
        <v/>
      </c>
      <c r="H149" s="77" t="str">
        <f>IF(B149&lt;&gt;"",_xlfn.XLOOKUP(B149,Table1[ID],Table1[tel4]),"")</f>
        <v/>
      </c>
      <c r="I149" s="77" t="str">
        <f>IF(B149&lt;&gt;"",_xlfn.XLOOKUP(B149,Table1[ID],Table1[tel3]),"")</f>
        <v/>
      </c>
      <c r="J149" s="77" t="str">
        <f>IF(B149&lt;&gt;"",_xlfn.XLOOKUP(B149,Table1[ID],Table1[tel1]),"")</f>
        <v/>
      </c>
      <c r="K149" s="77" t="str">
        <f>IF($B149&lt;&gt;"",_xlfn.XLOOKUP(B149,Table1[ID],Table1[address1]),"")</f>
        <v/>
      </c>
      <c r="L149" s="77" t="str">
        <f>IF($B149&lt;&gt;"",_xlfn.XLOOKUP(B149,Table1[ID],Table1[address2]),"")</f>
        <v/>
      </c>
      <c r="M149" s="77" t="str">
        <f>IF($B149&lt;&gt;"",_xlfn.XLOOKUP(B149,Table1[ID],Table1[address3]),"")</f>
        <v/>
      </c>
      <c r="N149" s="77" t="str">
        <f>IF($B149&lt;&gt;"",_xlfn.XLOOKUP(B149,Table1[ID],Table1[address4]),"")</f>
        <v/>
      </c>
      <c r="O149" s="77" t="str">
        <f>IF($B149&lt;&gt;"",_xlfn.XLOOKUP(B149,Table1[ID],Table1[address5]),"")</f>
        <v/>
      </c>
      <c r="P149" s="77" t="str">
        <f>IF($B149&lt;&gt;"",_xlfn.XLOOKUP(B149,Table1[ID],Table1[address7]),"")</f>
        <v/>
      </c>
      <c r="Q149" s="77" t="str">
        <f>IF($B149&lt;&gt;"",_xlfn.XLOOKUP(B149,Table1[ID],Table1[address6]),"")</f>
        <v/>
      </c>
      <c r="R149" s="76" t="str">
        <f>IF($B149&lt;&gt;"",_xlfn.XLOOKUP(B149,Table1[ID],Table1[bdate]),"")</f>
        <v/>
      </c>
      <c r="S149" s="77" t="str">
        <f>IF($B149&lt;&gt;"",_xlfn.XLOOKUP(B149,Table1[ID],Table1[school_job]),"")</f>
        <v/>
      </c>
      <c r="T149" s="77" t="str">
        <f>IF($B149&lt;&gt;"",_xlfn.XLOOKUP(B149,Table1[ID],Table1[con_father]),"")</f>
        <v/>
      </c>
      <c r="U149" s="77" t="str">
        <f>IF($B149&lt;&gt;"",_xlfn.XLOOKUP(B149,Table1[ID],Table1[notes]),"")</f>
        <v/>
      </c>
      <c r="V149" s="80" t="str">
        <f>IF(B149&lt;&gt;"",IF(_xlfn.FLOOR.MATH(B149,100)=0,"غير موزع",_xlfn.XLOOKUP(_xlfn.FLOOR.MATH(B149,100),Classes!$A$1:$A$8,Classes!$B$1:$B$8,"error")),"")</f>
        <v/>
      </c>
    </row>
    <row r="150" spans="1:22" s="3" customFormat="1">
      <c r="A150" s="72" t="str">
        <f>IF(B150&lt;&gt;"",IF(_xlfn.XLOOKUP(TEXT(B150,"#"),'Standard report'!$B$5:$B$505,'Standard report'!$C$5:$C$505,"nn")="Company","=HYPERLINK("&amp;""""&amp;"https://raw.githubusercontent.com/KyrillosMorgan/preparatory/main/"&amp;B150&amp;".jpg"&amp;""""&amp;",IMAGE("&amp;""""&amp;"https://raw.githubusercontent.com/KyrillosMorgan/preparatory/main/"&amp;B150&amp;".jpg"&amp;""""&amp;"))",""),"")</f>
        <v/>
      </c>
      <c r="B150" s="77"/>
      <c r="C150" s="77" t="str">
        <f>IF(B150&lt;&gt;"",_xlfn.XLOOKUP(Class!B150,Table1[ID],Table1[fname]),"")</f>
        <v/>
      </c>
      <c r="D150" s="76" t="str" cm="1">
        <f t="array" ref="D150">IF((B150&lt;&gt;"")*(COUNTIF(Table2[ID],Class!B150)&lt;&gt;0),INDEX(Attendance_sorted!$A$1:$CV$500,MATCH(Class!B150,Attendance_sorted!$A$1:$A$500),COUNTIF(Table2[ID],Class!B150)+1),"")</f>
        <v/>
      </c>
      <c r="E150" s="77" t="str" cm="1">
        <f t="array" aca="1" ref="E150" ca="1">IF(B150&lt;&gt;"",SUM(('Attendance table'!$A$2:$A$501=Class!B150)*('Attendance table'!$B$2:$CW$501&lt;&gt;"")*('Attendance table'!$B$1:$CW$1&gt;DATE(YEAR(TODAY()),MONTH(TODAY()),DAY(TODAY())-MOD(WEEKDAY(TODAY())-6,7))-((Table3[حساب الحضور من اخر عدد مرات])*7))),"")</f>
        <v/>
      </c>
      <c r="F150" s="79" t="str" cm="1">
        <f t="array" ref="F150">IF(B150&lt;&gt;"",IF(E150*100/Table3[حساب الحضور من اخر عدد مرات]&gt;100,1,E150/Table3[حساب الحضور من اخر عدد مرات]),"")</f>
        <v/>
      </c>
      <c r="G150" s="77" t="str">
        <f>IF(B150&lt;&gt;"",_xlfn.XLOOKUP(B150,Table1[ID],Table1[tel2]),"")</f>
        <v/>
      </c>
      <c r="H150" s="77" t="str">
        <f>IF(B150&lt;&gt;"",_xlfn.XLOOKUP(B150,Table1[ID],Table1[tel4]),"")</f>
        <v/>
      </c>
      <c r="I150" s="77" t="str">
        <f>IF(B150&lt;&gt;"",_xlfn.XLOOKUP(B150,Table1[ID],Table1[tel3]),"")</f>
        <v/>
      </c>
      <c r="J150" s="77" t="str">
        <f>IF(B150&lt;&gt;"",_xlfn.XLOOKUP(B150,Table1[ID],Table1[tel1]),"")</f>
        <v/>
      </c>
      <c r="K150" s="77" t="str">
        <f>IF($B150&lt;&gt;"",_xlfn.XLOOKUP(B150,Table1[ID],Table1[address1]),"")</f>
        <v/>
      </c>
      <c r="L150" s="77" t="str">
        <f>IF($B150&lt;&gt;"",_xlfn.XLOOKUP(B150,Table1[ID],Table1[address2]),"")</f>
        <v/>
      </c>
      <c r="M150" s="77" t="str">
        <f>IF($B150&lt;&gt;"",_xlfn.XLOOKUP(B150,Table1[ID],Table1[address3]),"")</f>
        <v/>
      </c>
      <c r="N150" s="77" t="str">
        <f>IF($B150&lt;&gt;"",_xlfn.XLOOKUP(B150,Table1[ID],Table1[address4]),"")</f>
        <v/>
      </c>
      <c r="O150" s="77" t="str">
        <f>IF($B150&lt;&gt;"",_xlfn.XLOOKUP(B150,Table1[ID],Table1[address5]),"")</f>
        <v/>
      </c>
      <c r="P150" s="77" t="str">
        <f>IF($B150&lt;&gt;"",_xlfn.XLOOKUP(B150,Table1[ID],Table1[address7]),"")</f>
        <v/>
      </c>
      <c r="Q150" s="77" t="str">
        <f>IF($B150&lt;&gt;"",_xlfn.XLOOKUP(B150,Table1[ID],Table1[address6]),"")</f>
        <v/>
      </c>
      <c r="R150" s="76" t="str">
        <f>IF($B150&lt;&gt;"",_xlfn.XLOOKUP(B150,Table1[ID],Table1[bdate]),"")</f>
        <v/>
      </c>
      <c r="S150" s="77" t="str">
        <f>IF($B150&lt;&gt;"",_xlfn.XLOOKUP(B150,Table1[ID],Table1[school_job]),"")</f>
        <v/>
      </c>
      <c r="T150" s="77" t="str">
        <f>IF($B150&lt;&gt;"",_xlfn.XLOOKUP(B150,Table1[ID],Table1[con_father]),"")</f>
        <v/>
      </c>
      <c r="U150" s="77" t="str">
        <f>IF($B150&lt;&gt;"",_xlfn.XLOOKUP(B150,Table1[ID],Table1[notes]),"")</f>
        <v/>
      </c>
      <c r="V150" s="80" t="str">
        <f>IF(B150&lt;&gt;"",IF(_xlfn.FLOOR.MATH(B150,100)=0,"غير موزع",_xlfn.XLOOKUP(_xlfn.FLOOR.MATH(B150,100),Classes!$A$1:$A$8,Classes!$B$1:$B$8,"error")),"")</f>
        <v/>
      </c>
    </row>
    <row r="151" spans="1:22" s="3" customFormat="1">
      <c r="A151" s="72" t="str">
        <f>IF(B151&lt;&gt;"",IF(_xlfn.XLOOKUP(TEXT(B151,"#"),'Standard report'!$B$5:$B$505,'Standard report'!$C$5:$C$505,"nn")="Company","=HYPERLINK("&amp;""""&amp;"https://raw.githubusercontent.com/KyrillosMorgan/preparatory/main/"&amp;B151&amp;".jpg"&amp;""""&amp;",IMAGE("&amp;""""&amp;"https://raw.githubusercontent.com/KyrillosMorgan/preparatory/main/"&amp;B151&amp;".jpg"&amp;""""&amp;"))",""),"")</f>
        <v/>
      </c>
      <c r="B151" s="77"/>
      <c r="C151" s="77" t="str">
        <f>IF(B151&lt;&gt;"",_xlfn.XLOOKUP(Class!B151,Table1[ID],Table1[fname]),"")</f>
        <v/>
      </c>
      <c r="D151" s="76" t="str" cm="1">
        <f t="array" ref="D151">IF((B151&lt;&gt;"")*(COUNTIF(Table2[ID],Class!B151)&lt;&gt;0),INDEX(Attendance_sorted!$A$1:$CV$500,MATCH(Class!B151,Attendance_sorted!$A$1:$A$500),COUNTIF(Table2[ID],Class!B151)+1),"")</f>
        <v/>
      </c>
      <c r="E151" s="77" t="str" cm="1">
        <f t="array" aca="1" ref="E151" ca="1">IF(B151&lt;&gt;"",SUM(('Attendance table'!$A$2:$A$501=Class!B151)*('Attendance table'!$B$2:$CW$501&lt;&gt;"")*('Attendance table'!$B$1:$CW$1&gt;DATE(YEAR(TODAY()),MONTH(TODAY()),DAY(TODAY())-MOD(WEEKDAY(TODAY())-6,7))-((Table3[حساب الحضور من اخر عدد مرات])*7))),"")</f>
        <v/>
      </c>
      <c r="F151" s="79" t="str" cm="1">
        <f t="array" ref="F151">IF(B151&lt;&gt;"",IF(E151*100/Table3[حساب الحضور من اخر عدد مرات]&gt;100,1,E151/Table3[حساب الحضور من اخر عدد مرات]),"")</f>
        <v/>
      </c>
      <c r="G151" s="77" t="str">
        <f>IF(B151&lt;&gt;"",_xlfn.XLOOKUP(B151,Table1[ID],Table1[tel2]),"")</f>
        <v/>
      </c>
      <c r="H151" s="77" t="str">
        <f>IF(B151&lt;&gt;"",_xlfn.XLOOKUP(B151,Table1[ID],Table1[tel4]),"")</f>
        <v/>
      </c>
      <c r="I151" s="77" t="str">
        <f>IF(B151&lt;&gt;"",_xlfn.XLOOKUP(B151,Table1[ID],Table1[tel3]),"")</f>
        <v/>
      </c>
      <c r="J151" s="77" t="str">
        <f>IF(B151&lt;&gt;"",_xlfn.XLOOKUP(B151,Table1[ID],Table1[tel1]),"")</f>
        <v/>
      </c>
      <c r="K151" s="77" t="str">
        <f>IF($B151&lt;&gt;"",_xlfn.XLOOKUP(B151,Table1[ID],Table1[address1]),"")</f>
        <v/>
      </c>
      <c r="L151" s="77" t="str">
        <f>IF($B151&lt;&gt;"",_xlfn.XLOOKUP(B151,Table1[ID],Table1[address2]),"")</f>
        <v/>
      </c>
      <c r="M151" s="77" t="str">
        <f>IF($B151&lt;&gt;"",_xlfn.XLOOKUP(B151,Table1[ID],Table1[address3]),"")</f>
        <v/>
      </c>
      <c r="N151" s="77" t="str">
        <f>IF($B151&lt;&gt;"",_xlfn.XLOOKUP(B151,Table1[ID],Table1[address4]),"")</f>
        <v/>
      </c>
      <c r="O151" s="77" t="str">
        <f>IF($B151&lt;&gt;"",_xlfn.XLOOKUP(B151,Table1[ID],Table1[address5]),"")</f>
        <v/>
      </c>
      <c r="P151" s="77" t="str">
        <f>IF($B151&lt;&gt;"",_xlfn.XLOOKUP(B151,Table1[ID],Table1[address7]),"")</f>
        <v/>
      </c>
      <c r="Q151" s="77" t="str">
        <f>IF($B151&lt;&gt;"",_xlfn.XLOOKUP(B151,Table1[ID],Table1[address6]),"")</f>
        <v/>
      </c>
      <c r="R151" s="76" t="str">
        <f>IF($B151&lt;&gt;"",_xlfn.XLOOKUP(B151,Table1[ID],Table1[bdate]),"")</f>
        <v/>
      </c>
      <c r="S151" s="77" t="str">
        <f>IF($B151&lt;&gt;"",_xlfn.XLOOKUP(B151,Table1[ID],Table1[school_job]),"")</f>
        <v/>
      </c>
      <c r="T151" s="77" t="str">
        <f>IF($B151&lt;&gt;"",_xlfn.XLOOKUP(B151,Table1[ID],Table1[con_father]),"")</f>
        <v/>
      </c>
      <c r="U151" s="77" t="str">
        <f>IF($B151&lt;&gt;"",_xlfn.XLOOKUP(B151,Table1[ID],Table1[notes]),"")</f>
        <v/>
      </c>
      <c r="V151" s="80" t="str">
        <f>IF(B151&lt;&gt;"",IF(_xlfn.FLOOR.MATH(B151,100)=0,"غير موزع",_xlfn.XLOOKUP(_xlfn.FLOOR.MATH(B151,100),Classes!$A$1:$A$8,Classes!$B$1:$B$8,"error")),"")</f>
        <v/>
      </c>
    </row>
    <row r="152" spans="1:22" s="3" customFormat="1">
      <c r="A152" s="72" t="str">
        <f>IF(B152&lt;&gt;"",IF(_xlfn.XLOOKUP(TEXT(B152,"#"),'Standard report'!$B$5:$B$505,'Standard report'!$C$5:$C$505,"nn")="Company","=HYPERLINK("&amp;""""&amp;"https://raw.githubusercontent.com/KyrillosMorgan/preparatory/main/"&amp;B152&amp;".jpg"&amp;""""&amp;",IMAGE("&amp;""""&amp;"https://raw.githubusercontent.com/KyrillosMorgan/preparatory/main/"&amp;B152&amp;".jpg"&amp;""""&amp;"))",""),"")</f>
        <v/>
      </c>
      <c r="B152" s="77"/>
      <c r="C152" s="77" t="str">
        <f>IF(B152&lt;&gt;"",_xlfn.XLOOKUP(Class!B152,Table1[ID],Table1[fname]),"")</f>
        <v/>
      </c>
      <c r="D152" s="76" t="str" cm="1">
        <f t="array" ref="D152">IF((B152&lt;&gt;"")*(COUNTIF(Table2[ID],Class!B152)&lt;&gt;0),INDEX(Attendance_sorted!$A$1:$CV$500,MATCH(Class!B152,Attendance_sorted!$A$1:$A$500),COUNTIF(Table2[ID],Class!B152)+1),"")</f>
        <v/>
      </c>
      <c r="E152" s="77" t="str" cm="1">
        <f t="array" aca="1" ref="E152" ca="1">IF(B152&lt;&gt;"",SUM(('Attendance table'!$A$2:$A$501=Class!B152)*('Attendance table'!$B$2:$CW$501&lt;&gt;"")*('Attendance table'!$B$1:$CW$1&gt;DATE(YEAR(TODAY()),MONTH(TODAY()),DAY(TODAY())-MOD(WEEKDAY(TODAY())-6,7))-((Table3[حساب الحضور من اخر عدد مرات])*7))),"")</f>
        <v/>
      </c>
      <c r="F152" s="79" t="str" cm="1">
        <f t="array" ref="F152">IF(B152&lt;&gt;"",IF(E152*100/Table3[حساب الحضور من اخر عدد مرات]&gt;100,1,E152/Table3[حساب الحضور من اخر عدد مرات]),"")</f>
        <v/>
      </c>
      <c r="G152" s="77" t="str">
        <f>IF(B152&lt;&gt;"",_xlfn.XLOOKUP(B152,Table1[ID],Table1[tel2]),"")</f>
        <v/>
      </c>
      <c r="H152" s="77" t="str">
        <f>IF(B152&lt;&gt;"",_xlfn.XLOOKUP(B152,Table1[ID],Table1[tel4]),"")</f>
        <v/>
      </c>
      <c r="I152" s="77" t="str">
        <f>IF(B152&lt;&gt;"",_xlfn.XLOOKUP(B152,Table1[ID],Table1[tel3]),"")</f>
        <v/>
      </c>
      <c r="J152" s="77" t="str">
        <f>IF(B152&lt;&gt;"",_xlfn.XLOOKUP(B152,Table1[ID],Table1[tel1]),"")</f>
        <v/>
      </c>
      <c r="K152" s="77" t="str">
        <f>IF($B152&lt;&gt;"",_xlfn.XLOOKUP(B152,Table1[ID],Table1[address1]),"")</f>
        <v/>
      </c>
      <c r="L152" s="77" t="str">
        <f>IF($B152&lt;&gt;"",_xlfn.XLOOKUP(B152,Table1[ID],Table1[address2]),"")</f>
        <v/>
      </c>
      <c r="M152" s="77" t="str">
        <f>IF($B152&lt;&gt;"",_xlfn.XLOOKUP(B152,Table1[ID],Table1[address3]),"")</f>
        <v/>
      </c>
      <c r="N152" s="77" t="str">
        <f>IF($B152&lt;&gt;"",_xlfn.XLOOKUP(B152,Table1[ID],Table1[address4]),"")</f>
        <v/>
      </c>
      <c r="O152" s="77" t="str">
        <f>IF($B152&lt;&gt;"",_xlfn.XLOOKUP(B152,Table1[ID],Table1[address5]),"")</f>
        <v/>
      </c>
      <c r="P152" s="77" t="str">
        <f>IF($B152&lt;&gt;"",_xlfn.XLOOKUP(B152,Table1[ID],Table1[address7]),"")</f>
        <v/>
      </c>
      <c r="Q152" s="77" t="str">
        <f>IF($B152&lt;&gt;"",_xlfn.XLOOKUP(B152,Table1[ID],Table1[address6]),"")</f>
        <v/>
      </c>
      <c r="R152" s="76" t="str">
        <f>IF($B152&lt;&gt;"",_xlfn.XLOOKUP(B152,Table1[ID],Table1[bdate]),"")</f>
        <v/>
      </c>
      <c r="S152" s="77" t="str">
        <f>IF($B152&lt;&gt;"",_xlfn.XLOOKUP(B152,Table1[ID],Table1[school_job]),"")</f>
        <v/>
      </c>
      <c r="T152" s="77" t="str">
        <f>IF($B152&lt;&gt;"",_xlfn.XLOOKUP(B152,Table1[ID],Table1[con_father]),"")</f>
        <v/>
      </c>
      <c r="U152" s="77" t="str">
        <f>IF($B152&lt;&gt;"",_xlfn.XLOOKUP(B152,Table1[ID],Table1[notes]),"")</f>
        <v/>
      </c>
      <c r="V152" s="80" t="str">
        <f>IF(B152&lt;&gt;"",IF(_xlfn.FLOOR.MATH(B152,100)=0,"غير موزع",_xlfn.XLOOKUP(_xlfn.FLOOR.MATH(B152,100),Classes!$A$1:$A$8,Classes!$B$1:$B$8,"error")),"")</f>
        <v/>
      </c>
    </row>
    <row r="153" spans="1:22" s="3" customFormat="1">
      <c r="A153" s="72" t="str">
        <f>IF(B153&lt;&gt;"",IF(_xlfn.XLOOKUP(TEXT(B153,"#"),'Standard report'!$B$5:$B$505,'Standard report'!$C$5:$C$505,"nn")="Company","=HYPERLINK("&amp;""""&amp;"https://raw.githubusercontent.com/KyrillosMorgan/preparatory/main/"&amp;B153&amp;".jpg"&amp;""""&amp;",IMAGE("&amp;""""&amp;"https://raw.githubusercontent.com/KyrillosMorgan/preparatory/main/"&amp;B153&amp;".jpg"&amp;""""&amp;"))",""),"")</f>
        <v/>
      </c>
      <c r="B153" s="77"/>
      <c r="C153" s="77" t="str">
        <f>IF(B153&lt;&gt;"",_xlfn.XLOOKUP(Class!B153,Table1[ID],Table1[fname]),"")</f>
        <v/>
      </c>
      <c r="D153" s="76" t="str" cm="1">
        <f t="array" ref="D153">IF((B153&lt;&gt;"")*(COUNTIF(Table2[ID],Class!B153)&lt;&gt;0),INDEX(Attendance_sorted!$A$1:$CV$500,MATCH(Class!B153,Attendance_sorted!$A$1:$A$500),COUNTIF(Table2[ID],Class!B153)+1),"")</f>
        <v/>
      </c>
      <c r="E153" s="77" t="str" cm="1">
        <f t="array" aca="1" ref="E153" ca="1">IF(B153&lt;&gt;"",SUM(('Attendance table'!$A$2:$A$501=Class!B153)*('Attendance table'!$B$2:$CW$501&lt;&gt;"")*('Attendance table'!$B$1:$CW$1&gt;DATE(YEAR(TODAY()),MONTH(TODAY()),DAY(TODAY())-MOD(WEEKDAY(TODAY())-6,7))-((Table3[حساب الحضور من اخر عدد مرات])*7))),"")</f>
        <v/>
      </c>
      <c r="F153" s="79" t="str" cm="1">
        <f t="array" ref="F153">IF(B153&lt;&gt;"",IF(E153*100/Table3[حساب الحضور من اخر عدد مرات]&gt;100,1,E153/Table3[حساب الحضور من اخر عدد مرات]),"")</f>
        <v/>
      </c>
      <c r="G153" s="77" t="str">
        <f>IF(B153&lt;&gt;"",_xlfn.XLOOKUP(B153,Table1[ID],Table1[tel2]),"")</f>
        <v/>
      </c>
      <c r="H153" s="77" t="str">
        <f>IF(B153&lt;&gt;"",_xlfn.XLOOKUP(B153,Table1[ID],Table1[tel4]),"")</f>
        <v/>
      </c>
      <c r="I153" s="77" t="str">
        <f>IF(B153&lt;&gt;"",_xlfn.XLOOKUP(B153,Table1[ID],Table1[tel3]),"")</f>
        <v/>
      </c>
      <c r="J153" s="77" t="str">
        <f>IF(B153&lt;&gt;"",_xlfn.XLOOKUP(B153,Table1[ID],Table1[tel1]),"")</f>
        <v/>
      </c>
      <c r="K153" s="77" t="str">
        <f>IF($B153&lt;&gt;"",_xlfn.XLOOKUP(B153,Table1[ID],Table1[address1]),"")</f>
        <v/>
      </c>
      <c r="L153" s="77" t="str">
        <f>IF($B153&lt;&gt;"",_xlfn.XLOOKUP(B153,Table1[ID],Table1[address2]),"")</f>
        <v/>
      </c>
      <c r="M153" s="77" t="str">
        <f>IF($B153&lt;&gt;"",_xlfn.XLOOKUP(B153,Table1[ID],Table1[address3]),"")</f>
        <v/>
      </c>
      <c r="N153" s="77" t="str">
        <f>IF($B153&lt;&gt;"",_xlfn.XLOOKUP(B153,Table1[ID],Table1[address4]),"")</f>
        <v/>
      </c>
      <c r="O153" s="77" t="str">
        <f>IF($B153&lt;&gt;"",_xlfn.XLOOKUP(B153,Table1[ID],Table1[address5]),"")</f>
        <v/>
      </c>
      <c r="P153" s="77" t="str">
        <f>IF($B153&lt;&gt;"",_xlfn.XLOOKUP(B153,Table1[ID],Table1[address7]),"")</f>
        <v/>
      </c>
      <c r="Q153" s="77" t="str">
        <f>IF($B153&lt;&gt;"",_xlfn.XLOOKUP(B153,Table1[ID],Table1[address6]),"")</f>
        <v/>
      </c>
      <c r="R153" s="76" t="str">
        <f>IF($B153&lt;&gt;"",_xlfn.XLOOKUP(B153,Table1[ID],Table1[bdate]),"")</f>
        <v/>
      </c>
      <c r="S153" s="77" t="str">
        <f>IF($B153&lt;&gt;"",_xlfn.XLOOKUP(B153,Table1[ID],Table1[school_job]),"")</f>
        <v/>
      </c>
      <c r="T153" s="77" t="str">
        <f>IF($B153&lt;&gt;"",_xlfn.XLOOKUP(B153,Table1[ID],Table1[con_father]),"")</f>
        <v/>
      </c>
      <c r="U153" s="77" t="str">
        <f>IF($B153&lt;&gt;"",_xlfn.XLOOKUP(B153,Table1[ID],Table1[notes]),"")</f>
        <v/>
      </c>
      <c r="V153" s="80" t="str">
        <f>IF(B153&lt;&gt;"",IF(_xlfn.FLOOR.MATH(B153,100)=0,"غير موزع",_xlfn.XLOOKUP(_xlfn.FLOOR.MATH(B153,100),Classes!$A$1:$A$8,Classes!$B$1:$B$8,"error")),"")</f>
        <v/>
      </c>
    </row>
    <row r="154" spans="1:22" s="3" customFormat="1">
      <c r="A154" s="72" t="str">
        <f>IF(B154&lt;&gt;"",IF(_xlfn.XLOOKUP(TEXT(B154,"#"),'Standard report'!$B$5:$B$505,'Standard report'!$C$5:$C$505,"nn")="Company","=HYPERLINK("&amp;""""&amp;"https://raw.githubusercontent.com/KyrillosMorgan/preparatory/main/"&amp;B154&amp;".jpg"&amp;""""&amp;",IMAGE("&amp;""""&amp;"https://raw.githubusercontent.com/KyrillosMorgan/preparatory/main/"&amp;B154&amp;".jpg"&amp;""""&amp;"))",""),"")</f>
        <v/>
      </c>
      <c r="B154" s="77"/>
      <c r="C154" s="77" t="str">
        <f>IF(B154&lt;&gt;"",_xlfn.XLOOKUP(Class!B154,Table1[ID],Table1[fname]),"")</f>
        <v/>
      </c>
      <c r="D154" s="76" t="str" cm="1">
        <f t="array" ref="D154">IF((B154&lt;&gt;"")*(COUNTIF(Table2[ID],Class!B154)&lt;&gt;0),INDEX(Attendance_sorted!$A$1:$CV$500,MATCH(Class!B154,Attendance_sorted!$A$1:$A$500),COUNTIF(Table2[ID],Class!B154)+1),"")</f>
        <v/>
      </c>
      <c r="E154" s="77" t="str" cm="1">
        <f t="array" aca="1" ref="E154" ca="1">IF(B154&lt;&gt;"",SUM(('Attendance table'!$A$2:$A$501=Class!B154)*('Attendance table'!$B$2:$CW$501&lt;&gt;"")*('Attendance table'!$B$1:$CW$1&gt;DATE(YEAR(TODAY()),MONTH(TODAY()),DAY(TODAY())-MOD(WEEKDAY(TODAY())-6,7))-((Table3[حساب الحضور من اخر عدد مرات])*7))),"")</f>
        <v/>
      </c>
      <c r="F154" s="79" t="str" cm="1">
        <f t="array" ref="F154">IF(B154&lt;&gt;"",IF(E154*100/Table3[حساب الحضور من اخر عدد مرات]&gt;100,1,E154/Table3[حساب الحضور من اخر عدد مرات]),"")</f>
        <v/>
      </c>
      <c r="G154" s="77" t="str">
        <f>IF(B154&lt;&gt;"",_xlfn.XLOOKUP(B154,Table1[ID],Table1[tel2]),"")</f>
        <v/>
      </c>
      <c r="H154" s="77" t="str">
        <f>IF(B154&lt;&gt;"",_xlfn.XLOOKUP(B154,Table1[ID],Table1[tel4]),"")</f>
        <v/>
      </c>
      <c r="I154" s="77" t="str">
        <f>IF(B154&lt;&gt;"",_xlfn.XLOOKUP(B154,Table1[ID],Table1[tel3]),"")</f>
        <v/>
      </c>
      <c r="J154" s="77" t="str">
        <f>IF(B154&lt;&gt;"",_xlfn.XLOOKUP(B154,Table1[ID],Table1[tel1]),"")</f>
        <v/>
      </c>
      <c r="K154" s="77" t="str">
        <f>IF($B154&lt;&gt;"",_xlfn.XLOOKUP(B154,Table1[ID],Table1[address1]),"")</f>
        <v/>
      </c>
      <c r="L154" s="77" t="str">
        <f>IF($B154&lt;&gt;"",_xlfn.XLOOKUP(B154,Table1[ID],Table1[address2]),"")</f>
        <v/>
      </c>
      <c r="M154" s="77" t="str">
        <f>IF($B154&lt;&gt;"",_xlfn.XLOOKUP(B154,Table1[ID],Table1[address3]),"")</f>
        <v/>
      </c>
      <c r="N154" s="77" t="str">
        <f>IF($B154&lt;&gt;"",_xlfn.XLOOKUP(B154,Table1[ID],Table1[address4]),"")</f>
        <v/>
      </c>
      <c r="O154" s="77" t="str">
        <f>IF($B154&lt;&gt;"",_xlfn.XLOOKUP(B154,Table1[ID],Table1[address5]),"")</f>
        <v/>
      </c>
      <c r="P154" s="77" t="str">
        <f>IF($B154&lt;&gt;"",_xlfn.XLOOKUP(B154,Table1[ID],Table1[address7]),"")</f>
        <v/>
      </c>
      <c r="Q154" s="77" t="str">
        <f>IF($B154&lt;&gt;"",_xlfn.XLOOKUP(B154,Table1[ID],Table1[address6]),"")</f>
        <v/>
      </c>
      <c r="R154" s="76" t="str">
        <f>IF($B154&lt;&gt;"",_xlfn.XLOOKUP(B154,Table1[ID],Table1[bdate]),"")</f>
        <v/>
      </c>
      <c r="S154" s="77" t="str">
        <f>IF($B154&lt;&gt;"",_xlfn.XLOOKUP(B154,Table1[ID],Table1[school_job]),"")</f>
        <v/>
      </c>
      <c r="T154" s="77" t="str">
        <f>IF($B154&lt;&gt;"",_xlfn.XLOOKUP(B154,Table1[ID],Table1[con_father]),"")</f>
        <v/>
      </c>
      <c r="U154" s="77" t="str">
        <f>IF($B154&lt;&gt;"",_xlfn.XLOOKUP(B154,Table1[ID],Table1[notes]),"")</f>
        <v/>
      </c>
      <c r="V154" s="80" t="str">
        <f>IF(B154&lt;&gt;"",IF(_xlfn.FLOOR.MATH(B154,100)=0,"غير موزع",_xlfn.XLOOKUP(_xlfn.FLOOR.MATH(B154,100),Classes!$A$1:$A$8,Classes!$B$1:$B$8,"error")),"")</f>
        <v/>
      </c>
    </row>
    <row r="155" spans="1:22" s="3" customFormat="1">
      <c r="A155" s="72" t="str">
        <f>IF(B155&lt;&gt;"",IF(_xlfn.XLOOKUP(TEXT(B155,"#"),'Standard report'!$B$5:$B$505,'Standard report'!$C$5:$C$505,"nn")="Company","=HYPERLINK("&amp;""""&amp;"https://raw.githubusercontent.com/KyrillosMorgan/preparatory/main/"&amp;B155&amp;".jpg"&amp;""""&amp;",IMAGE("&amp;""""&amp;"https://raw.githubusercontent.com/KyrillosMorgan/preparatory/main/"&amp;B155&amp;".jpg"&amp;""""&amp;"))",""),"")</f>
        <v/>
      </c>
      <c r="B155" s="77"/>
      <c r="C155" s="77" t="str">
        <f>IF(B155&lt;&gt;"",_xlfn.XLOOKUP(Class!B155,Table1[ID],Table1[fname]),"")</f>
        <v/>
      </c>
      <c r="D155" s="76" t="str" cm="1">
        <f t="array" ref="D155">IF((B155&lt;&gt;"")*(COUNTIF(Table2[ID],Class!B155)&lt;&gt;0),INDEX(Attendance_sorted!$A$1:$CV$500,MATCH(Class!B155,Attendance_sorted!$A$1:$A$500),COUNTIF(Table2[ID],Class!B155)+1),"")</f>
        <v/>
      </c>
      <c r="E155" s="77" t="str" cm="1">
        <f t="array" aca="1" ref="E155" ca="1">IF(B155&lt;&gt;"",SUM(('Attendance table'!$A$2:$A$501=Class!B155)*('Attendance table'!$B$2:$CW$501&lt;&gt;"")*('Attendance table'!$B$1:$CW$1&gt;DATE(YEAR(TODAY()),MONTH(TODAY()),DAY(TODAY())-MOD(WEEKDAY(TODAY())-6,7))-((Table3[حساب الحضور من اخر عدد مرات])*7))),"")</f>
        <v/>
      </c>
      <c r="F155" s="79" t="str" cm="1">
        <f t="array" ref="F155">IF(B155&lt;&gt;"",IF(E155*100/Table3[حساب الحضور من اخر عدد مرات]&gt;100,1,E155/Table3[حساب الحضور من اخر عدد مرات]),"")</f>
        <v/>
      </c>
      <c r="G155" s="77" t="str">
        <f>IF(B155&lt;&gt;"",_xlfn.XLOOKUP(B155,Table1[ID],Table1[tel2]),"")</f>
        <v/>
      </c>
      <c r="H155" s="77" t="str">
        <f>IF(B155&lt;&gt;"",_xlfn.XLOOKUP(B155,Table1[ID],Table1[tel4]),"")</f>
        <v/>
      </c>
      <c r="I155" s="77" t="str">
        <f>IF(B155&lt;&gt;"",_xlfn.XLOOKUP(B155,Table1[ID],Table1[tel3]),"")</f>
        <v/>
      </c>
      <c r="J155" s="77" t="str">
        <f>IF(B155&lt;&gt;"",_xlfn.XLOOKUP(B155,Table1[ID],Table1[tel1]),"")</f>
        <v/>
      </c>
      <c r="K155" s="77" t="str">
        <f>IF($B155&lt;&gt;"",_xlfn.XLOOKUP(B155,Table1[ID],Table1[address1]),"")</f>
        <v/>
      </c>
      <c r="L155" s="77" t="str">
        <f>IF($B155&lt;&gt;"",_xlfn.XLOOKUP(B155,Table1[ID],Table1[address2]),"")</f>
        <v/>
      </c>
      <c r="M155" s="77" t="str">
        <f>IF($B155&lt;&gt;"",_xlfn.XLOOKUP(B155,Table1[ID],Table1[address3]),"")</f>
        <v/>
      </c>
      <c r="N155" s="77" t="str">
        <f>IF($B155&lt;&gt;"",_xlfn.XLOOKUP(B155,Table1[ID],Table1[address4]),"")</f>
        <v/>
      </c>
      <c r="O155" s="77" t="str">
        <f>IF($B155&lt;&gt;"",_xlfn.XLOOKUP(B155,Table1[ID],Table1[address5]),"")</f>
        <v/>
      </c>
      <c r="P155" s="77" t="str">
        <f>IF($B155&lt;&gt;"",_xlfn.XLOOKUP(B155,Table1[ID],Table1[address7]),"")</f>
        <v/>
      </c>
      <c r="Q155" s="77" t="str">
        <f>IF($B155&lt;&gt;"",_xlfn.XLOOKUP(B155,Table1[ID],Table1[address6]),"")</f>
        <v/>
      </c>
      <c r="R155" s="76" t="str">
        <f>IF($B155&lt;&gt;"",_xlfn.XLOOKUP(B155,Table1[ID],Table1[bdate]),"")</f>
        <v/>
      </c>
      <c r="S155" s="77" t="str">
        <f>IF($B155&lt;&gt;"",_xlfn.XLOOKUP(B155,Table1[ID],Table1[school_job]),"")</f>
        <v/>
      </c>
      <c r="T155" s="77" t="str">
        <f>IF($B155&lt;&gt;"",_xlfn.XLOOKUP(B155,Table1[ID],Table1[con_father]),"")</f>
        <v/>
      </c>
      <c r="U155" s="77" t="str">
        <f>IF($B155&lt;&gt;"",_xlfn.XLOOKUP(B155,Table1[ID],Table1[notes]),"")</f>
        <v/>
      </c>
      <c r="V155" s="80" t="str">
        <f>IF(B155&lt;&gt;"",IF(_xlfn.FLOOR.MATH(B155,100)=0,"غير موزع",_xlfn.XLOOKUP(_xlfn.FLOOR.MATH(B155,100),Classes!$A$1:$A$8,Classes!$B$1:$B$8,"error")),"")</f>
        <v/>
      </c>
    </row>
    <row r="156" spans="1:22" s="3" customFormat="1">
      <c r="A156" s="72" t="str">
        <f>IF(B156&lt;&gt;"",IF(_xlfn.XLOOKUP(TEXT(B156,"#"),'Standard report'!$B$5:$B$505,'Standard report'!$C$5:$C$505,"nn")="Company","=HYPERLINK("&amp;""""&amp;"https://raw.githubusercontent.com/KyrillosMorgan/preparatory/main/"&amp;B156&amp;".jpg"&amp;""""&amp;",IMAGE("&amp;""""&amp;"https://raw.githubusercontent.com/KyrillosMorgan/preparatory/main/"&amp;B156&amp;".jpg"&amp;""""&amp;"))",""),"")</f>
        <v/>
      </c>
      <c r="B156" s="77"/>
      <c r="C156" s="77" t="str">
        <f>IF(B156&lt;&gt;"",_xlfn.XLOOKUP(Class!B156,Table1[ID],Table1[fname]),"")</f>
        <v/>
      </c>
      <c r="D156" s="76" t="str" cm="1">
        <f t="array" ref="D156">IF((B156&lt;&gt;"")*(COUNTIF(Table2[ID],Class!B156)&lt;&gt;0),INDEX(Attendance_sorted!$A$1:$CV$500,MATCH(Class!B156,Attendance_sorted!$A$1:$A$500),COUNTIF(Table2[ID],Class!B156)+1),"")</f>
        <v/>
      </c>
      <c r="E156" s="77" t="str" cm="1">
        <f t="array" aca="1" ref="E156" ca="1">IF(B156&lt;&gt;"",SUM(('Attendance table'!$A$2:$A$501=Class!B156)*('Attendance table'!$B$2:$CW$501&lt;&gt;"")*('Attendance table'!$B$1:$CW$1&gt;DATE(YEAR(TODAY()),MONTH(TODAY()),DAY(TODAY())-MOD(WEEKDAY(TODAY())-6,7))-((Table3[حساب الحضور من اخر عدد مرات])*7))),"")</f>
        <v/>
      </c>
      <c r="F156" s="79" t="str" cm="1">
        <f t="array" ref="F156">IF(B156&lt;&gt;"",IF(E156*100/Table3[حساب الحضور من اخر عدد مرات]&gt;100,1,E156/Table3[حساب الحضور من اخر عدد مرات]),"")</f>
        <v/>
      </c>
      <c r="G156" s="77" t="str">
        <f>IF(B156&lt;&gt;"",_xlfn.XLOOKUP(B156,Table1[ID],Table1[tel2]),"")</f>
        <v/>
      </c>
      <c r="H156" s="77" t="str">
        <f>IF(B156&lt;&gt;"",_xlfn.XLOOKUP(B156,Table1[ID],Table1[tel4]),"")</f>
        <v/>
      </c>
      <c r="I156" s="77" t="str">
        <f>IF(B156&lt;&gt;"",_xlfn.XLOOKUP(B156,Table1[ID],Table1[tel3]),"")</f>
        <v/>
      </c>
      <c r="J156" s="77" t="str">
        <f>IF(B156&lt;&gt;"",_xlfn.XLOOKUP(B156,Table1[ID],Table1[tel1]),"")</f>
        <v/>
      </c>
      <c r="K156" s="77" t="str">
        <f>IF($B156&lt;&gt;"",_xlfn.XLOOKUP(B156,Table1[ID],Table1[address1]),"")</f>
        <v/>
      </c>
      <c r="L156" s="77" t="str">
        <f>IF($B156&lt;&gt;"",_xlfn.XLOOKUP(B156,Table1[ID],Table1[address2]),"")</f>
        <v/>
      </c>
      <c r="M156" s="77" t="str">
        <f>IF($B156&lt;&gt;"",_xlfn.XLOOKUP(B156,Table1[ID],Table1[address3]),"")</f>
        <v/>
      </c>
      <c r="N156" s="77" t="str">
        <f>IF($B156&lt;&gt;"",_xlfn.XLOOKUP(B156,Table1[ID],Table1[address4]),"")</f>
        <v/>
      </c>
      <c r="O156" s="77" t="str">
        <f>IF($B156&lt;&gt;"",_xlfn.XLOOKUP(B156,Table1[ID],Table1[address5]),"")</f>
        <v/>
      </c>
      <c r="P156" s="77" t="str">
        <f>IF($B156&lt;&gt;"",_xlfn.XLOOKUP(B156,Table1[ID],Table1[address7]),"")</f>
        <v/>
      </c>
      <c r="Q156" s="77" t="str">
        <f>IF($B156&lt;&gt;"",_xlfn.XLOOKUP(B156,Table1[ID],Table1[address6]),"")</f>
        <v/>
      </c>
      <c r="R156" s="76" t="str">
        <f>IF($B156&lt;&gt;"",_xlfn.XLOOKUP(B156,Table1[ID],Table1[bdate]),"")</f>
        <v/>
      </c>
      <c r="S156" s="77" t="str">
        <f>IF($B156&lt;&gt;"",_xlfn.XLOOKUP(B156,Table1[ID],Table1[school_job]),"")</f>
        <v/>
      </c>
      <c r="T156" s="77" t="str">
        <f>IF($B156&lt;&gt;"",_xlfn.XLOOKUP(B156,Table1[ID],Table1[con_father]),"")</f>
        <v/>
      </c>
      <c r="U156" s="77" t="str">
        <f>IF($B156&lt;&gt;"",_xlfn.XLOOKUP(B156,Table1[ID],Table1[notes]),"")</f>
        <v/>
      </c>
      <c r="V156" s="80" t="str">
        <f>IF(B156&lt;&gt;"",IF(_xlfn.FLOOR.MATH(B156,100)=0,"غير موزع",_xlfn.XLOOKUP(_xlfn.FLOOR.MATH(B156,100),Classes!$A$1:$A$8,Classes!$B$1:$B$8,"error")),"")</f>
        <v/>
      </c>
    </row>
    <row r="157" spans="1:22" s="3" customFormat="1">
      <c r="A157" s="72" t="str">
        <f>IF(B157&lt;&gt;"",IF(_xlfn.XLOOKUP(TEXT(B157,"#"),'Standard report'!$B$5:$B$505,'Standard report'!$C$5:$C$505,"nn")="Company","=HYPERLINK("&amp;""""&amp;"https://raw.githubusercontent.com/KyrillosMorgan/preparatory/main/"&amp;B157&amp;".jpg"&amp;""""&amp;",IMAGE("&amp;""""&amp;"https://raw.githubusercontent.com/KyrillosMorgan/preparatory/main/"&amp;B157&amp;".jpg"&amp;""""&amp;"))",""),"")</f>
        <v/>
      </c>
      <c r="B157" s="77"/>
      <c r="C157" s="77" t="str">
        <f>IF(B157&lt;&gt;"",_xlfn.XLOOKUP(Class!B157,Table1[ID],Table1[fname]),"")</f>
        <v/>
      </c>
      <c r="D157" s="76" t="str" cm="1">
        <f t="array" ref="D157">IF((B157&lt;&gt;"")*(COUNTIF(Table2[ID],Class!B157)&lt;&gt;0),INDEX(Attendance_sorted!$A$1:$CV$500,MATCH(Class!B157,Attendance_sorted!$A$1:$A$500),COUNTIF(Table2[ID],Class!B157)+1),"")</f>
        <v/>
      </c>
      <c r="E157" s="77" t="str" cm="1">
        <f t="array" aca="1" ref="E157" ca="1">IF(B157&lt;&gt;"",SUM(('Attendance table'!$A$2:$A$501=Class!B157)*('Attendance table'!$B$2:$CW$501&lt;&gt;"")*('Attendance table'!$B$1:$CW$1&gt;DATE(YEAR(TODAY()),MONTH(TODAY()),DAY(TODAY())-MOD(WEEKDAY(TODAY())-6,7))-((Table3[حساب الحضور من اخر عدد مرات])*7))),"")</f>
        <v/>
      </c>
      <c r="F157" s="79" t="str" cm="1">
        <f t="array" ref="F157">IF(B157&lt;&gt;"",IF(E157*100/Table3[حساب الحضور من اخر عدد مرات]&gt;100,1,E157/Table3[حساب الحضور من اخر عدد مرات]),"")</f>
        <v/>
      </c>
      <c r="G157" s="77" t="str">
        <f>IF(B157&lt;&gt;"",_xlfn.XLOOKUP(B157,Table1[ID],Table1[tel2]),"")</f>
        <v/>
      </c>
      <c r="H157" s="77" t="str">
        <f>IF(B157&lt;&gt;"",_xlfn.XLOOKUP(B157,Table1[ID],Table1[tel4]),"")</f>
        <v/>
      </c>
      <c r="I157" s="77" t="str">
        <f>IF(B157&lt;&gt;"",_xlfn.XLOOKUP(B157,Table1[ID],Table1[tel3]),"")</f>
        <v/>
      </c>
      <c r="J157" s="77" t="str">
        <f>IF(B157&lt;&gt;"",_xlfn.XLOOKUP(B157,Table1[ID],Table1[tel1]),"")</f>
        <v/>
      </c>
      <c r="K157" s="77" t="str">
        <f>IF($B157&lt;&gt;"",_xlfn.XLOOKUP(B157,Table1[ID],Table1[address1]),"")</f>
        <v/>
      </c>
      <c r="L157" s="77" t="str">
        <f>IF($B157&lt;&gt;"",_xlfn.XLOOKUP(B157,Table1[ID],Table1[address2]),"")</f>
        <v/>
      </c>
      <c r="M157" s="77" t="str">
        <f>IF($B157&lt;&gt;"",_xlfn.XLOOKUP(B157,Table1[ID],Table1[address3]),"")</f>
        <v/>
      </c>
      <c r="N157" s="77" t="str">
        <f>IF($B157&lt;&gt;"",_xlfn.XLOOKUP(B157,Table1[ID],Table1[address4]),"")</f>
        <v/>
      </c>
      <c r="O157" s="77" t="str">
        <f>IF($B157&lt;&gt;"",_xlfn.XLOOKUP(B157,Table1[ID],Table1[address5]),"")</f>
        <v/>
      </c>
      <c r="P157" s="77" t="str">
        <f>IF($B157&lt;&gt;"",_xlfn.XLOOKUP(B157,Table1[ID],Table1[address7]),"")</f>
        <v/>
      </c>
      <c r="Q157" s="77" t="str">
        <f>IF($B157&lt;&gt;"",_xlfn.XLOOKUP(B157,Table1[ID],Table1[address6]),"")</f>
        <v/>
      </c>
      <c r="R157" s="76" t="str">
        <f>IF($B157&lt;&gt;"",_xlfn.XLOOKUP(B157,Table1[ID],Table1[bdate]),"")</f>
        <v/>
      </c>
      <c r="S157" s="77" t="str">
        <f>IF($B157&lt;&gt;"",_xlfn.XLOOKUP(B157,Table1[ID],Table1[school_job]),"")</f>
        <v/>
      </c>
      <c r="T157" s="77" t="str">
        <f>IF($B157&lt;&gt;"",_xlfn.XLOOKUP(B157,Table1[ID],Table1[con_father]),"")</f>
        <v/>
      </c>
      <c r="U157" s="77" t="str">
        <f>IF($B157&lt;&gt;"",_xlfn.XLOOKUP(B157,Table1[ID],Table1[notes]),"")</f>
        <v/>
      </c>
      <c r="V157" s="80" t="str">
        <f>IF(B157&lt;&gt;"",IF(_xlfn.FLOOR.MATH(B157,100)=0,"غير موزع",_xlfn.XLOOKUP(_xlfn.FLOOR.MATH(B157,100),Classes!$A$1:$A$8,Classes!$B$1:$B$8,"error")),"")</f>
        <v/>
      </c>
    </row>
    <row r="158" spans="1:22" s="3" customFormat="1">
      <c r="A158" s="72" t="str">
        <f>IF(B158&lt;&gt;"",IF(_xlfn.XLOOKUP(TEXT(B158,"#"),'Standard report'!$B$5:$B$505,'Standard report'!$C$5:$C$505,"nn")="Company","=HYPERLINK("&amp;""""&amp;"https://raw.githubusercontent.com/KyrillosMorgan/preparatory/main/"&amp;B158&amp;".jpg"&amp;""""&amp;",IMAGE("&amp;""""&amp;"https://raw.githubusercontent.com/KyrillosMorgan/preparatory/main/"&amp;B158&amp;".jpg"&amp;""""&amp;"))",""),"")</f>
        <v/>
      </c>
      <c r="B158" s="77"/>
      <c r="C158" s="77" t="str">
        <f>IF(B158&lt;&gt;"",_xlfn.XLOOKUP(Class!B158,Table1[ID],Table1[fname]),"")</f>
        <v/>
      </c>
      <c r="D158" s="76" t="str" cm="1">
        <f t="array" ref="D158">IF((B158&lt;&gt;"")*(COUNTIF(Table2[ID],Class!B158)&lt;&gt;0),INDEX(Attendance_sorted!$A$1:$CV$500,MATCH(Class!B158,Attendance_sorted!$A$1:$A$500),COUNTIF(Table2[ID],Class!B158)+1),"")</f>
        <v/>
      </c>
      <c r="E158" s="77" t="str" cm="1">
        <f t="array" aca="1" ref="E158" ca="1">IF(B158&lt;&gt;"",SUM(('Attendance table'!$A$2:$A$501=Class!B158)*('Attendance table'!$B$2:$CW$501&lt;&gt;"")*('Attendance table'!$B$1:$CW$1&gt;DATE(YEAR(TODAY()),MONTH(TODAY()),DAY(TODAY())-MOD(WEEKDAY(TODAY())-6,7))-((Table3[حساب الحضور من اخر عدد مرات])*7))),"")</f>
        <v/>
      </c>
      <c r="F158" s="79" t="str" cm="1">
        <f t="array" ref="F158">IF(B158&lt;&gt;"",IF(E158*100/Table3[حساب الحضور من اخر عدد مرات]&gt;100,1,E158/Table3[حساب الحضور من اخر عدد مرات]),"")</f>
        <v/>
      </c>
      <c r="G158" s="77" t="str">
        <f>IF(B158&lt;&gt;"",_xlfn.XLOOKUP(B158,Table1[ID],Table1[tel2]),"")</f>
        <v/>
      </c>
      <c r="H158" s="77" t="str">
        <f>IF(B158&lt;&gt;"",_xlfn.XLOOKUP(B158,Table1[ID],Table1[tel4]),"")</f>
        <v/>
      </c>
      <c r="I158" s="77" t="str">
        <f>IF(B158&lt;&gt;"",_xlfn.XLOOKUP(B158,Table1[ID],Table1[tel3]),"")</f>
        <v/>
      </c>
      <c r="J158" s="77" t="str">
        <f>IF(B158&lt;&gt;"",_xlfn.XLOOKUP(B158,Table1[ID],Table1[tel1]),"")</f>
        <v/>
      </c>
      <c r="K158" s="77" t="str">
        <f>IF($B158&lt;&gt;"",_xlfn.XLOOKUP(B158,Table1[ID],Table1[address1]),"")</f>
        <v/>
      </c>
      <c r="L158" s="77" t="str">
        <f>IF($B158&lt;&gt;"",_xlfn.XLOOKUP(B158,Table1[ID],Table1[address2]),"")</f>
        <v/>
      </c>
      <c r="M158" s="77" t="str">
        <f>IF($B158&lt;&gt;"",_xlfn.XLOOKUP(B158,Table1[ID],Table1[address3]),"")</f>
        <v/>
      </c>
      <c r="N158" s="77" t="str">
        <f>IF($B158&lt;&gt;"",_xlfn.XLOOKUP(B158,Table1[ID],Table1[address4]),"")</f>
        <v/>
      </c>
      <c r="O158" s="77" t="str">
        <f>IF($B158&lt;&gt;"",_xlfn.XLOOKUP(B158,Table1[ID],Table1[address5]),"")</f>
        <v/>
      </c>
      <c r="P158" s="77" t="str">
        <f>IF($B158&lt;&gt;"",_xlfn.XLOOKUP(B158,Table1[ID],Table1[address7]),"")</f>
        <v/>
      </c>
      <c r="Q158" s="77" t="str">
        <f>IF($B158&lt;&gt;"",_xlfn.XLOOKUP(B158,Table1[ID],Table1[address6]),"")</f>
        <v/>
      </c>
      <c r="R158" s="76" t="str">
        <f>IF($B158&lt;&gt;"",_xlfn.XLOOKUP(B158,Table1[ID],Table1[bdate]),"")</f>
        <v/>
      </c>
      <c r="S158" s="77" t="str">
        <f>IF($B158&lt;&gt;"",_xlfn.XLOOKUP(B158,Table1[ID],Table1[school_job]),"")</f>
        <v/>
      </c>
      <c r="T158" s="77" t="str">
        <f>IF($B158&lt;&gt;"",_xlfn.XLOOKUP(B158,Table1[ID],Table1[con_father]),"")</f>
        <v/>
      </c>
      <c r="U158" s="77" t="str">
        <f>IF($B158&lt;&gt;"",_xlfn.XLOOKUP(B158,Table1[ID],Table1[notes]),"")</f>
        <v/>
      </c>
      <c r="V158" s="80" t="str">
        <f>IF(B158&lt;&gt;"",IF(_xlfn.FLOOR.MATH(B158,100)=0,"غير موزع",_xlfn.XLOOKUP(_xlfn.FLOOR.MATH(B158,100),Classes!$A$1:$A$8,Classes!$B$1:$B$8,"error")),"")</f>
        <v/>
      </c>
    </row>
    <row r="159" spans="1:22" s="3" customFormat="1">
      <c r="A159" s="72" t="str">
        <f>IF(B159&lt;&gt;"",IF(_xlfn.XLOOKUP(TEXT(B159,"#"),'Standard report'!$B$5:$B$505,'Standard report'!$C$5:$C$505,"nn")="Company","=HYPERLINK("&amp;""""&amp;"https://raw.githubusercontent.com/KyrillosMorgan/preparatory/main/"&amp;B159&amp;".jpg"&amp;""""&amp;",IMAGE("&amp;""""&amp;"https://raw.githubusercontent.com/KyrillosMorgan/preparatory/main/"&amp;B159&amp;".jpg"&amp;""""&amp;"))",""),"")</f>
        <v/>
      </c>
      <c r="B159" s="77"/>
      <c r="C159" s="77" t="str">
        <f>IF(B159&lt;&gt;"",_xlfn.XLOOKUP(Class!B159,Table1[ID],Table1[fname]),"")</f>
        <v/>
      </c>
      <c r="D159" s="76" t="str" cm="1">
        <f t="array" ref="D159">IF((B159&lt;&gt;"")*(COUNTIF(Table2[ID],Class!B159)&lt;&gt;0),INDEX(Attendance_sorted!$A$1:$CV$500,MATCH(Class!B159,Attendance_sorted!$A$1:$A$500),COUNTIF(Table2[ID],Class!B159)+1),"")</f>
        <v/>
      </c>
      <c r="E159" s="77" t="str" cm="1">
        <f t="array" aca="1" ref="E159" ca="1">IF(B159&lt;&gt;"",SUM(('Attendance table'!$A$2:$A$501=Class!B159)*('Attendance table'!$B$2:$CW$501&lt;&gt;"")*('Attendance table'!$B$1:$CW$1&gt;DATE(YEAR(TODAY()),MONTH(TODAY()),DAY(TODAY())-MOD(WEEKDAY(TODAY())-6,7))-((Table3[حساب الحضور من اخر عدد مرات])*7))),"")</f>
        <v/>
      </c>
      <c r="F159" s="79" t="str" cm="1">
        <f t="array" ref="F159">IF(B159&lt;&gt;"",IF(E159*100/Table3[حساب الحضور من اخر عدد مرات]&gt;100,1,E159/Table3[حساب الحضور من اخر عدد مرات]),"")</f>
        <v/>
      </c>
      <c r="G159" s="77" t="str">
        <f>IF(B159&lt;&gt;"",_xlfn.XLOOKUP(B159,Table1[ID],Table1[tel2]),"")</f>
        <v/>
      </c>
      <c r="H159" s="77" t="str">
        <f>IF(B159&lt;&gt;"",_xlfn.XLOOKUP(B159,Table1[ID],Table1[tel4]),"")</f>
        <v/>
      </c>
      <c r="I159" s="77" t="str">
        <f>IF(B159&lt;&gt;"",_xlfn.XLOOKUP(B159,Table1[ID],Table1[tel3]),"")</f>
        <v/>
      </c>
      <c r="J159" s="77" t="str">
        <f>IF(B159&lt;&gt;"",_xlfn.XLOOKUP(B159,Table1[ID],Table1[tel1]),"")</f>
        <v/>
      </c>
      <c r="K159" s="77" t="str">
        <f>IF($B159&lt;&gt;"",_xlfn.XLOOKUP(B159,Table1[ID],Table1[address1]),"")</f>
        <v/>
      </c>
      <c r="L159" s="77" t="str">
        <f>IF($B159&lt;&gt;"",_xlfn.XLOOKUP(B159,Table1[ID],Table1[address2]),"")</f>
        <v/>
      </c>
      <c r="M159" s="77" t="str">
        <f>IF($B159&lt;&gt;"",_xlfn.XLOOKUP(B159,Table1[ID],Table1[address3]),"")</f>
        <v/>
      </c>
      <c r="N159" s="77" t="str">
        <f>IF($B159&lt;&gt;"",_xlfn.XLOOKUP(B159,Table1[ID],Table1[address4]),"")</f>
        <v/>
      </c>
      <c r="O159" s="77" t="str">
        <f>IF($B159&lt;&gt;"",_xlfn.XLOOKUP(B159,Table1[ID],Table1[address5]),"")</f>
        <v/>
      </c>
      <c r="P159" s="77" t="str">
        <f>IF($B159&lt;&gt;"",_xlfn.XLOOKUP(B159,Table1[ID],Table1[address7]),"")</f>
        <v/>
      </c>
      <c r="Q159" s="77" t="str">
        <f>IF($B159&lt;&gt;"",_xlfn.XLOOKUP(B159,Table1[ID],Table1[address6]),"")</f>
        <v/>
      </c>
      <c r="R159" s="76" t="str">
        <f>IF($B159&lt;&gt;"",_xlfn.XLOOKUP(B159,Table1[ID],Table1[bdate]),"")</f>
        <v/>
      </c>
      <c r="S159" s="77" t="str">
        <f>IF($B159&lt;&gt;"",_xlfn.XLOOKUP(B159,Table1[ID],Table1[school_job]),"")</f>
        <v/>
      </c>
      <c r="T159" s="77" t="str">
        <f>IF($B159&lt;&gt;"",_xlfn.XLOOKUP(B159,Table1[ID],Table1[con_father]),"")</f>
        <v/>
      </c>
      <c r="U159" s="77" t="str">
        <f>IF($B159&lt;&gt;"",_xlfn.XLOOKUP(B159,Table1[ID],Table1[notes]),"")</f>
        <v/>
      </c>
      <c r="V159" s="80" t="str">
        <f>IF(B159&lt;&gt;"",IF(_xlfn.FLOOR.MATH(B159,100)=0,"غير موزع",_xlfn.XLOOKUP(_xlfn.FLOOR.MATH(B159,100),Classes!$A$1:$A$8,Classes!$B$1:$B$8,"error")),"")</f>
        <v/>
      </c>
    </row>
    <row r="160" spans="1:22" s="3" customFormat="1">
      <c r="A160" s="72" t="str">
        <f>IF(B160&lt;&gt;"",IF(_xlfn.XLOOKUP(TEXT(B160,"#"),'Standard report'!$B$5:$B$505,'Standard report'!$C$5:$C$505,"nn")="Company","=HYPERLINK("&amp;""""&amp;"https://raw.githubusercontent.com/KyrillosMorgan/preparatory/main/"&amp;B160&amp;".jpg"&amp;""""&amp;",IMAGE("&amp;""""&amp;"https://raw.githubusercontent.com/KyrillosMorgan/preparatory/main/"&amp;B160&amp;".jpg"&amp;""""&amp;"))",""),"")</f>
        <v/>
      </c>
      <c r="B160" s="77"/>
      <c r="C160" s="77" t="str">
        <f>IF(B160&lt;&gt;"",_xlfn.XLOOKUP(Class!B160,Table1[ID],Table1[fname]),"")</f>
        <v/>
      </c>
      <c r="D160" s="76" t="str" cm="1">
        <f t="array" ref="D160">IF((B160&lt;&gt;"")*(COUNTIF(Table2[ID],Class!B160)&lt;&gt;0),INDEX(Attendance_sorted!$A$1:$CV$500,MATCH(Class!B160,Attendance_sorted!$A$1:$A$500),COUNTIF(Table2[ID],Class!B160)+1),"")</f>
        <v/>
      </c>
      <c r="E160" s="77" t="str" cm="1">
        <f t="array" aca="1" ref="E160" ca="1">IF(B160&lt;&gt;"",SUM(('Attendance table'!$A$2:$A$501=Class!B160)*('Attendance table'!$B$2:$CW$501&lt;&gt;"")*('Attendance table'!$B$1:$CW$1&gt;DATE(YEAR(TODAY()),MONTH(TODAY()),DAY(TODAY())-MOD(WEEKDAY(TODAY())-6,7))-((Table3[حساب الحضور من اخر عدد مرات])*7))),"")</f>
        <v/>
      </c>
      <c r="F160" s="79" t="str" cm="1">
        <f t="array" ref="F160">IF(B160&lt;&gt;"",IF(E160*100/Table3[حساب الحضور من اخر عدد مرات]&gt;100,1,E160/Table3[حساب الحضور من اخر عدد مرات]),"")</f>
        <v/>
      </c>
      <c r="G160" s="77" t="str">
        <f>IF(B160&lt;&gt;"",_xlfn.XLOOKUP(B160,Table1[ID],Table1[tel2]),"")</f>
        <v/>
      </c>
      <c r="H160" s="77" t="str">
        <f>IF(B160&lt;&gt;"",_xlfn.XLOOKUP(B160,Table1[ID],Table1[tel4]),"")</f>
        <v/>
      </c>
      <c r="I160" s="77" t="str">
        <f>IF(B160&lt;&gt;"",_xlfn.XLOOKUP(B160,Table1[ID],Table1[tel3]),"")</f>
        <v/>
      </c>
      <c r="J160" s="77" t="str">
        <f>IF(B160&lt;&gt;"",_xlfn.XLOOKUP(B160,Table1[ID],Table1[tel1]),"")</f>
        <v/>
      </c>
      <c r="K160" s="77" t="str">
        <f>IF($B160&lt;&gt;"",_xlfn.XLOOKUP(B160,Table1[ID],Table1[address1]),"")</f>
        <v/>
      </c>
      <c r="L160" s="77" t="str">
        <f>IF($B160&lt;&gt;"",_xlfn.XLOOKUP(B160,Table1[ID],Table1[address2]),"")</f>
        <v/>
      </c>
      <c r="M160" s="77" t="str">
        <f>IF($B160&lt;&gt;"",_xlfn.XLOOKUP(B160,Table1[ID],Table1[address3]),"")</f>
        <v/>
      </c>
      <c r="N160" s="77" t="str">
        <f>IF($B160&lt;&gt;"",_xlfn.XLOOKUP(B160,Table1[ID],Table1[address4]),"")</f>
        <v/>
      </c>
      <c r="O160" s="77" t="str">
        <f>IF($B160&lt;&gt;"",_xlfn.XLOOKUP(B160,Table1[ID],Table1[address5]),"")</f>
        <v/>
      </c>
      <c r="P160" s="77" t="str">
        <f>IF($B160&lt;&gt;"",_xlfn.XLOOKUP(B160,Table1[ID],Table1[address7]),"")</f>
        <v/>
      </c>
      <c r="Q160" s="77" t="str">
        <f>IF($B160&lt;&gt;"",_xlfn.XLOOKUP(B160,Table1[ID],Table1[address6]),"")</f>
        <v/>
      </c>
      <c r="R160" s="76" t="str">
        <f>IF($B160&lt;&gt;"",_xlfn.XLOOKUP(B160,Table1[ID],Table1[bdate]),"")</f>
        <v/>
      </c>
      <c r="S160" s="77" t="str">
        <f>IF($B160&lt;&gt;"",_xlfn.XLOOKUP(B160,Table1[ID],Table1[school_job]),"")</f>
        <v/>
      </c>
      <c r="T160" s="77" t="str">
        <f>IF($B160&lt;&gt;"",_xlfn.XLOOKUP(B160,Table1[ID],Table1[con_father]),"")</f>
        <v/>
      </c>
      <c r="U160" s="77" t="str">
        <f>IF($B160&lt;&gt;"",_xlfn.XLOOKUP(B160,Table1[ID],Table1[notes]),"")</f>
        <v/>
      </c>
      <c r="V160" s="80" t="str">
        <f>IF(B160&lt;&gt;"",IF(_xlfn.FLOOR.MATH(B160,100)=0,"غير موزع",_xlfn.XLOOKUP(_xlfn.FLOOR.MATH(B160,100),Classes!$A$1:$A$8,Classes!$B$1:$B$8,"error")),"")</f>
        <v/>
      </c>
    </row>
    <row r="161" spans="1:22" s="3" customFormat="1">
      <c r="A161" s="72" t="str">
        <f>IF(B161&lt;&gt;"",IF(_xlfn.XLOOKUP(TEXT(B161,"#"),'Standard report'!$B$5:$B$505,'Standard report'!$C$5:$C$505,"nn")="Company","=HYPERLINK("&amp;""""&amp;"https://raw.githubusercontent.com/KyrillosMorgan/preparatory/main/"&amp;B161&amp;".jpg"&amp;""""&amp;",IMAGE("&amp;""""&amp;"https://raw.githubusercontent.com/KyrillosMorgan/preparatory/main/"&amp;B161&amp;".jpg"&amp;""""&amp;"))",""),"")</f>
        <v/>
      </c>
      <c r="B161" s="77"/>
      <c r="C161" s="77" t="str">
        <f>IF(B161&lt;&gt;"",_xlfn.XLOOKUP(Class!B161,Table1[ID],Table1[fname]),"")</f>
        <v/>
      </c>
      <c r="D161" s="76" t="str" cm="1">
        <f t="array" ref="D161">IF((B161&lt;&gt;"")*(COUNTIF(Table2[ID],Class!B161)&lt;&gt;0),INDEX(Attendance_sorted!$A$1:$CV$500,MATCH(Class!B161,Attendance_sorted!$A$1:$A$500),COUNTIF(Table2[ID],Class!B161)+1),"")</f>
        <v/>
      </c>
      <c r="E161" s="77" t="str" cm="1">
        <f t="array" aca="1" ref="E161" ca="1">IF(B161&lt;&gt;"",SUM(('Attendance table'!$A$2:$A$501=Class!B161)*('Attendance table'!$B$2:$CW$501&lt;&gt;"")*('Attendance table'!$B$1:$CW$1&gt;DATE(YEAR(TODAY()),MONTH(TODAY()),DAY(TODAY())-MOD(WEEKDAY(TODAY())-6,7))-((Table3[حساب الحضور من اخر عدد مرات])*7))),"")</f>
        <v/>
      </c>
      <c r="F161" s="79" t="str" cm="1">
        <f t="array" ref="F161">IF(B161&lt;&gt;"",IF(E161*100/Table3[حساب الحضور من اخر عدد مرات]&gt;100,1,E161/Table3[حساب الحضور من اخر عدد مرات]),"")</f>
        <v/>
      </c>
      <c r="G161" s="77" t="str">
        <f>IF(B161&lt;&gt;"",_xlfn.XLOOKUP(B161,Table1[ID],Table1[tel2]),"")</f>
        <v/>
      </c>
      <c r="H161" s="77" t="str">
        <f>IF(B161&lt;&gt;"",_xlfn.XLOOKUP(B161,Table1[ID],Table1[tel4]),"")</f>
        <v/>
      </c>
      <c r="I161" s="77" t="str">
        <f>IF(B161&lt;&gt;"",_xlfn.XLOOKUP(B161,Table1[ID],Table1[tel3]),"")</f>
        <v/>
      </c>
      <c r="J161" s="77" t="str">
        <f>IF(B161&lt;&gt;"",_xlfn.XLOOKUP(B161,Table1[ID],Table1[tel1]),"")</f>
        <v/>
      </c>
      <c r="K161" s="77" t="str">
        <f>IF($B161&lt;&gt;"",_xlfn.XLOOKUP(B161,Table1[ID],Table1[address1]),"")</f>
        <v/>
      </c>
      <c r="L161" s="77" t="str">
        <f>IF($B161&lt;&gt;"",_xlfn.XLOOKUP(B161,Table1[ID],Table1[address2]),"")</f>
        <v/>
      </c>
      <c r="M161" s="77" t="str">
        <f>IF($B161&lt;&gt;"",_xlfn.XLOOKUP(B161,Table1[ID],Table1[address3]),"")</f>
        <v/>
      </c>
      <c r="N161" s="77" t="str">
        <f>IF($B161&lt;&gt;"",_xlfn.XLOOKUP(B161,Table1[ID],Table1[address4]),"")</f>
        <v/>
      </c>
      <c r="O161" s="77" t="str">
        <f>IF($B161&lt;&gt;"",_xlfn.XLOOKUP(B161,Table1[ID],Table1[address5]),"")</f>
        <v/>
      </c>
      <c r="P161" s="77" t="str">
        <f>IF($B161&lt;&gt;"",_xlfn.XLOOKUP(B161,Table1[ID],Table1[address7]),"")</f>
        <v/>
      </c>
      <c r="Q161" s="77" t="str">
        <f>IF($B161&lt;&gt;"",_xlfn.XLOOKUP(B161,Table1[ID],Table1[address6]),"")</f>
        <v/>
      </c>
      <c r="R161" s="76" t="str">
        <f>IF($B161&lt;&gt;"",_xlfn.XLOOKUP(B161,Table1[ID],Table1[bdate]),"")</f>
        <v/>
      </c>
      <c r="S161" s="77" t="str">
        <f>IF($B161&lt;&gt;"",_xlfn.XLOOKUP(B161,Table1[ID],Table1[school_job]),"")</f>
        <v/>
      </c>
      <c r="T161" s="77" t="str">
        <f>IF($B161&lt;&gt;"",_xlfn.XLOOKUP(B161,Table1[ID],Table1[con_father]),"")</f>
        <v/>
      </c>
      <c r="U161" s="77" t="str">
        <f>IF($B161&lt;&gt;"",_xlfn.XLOOKUP(B161,Table1[ID],Table1[notes]),"")</f>
        <v/>
      </c>
      <c r="V161" s="80" t="str">
        <f>IF(B161&lt;&gt;"",IF(_xlfn.FLOOR.MATH(B161,100)=0,"غير موزع",_xlfn.XLOOKUP(_xlfn.FLOOR.MATH(B161,100),Classes!$A$1:$A$8,Classes!$B$1:$B$8,"error")),"")</f>
        <v/>
      </c>
    </row>
    <row r="162" spans="1:22" s="3" customFormat="1">
      <c r="A162" s="72" t="str">
        <f>IF(B162&lt;&gt;"",IF(_xlfn.XLOOKUP(TEXT(B162,"#"),'Standard report'!$B$5:$B$505,'Standard report'!$C$5:$C$505,"nn")="Company","=HYPERLINK("&amp;""""&amp;"https://raw.githubusercontent.com/KyrillosMorgan/preparatory/main/"&amp;B162&amp;".jpg"&amp;""""&amp;",IMAGE("&amp;""""&amp;"https://raw.githubusercontent.com/KyrillosMorgan/preparatory/main/"&amp;B162&amp;".jpg"&amp;""""&amp;"))",""),"")</f>
        <v/>
      </c>
      <c r="B162" s="77"/>
      <c r="C162" s="77" t="str">
        <f>IF(B162&lt;&gt;"",_xlfn.XLOOKUP(Class!B162,Table1[ID],Table1[fname]),"")</f>
        <v/>
      </c>
      <c r="D162" s="76" t="str" cm="1">
        <f t="array" ref="D162">IF((B162&lt;&gt;"")*(COUNTIF(Table2[ID],Class!B162)&lt;&gt;0),INDEX(Attendance_sorted!$A$1:$CV$500,MATCH(Class!B162,Attendance_sorted!$A$1:$A$500),COUNTIF(Table2[ID],Class!B162)+1),"")</f>
        <v/>
      </c>
      <c r="E162" s="77" t="str" cm="1">
        <f t="array" aca="1" ref="E162" ca="1">IF(B162&lt;&gt;"",SUM(('Attendance table'!$A$2:$A$501=Class!B162)*('Attendance table'!$B$2:$CW$501&lt;&gt;"")*('Attendance table'!$B$1:$CW$1&gt;DATE(YEAR(TODAY()),MONTH(TODAY()),DAY(TODAY())-MOD(WEEKDAY(TODAY())-6,7))-((Table3[حساب الحضور من اخر عدد مرات])*7))),"")</f>
        <v/>
      </c>
      <c r="F162" s="79" t="str" cm="1">
        <f t="array" ref="F162">IF(B162&lt;&gt;"",IF(E162*100/Table3[حساب الحضور من اخر عدد مرات]&gt;100,1,E162/Table3[حساب الحضور من اخر عدد مرات]),"")</f>
        <v/>
      </c>
      <c r="G162" s="77" t="str">
        <f>IF(B162&lt;&gt;"",_xlfn.XLOOKUP(B162,Table1[ID],Table1[tel2]),"")</f>
        <v/>
      </c>
      <c r="H162" s="77" t="str">
        <f>IF(B162&lt;&gt;"",_xlfn.XLOOKUP(B162,Table1[ID],Table1[tel4]),"")</f>
        <v/>
      </c>
      <c r="I162" s="77" t="str">
        <f>IF(B162&lt;&gt;"",_xlfn.XLOOKUP(B162,Table1[ID],Table1[tel3]),"")</f>
        <v/>
      </c>
      <c r="J162" s="77" t="str">
        <f>IF(B162&lt;&gt;"",_xlfn.XLOOKUP(B162,Table1[ID],Table1[tel1]),"")</f>
        <v/>
      </c>
      <c r="K162" s="77" t="str">
        <f>IF($B162&lt;&gt;"",_xlfn.XLOOKUP(B162,Table1[ID],Table1[address1]),"")</f>
        <v/>
      </c>
      <c r="L162" s="77" t="str">
        <f>IF($B162&lt;&gt;"",_xlfn.XLOOKUP(B162,Table1[ID],Table1[address2]),"")</f>
        <v/>
      </c>
      <c r="M162" s="77" t="str">
        <f>IF($B162&lt;&gt;"",_xlfn.XLOOKUP(B162,Table1[ID],Table1[address3]),"")</f>
        <v/>
      </c>
      <c r="N162" s="77" t="str">
        <f>IF($B162&lt;&gt;"",_xlfn.XLOOKUP(B162,Table1[ID],Table1[address4]),"")</f>
        <v/>
      </c>
      <c r="O162" s="77" t="str">
        <f>IF($B162&lt;&gt;"",_xlfn.XLOOKUP(B162,Table1[ID],Table1[address5]),"")</f>
        <v/>
      </c>
      <c r="P162" s="77" t="str">
        <f>IF($B162&lt;&gt;"",_xlfn.XLOOKUP(B162,Table1[ID],Table1[address7]),"")</f>
        <v/>
      </c>
      <c r="Q162" s="77" t="str">
        <f>IF($B162&lt;&gt;"",_xlfn.XLOOKUP(B162,Table1[ID],Table1[address6]),"")</f>
        <v/>
      </c>
      <c r="R162" s="76" t="str">
        <f>IF($B162&lt;&gt;"",_xlfn.XLOOKUP(B162,Table1[ID],Table1[bdate]),"")</f>
        <v/>
      </c>
      <c r="S162" s="77" t="str">
        <f>IF($B162&lt;&gt;"",_xlfn.XLOOKUP(B162,Table1[ID],Table1[school_job]),"")</f>
        <v/>
      </c>
      <c r="T162" s="77" t="str">
        <f>IF($B162&lt;&gt;"",_xlfn.XLOOKUP(B162,Table1[ID],Table1[con_father]),"")</f>
        <v/>
      </c>
      <c r="U162" s="77" t="str">
        <f>IF($B162&lt;&gt;"",_xlfn.XLOOKUP(B162,Table1[ID],Table1[notes]),"")</f>
        <v/>
      </c>
      <c r="V162" s="80" t="str">
        <f>IF(B162&lt;&gt;"",IF(_xlfn.FLOOR.MATH(B162,100)=0,"غير موزع",_xlfn.XLOOKUP(_xlfn.FLOOR.MATH(B162,100),Classes!$A$1:$A$8,Classes!$B$1:$B$8,"error")),"")</f>
        <v/>
      </c>
    </row>
    <row r="163" spans="1:22" s="3" customFormat="1">
      <c r="A163" s="72" t="str">
        <f>IF(B163&lt;&gt;"",IF(_xlfn.XLOOKUP(TEXT(B163,"#"),'Standard report'!$B$5:$B$505,'Standard report'!$C$5:$C$505,"nn")="Company","=HYPERLINK("&amp;""""&amp;"https://raw.githubusercontent.com/KyrillosMorgan/preparatory/main/"&amp;B163&amp;".jpg"&amp;""""&amp;",IMAGE("&amp;""""&amp;"https://raw.githubusercontent.com/KyrillosMorgan/preparatory/main/"&amp;B163&amp;".jpg"&amp;""""&amp;"))",""),"")</f>
        <v/>
      </c>
      <c r="B163" s="77"/>
      <c r="C163" s="77" t="str">
        <f>IF(B163&lt;&gt;"",_xlfn.XLOOKUP(Class!B163,Table1[ID],Table1[fname]),"")</f>
        <v/>
      </c>
      <c r="D163" s="76" t="str" cm="1">
        <f t="array" ref="D163">IF((B163&lt;&gt;"")*(COUNTIF(Table2[ID],Class!B163)&lt;&gt;0),INDEX(Attendance_sorted!$A$1:$CV$500,MATCH(Class!B163,Attendance_sorted!$A$1:$A$500),COUNTIF(Table2[ID],Class!B163)+1),"")</f>
        <v/>
      </c>
      <c r="E163" s="77" t="str" cm="1">
        <f t="array" aca="1" ref="E163" ca="1">IF(B163&lt;&gt;"",SUM(('Attendance table'!$A$2:$A$501=Class!B163)*('Attendance table'!$B$2:$CW$501&lt;&gt;"")*('Attendance table'!$B$1:$CW$1&gt;DATE(YEAR(TODAY()),MONTH(TODAY()),DAY(TODAY())-MOD(WEEKDAY(TODAY())-6,7))-((Table3[حساب الحضور من اخر عدد مرات])*7))),"")</f>
        <v/>
      </c>
      <c r="F163" s="79" t="str" cm="1">
        <f t="array" ref="F163">IF(B163&lt;&gt;"",IF(E163*100/Table3[حساب الحضور من اخر عدد مرات]&gt;100,1,E163/Table3[حساب الحضور من اخر عدد مرات]),"")</f>
        <v/>
      </c>
      <c r="G163" s="77" t="str">
        <f>IF(B163&lt;&gt;"",_xlfn.XLOOKUP(B163,Table1[ID],Table1[tel2]),"")</f>
        <v/>
      </c>
      <c r="H163" s="77" t="str">
        <f>IF(B163&lt;&gt;"",_xlfn.XLOOKUP(B163,Table1[ID],Table1[tel4]),"")</f>
        <v/>
      </c>
      <c r="I163" s="77" t="str">
        <f>IF(B163&lt;&gt;"",_xlfn.XLOOKUP(B163,Table1[ID],Table1[tel3]),"")</f>
        <v/>
      </c>
      <c r="J163" s="77" t="str">
        <f>IF(B163&lt;&gt;"",_xlfn.XLOOKUP(B163,Table1[ID],Table1[tel1]),"")</f>
        <v/>
      </c>
      <c r="K163" s="77" t="str">
        <f>IF($B163&lt;&gt;"",_xlfn.XLOOKUP(B163,Table1[ID],Table1[address1]),"")</f>
        <v/>
      </c>
      <c r="L163" s="77" t="str">
        <f>IF($B163&lt;&gt;"",_xlfn.XLOOKUP(B163,Table1[ID],Table1[address2]),"")</f>
        <v/>
      </c>
      <c r="M163" s="77" t="str">
        <f>IF($B163&lt;&gt;"",_xlfn.XLOOKUP(B163,Table1[ID],Table1[address3]),"")</f>
        <v/>
      </c>
      <c r="N163" s="77" t="str">
        <f>IF($B163&lt;&gt;"",_xlfn.XLOOKUP(B163,Table1[ID],Table1[address4]),"")</f>
        <v/>
      </c>
      <c r="O163" s="77" t="str">
        <f>IF($B163&lt;&gt;"",_xlfn.XLOOKUP(B163,Table1[ID],Table1[address5]),"")</f>
        <v/>
      </c>
      <c r="P163" s="77" t="str">
        <f>IF($B163&lt;&gt;"",_xlfn.XLOOKUP(B163,Table1[ID],Table1[address7]),"")</f>
        <v/>
      </c>
      <c r="Q163" s="77" t="str">
        <f>IF($B163&lt;&gt;"",_xlfn.XLOOKUP(B163,Table1[ID],Table1[address6]),"")</f>
        <v/>
      </c>
      <c r="R163" s="76" t="str">
        <f>IF($B163&lt;&gt;"",_xlfn.XLOOKUP(B163,Table1[ID],Table1[bdate]),"")</f>
        <v/>
      </c>
      <c r="S163" s="77" t="str">
        <f>IF($B163&lt;&gt;"",_xlfn.XLOOKUP(B163,Table1[ID],Table1[school_job]),"")</f>
        <v/>
      </c>
      <c r="T163" s="77" t="str">
        <f>IF($B163&lt;&gt;"",_xlfn.XLOOKUP(B163,Table1[ID],Table1[con_father]),"")</f>
        <v/>
      </c>
      <c r="U163" s="77" t="str">
        <f>IF($B163&lt;&gt;"",_xlfn.XLOOKUP(B163,Table1[ID],Table1[notes]),"")</f>
        <v/>
      </c>
      <c r="V163" s="80" t="str">
        <f>IF(B163&lt;&gt;"",IF(_xlfn.FLOOR.MATH(B163,100)=0,"غير موزع",_xlfn.XLOOKUP(_xlfn.FLOOR.MATH(B163,100),Classes!$A$1:$A$8,Classes!$B$1:$B$8,"error")),"")</f>
        <v/>
      </c>
    </row>
    <row r="164" spans="1:22" s="3" customFormat="1">
      <c r="A164" s="72" t="str">
        <f>IF(B164&lt;&gt;"",IF(_xlfn.XLOOKUP(TEXT(B164,"#"),'Standard report'!$B$5:$B$505,'Standard report'!$C$5:$C$505,"nn")="Company","=HYPERLINK("&amp;""""&amp;"https://raw.githubusercontent.com/KyrillosMorgan/preparatory/main/"&amp;B164&amp;".jpg"&amp;""""&amp;",IMAGE("&amp;""""&amp;"https://raw.githubusercontent.com/KyrillosMorgan/preparatory/main/"&amp;B164&amp;".jpg"&amp;""""&amp;"))",""),"")</f>
        <v/>
      </c>
      <c r="B164" s="77"/>
      <c r="C164" s="77" t="str">
        <f>IF(B164&lt;&gt;"",_xlfn.XLOOKUP(Class!B164,Table1[ID],Table1[fname]),"")</f>
        <v/>
      </c>
      <c r="D164" s="76" t="str" cm="1">
        <f t="array" ref="D164">IF((B164&lt;&gt;"")*(COUNTIF(Table2[ID],Class!B164)&lt;&gt;0),INDEX(Attendance_sorted!$A$1:$CV$500,MATCH(Class!B164,Attendance_sorted!$A$1:$A$500),COUNTIF(Table2[ID],Class!B164)+1),"")</f>
        <v/>
      </c>
      <c r="E164" s="77" t="str" cm="1">
        <f t="array" aca="1" ref="E164" ca="1">IF(B164&lt;&gt;"",SUM(('Attendance table'!$A$2:$A$501=Class!B164)*('Attendance table'!$B$2:$CW$501&lt;&gt;"")*('Attendance table'!$B$1:$CW$1&gt;DATE(YEAR(TODAY()),MONTH(TODAY()),DAY(TODAY())-MOD(WEEKDAY(TODAY())-6,7))-((Table3[حساب الحضور من اخر عدد مرات])*7))),"")</f>
        <v/>
      </c>
      <c r="F164" s="79" t="str" cm="1">
        <f t="array" ref="F164">IF(B164&lt;&gt;"",IF(E164*100/Table3[حساب الحضور من اخر عدد مرات]&gt;100,1,E164/Table3[حساب الحضور من اخر عدد مرات]),"")</f>
        <v/>
      </c>
      <c r="G164" s="77" t="str">
        <f>IF(B164&lt;&gt;"",_xlfn.XLOOKUP(B164,Table1[ID],Table1[tel2]),"")</f>
        <v/>
      </c>
      <c r="H164" s="77" t="str">
        <f>IF(B164&lt;&gt;"",_xlfn.XLOOKUP(B164,Table1[ID],Table1[tel4]),"")</f>
        <v/>
      </c>
      <c r="I164" s="77" t="str">
        <f>IF(B164&lt;&gt;"",_xlfn.XLOOKUP(B164,Table1[ID],Table1[tel3]),"")</f>
        <v/>
      </c>
      <c r="J164" s="77" t="str">
        <f>IF(B164&lt;&gt;"",_xlfn.XLOOKUP(B164,Table1[ID],Table1[tel1]),"")</f>
        <v/>
      </c>
      <c r="K164" s="77" t="str">
        <f>IF($B164&lt;&gt;"",_xlfn.XLOOKUP(B164,Table1[ID],Table1[address1]),"")</f>
        <v/>
      </c>
      <c r="L164" s="77" t="str">
        <f>IF($B164&lt;&gt;"",_xlfn.XLOOKUP(B164,Table1[ID],Table1[address2]),"")</f>
        <v/>
      </c>
      <c r="M164" s="77" t="str">
        <f>IF($B164&lt;&gt;"",_xlfn.XLOOKUP(B164,Table1[ID],Table1[address3]),"")</f>
        <v/>
      </c>
      <c r="N164" s="77" t="str">
        <f>IF($B164&lt;&gt;"",_xlfn.XLOOKUP(B164,Table1[ID],Table1[address4]),"")</f>
        <v/>
      </c>
      <c r="O164" s="77" t="str">
        <f>IF($B164&lt;&gt;"",_xlfn.XLOOKUP(B164,Table1[ID],Table1[address5]),"")</f>
        <v/>
      </c>
      <c r="P164" s="77" t="str">
        <f>IF($B164&lt;&gt;"",_xlfn.XLOOKUP(B164,Table1[ID],Table1[address7]),"")</f>
        <v/>
      </c>
      <c r="Q164" s="77" t="str">
        <f>IF($B164&lt;&gt;"",_xlfn.XLOOKUP(B164,Table1[ID],Table1[address6]),"")</f>
        <v/>
      </c>
      <c r="R164" s="76" t="str">
        <f>IF($B164&lt;&gt;"",_xlfn.XLOOKUP(B164,Table1[ID],Table1[bdate]),"")</f>
        <v/>
      </c>
      <c r="S164" s="77" t="str">
        <f>IF($B164&lt;&gt;"",_xlfn.XLOOKUP(B164,Table1[ID],Table1[school_job]),"")</f>
        <v/>
      </c>
      <c r="T164" s="77" t="str">
        <f>IF($B164&lt;&gt;"",_xlfn.XLOOKUP(B164,Table1[ID],Table1[con_father]),"")</f>
        <v/>
      </c>
      <c r="U164" s="77" t="str">
        <f>IF($B164&lt;&gt;"",_xlfn.XLOOKUP(B164,Table1[ID],Table1[notes]),"")</f>
        <v/>
      </c>
      <c r="V164" s="80" t="str">
        <f>IF(B164&lt;&gt;"",IF(_xlfn.FLOOR.MATH(B164,100)=0,"غير موزع",_xlfn.XLOOKUP(_xlfn.FLOOR.MATH(B164,100),Classes!$A$1:$A$8,Classes!$B$1:$B$8,"error")),"")</f>
        <v/>
      </c>
    </row>
    <row r="165" spans="1:22" s="3" customFormat="1">
      <c r="A165" s="72" t="str">
        <f>IF(B165&lt;&gt;"",IF(_xlfn.XLOOKUP(TEXT(B165,"#"),'Standard report'!$B$5:$B$505,'Standard report'!$C$5:$C$505,"nn")="Company","=HYPERLINK("&amp;""""&amp;"https://raw.githubusercontent.com/KyrillosMorgan/preparatory/main/"&amp;B165&amp;".jpg"&amp;""""&amp;",IMAGE("&amp;""""&amp;"https://raw.githubusercontent.com/KyrillosMorgan/preparatory/main/"&amp;B165&amp;".jpg"&amp;""""&amp;"))",""),"")</f>
        <v/>
      </c>
      <c r="B165" s="77"/>
      <c r="C165" s="77" t="str">
        <f>IF(B165&lt;&gt;"",_xlfn.XLOOKUP(Class!B165,Table1[ID],Table1[fname]),"")</f>
        <v/>
      </c>
      <c r="D165" s="76" t="str" cm="1">
        <f t="array" ref="D165">IF((B165&lt;&gt;"")*(COUNTIF(Table2[ID],Class!B165)&lt;&gt;0),INDEX(Attendance_sorted!$A$1:$CV$500,MATCH(Class!B165,Attendance_sorted!$A$1:$A$500),COUNTIF(Table2[ID],Class!B165)+1),"")</f>
        <v/>
      </c>
      <c r="E165" s="77" t="str" cm="1">
        <f t="array" aca="1" ref="E165" ca="1">IF(B165&lt;&gt;"",SUM(('Attendance table'!$A$2:$A$501=Class!B165)*('Attendance table'!$B$2:$CW$501&lt;&gt;"")*('Attendance table'!$B$1:$CW$1&gt;DATE(YEAR(TODAY()),MONTH(TODAY()),DAY(TODAY())-MOD(WEEKDAY(TODAY())-6,7))-((Table3[حساب الحضور من اخر عدد مرات])*7))),"")</f>
        <v/>
      </c>
      <c r="F165" s="79" t="str" cm="1">
        <f t="array" ref="F165">IF(B165&lt;&gt;"",IF(E165*100/Table3[حساب الحضور من اخر عدد مرات]&gt;100,1,E165/Table3[حساب الحضور من اخر عدد مرات]),"")</f>
        <v/>
      </c>
      <c r="G165" s="77" t="str">
        <f>IF(B165&lt;&gt;"",_xlfn.XLOOKUP(B165,Table1[ID],Table1[tel2]),"")</f>
        <v/>
      </c>
      <c r="H165" s="77" t="str">
        <f>IF(B165&lt;&gt;"",_xlfn.XLOOKUP(B165,Table1[ID],Table1[tel4]),"")</f>
        <v/>
      </c>
      <c r="I165" s="77" t="str">
        <f>IF(B165&lt;&gt;"",_xlfn.XLOOKUP(B165,Table1[ID],Table1[tel3]),"")</f>
        <v/>
      </c>
      <c r="J165" s="77" t="str">
        <f>IF(B165&lt;&gt;"",_xlfn.XLOOKUP(B165,Table1[ID],Table1[tel1]),"")</f>
        <v/>
      </c>
      <c r="K165" s="77" t="str">
        <f>IF($B165&lt;&gt;"",_xlfn.XLOOKUP(B165,Table1[ID],Table1[address1]),"")</f>
        <v/>
      </c>
      <c r="L165" s="77" t="str">
        <f>IF($B165&lt;&gt;"",_xlfn.XLOOKUP(B165,Table1[ID],Table1[address2]),"")</f>
        <v/>
      </c>
      <c r="M165" s="77" t="str">
        <f>IF($B165&lt;&gt;"",_xlfn.XLOOKUP(B165,Table1[ID],Table1[address3]),"")</f>
        <v/>
      </c>
      <c r="N165" s="77" t="str">
        <f>IF($B165&lt;&gt;"",_xlfn.XLOOKUP(B165,Table1[ID],Table1[address4]),"")</f>
        <v/>
      </c>
      <c r="O165" s="77" t="str">
        <f>IF($B165&lt;&gt;"",_xlfn.XLOOKUP(B165,Table1[ID],Table1[address5]),"")</f>
        <v/>
      </c>
      <c r="P165" s="77" t="str">
        <f>IF($B165&lt;&gt;"",_xlfn.XLOOKUP(B165,Table1[ID],Table1[address7]),"")</f>
        <v/>
      </c>
      <c r="Q165" s="77" t="str">
        <f>IF($B165&lt;&gt;"",_xlfn.XLOOKUP(B165,Table1[ID],Table1[address6]),"")</f>
        <v/>
      </c>
      <c r="R165" s="76" t="str">
        <f>IF($B165&lt;&gt;"",_xlfn.XLOOKUP(B165,Table1[ID],Table1[bdate]),"")</f>
        <v/>
      </c>
      <c r="S165" s="77" t="str">
        <f>IF($B165&lt;&gt;"",_xlfn.XLOOKUP(B165,Table1[ID],Table1[school_job]),"")</f>
        <v/>
      </c>
      <c r="T165" s="77" t="str">
        <f>IF($B165&lt;&gt;"",_xlfn.XLOOKUP(B165,Table1[ID],Table1[con_father]),"")</f>
        <v/>
      </c>
      <c r="U165" s="77" t="str">
        <f>IF($B165&lt;&gt;"",_xlfn.XLOOKUP(B165,Table1[ID],Table1[notes]),"")</f>
        <v/>
      </c>
      <c r="V165" s="80" t="str">
        <f>IF(B165&lt;&gt;"",IF(_xlfn.FLOOR.MATH(B165,100)=0,"غير موزع",_xlfn.XLOOKUP(_xlfn.FLOOR.MATH(B165,100),Classes!$A$1:$A$8,Classes!$B$1:$B$8,"error")),"")</f>
        <v/>
      </c>
    </row>
    <row r="166" spans="1:22" s="3" customFormat="1">
      <c r="A166" s="72" t="str">
        <f>IF(B166&lt;&gt;"",IF(_xlfn.XLOOKUP(TEXT(B166,"#"),'Standard report'!$B$5:$B$505,'Standard report'!$C$5:$C$505,"nn")="Company","=HYPERLINK("&amp;""""&amp;"https://raw.githubusercontent.com/KyrillosMorgan/preparatory/main/"&amp;B166&amp;".jpg"&amp;""""&amp;",IMAGE("&amp;""""&amp;"https://raw.githubusercontent.com/KyrillosMorgan/preparatory/main/"&amp;B166&amp;".jpg"&amp;""""&amp;"))",""),"")</f>
        <v/>
      </c>
      <c r="B166" s="77"/>
      <c r="C166" s="77" t="str">
        <f>IF(B166&lt;&gt;"",_xlfn.XLOOKUP(Class!B166,Table1[ID],Table1[fname]),"")</f>
        <v/>
      </c>
      <c r="D166" s="76" t="str" cm="1">
        <f t="array" ref="D166">IF((B166&lt;&gt;"")*(COUNTIF(Table2[ID],Class!B166)&lt;&gt;0),INDEX(Attendance_sorted!$A$1:$CV$500,MATCH(Class!B166,Attendance_sorted!$A$1:$A$500),COUNTIF(Table2[ID],Class!B166)+1),"")</f>
        <v/>
      </c>
      <c r="E166" s="77" t="str" cm="1">
        <f t="array" aca="1" ref="E166" ca="1">IF(B166&lt;&gt;"",SUM(('Attendance table'!$A$2:$A$501=Class!B166)*('Attendance table'!$B$2:$CW$501&lt;&gt;"")*('Attendance table'!$B$1:$CW$1&gt;DATE(YEAR(TODAY()),MONTH(TODAY()),DAY(TODAY())-MOD(WEEKDAY(TODAY())-6,7))-((Table3[حساب الحضور من اخر عدد مرات])*7))),"")</f>
        <v/>
      </c>
      <c r="F166" s="79" t="str" cm="1">
        <f t="array" ref="F166">IF(B166&lt;&gt;"",IF(E166*100/Table3[حساب الحضور من اخر عدد مرات]&gt;100,1,E166/Table3[حساب الحضور من اخر عدد مرات]),"")</f>
        <v/>
      </c>
      <c r="G166" s="77" t="str">
        <f>IF(B166&lt;&gt;"",_xlfn.XLOOKUP(B166,Table1[ID],Table1[tel2]),"")</f>
        <v/>
      </c>
      <c r="H166" s="77" t="str">
        <f>IF(B166&lt;&gt;"",_xlfn.XLOOKUP(B166,Table1[ID],Table1[tel4]),"")</f>
        <v/>
      </c>
      <c r="I166" s="77" t="str">
        <f>IF(B166&lt;&gt;"",_xlfn.XLOOKUP(B166,Table1[ID],Table1[tel3]),"")</f>
        <v/>
      </c>
      <c r="J166" s="77" t="str">
        <f>IF(B166&lt;&gt;"",_xlfn.XLOOKUP(B166,Table1[ID],Table1[tel1]),"")</f>
        <v/>
      </c>
      <c r="K166" s="77" t="str">
        <f>IF($B166&lt;&gt;"",_xlfn.XLOOKUP(B166,Table1[ID],Table1[address1]),"")</f>
        <v/>
      </c>
      <c r="L166" s="77" t="str">
        <f>IF($B166&lt;&gt;"",_xlfn.XLOOKUP(B166,Table1[ID],Table1[address2]),"")</f>
        <v/>
      </c>
      <c r="M166" s="77" t="str">
        <f>IF($B166&lt;&gt;"",_xlfn.XLOOKUP(B166,Table1[ID],Table1[address3]),"")</f>
        <v/>
      </c>
      <c r="N166" s="77" t="str">
        <f>IF($B166&lt;&gt;"",_xlfn.XLOOKUP(B166,Table1[ID],Table1[address4]),"")</f>
        <v/>
      </c>
      <c r="O166" s="77" t="str">
        <f>IF($B166&lt;&gt;"",_xlfn.XLOOKUP(B166,Table1[ID],Table1[address5]),"")</f>
        <v/>
      </c>
      <c r="P166" s="77" t="str">
        <f>IF($B166&lt;&gt;"",_xlfn.XLOOKUP(B166,Table1[ID],Table1[address7]),"")</f>
        <v/>
      </c>
      <c r="Q166" s="77" t="str">
        <f>IF($B166&lt;&gt;"",_xlfn.XLOOKUP(B166,Table1[ID],Table1[address6]),"")</f>
        <v/>
      </c>
      <c r="R166" s="76" t="str">
        <f>IF($B166&lt;&gt;"",_xlfn.XLOOKUP(B166,Table1[ID],Table1[bdate]),"")</f>
        <v/>
      </c>
      <c r="S166" s="77" t="str">
        <f>IF($B166&lt;&gt;"",_xlfn.XLOOKUP(B166,Table1[ID],Table1[school_job]),"")</f>
        <v/>
      </c>
      <c r="T166" s="77" t="str">
        <f>IF($B166&lt;&gt;"",_xlfn.XLOOKUP(B166,Table1[ID],Table1[con_father]),"")</f>
        <v/>
      </c>
      <c r="U166" s="77" t="str">
        <f>IF($B166&lt;&gt;"",_xlfn.XLOOKUP(B166,Table1[ID],Table1[notes]),"")</f>
        <v/>
      </c>
      <c r="V166" s="80" t="str">
        <f>IF(B166&lt;&gt;"",IF(_xlfn.FLOOR.MATH(B166,100)=0,"غير موزع",_xlfn.XLOOKUP(_xlfn.FLOOR.MATH(B166,100),Classes!$A$1:$A$8,Classes!$B$1:$B$8,"error")),"")</f>
        <v/>
      </c>
    </row>
    <row r="167" spans="1:22" s="3" customFormat="1">
      <c r="A167" s="72" t="str">
        <f>IF(B167&lt;&gt;"",IF(_xlfn.XLOOKUP(TEXT(B167,"#"),'Standard report'!$B$5:$B$505,'Standard report'!$C$5:$C$505,"nn")="Company","=HYPERLINK("&amp;""""&amp;"https://raw.githubusercontent.com/KyrillosMorgan/preparatory/main/"&amp;B167&amp;".jpg"&amp;""""&amp;",IMAGE("&amp;""""&amp;"https://raw.githubusercontent.com/KyrillosMorgan/preparatory/main/"&amp;B167&amp;".jpg"&amp;""""&amp;"))",""),"")</f>
        <v/>
      </c>
      <c r="B167" s="77"/>
      <c r="C167" s="77" t="str">
        <f>IF(B167&lt;&gt;"",_xlfn.XLOOKUP(Class!B167,Table1[ID],Table1[fname]),"")</f>
        <v/>
      </c>
      <c r="D167" s="76" t="str" cm="1">
        <f t="array" ref="D167">IF((B167&lt;&gt;"")*(COUNTIF(Table2[ID],Class!B167)&lt;&gt;0),INDEX(Attendance_sorted!$A$1:$CV$500,MATCH(Class!B167,Attendance_sorted!$A$1:$A$500),COUNTIF(Table2[ID],Class!B167)+1),"")</f>
        <v/>
      </c>
      <c r="E167" s="77" t="str" cm="1">
        <f t="array" aca="1" ref="E167" ca="1">IF(B167&lt;&gt;"",SUM(('Attendance table'!$A$2:$A$501=Class!B167)*('Attendance table'!$B$2:$CW$501&lt;&gt;"")*('Attendance table'!$B$1:$CW$1&gt;DATE(YEAR(TODAY()),MONTH(TODAY()),DAY(TODAY())-MOD(WEEKDAY(TODAY())-6,7))-((Table3[حساب الحضور من اخر عدد مرات])*7))),"")</f>
        <v/>
      </c>
      <c r="F167" s="79" t="str" cm="1">
        <f t="array" ref="F167">IF(B167&lt;&gt;"",IF(E167*100/Table3[حساب الحضور من اخر عدد مرات]&gt;100,1,E167/Table3[حساب الحضور من اخر عدد مرات]),"")</f>
        <v/>
      </c>
      <c r="G167" s="77" t="str">
        <f>IF(B167&lt;&gt;"",_xlfn.XLOOKUP(B167,Table1[ID],Table1[tel2]),"")</f>
        <v/>
      </c>
      <c r="H167" s="77" t="str">
        <f>IF(B167&lt;&gt;"",_xlfn.XLOOKUP(B167,Table1[ID],Table1[tel4]),"")</f>
        <v/>
      </c>
      <c r="I167" s="77" t="str">
        <f>IF(B167&lt;&gt;"",_xlfn.XLOOKUP(B167,Table1[ID],Table1[tel3]),"")</f>
        <v/>
      </c>
      <c r="J167" s="77" t="str">
        <f>IF(B167&lt;&gt;"",_xlfn.XLOOKUP(B167,Table1[ID],Table1[tel1]),"")</f>
        <v/>
      </c>
      <c r="K167" s="77" t="str">
        <f>IF($B167&lt;&gt;"",_xlfn.XLOOKUP(B167,Table1[ID],Table1[address1]),"")</f>
        <v/>
      </c>
      <c r="L167" s="77" t="str">
        <f>IF($B167&lt;&gt;"",_xlfn.XLOOKUP(B167,Table1[ID],Table1[address2]),"")</f>
        <v/>
      </c>
      <c r="M167" s="77" t="str">
        <f>IF($B167&lt;&gt;"",_xlfn.XLOOKUP(B167,Table1[ID],Table1[address3]),"")</f>
        <v/>
      </c>
      <c r="N167" s="77" t="str">
        <f>IF($B167&lt;&gt;"",_xlfn.XLOOKUP(B167,Table1[ID],Table1[address4]),"")</f>
        <v/>
      </c>
      <c r="O167" s="77" t="str">
        <f>IF($B167&lt;&gt;"",_xlfn.XLOOKUP(B167,Table1[ID],Table1[address5]),"")</f>
        <v/>
      </c>
      <c r="P167" s="77" t="str">
        <f>IF($B167&lt;&gt;"",_xlfn.XLOOKUP(B167,Table1[ID],Table1[address7]),"")</f>
        <v/>
      </c>
      <c r="Q167" s="77" t="str">
        <f>IF($B167&lt;&gt;"",_xlfn.XLOOKUP(B167,Table1[ID],Table1[address6]),"")</f>
        <v/>
      </c>
      <c r="R167" s="76" t="str">
        <f>IF($B167&lt;&gt;"",_xlfn.XLOOKUP(B167,Table1[ID],Table1[bdate]),"")</f>
        <v/>
      </c>
      <c r="S167" s="77" t="str">
        <f>IF($B167&lt;&gt;"",_xlfn.XLOOKUP(B167,Table1[ID],Table1[school_job]),"")</f>
        <v/>
      </c>
      <c r="T167" s="77" t="str">
        <f>IF($B167&lt;&gt;"",_xlfn.XLOOKUP(B167,Table1[ID],Table1[con_father]),"")</f>
        <v/>
      </c>
      <c r="U167" s="77" t="str">
        <f>IF($B167&lt;&gt;"",_xlfn.XLOOKUP(B167,Table1[ID],Table1[notes]),"")</f>
        <v/>
      </c>
      <c r="V167" s="80" t="str">
        <f>IF(B167&lt;&gt;"",IF(_xlfn.FLOOR.MATH(B167,100)=0,"غير موزع",_xlfn.XLOOKUP(_xlfn.FLOOR.MATH(B167,100),Classes!$A$1:$A$8,Classes!$B$1:$B$8,"error")),"")</f>
        <v/>
      </c>
    </row>
    <row r="168" spans="1:22" s="3" customFormat="1">
      <c r="A168" s="72" t="str">
        <f>IF(B168&lt;&gt;"",IF(_xlfn.XLOOKUP(TEXT(B168,"#"),'Standard report'!$B$5:$B$505,'Standard report'!$C$5:$C$505,"nn")="Company","=HYPERLINK("&amp;""""&amp;"https://raw.githubusercontent.com/KyrillosMorgan/preparatory/main/"&amp;B168&amp;".jpg"&amp;""""&amp;",IMAGE("&amp;""""&amp;"https://raw.githubusercontent.com/KyrillosMorgan/preparatory/main/"&amp;B168&amp;".jpg"&amp;""""&amp;"))",""),"")</f>
        <v/>
      </c>
      <c r="B168" s="77"/>
      <c r="C168" s="77" t="str">
        <f>IF(B168&lt;&gt;"",_xlfn.XLOOKUP(Class!B168,Table1[ID],Table1[fname]),"")</f>
        <v/>
      </c>
      <c r="D168" s="76" t="str" cm="1">
        <f t="array" ref="D168">IF((B168&lt;&gt;"")*(COUNTIF(Table2[ID],Class!B168)&lt;&gt;0),INDEX(Attendance_sorted!$A$1:$CV$500,MATCH(Class!B168,Attendance_sorted!$A$1:$A$500),COUNTIF(Table2[ID],Class!B168)+1),"")</f>
        <v/>
      </c>
      <c r="E168" s="77" t="str" cm="1">
        <f t="array" aca="1" ref="E168" ca="1">IF(B168&lt;&gt;"",SUM(('Attendance table'!$A$2:$A$501=Class!B168)*('Attendance table'!$B$2:$CW$501&lt;&gt;"")*('Attendance table'!$B$1:$CW$1&gt;DATE(YEAR(TODAY()),MONTH(TODAY()),DAY(TODAY())-MOD(WEEKDAY(TODAY())-6,7))-((Table3[حساب الحضور من اخر عدد مرات])*7))),"")</f>
        <v/>
      </c>
      <c r="F168" s="79" t="str" cm="1">
        <f t="array" ref="F168">IF(B168&lt;&gt;"",IF(E168*100/Table3[حساب الحضور من اخر عدد مرات]&gt;100,1,E168/Table3[حساب الحضور من اخر عدد مرات]),"")</f>
        <v/>
      </c>
      <c r="G168" s="77" t="str">
        <f>IF(B168&lt;&gt;"",_xlfn.XLOOKUP(B168,Table1[ID],Table1[tel2]),"")</f>
        <v/>
      </c>
      <c r="H168" s="77" t="str">
        <f>IF(B168&lt;&gt;"",_xlfn.XLOOKUP(B168,Table1[ID],Table1[tel4]),"")</f>
        <v/>
      </c>
      <c r="I168" s="77" t="str">
        <f>IF(B168&lt;&gt;"",_xlfn.XLOOKUP(B168,Table1[ID],Table1[tel3]),"")</f>
        <v/>
      </c>
      <c r="J168" s="77" t="str">
        <f>IF(B168&lt;&gt;"",_xlfn.XLOOKUP(B168,Table1[ID],Table1[tel1]),"")</f>
        <v/>
      </c>
      <c r="K168" s="77" t="str">
        <f>IF($B168&lt;&gt;"",_xlfn.XLOOKUP(B168,Table1[ID],Table1[address1]),"")</f>
        <v/>
      </c>
      <c r="L168" s="77" t="str">
        <f>IF($B168&lt;&gt;"",_xlfn.XLOOKUP(B168,Table1[ID],Table1[address2]),"")</f>
        <v/>
      </c>
      <c r="M168" s="77" t="str">
        <f>IF($B168&lt;&gt;"",_xlfn.XLOOKUP(B168,Table1[ID],Table1[address3]),"")</f>
        <v/>
      </c>
      <c r="N168" s="77" t="str">
        <f>IF($B168&lt;&gt;"",_xlfn.XLOOKUP(B168,Table1[ID],Table1[address4]),"")</f>
        <v/>
      </c>
      <c r="O168" s="77" t="str">
        <f>IF($B168&lt;&gt;"",_xlfn.XLOOKUP(B168,Table1[ID],Table1[address5]),"")</f>
        <v/>
      </c>
      <c r="P168" s="77" t="str">
        <f>IF($B168&lt;&gt;"",_xlfn.XLOOKUP(B168,Table1[ID],Table1[address7]),"")</f>
        <v/>
      </c>
      <c r="Q168" s="77" t="str">
        <f>IF($B168&lt;&gt;"",_xlfn.XLOOKUP(B168,Table1[ID],Table1[address6]),"")</f>
        <v/>
      </c>
      <c r="R168" s="76" t="str">
        <f>IF($B168&lt;&gt;"",_xlfn.XLOOKUP(B168,Table1[ID],Table1[bdate]),"")</f>
        <v/>
      </c>
      <c r="S168" s="77" t="str">
        <f>IF($B168&lt;&gt;"",_xlfn.XLOOKUP(B168,Table1[ID],Table1[school_job]),"")</f>
        <v/>
      </c>
      <c r="T168" s="77" t="str">
        <f>IF($B168&lt;&gt;"",_xlfn.XLOOKUP(B168,Table1[ID],Table1[con_father]),"")</f>
        <v/>
      </c>
      <c r="U168" s="77" t="str">
        <f>IF($B168&lt;&gt;"",_xlfn.XLOOKUP(B168,Table1[ID],Table1[notes]),"")</f>
        <v/>
      </c>
      <c r="V168" s="80" t="str">
        <f>IF(B168&lt;&gt;"",IF(_xlfn.FLOOR.MATH(B168,100)=0,"غير موزع",_xlfn.XLOOKUP(_xlfn.FLOOR.MATH(B168,100),Classes!$A$1:$A$8,Classes!$B$1:$B$8,"error")),"")</f>
        <v/>
      </c>
    </row>
    <row r="169" spans="1:22" s="3" customFormat="1">
      <c r="A169" s="72" t="str">
        <f>IF(B169&lt;&gt;"",IF(_xlfn.XLOOKUP(TEXT(B169,"#"),'Standard report'!$B$5:$B$505,'Standard report'!$C$5:$C$505,"nn")="Company","=HYPERLINK("&amp;""""&amp;"https://raw.githubusercontent.com/KyrillosMorgan/preparatory/main/"&amp;B169&amp;".jpg"&amp;""""&amp;",IMAGE("&amp;""""&amp;"https://raw.githubusercontent.com/KyrillosMorgan/preparatory/main/"&amp;B169&amp;".jpg"&amp;""""&amp;"))",""),"")</f>
        <v/>
      </c>
      <c r="B169" s="77"/>
      <c r="C169" s="77" t="str">
        <f>IF(B169&lt;&gt;"",_xlfn.XLOOKUP(Class!B169,Table1[ID],Table1[fname]),"")</f>
        <v/>
      </c>
      <c r="D169" s="76" t="str" cm="1">
        <f t="array" ref="D169">IF((B169&lt;&gt;"")*(COUNTIF(Table2[ID],Class!B169)&lt;&gt;0),INDEX(Attendance_sorted!$A$1:$CV$500,MATCH(Class!B169,Attendance_sorted!$A$1:$A$500),COUNTIF(Table2[ID],Class!B169)+1),"")</f>
        <v/>
      </c>
      <c r="E169" s="77" t="str" cm="1">
        <f t="array" aca="1" ref="E169" ca="1">IF(B169&lt;&gt;"",SUM(('Attendance table'!$A$2:$A$501=Class!B169)*('Attendance table'!$B$2:$CW$501&lt;&gt;"")*('Attendance table'!$B$1:$CW$1&gt;DATE(YEAR(TODAY()),MONTH(TODAY()),DAY(TODAY())-MOD(WEEKDAY(TODAY())-6,7))-((Table3[حساب الحضور من اخر عدد مرات])*7))),"")</f>
        <v/>
      </c>
      <c r="F169" s="79" t="str" cm="1">
        <f t="array" ref="F169">IF(B169&lt;&gt;"",IF(E169*100/Table3[حساب الحضور من اخر عدد مرات]&gt;100,1,E169/Table3[حساب الحضور من اخر عدد مرات]),"")</f>
        <v/>
      </c>
      <c r="G169" s="77" t="str">
        <f>IF(B169&lt;&gt;"",_xlfn.XLOOKUP(B169,Table1[ID],Table1[tel2]),"")</f>
        <v/>
      </c>
      <c r="H169" s="77" t="str">
        <f>IF(B169&lt;&gt;"",_xlfn.XLOOKUP(B169,Table1[ID],Table1[tel4]),"")</f>
        <v/>
      </c>
      <c r="I169" s="77" t="str">
        <f>IF(B169&lt;&gt;"",_xlfn.XLOOKUP(B169,Table1[ID],Table1[tel3]),"")</f>
        <v/>
      </c>
      <c r="J169" s="77" t="str">
        <f>IF(B169&lt;&gt;"",_xlfn.XLOOKUP(B169,Table1[ID],Table1[tel1]),"")</f>
        <v/>
      </c>
      <c r="K169" s="77" t="str">
        <f>IF($B169&lt;&gt;"",_xlfn.XLOOKUP(B169,Table1[ID],Table1[address1]),"")</f>
        <v/>
      </c>
      <c r="L169" s="77" t="str">
        <f>IF($B169&lt;&gt;"",_xlfn.XLOOKUP(B169,Table1[ID],Table1[address2]),"")</f>
        <v/>
      </c>
      <c r="M169" s="77" t="str">
        <f>IF($B169&lt;&gt;"",_xlfn.XLOOKUP(B169,Table1[ID],Table1[address3]),"")</f>
        <v/>
      </c>
      <c r="N169" s="77" t="str">
        <f>IF($B169&lt;&gt;"",_xlfn.XLOOKUP(B169,Table1[ID],Table1[address4]),"")</f>
        <v/>
      </c>
      <c r="O169" s="77" t="str">
        <f>IF($B169&lt;&gt;"",_xlfn.XLOOKUP(B169,Table1[ID],Table1[address5]),"")</f>
        <v/>
      </c>
      <c r="P169" s="77" t="str">
        <f>IF($B169&lt;&gt;"",_xlfn.XLOOKUP(B169,Table1[ID],Table1[address7]),"")</f>
        <v/>
      </c>
      <c r="Q169" s="77" t="str">
        <f>IF($B169&lt;&gt;"",_xlfn.XLOOKUP(B169,Table1[ID],Table1[address6]),"")</f>
        <v/>
      </c>
      <c r="R169" s="76" t="str">
        <f>IF($B169&lt;&gt;"",_xlfn.XLOOKUP(B169,Table1[ID],Table1[bdate]),"")</f>
        <v/>
      </c>
      <c r="S169" s="77" t="str">
        <f>IF($B169&lt;&gt;"",_xlfn.XLOOKUP(B169,Table1[ID],Table1[school_job]),"")</f>
        <v/>
      </c>
      <c r="T169" s="77" t="str">
        <f>IF($B169&lt;&gt;"",_xlfn.XLOOKUP(B169,Table1[ID],Table1[con_father]),"")</f>
        <v/>
      </c>
      <c r="U169" s="77" t="str">
        <f>IF($B169&lt;&gt;"",_xlfn.XLOOKUP(B169,Table1[ID],Table1[notes]),"")</f>
        <v/>
      </c>
      <c r="V169" s="80" t="str">
        <f>IF(B169&lt;&gt;"",IF(_xlfn.FLOOR.MATH(B169,100)=0,"غير موزع",_xlfn.XLOOKUP(_xlfn.FLOOR.MATH(B169,100),Classes!$A$1:$A$8,Classes!$B$1:$B$8,"error")),"")</f>
        <v/>
      </c>
    </row>
    <row r="170" spans="1:22" s="3" customFormat="1">
      <c r="A170" s="72" t="str">
        <f>IF(B170&lt;&gt;"",IF(_xlfn.XLOOKUP(TEXT(B170,"#"),'Standard report'!$B$5:$B$505,'Standard report'!$C$5:$C$505,"nn")="Company","=HYPERLINK("&amp;""""&amp;"https://raw.githubusercontent.com/KyrillosMorgan/preparatory/main/"&amp;B170&amp;".jpg"&amp;""""&amp;",IMAGE("&amp;""""&amp;"https://raw.githubusercontent.com/KyrillosMorgan/preparatory/main/"&amp;B170&amp;".jpg"&amp;""""&amp;"))",""),"")</f>
        <v/>
      </c>
      <c r="B170" s="77"/>
      <c r="C170" s="77" t="str">
        <f>IF(B170&lt;&gt;"",_xlfn.XLOOKUP(Class!B170,Table1[ID],Table1[fname]),"")</f>
        <v/>
      </c>
      <c r="D170" s="76" t="str" cm="1">
        <f t="array" ref="D170">IF((B170&lt;&gt;"")*(COUNTIF(Table2[ID],Class!B170)&lt;&gt;0),INDEX(Attendance_sorted!$A$1:$CV$500,MATCH(Class!B170,Attendance_sorted!$A$1:$A$500),COUNTIF(Table2[ID],Class!B170)+1),"")</f>
        <v/>
      </c>
      <c r="E170" s="77" t="str" cm="1">
        <f t="array" aca="1" ref="E170" ca="1">IF(B170&lt;&gt;"",SUM(('Attendance table'!$A$2:$A$501=Class!B170)*('Attendance table'!$B$2:$CW$501&lt;&gt;"")*('Attendance table'!$B$1:$CW$1&gt;DATE(YEAR(TODAY()),MONTH(TODAY()),DAY(TODAY())-MOD(WEEKDAY(TODAY())-6,7))-((Table3[حساب الحضور من اخر عدد مرات])*7))),"")</f>
        <v/>
      </c>
      <c r="F170" s="79" t="str" cm="1">
        <f t="array" ref="F170">IF(B170&lt;&gt;"",IF(E170*100/Table3[حساب الحضور من اخر عدد مرات]&gt;100,1,E170/Table3[حساب الحضور من اخر عدد مرات]),"")</f>
        <v/>
      </c>
      <c r="G170" s="77" t="str">
        <f>IF(B170&lt;&gt;"",_xlfn.XLOOKUP(B170,Table1[ID],Table1[tel2]),"")</f>
        <v/>
      </c>
      <c r="H170" s="77" t="str">
        <f>IF(B170&lt;&gt;"",_xlfn.XLOOKUP(B170,Table1[ID],Table1[tel4]),"")</f>
        <v/>
      </c>
      <c r="I170" s="77" t="str">
        <f>IF(B170&lt;&gt;"",_xlfn.XLOOKUP(B170,Table1[ID],Table1[tel3]),"")</f>
        <v/>
      </c>
      <c r="J170" s="77" t="str">
        <f>IF(B170&lt;&gt;"",_xlfn.XLOOKUP(B170,Table1[ID],Table1[tel1]),"")</f>
        <v/>
      </c>
      <c r="K170" s="77" t="str">
        <f>IF($B170&lt;&gt;"",_xlfn.XLOOKUP(B170,Table1[ID],Table1[address1]),"")</f>
        <v/>
      </c>
      <c r="L170" s="77" t="str">
        <f>IF($B170&lt;&gt;"",_xlfn.XLOOKUP(B170,Table1[ID],Table1[address2]),"")</f>
        <v/>
      </c>
      <c r="M170" s="77" t="str">
        <f>IF($B170&lt;&gt;"",_xlfn.XLOOKUP(B170,Table1[ID],Table1[address3]),"")</f>
        <v/>
      </c>
      <c r="N170" s="77" t="str">
        <f>IF($B170&lt;&gt;"",_xlfn.XLOOKUP(B170,Table1[ID],Table1[address4]),"")</f>
        <v/>
      </c>
      <c r="O170" s="77" t="str">
        <f>IF($B170&lt;&gt;"",_xlfn.XLOOKUP(B170,Table1[ID],Table1[address5]),"")</f>
        <v/>
      </c>
      <c r="P170" s="77" t="str">
        <f>IF($B170&lt;&gt;"",_xlfn.XLOOKUP(B170,Table1[ID],Table1[address7]),"")</f>
        <v/>
      </c>
      <c r="Q170" s="77" t="str">
        <f>IF($B170&lt;&gt;"",_xlfn.XLOOKUP(B170,Table1[ID],Table1[address6]),"")</f>
        <v/>
      </c>
      <c r="R170" s="76" t="str">
        <f>IF($B170&lt;&gt;"",_xlfn.XLOOKUP(B170,Table1[ID],Table1[bdate]),"")</f>
        <v/>
      </c>
      <c r="S170" s="77" t="str">
        <f>IF($B170&lt;&gt;"",_xlfn.XLOOKUP(B170,Table1[ID],Table1[school_job]),"")</f>
        <v/>
      </c>
      <c r="T170" s="77" t="str">
        <f>IF($B170&lt;&gt;"",_xlfn.XLOOKUP(B170,Table1[ID],Table1[con_father]),"")</f>
        <v/>
      </c>
      <c r="U170" s="77" t="str">
        <f>IF($B170&lt;&gt;"",_xlfn.XLOOKUP(B170,Table1[ID],Table1[notes]),"")</f>
        <v/>
      </c>
      <c r="V170" s="80" t="str">
        <f>IF(B170&lt;&gt;"",IF(_xlfn.FLOOR.MATH(B170,100)=0,"غير موزع",_xlfn.XLOOKUP(_xlfn.FLOOR.MATH(B170,100),Classes!$A$1:$A$8,Classes!$B$1:$B$8,"error")),"")</f>
        <v/>
      </c>
    </row>
    <row r="171" spans="1:22" s="3" customFormat="1">
      <c r="A171" s="72" t="str">
        <f>IF(B171&lt;&gt;"",IF(_xlfn.XLOOKUP(TEXT(B171,"#"),'Standard report'!$B$5:$B$505,'Standard report'!$C$5:$C$505,"nn")="Company","=HYPERLINK("&amp;""""&amp;"https://raw.githubusercontent.com/KyrillosMorgan/preparatory/main/"&amp;B171&amp;".jpg"&amp;""""&amp;",IMAGE("&amp;""""&amp;"https://raw.githubusercontent.com/KyrillosMorgan/preparatory/main/"&amp;B171&amp;".jpg"&amp;""""&amp;"))",""),"")</f>
        <v/>
      </c>
      <c r="B171" s="77"/>
      <c r="C171" s="77" t="str">
        <f>IF(B171&lt;&gt;"",_xlfn.XLOOKUP(Class!B171,Table1[ID],Table1[fname]),"")</f>
        <v/>
      </c>
      <c r="D171" s="76" t="str" cm="1">
        <f t="array" ref="D171">IF((B171&lt;&gt;"")*(COUNTIF(Table2[ID],Class!B171)&lt;&gt;0),INDEX(Attendance_sorted!$A$1:$CV$500,MATCH(Class!B171,Attendance_sorted!$A$1:$A$500),COUNTIF(Table2[ID],Class!B171)+1),"")</f>
        <v/>
      </c>
      <c r="E171" s="77" t="str" cm="1">
        <f t="array" aca="1" ref="E171" ca="1">IF(B171&lt;&gt;"",SUM(('Attendance table'!$A$2:$A$501=Class!B171)*('Attendance table'!$B$2:$CW$501&lt;&gt;"")*('Attendance table'!$B$1:$CW$1&gt;DATE(YEAR(TODAY()),MONTH(TODAY()),DAY(TODAY())-MOD(WEEKDAY(TODAY())-6,7))-((Table3[حساب الحضور من اخر عدد مرات])*7))),"")</f>
        <v/>
      </c>
      <c r="F171" s="79" t="str" cm="1">
        <f t="array" ref="F171">IF(B171&lt;&gt;"",IF(E171*100/Table3[حساب الحضور من اخر عدد مرات]&gt;100,1,E171/Table3[حساب الحضور من اخر عدد مرات]),"")</f>
        <v/>
      </c>
      <c r="G171" s="77" t="str">
        <f>IF(B171&lt;&gt;"",_xlfn.XLOOKUP(B171,Table1[ID],Table1[tel2]),"")</f>
        <v/>
      </c>
      <c r="H171" s="77" t="str">
        <f>IF(B171&lt;&gt;"",_xlfn.XLOOKUP(B171,Table1[ID],Table1[tel4]),"")</f>
        <v/>
      </c>
      <c r="I171" s="77" t="str">
        <f>IF(B171&lt;&gt;"",_xlfn.XLOOKUP(B171,Table1[ID],Table1[tel3]),"")</f>
        <v/>
      </c>
      <c r="J171" s="77" t="str">
        <f>IF(B171&lt;&gt;"",_xlfn.XLOOKUP(B171,Table1[ID],Table1[tel1]),"")</f>
        <v/>
      </c>
      <c r="K171" s="77" t="str">
        <f>IF($B171&lt;&gt;"",_xlfn.XLOOKUP(B171,Table1[ID],Table1[address1]),"")</f>
        <v/>
      </c>
      <c r="L171" s="77" t="str">
        <f>IF($B171&lt;&gt;"",_xlfn.XLOOKUP(B171,Table1[ID],Table1[address2]),"")</f>
        <v/>
      </c>
      <c r="M171" s="77" t="str">
        <f>IF($B171&lt;&gt;"",_xlfn.XLOOKUP(B171,Table1[ID],Table1[address3]),"")</f>
        <v/>
      </c>
      <c r="N171" s="77" t="str">
        <f>IF($B171&lt;&gt;"",_xlfn.XLOOKUP(B171,Table1[ID],Table1[address4]),"")</f>
        <v/>
      </c>
      <c r="O171" s="77" t="str">
        <f>IF($B171&lt;&gt;"",_xlfn.XLOOKUP(B171,Table1[ID],Table1[address5]),"")</f>
        <v/>
      </c>
      <c r="P171" s="77" t="str">
        <f>IF($B171&lt;&gt;"",_xlfn.XLOOKUP(B171,Table1[ID],Table1[address7]),"")</f>
        <v/>
      </c>
      <c r="Q171" s="77" t="str">
        <f>IF($B171&lt;&gt;"",_xlfn.XLOOKUP(B171,Table1[ID],Table1[address6]),"")</f>
        <v/>
      </c>
      <c r="R171" s="76" t="str">
        <f>IF($B171&lt;&gt;"",_xlfn.XLOOKUP(B171,Table1[ID],Table1[bdate]),"")</f>
        <v/>
      </c>
      <c r="S171" s="77" t="str">
        <f>IF($B171&lt;&gt;"",_xlfn.XLOOKUP(B171,Table1[ID],Table1[school_job]),"")</f>
        <v/>
      </c>
      <c r="T171" s="77" t="str">
        <f>IF($B171&lt;&gt;"",_xlfn.XLOOKUP(B171,Table1[ID],Table1[con_father]),"")</f>
        <v/>
      </c>
      <c r="U171" s="77" t="str">
        <f>IF($B171&lt;&gt;"",_xlfn.XLOOKUP(B171,Table1[ID],Table1[notes]),"")</f>
        <v/>
      </c>
      <c r="V171" s="80" t="str">
        <f>IF(B171&lt;&gt;"",IF(_xlfn.FLOOR.MATH(B171,100)=0,"غير موزع",_xlfn.XLOOKUP(_xlfn.FLOOR.MATH(B171,100),Classes!$A$1:$A$8,Classes!$B$1:$B$8,"error")),"")</f>
        <v/>
      </c>
    </row>
    <row r="172" spans="1:22" s="3" customFormat="1">
      <c r="A172" s="72" t="str">
        <f>IF(B172&lt;&gt;"",IF(_xlfn.XLOOKUP(TEXT(B172,"#"),'Standard report'!$B$5:$B$505,'Standard report'!$C$5:$C$505,"nn")="Company","=HYPERLINK("&amp;""""&amp;"https://raw.githubusercontent.com/KyrillosMorgan/preparatory/main/"&amp;B172&amp;".jpg"&amp;""""&amp;",IMAGE("&amp;""""&amp;"https://raw.githubusercontent.com/KyrillosMorgan/preparatory/main/"&amp;B172&amp;".jpg"&amp;""""&amp;"))",""),"")</f>
        <v/>
      </c>
      <c r="B172" s="77"/>
      <c r="C172" s="77" t="str">
        <f>IF(B172&lt;&gt;"",_xlfn.XLOOKUP(Class!B172,Table1[ID],Table1[fname]),"")</f>
        <v/>
      </c>
      <c r="D172" s="76" t="str" cm="1">
        <f t="array" ref="D172">IF((B172&lt;&gt;"")*(COUNTIF(Table2[ID],Class!B172)&lt;&gt;0),INDEX(Attendance_sorted!$A$1:$CV$500,MATCH(Class!B172,Attendance_sorted!$A$1:$A$500),COUNTIF(Table2[ID],Class!B172)+1),"")</f>
        <v/>
      </c>
      <c r="E172" s="77" t="str" cm="1">
        <f t="array" aca="1" ref="E172" ca="1">IF(B172&lt;&gt;"",SUM(('Attendance table'!$A$2:$A$501=Class!B172)*('Attendance table'!$B$2:$CW$501&lt;&gt;"")*('Attendance table'!$B$1:$CW$1&gt;DATE(YEAR(TODAY()),MONTH(TODAY()),DAY(TODAY())-MOD(WEEKDAY(TODAY())-6,7))-((Table3[حساب الحضور من اخر عدد مرات])*7))),"")</f>
        <v/>
      </c>
      <c r="F172" s="79" t="str" cm="1">
        <f t="array" ref="F172">IF(B172&lt;&gt;"",IF(E172*100/Table3[حساب الحضور من اخر عدد مرات]&gt;100,1,E172/Table3[حساب الحضور من اخر عدد مرات]),"")</f>
        <v/>
      </c>
      <c r="G172" s="77" t="str">
        <f>IF(B172&lt;&gt;"",_xlfn.XLOOKUP(B172,Table1[ID],Table1[tel2]),"")</f>
        <v/>
      </c>
      <c r="H172" s="77" t="str">
        <f>IF(B172&lt;&gt;"",_xlfn.XLOOKUP(B172,Table1[ID],Table1[tel4]),"")</f>
        <v/>
      </c>
      <c r="I172" s="77" t="str">
        <f>IF(B172&lt;&gt;"",_xlfn.XLOOKUP(B172,Table1[ID],Table1[tel3]),"")</f>
        <v/>
      </c>
      <c r="J172" s="77" t="str">
        <f>IF(B172&lt;&gt;"",_xlfn.XLOOKUP(B172,Table1[ID],Table1[tel1]),"")</f>
        <v/>
      </c>
      <c r="K172" s="77" t="str">
        <f>IF($B172&lt;&gt;"",_xlfn.XLOOKUP(B172,Table1[ID],Table1[address1]),"")</f>
        <v/>
      </c>
      <c r="L172" s="77" t="str">
        <f>IF($B172&lt;&gt;"",_xlfn.XLOOKUP(B172,Table1[ID],Table1[address2]),"")</f>
        <v/>
      </c>
      <c r="M172" s="77" t="str">
        <f>IF($B172&lt;&gt;"",_xlfn.XLOOKUP(B172,Table1[ID],Table1[address3]),"")</f>
        <v/>
      </c>
      <c r="N172" s="77" t="str">
        <f>IF($B172&lt;&gt;"",_xlfn.XLOOKUP(B172,Table1[ID],Table1[address4]),"")</f>
        <v/>
      </c>
      <c r="O172" s="77" t="str">
        <f>IF($B172&lt;&gt;"",_xlfn.XLOOKUP(B172,Table1[ID],Table1[address5]),"")</f>
        <v/>
      </c>
      <c r="P172" s="77" t="str">
        <f>IF($B172&lt;&gt;"",_xlfn.XLOOKUP(B172,Table1[ID],Table1[address7]),"")</f>
        <v/>
      </c>
      <c r="Q172" s="77" t="str">
        <f>IF($B172&lt;&gt;"",_xlfn.XLOOKUP(B172,Table1[ID],Table1[address6]),"")</f>
        <v/>
      </c>
      <c r="R172" s="76" t="str">
        <f>IF($B172&lt;&gt;"",_xlfn.XLOOKUP(B172,Table1[ID],Table1[bdate]),"")</f>
        <v/>
      </c>
      <c r="S172" s="77" t="str">
        <f>IF($B172&lt;&gt;"",_xlfn.XLOOKUP(B172,Table1[ID],Table1[school_job]),"")</f>
        <v/>
      </c>
      <c r="T172" s="77" t="str">
        <f>IF($B172&lt;&gt;"",_xlfn.XLOOKUP(B172,Table1[ID],Table1[con_father]),"")</f>
        <v/>
      </c>
      <c r="U172" s="77" t="str">
        <f>IF($B172&lt;&gt;"",_xlfn.XLOOKUP(B172,Table1[ID],Table1[notes]),"")</f>
        <v/>
      </c>
      <c r="V172" s="80" t="str">
        <f>IF(B172&lt;&gt;"",IF(_xlfn.FLOOR.MATH(B172,100)=0,"غير موزع",_xlfn.XLOOKUP(_xlfn.FLOOR.MATH(B172,100),Classes!$A$1:$A$8,Classes!$B$1:$B$8,"error")),"")</f>
        <v/>
      </c>
    </row>
    <row r="173" spans="1:22" s="3" customFormat="1">
      <c r="A173" s="72" t="str">
        <f>IF(B173&lt;&gt;"",IF(_xlfn.XLOOKUP(TEXT(B173,"#"),'Standard report'!$B$5:$B$505,'Standard report'!$C$5:$C$505,"nn")="Company","=HYPERLINK("&amp;""""&amp;"https://raw.githubusercontent.com/KyrillosMorgan/preparatory/main/"&amp;B173&amp;".jpg"&amp;""""&amp;",IMAGE("&amp;""""&amp;"https://raw.githubusercontent.com/KyrillosMorgan/preparatory/main/"&amp;B173&amp;".jpg"&amp;""""&amp;"))",""),"")</f>
        <v/>
      </c>
      <c r="B173" s="77"/>
      <c r="C173" s="77" t="str">
        <f>IF(B173&lt;&gt;"",_xlfn.XLOOKUP(Class!B173,Table1[ID],Table1[fname]),"")</f>
        <v/>
      </c>
      <c r="D173" s="76" t="str" cm="1">
        <f t="array" ref="D173">IF((B173&lt;&gt;"")*(COUNTIF(Table2[ID],Class!B173)&lt;&gt;0),INDEX(Attendance_sorted!$A$1:$CV$500,MATCH(Class!B173,Attendance_sorted!$A$1:$A$500),COUNTIF(Table2[ID],Class!B173)+1),"")</f>
        <v/>
      </c>
      <c r="E173" s="77" t="str" cm="1">
        <f t="array" aca="1" ref="E173" ca="1">IF(B173&lt;&gt;"",SUM(('Attendance table'!$A$2:$A$501=Class!B173)*('Attendance table'!$B$2:$CW$501&lt;&gt;"")*('Attendance table'!$B$1:$CW$1&gt;DATE(YEAR(TODAY()),MONTH(TODAY()),DAY(TODAY())-MOD(WEEKDAY(TODAY())-6,7))-((Table3[حساب الحضور من اخر عدد مرات])*7))),"")</f>
        <v/>
      </c>
      <c r="F173" s="79" t="str" cm="1">
        <f t="array" ref="F173">IF(B173&lt;&gt;"",IF(E173*100/Table3[حساب الحضور من اخر عدد مرات]&gt;100,1,E173/Table3[حساب الحضور من اخر عدد مرات]),"")</f>
        <v/>
      </c>
      <c r="G173" s="77" t="str">
        <f>IF(B173&lt;&gt;"",_xlfn.XLOOKUP(B173,Table1[ID],Table1[tel2]),"")</f>
        <v/>
      </c>
      <c r="H173" s="77" t="str">
        <f>IF(B173&lt;&gt;"",_xlfn.XLOOKUP(B173,Table1[ID],Table1[tel4]),"")</f>
        <v/>
      </c>
      <c r="I173" s="77" t="str">
        <f>IF(B173&lt;&gt;"",_xlfn.XLOOKUP(B173,Table1[ID],Table1[tel3]),"")</f>
        <v/>
      </c>
      <c r="J173" s="77" t="str">
        <f>IF(B173&lt;&gt;"",_xlfn.XLOOKUP(B173,Table1[ID],Table1[tel1]),"")</f>
        <v/>
      </c>
      <c r="K173" s="77" t="str">
        <f>IF($B173&lt;&gt;"",_xlfn.XLOOKUP(B173,Table1[ID],Table1[address1]),"")</f>
        <v/>
      </c>
      <c r="L173" s="77" t="str">
        <f>IF($B173&lt;&gt;"",_xlfn.XLOOKUP(B173,Table1[ID],Table1[address2]),"")</f>
        <v/>
      </c>
      <c r="M173" s="77" t="str">
        <f>IF($B173&lt;&gt;"",_xlfn.XLOOKUP(B173,Table1[ID],Table1[address3]),"")</f>
        <v/>
      </c>
      <c r="N173" s="77" t="str">
        <f>IF($B173&lt;&gt;"",_xlfn.XLOOKUP(B173,Table1[ID],Table1[address4]),"")</f>
        <v/>
      </c>
      <c r="O173" s="77" t="str">
        <f>IF($B173&lt;&gt;"",_xlfn.XLOOKUP(B173,Table1[ID],Table1[address5]),"")</f>
        <v/>
      </c>
      <c r="P173" s="77" t="str">
        <f>IF($B173&lt;&gt;"",_xlfn.XLOOKUP(B173,Table1[ID],Table1[address7]),"")</f>
        <v/>
      </c>
      <c r="Q173" s="77" t="str">
        <f>IF($B173&lt;&gt;"",_xlfn.XLOOKUP(B173,Table1[ID],Table1[address6]),"")</f>
        <v/>
      </c>
      <c r="R173" s="76" t="str">
        <f>IF($B173&lt;&gt;"",_xlfn.XLOOKUP(B173,Table1[ID],Table1[bdate]),"")</f>
        <v/>
      </c>
      <c r="S173" s="77" t="str">
        <f>IF($B173&lt;&gt;"",_xlfn.XLOOKUP(B173,Table1[ID],Table1[school_job]),"")</f>
        <v/>
      </c>
      <c r="T173" s="77" t="str">
        <f>IF($B173&lt;&gt;"",_xlfn.XLOOKUP(B173,Table1[ID],Table1[con_father]),"")</f>
        <v/>
      </c>
      <c r="U173" s="77" t="str">
        <f>IF($B173&lt;&gt;"",_xlfn.XLOOKUP(B173,Table1[ID],Table1[notes]),"")</f>
        <v/>
      </c>
      <c r="V173" s="80" t="str">
        <f>IF(B173&lt;&gt;"",IF(_xlfn.FLOOR.MATH(B173,100)=0,"غير موزع",_xlfn.XLOOKUP(_xlfn.FLOOR.MATH(B173,100),Classes!$A$1:$A$8,Classes!$B$1:$B$8,"error")),"")</f>
        <v/>
      </c>
    </row>
    <row r="174" spans="1:22" s="3" customFormat="1">
      <c r="A174" s="72" t="str">
        <f>IF(B174&lt;&gt;"",IF(_xlfn.XLOOKUP(TEXT(B174,"#"),'Standard report'!$B$5:$B$505,'Standard report'!$C$5:$C$505,"nn")="Company","=HYPERLINK("&amp;""""&amp;"https://raw.githubusercontent.com/KyrillosMorgan/preparatory/main/"&amp;B174&amp;".jpg"&amp;""""&amp;",IMAGE("&amp;""""&amp;"https://raw.githubusercontent.com/KyrillosMorgan/preparatory/main/"&amp;B174&amp;".jpg"&amp;""""&amp;"))",""),"")</f>
        <v/>
      </c>
      <c r="B174" s="77"/>
      <c r="C174" s="77" t="str">
        <f>IF(B174&lt;&gt;"",_xlfn.XLOOKUP(Class!B174,Table1[ID],Table1[fname]),"")</f>
        <v/>
      </c>
      <c r="D174" s="76" t="str" cm="1">
        <f t="array" ref="D174">IF((B174&lt;&gt;"")*(COUNTIF(Table2[ID],Class!B174)&lt;&gt;0),INDEX(Attendance_sorted!$A$1:$CV$500,MATCH(Class!B174,Attendance_sorted!$A$1:$A$500),COUNTIF(Table2[ID],Class!B174)+1),"")</f>
        <v/>
      </c>
      <c r="E174" s="77" t="str" cm="1">
        <f t="array" aca="1" ref="E174" ca="1">IF(B174&lt;&gt;"",SUM(('Attendance table'!$A$2:$A$501=Class!B174)*('Attendance table'!$B$2:$CW$501&lt;&gt;"")*('Attendance table'!$B$1:$CW$1&gt;DATE(YEAR(TODAY()),MONTH(TODAY()),DAY(TODAY())-MOD(WEEKDAY(TODAY())-6,7))-((Table3[حساب الحضور من اخر عدد مرات])*7))),"")</f>
        <v/>
      </c>
      <c r="F174" s="79" t="str" cm="1">
        <f t="array" ref="F174">IF(B174&lt;&gt;"",IF(E174*100/Table3[حساب الحضور من اخر عدد مرات]&gt;100,1,E174/Table3[حساب الحضور من اخر عدد مرات]),"")</f>
        <v/>
      </c>
      <c r="G174" s="77" t="str">
        <f>IF(B174&lt;&gt;"",_xlfn.XLOOKUP(B174,Table1[ID],Table1[tel2]),"")</f>
        <v/>
      </c>
      <c r="H174" s="77" t="str">
        <f>IF(B174&lt;&gt;"",_xlfn.XLOOKUP(B174,Table1[ID],Table1[tel4]),"")</f>
        <v/>
      </c>
      <c r="I174" s="77" t="str">
        <f>IF(B174&lt;&gt;"",_xlfn.XLOOKUP(B174,Table1[ID],Table1[tel3]),"")</f>
        <v/>
      </c>
      <c r="J174" s="77" t="str">
        <f>IF(B174&lt;&gt;"",_xlfn.XLOOKUP(B174,Table1[ID],Table1[tel1]),"")</f>
        <v/>
      </c>
      <c r="K174" s="77" t="str">
        <f>IF($B174&lt;&gt;"",_xlfn.XLOOKUP(B174,Table1[ID],Table1[address1]),"")</f>
        <v/>
      </c>
      <c r="L174" s="77" t="str">
        <f>IF($B174&lt;&gt;"",_xlfn.XLOOKUP(B174,Table1[ID],Table1[address2]),"")</f>
        <v/>
      </c>
      <c r="M174" s="77" t="str">
        <f>IF($B174&lt;&gt;"",_xlfn.XLOOKUP(B174,Table1[ID],Table1[address3]),"")</f>
        <v/>
      </c>
      <c r="N174" s="77" t="str">
        <f>IF($B174&lt;&gt;"",_xlfn.XLOOKUP(B174,Table1[ID],Table1[address4]),"")</f>
        <v/>
      </c>
      <c r="O174" s="77" t="str">
        <f>IF($B174&lt;&gt;"",_xlfn.XLOOKUP(B174,Table1[ID],Table1[address5]),"")</f>
        <v/>
      </c>
      <c r="P174" s="77" t="str">
        <f>IF($B174&lt;&gt;"",_xlfn.XLOOKUP(B174,Table1[ID],Table1[address7]),"")</f>
        <v/>
      </c>
      <c r="Q174" s="77" t="str">
        <f>IF($B174&lt;&gt;"",_xlfn.XLOOKUP(B174,Table1[ID],Table1[address6]),"")</f>
        <v/>
      </c>
      <c r="R174" s="76" t="str">
        <f>IF($B174&lt;&gt;"",_xlfn.XLOOKUP(B174,Table1[ID],Table1[bdate]),"")</f>
        <v/>
      </c>
      <c r="S174" s="77" t="str">
        <f>IF($B174&lt;&gt;"",_xlfn.XLOOKUP(B174,Table1[ID],Table1[school_job]),"")</f>
        <v/>
      </c>
      <c r="T174" s="77" t="str">
        <f>IF($B174&lt;&gt;"",_xlfn.XLOOKUP(B174,Table1[ID],Table1[con_father]),"")</f>
        <v/>
      </c>
      <c r="U174" s="77" t="str">
        <f>IF($B174&lt;&gt;"",_xlfn.XLOOKUP(B174,Table1[ID],Table1[notes]),"")</f>
        <v/>
      </c>
      <c r="V174" s="80" t="str">
        <f>IF(B174&lt;&gt;"",IF(_xlfn.FLOOR.MATH(B174,100)=0,"غير موزع",_xlfn.XLOOKUP(_xlfn.FLOOR.MATH(B174,100),Classes!$A$1:$A$8,Classes!$B$1:$B$8,"error")),"")</f>
        <v/>
      </c>
    </row>
    <row r="175" spans="1:22" s="3" customFormat="1">
      <c r="A175" s="72" t="str">
        <f>IF(B175&lt;&gt;"",IF(_xlfn.XLOOKUP(TEXT(B175,"#"),'Standard report'!$B$5:$B$505,'Standard report'!$C$5:$C$505,"nn")="Company","=HYPERLINK("&amp;""""&amp;"https://raw.githubusercontent.com/KyrillosMorgan/preparatory/main/"&amp;B175&amp;".jpg"&amp;""""&amp;",IMAGE("&amp;""""&amp;"https://raw.githubusercontent.com/KyrillosMorgan/preparatory/main/"&amp;B175&amp;".jpg"&amp;""""&amp;"))",""),"")</f>
        <v/>
      </c>
      <c r="B175" s="77"/>
      <c r="C175" s="77" t="str">
        <f>IF(B175&lt;&gt;"",_xlfn.XLOOKUP(Class!B175,Table1[ID],Table1[fname]),"")</f>
        <v/>
      </c>
      <c r="D175" s="76" t="str" cm="1">
        <f t="array" ref="D175">IF((B175&lt;&gt;"")*(COUNTIF(Table2[ID],Class!B175)&lt;&gt;0),INDEX(Attendance_sorted!$A$1:$CV$500,MATCH(Class!B175,Attendance_sorted!$A$1:$A$500),COUNTIF(Table2[ID],Class!B175)+1),"")</f>
        <v/>
      </c>
      <c r="E175" s="77" t="str" cm="1">
        <f t="array" aca="1" ref="E175" ca="1">IF(B175&lt;&gt;"",SUM(('Attendance table'!$A$2:$A$501=Class!B175)*('Attendance table'!$B$2:$CW$501&lt;&gt;"")*('Attendance table'!$B$1:$CW$1&gt;DATE(YEAR(TODAY()),MONTH(TODAY()),DAY(TODAY())-MOD(WEEKDAY(TODAY())-6,7))-((Table3[حساب الحضور من اخر عدد مرات])*7))),"")</f>
        <v/>
      </c>
      <c r="F175" s="79" t="str" cm="1">
        <f t="array" ref="F175">IF(B175&lt;&gt;"",IF(E175*100/Table3[حساب الحضور من اخر عدد مرات]&gt;100,1,E175/Table3[حساب الحضور من اخر عدد مرات]),"")</f>
        <v/>
      </c>
      <c r="G175" s="77" t="str">
        <f>IF(B175&lt;&gt;"",_xlfn.XLOOKUP(B175,Table1[ID],Table1[tel2]),"")</f>
        <v/>
      </c>
      <c r="H175" s="77" t="str">
        <f>IF(B175&lt;&gt;"",_xlfn.XLOOKUP(B175,Table1[ID],Table1[tel4]),"")</f>
        <v/>
      </c>
      <c r="I175" s="77" t="str">
        <f>IF(B175&lt;&gt;"",_xlfn.XLOOKUP(B175,Table1[ID],Table1[tel3]),"")</f>
        <v/>
      </c>
      <c r="J175" s="77" t="str">
        <f>IF(B175&lt;&gt;"",_xlfn.XLOOKUP(B175,Table1[ID],Table1[tel1]),"")</f>
        <v/>
      </c>
      <c r="K175" s="77" t="str">
        <f>IF($B175&lt;&gt;"",_xlfn.XLOOKUP(B175,Table1[ID],Table1[address1]),"")</f>
        <v/>
      </c>
      <c r="L175" s="77" t="str">
        <f>IF($B175&lt;&gt;"",_xlfn.XLOOKUP(B175,Table1[ID],Table1[address2]),"")</f>
        <v/>
      </c>
      <c r="M175" s="77" t="str">
        <f>IF($B175&lt;&gt;"",_xlfn.XLOOKUP(B175,Table1[ID],Table1[address3]),"")</f>
        <v/>
      </c>
      <c r="N175" s="77" t="str">
        <f>IF($B175&lt;&gt;"",_xlfn.XLOOKUP(B175,Table1[ID],Table1[address4]),"")</f>
        <v/>
      </c>
      <c r="O175" s="77" t="str">
        <f>IF($B175&lt;&gt;"",_xlfn.XLOOKUP(B175,Table1[ID],Table1[address5]),"")</f>
        <v/>
      </c>
      <c r="P175" s="77" t="str">
        <f>IF($B175&lt;&gt;"",_xlfn.XLOOKUP(B175,Table1[ID],Table1[address7]),"")</f>
        <v/>
      </c>
      <c r="Q175" s="77" t="str">
        <f>IF($B175&lt;&gt;"",_xlfn.XLOOKUP(B175,Table1[ID],Table1[address6]),"")</f>
        <v/>
      </c>
      <c r="R175" s="76" t="str">
        <f>IF($B175&lt;&gt;"",_xlfn.XLOOKUP(B175,Table1[ID],Table1[bdate]),"")</f>
        <v/>
      </c>
      <c r="S175" s="77" t="str">
        <f>IF($B175&lt;&gt;"",_xlfn.XLOOKUP(B175,Table1[ID],Table1[school_job]),"")</f>
        <v/>
      </c>
      <c r="T175" s="77" t="str">
        <f>IF($B175&lt;&gt;"",_xlfn.XLOOKUP(B175,Table1[ID],Table1[con_father]),"")</f>
        <v/>
      </c>
      <c r="U175" s="77" t="str">
        <f>IF($B175&lt;&gt;"",_xlfn.XLOOKUP(B175,Table1[ID],Table1[notes]),"")</f>
        <v/>
      </c>
      <c r="V175" s="80" t="str">
        <f>IF(B175&lt;&gt;"",IF(_xlfn.FLOOR.MATH(B175,100)=0,"غير موزع",_xlfn.XLOOKUP(_xlfn.FLOOR.MATH(B175,100),Classes!$A$1:$A$8,Classes!$B$1:$B$8,"error")),"")</f>
        <v/>
      </c>
    </row>
    <row r="176" spans="1:22" s="3" customFormat="1">
      <c r="A176" s="72" t="str">
        <f>IF(B176&lt;&gt;"",IF(_xlfn.XLOOKUP(TEXT(B176,"#"),'Standard report'!$B$5:$B$505,'Standard report'!$C$5:$C$505,"nn")="Company","=HYPERLINK("&amp;""""&amp;"https://raw.githubusercontent.com/KyrillosMorgan/preparatory/main/"&amp;B176&amp;".jpg"&amp;""""&amp;",IMAGE("&amp;""""&amp;"https://raw.githubusercontent.com/KyrillosMorgan/preparatory/main/"&amp;B176&amp;".jpg"&amp;""""&amp;"))",""),"")</f>
        <v/>
      </c>
      <c r="B176" s="77"/>
      <c r="C176" s="77" t="str">
        <f>IF(B176&lt;&gt;"",_xlfn.XLOOKUP(Class!B176,Table1[ID],Table1[fname]),"")</f>
        <v/>
      </c>
      <c r="D176" s="76" t="str" cm="1">
        <f t="array" ref="D176">IF((B176&lt;&gt;"")*(COUNTIF(Table2[ID],Class!B176)&lt;&gt;0),INDEX(Attendance_sorted!$A$1:$CV$500,MATCH(Class!B176,Attendance_sorted!$A$1:$A$500),COUNTIF(Table2[ID],Class!B176)+1),"")</f>
        <v/>
      </c>
      <c r="E176" s="77" t="str" cm="1">
        <f t="array" aca="1" ref="E176" ca="1">IF(B176&lt;&gt;"",SUM(('Attendance table'!$A$2:$A$501=Class!B176)*('Attendance table'!$B$2:$CW$501&lt;&gt;"")*('Attendance table'!$B$1:$CW$1&gt;DATE(YEAR(TODAY()),MONTH(TODAY()),DAY(TODAY())-MOD(WEEKDAY(TODAY())-6,7))-((Table3[حساب الحضور من اخر عدد مرات])*7))),"")</f>
        <v/>
      </c>
      <c r="F176" s="79" t="str" cm="1">
        <f t="array" ref="F176">IF(B176&lt;&gt;"",IF(E176*100/Table3[حساب الحضور من اخر عدد مرات]&gt;100,1,E176/Table3[حساب الحضور من اخر عدد مرات]),"")</f>
        <v/>
      </c>
      <c r="G176" s="77" t="str">
        <f>IF(B176&lt;&gt;"",_xlfn.XLOOKUP(B176,Table1[ID],Table1[tel2]),"")</f>
        <v/>
      </c>
      <c r="H176" s="77" t="str">
        <f>IF(B176&lt;&gt;"",_xlfn.XLOOKUP(B176,Table1[ID],Table1[tel4]),"")</f>
        <v/>
      </c>
      <c r="I176" s="77" t="str">
        <f>IF(B176&lt;&gt;"",_xlfn.XLOOKUP(B176,Table1[ID],Table1[tel3]),"")</f>
        <v/>
      </c>
      <c r="J176" s="77" t="str">
        <f>IF(B176&lt;&gt;"",_xlfn.XLOOKUP(B176,Table1[ID],Table1[tel1]),"")</f>
        <v/>
      </c>
      <c r="K176" s="77" t="str">
        <f>IF($B176&lt;&gt;"",_xlfn.XLOOKUP(B176,Table1[ID],Table1[address1]),"")</f>
        <v/>
      </c>
      <c r="L176" s="77" t="str">
        <f>IF($B176&lt;&gt;"",_xlfn.XLOOKUP(B176,Table1[ID],Table1[address2]),"")</f>
        <v/>
      </c>
      <c r="M176" s="77" t="str">
        <f>IF($B176&lt;&gt;"",_xlfn.XLOOKUP(B176,Table1[ID],Table1[address3]),"")</f>
        <v/>
      </c>
      <c r="N176" s="77" t="str">
        <f>IF($B176&lt;&gt;"",_xlfn.XLOOKUP(B176,Table1[ID],Table1[address4]),"")</f>
        <v/>
      </c>
      <c r="O176" s="77" t="str">
        <f>IF($B176&lt;&gt;"",_xlfn.XLOOKUP(B176,Table1[ID],Table1[address5]),"")</f>
        <v/>
      </c>
      <c r="P176" s="77" t="str">
        <f>IF($B176&lt;&gt;"",_xlfn.XLOOKUP(B176,Table1[ID],Table1[address7]),"")</f>
        <v/>
      </c>
      <c r="Q176" s="77" t="str">
        <f>IF($B176&lt;&gt;"",_xlfn.XLOOKUP(B176,Table1[ID],Table1[address6]),"")</f>
        <v/>
      </c>
      <c r="R176" s="76" t="str">
        <f>IF($B176&lt;&gt;"",_xlfn.XLOOKUP(B176,Table1[ID],Table1[bdate]),"")</f>
        <v/>
      </c>
      <c r="S176" s="77" t="str">
        <f>IF($B176&lt;&gt;"",_xlfn.XLOOKUP(B176,Table1[ID],Table1[school_job]),"")</f>
        <v/>
      </c>
      <c r="T176" s="77" t="str">
        <f>IF($B176&lt;&gt;"",_xlfn.XLOOKUP(B176,Table1[ID],Table1[con_father]),"")</f>
        <v/>
      </c>
      <c r="U176" s="77" t="str">
        <f>IF($B176&lt;&gt;"",_xlfn.XLOOKUP(B176,Table1[ID],Table1[notes]),"")</f>
        <v/>
      </c>
      <c r="V176" s="80" t="str">
        <f>IF(B176&lt;&gt;"",IF(_xlfn.FLOOR.MATH(B176,100)=0,"غير موزع",_xlfn.XLOOKUP(_xlfn.FLOOR.MATH(B176,100),Classes!$A$1:$A$8,Classes!$B$1:$B$8,"error")),"")</f>
        <v/>
      </c>
    </row>
    <row r="177" spans="1:22" s="3" customFormat="1">
      <c r="A177" s="72" t="str">
        <f>IF(B177&lt;&gt;"",IF(_xlfn.XLOOKUP(TEXT(B177,"#"),'Standard report'!$B$5:$B$505,'Standard report'!$C$5:$C$505,"nn")="Company","=HYPERLINK("&amp;""""&amp;"https://raw.githubusercontent.com/KyrillosMorgan/preparatory/main/"&amp;B177&amp;".jpg"&amp;""""&amp;",IMAGE("&amp;""""&amp;"https://raw.githubusercontent.com/KyrillosMorgan/preparatory/main/"&amp;B177&amp;".jpg"&amp;""""&amp;"))",""),"")</f>
        <v/>
      </c>
      <c r="B177" s="77"/>
      <c r="C177" s="77" t="str">
        <f>IF(B177&lt;&gt;"",_xlfn.XLOOKUP(Class!B177,Table1[ID],Table1[fname]),"")</f>
        <v/>
      </c>
      <c r="D177" s="76" t="str" cm="1">
        <f t="array" ref="D177">IF((B177&lt;&gt;"")*(COUNTIF(Table2[ID],Class!B177)&lt;&gt;0),INDEX(Attendance_sorted!$A$1:$CV$500,MATCH(Class!B177,Attendance_sorted!$A$1:$A$500),COUNTIF(Table2[ID],Class!B177)+1),"")</f>
        <v/>
      </c>
      <c r="E177" s="77" t="str" cm="1">
        <f t="array" aca="1" ref="E177" ca="1">IF(B177&lt;&gt;"",SUM(('Attendance table'!$A$2:$A$501=Class!B177)*('Attendance table'!$B$2:$CW$501&lt;&gt;"")*('Attendance table'!$B$1:$CW$1&gt;DATE(YEAR(TODAY()),MONTH(TODAY()),DAY(TODAY())-MOD(WEEKDAY(TODAY())-6,7))-((Table3[حساب الحضور من اخر عدد مرات])*7))),"")</f>
        <v/>
      </c>
      <c r="F177" s="79" t="str" cm="1">
        <f t="array" ref="F177">IF(B177&lt;&gt;"",IF(E177*100/Table3[حساب الحضور من اخر عدد مرات]&gt;100,1,E177/Table3[حساب الحضور من اخر عدد مرات]),"")</f>
        <v/>
      </c>
      <c r="G177" s="77" t="str">
        <f>IF(B177&lt;&gt;"",_xlfn.XLOOKUP(B177,Table1[ID],Table1[tel2]),"")</f>
        <v/>
      </c>
      <c r="H177" s="77" t="str">
        <f>IF(B177&lt;&gt;"",_xlfn.XLOOKUP(B177,Table1[ID],Table1[tel4]),"")</f>
        <v/>
      </c>
      <c r="I177" s="77" t="str">
        <f>IF(B177&lt;&gt;"",_xlfn.XLOOKUP(B177,Table1[ID],Table1[tel3]),"")</f>
        <v/>
      </c>
      <c r="J177" s="77" t="str">
        <f>IF(B177&lt;&gt;"",_xlfn.XLOOKUP(B177,Table1[ID],Table1[tel1]),"")</f>
        <v/>
      </c>
      <c r="K177" s="77" t="str">
        <f>IF($B177&lt;&gt;"",_xlfn.XLOOKUP(B177,Table1[ID],Table1[address1]),"")</f>
        <v/>
      </c>
      <c r="L177" s="77" t="str">
        <f>IF($B177&lt;&gt;"",_xlfn.XLOOKUP(B177,Table1[ID],Table1[address2]),"")</f>
        <v/>
      </c>
      <c r="M177" s="77" t="str">
        <f>IF($B177&lt;&gt;"",_xlfn.XLOOKUP(B177,Table1[ID],Table1[address3]),"")</f>
        <v/>
      </c>
      <c r="N177" s="77" t="str">
        <f>IF($B177&lt;&gt;"",_xlfn.XLOOKUP(B177,Table1[ID],Table1[address4]),"")</f>
        <v/>
      </c>
      <c r="O177" s="77" t="str">
        <f>IF($B177&lt;&gt;"",_xlfn.XLOOKUP(B177,Table1[ID],Table1[address5]),"")</f>
        <v/>
      </c>
      <c r="P177" s="77" t="str">
        <f>IF($B177&lt;&gt;"",_xlfn.XLOOKUP(B177,Table1[ID],Table1[address7]),"")</f>
        <v/>
      </c>
      <c r="Q177" s="77" t="str">
        <f>IF($B177&lt;&gt;"",_xlfn.XLOOKUP(B177,Table1[ID],Table1[address6]),"")</f>
        <v/>
      </c>
      <c r="R177" s="76" t="str">
        <f>IF($B177&lt;&gt;"",_xlfn.XLOOKUP(B177,Table1[ID],Table1[bdate]),"")</f>
        <v/>
      </c>
      <c r="S177" s="77" t="str">
        <f>IF($B177&lt;&gt;"",_xlfn.XLOOKUP(B177,Table1[ID],Table1[school_job]),"")</f>
        <v/>
      </c>
      <c r="T177" s="77" t="str">
        <f>IF($B177&lt;&gt;"",_xlfn.XLOOKUP(B177,Table1[ID],Table1[con_father]),"")</f>
        <v/>
      </c>
      <c r="U177" s="77" t="str">
        <f>IF($B177&lt;&gt;"",_xlfn.XLOOKUP(B177,Table1[ID],Table1[notes]),"")</f>
        <v/>
      </c>
      <c r="V177" s="80" t="str">
        <f>IF(B177&lt;&gt;"",IF(_xlfn.FLOOR.MATH(B177,100)=0,"غير موزع",_xlfn.XLOOKUP(_xlfn.FLOOR.MATH(B177,100),Classes!$A$1:$A$8,Classes!$B$1:$B$8,"error")),"")</f>
        <v/>
      </c>
    </row>
    <row r="178" spans="1:22" s="3" customFormat="1">
      <c r="A178" s="72" t="str">
        <f>IF(B178&lt;&gt;"",IF(_xlfn.XLOOKUP(TEXT(B178,"#"),'Standard report'!$B$5:$B$505,'Standard report'!$C$5:$C$505,"nn")="Company","=HYPERLINK("&amp;""""&amp;"https://raw.githubusercontent.com/KyrillosMorgan/preparatory/main/"&amp;B178&amp;".jpg"&amp;""""&amp;",IMAGE("&amp;""""&amp;"https://raw.githubusercontent.com/KyrillosMorgan/preparatory/main/"&amp;B178&amp;".jpg"&amp;""""&amp;"))",""),"")</f>
        <v/>
      </c>
      <c r="B178" s="77"/>
      <c r="C178" s="77" t="str">
        <f>IF(B178&lt;&gt;"",_xlfn.XLOOKUP(Class!B178,Table1[ID],Table1[fname]),"")</f>
        <v/>
      </c>
      <c r="D178" s="76" t="str" cm="1">
        <f t="array" ref="D178">IF((B178&lt;&gt;"")*(COUNTIF(Table2[ID],Class!B178)&lt;&gt;0),INDEX(Attendance_sorted!$A$1:$CV$500,MATCH(Class!B178,Attendance_sorted!$A$1:$A$500),COUNTIF(Table2[ID],Class!B178)+1),"")</f>
        <v/>
      </c>
      <c r="E178" s="77" t="str" cm="1">
        <f t="array" aca="1" ref="E178" ca="1">IF(B178&lt;&gt;"",SUM(('Attendance table'!$A$2:$A$501=Class!B178)*('Attendance table'!$B$2:$CW$501&lt;&gt;"")*('Attendance table'!$B$1:$CW$1&gt;DATE(YEAR(TODAY()),MONTH(TODAY()),DAY(TODAY())-MOD(WEEKDAY(TODAY())-6,7))-((Table3[حساب الحضور من اخر عدد مرات])*7))),"")</f>
        <v/>
      </c>
      <c r="F178" s="79" t="str" cm="1">
        <f t="array" ref="F178">IF(B178&lt;&gt;"",IF(E178*100/Table3[حساب الحضور من اخر عدد مرات]&gt;100,1,E178/Table3[حساب الحضور من اخر عدد مرات]),"")</f>
        <v/>
      </c>
      <c r="G178" s="77" t="str">
        <f>IF(B178&lt;&gt;"",_xlfn.XLOOKUP(B178,Table1[ID],Table1[tel2]),"")</f>
        <v/>
      </c>
      <c r="H178" s="77" t="str">
        <f>IF(B178&lt;&gt;"",_xlfn.XLOOKUP(B178,Table1[ID],Table1[tel4]),"")</f>
        <v/>
      </c>
      <c r="I178" s="77" t="str">
        <f>IF(B178&lt;&gt;"",_xlfn.XLOOKUP(B178,Table1[ID],Table1[tel3]),"")</f>
        <v/>
      </c>
      <c r="J178" s="77" t="str">
        <f>IF(B178&lt;&gt;"",_xlfn.XLOOKUP(B178,Table1[ID],Table1[tel1]),"")</f>
        <v/>
      </c>
      <c r="K178" s="77" t="str">
        <f>IF($B178&lt;&gt;"",_xlfn.XLOOKUP(B178,Table1[ID],Table1[address1]),"")</f>
        <v/>
      </c>
      <c r="L178" s="77" t="str">
        <f>IF($B178&lt;&gt;"",_xlfn.XLOOKUP(B178,Table1[ID],Table1[address2]),"")</f>
        <v/>
      </c>
      <c r="M178" s="77" t="str">
        <f>IF($B178&lt;&gt;"",_xlfn.XLOOKUP(B178,Table1[ID],Table1[address3]),"")</f>
        <v/>
      </c>
      <c r="N178" s="77" t="str">
        <f>IF($B178&lt;&gt;"",_xlfn.XLOOKUP(B178,Table1[ID],Table1[address4]),"")</f>
        <v/>
      </c>
      <c r="O178" s="77" t="str">
        <f>IF($B178&lt;&gt;"",_xlfn.XLOOKUP(B178,Table1[ID],Table1[address5]),"")</f>
        <v/>
      </c>
      <c r="P178" s="77" t="str">
        <f>IF($B178&lt;&gt;"",_xlfn.XLOOKUP(B178,Table1[ID],Table1[address7]),"")</f>
        <v/>
      </c>
      <c r="Q178" s="77" t="str">
        <f>IF($B178&lt;&gt;"",_xlfn.XLOOKUP(B178,Table1[ID],Table1[address6]),"")</f>
        <v/>
      </c>
      <c r="R178" s="76" t="str">
        <f>IF($B178&lt;&gt;"",_xlfn.XLOOKUP(B178,Table1[ID],Table1[bdate]),"")</f>
        <v/>
      </c>
      <c r="S178" s="77" t="str">
        <f>IF($B178&lt;&gt;"",_xlfn.XLOOKUP(B178,Table1[ID],Table1[school_job]),"")</f>
        <v/>
      </c>
      <c r="T178" s="77" t="str">
        <f>IF($B178&lt;&gt;"",_xlfn.XLOOKUP(B178,Table1[ID],Table1[con_father]),"")</f>
        <v/>
      </c>
      <c r="U178" s="77" t="str">
        <f>IF($B178&lt;&gt;"",_xlfn.XLOOKUP(B178,Table1[ID],Table1[notes]),"")</f>
        <v/>
      </c>
      <c r="V178" s="80" t="str">
        <f>IF(B178&lt;&gt;"",IF(_xlfn.FLOOR.MATH(B178,100)=0,"غير موزع",_xlfn.XLOOKUP(_xlfn.FLOOR.MATH(B178,100),Classes!$A$1:$A$8,Classes!$B$1:$B$8,"error")),"")</f>
        <v/>
      </c>
    </row>
    <row r="179" spans="1:22" s="3" customFormat="1">
      <c r="A179" s="72" t="str">
        <f>IF(B179&lt;&gt;"",IF(_xlfn.XLOOKUP(TEXT(B179,"#"),'Standard report'!$B$5:$B$505,'Standard report'!$C$5:$C$505,"nn")="Company","=HYPERLINK("&amp;""""&amp;"https://raw.githubusercontent.com/KyrillosMorgan/preparatory/main/"&amp;B179&amp;".jpg"&amp;""""&amp;",IMAGE("&amp;""""&amp;"https://raw.githubusercontent.com/KyrillosMorgan/preparatory/main/"&amp;B179&amp;".jpg"&amp;""""&amp;"))",""),"")</f>
        <v/>
      </c>
      <c r="B179" s="77"/>
      <c r="C179" s="77" t="str">
        <f>IF(B179&lt;&gt;"",_xlfn.XLOOKUP(Class!B179,Table1[ID],Table1[fname]),"")</f>
        <v/>
      </c>
      <c r="D179" s="76" t="str" cm="1">
        <f t="array" ref="D179">IF((B179&lt;&gt;"")*(COUNTIF(Table2[ID],Class!B179)&lt;&gt;0),INDEX(Attendance_sorted!$A$1:$CV$500,MATCH(Class!B179,Attendance_sorted!$A$1:$A$500),COUNTIF(Table2[ID],Class!B179)+1),"")</f>
        <v/>
      </c>
      <c r="E179" s="77" t="str" cm="1">
        <f t="array" aca="1" ref="E179" ca="1">IF(B179&lt;&gt;"",SUM(('Attendance table'!$A$2:$A$501=Class!B179)*('Attendance table'!$B$2:$CW$501&lt;&gt;"")*('Attendance table'!$B$1:$CW$1&gt;DATE(YEAR(TODAY()),MONTH(TODAY()),DAY(TODAY())-MOD(WEEKDAY(TODAY())-6,7))-((Table3[حساب الحضور من اخر عدد مرات])*7))),"")</f>
        <v/>
      </c>
      <c r="F179" s="79" t="str" cm="1">
        <f t="array" ref="F179">IF(B179&lt;&gt;"",IF(E179*100/Table3[حساب الحضور من اخر عدد مرات]&gt;100,1,E179/Table3[حساب الحضور من اخر عدد مرات]),"")</f>
        <v/>
      </c>
      <c r="G179" s="77" t="str">
        <f>IF(B179&lt;&gt;"",_xlfn.XLOOKUP(B179,Table1[ID],Table1[tel2]),"")</f>
        <v/>
      </c>
      <c r="H179" s="77" t="str">
        <f>IF(B179&lt;&gt;"",_xlfn.XLOOKUP(B179,Table1[ID],Table1[tel4]),"")</f>
        <v/>
      </c>
      <c r="I179" s="77" t="str">
        <f>IF(B179&lt;&gt;"",_xlfn.XLOOKUP(B179,Table1[ID],Table1[tel3]),"")</f>
        <v/>
      </c>
      <c r="J179" s="77" t="str">
        <f>IF(B179&lt;&gt;"",_xlfn.XLOOKUP(B179,Table1[ID],Table1[tel1]),"")</f>
        <v/>
      </c>
      <c r="K179" s="77" t="str">
        <f>IF($B179&lt;&gt;"",_xlfn.XLOOKUP(B179,Table1[ID],Table1[address1]),"")</f>
        <v/>
      </c>
      <c r="L179" s="77" t="str">
        <f>IF($B179&lt;&gt;"",_xlfn.XLOOKUP(B179,Table1[ID],Table1[address2]),"")</f>
        <v/>
      </c>
      <c r="M179" s="77" t="str">
        <f>IF($B179&lt;&gt;"",_xlfn.XLOOKUP(B179,Table1[ID],Table1[address3]),"")</f>
        <v/>
      </c>
      <c r="N179" s="77" t="str">
        <f>IF($B179&lt;&gt;"",_xlfn.XLOOKUP(B179,Table1[ID],Table1[address4]),"")</f>
        <v/>
      </c>
      <c r="O179" s="77" t="str">
        <f>IF($B179&lt;&gt;"",_xlfn.XLOOKUP(B179,Table1[ID],Table1[address5]),"")</f>
        <v/>
      </c>
      <c r="P179" s="77" t="str">
        <f>IF($B179&lt;&gt;"",_xlfn.XLOOKUP(B179,Table1[ID],Table1[address7]),"")</f>
        <v/>
      </c>
      <c r="Q179" s="77" t="str">
        <f>IF($B179&lt;&gt;"",_xlfn.XLOOKUP(B179,Table1[ID],Table1[address6]),"")</f>
        <v/>
      </c>
      <c r="R179" s="76" t="str">
        <f>IF($B179&lt;&gt;"",_xlfn.XLOOKUP(B179,Table1[ID],Table1[bdate]),"")</f>
        <v/>
      </c>
      <c r="S179" s="77" t="str">
        <f>IF($B179&lt;&gt;"",_xlfn.XLOOKUP(B179,Table1[ID],Table1[school_job]),"")</f>
        <v/>
      </c>
      <c r="T179" s="77" t="str">
        <f>IF($B179&lt;&gt;"",_xlfn.XLOOKUP(B179,Table1[ID],Table1[con_father]),"")</f>
        <v/>
      </c>
      <c r="U179" s="77" t="str">
        <f>IF($B179&lt;&gt;"",_xlfn.XLOOKUP(B179,Table1[ID],Table1[notes]),"")</f>
        <v/>
      </c>
      <c r="V179" s="80" t="str">
        <f>IF(B179&lt;&gt;"",IF(_xlfn.FLOOR.MATH(B179,100)=0,"غير موزع",_xlfn.XLOOKUP(_xlfn.FLOOR.MATH(B179,100),Classes!$A$1:$A$8,Classes!$B$1:$B$8,"error")),"")</f>
        <v/>
      </c>
    </row>
    <row r="180" spans="1:22" s="3" customFormat="1">
      <c r="A180" s="72" t="str">
        <f>IF(B180&lt;&gt;"",IF(_xlfn.XLOOKUP(TEXT(B180,"#"),'Standard report'!$B$5:$B$505,'Standard report'!$C$5:$C$505,"nn")="Company","=HYPERLINK("&amp;""""&amp;"https://raw.githubusercontent.com/KyrillosMorgan/preparatory/main/"&amp;B180&amp;".jpg"&amp;""""&amp;",IMAGE("&amp;""""&amp;"https://raw.githubusercontent.com/KyrillosMorgan/preparatory/main/"&amp;B180&amp;".jpg"&amp;""""&amp;"))",""),"")</f>
        <v/>
      </c>
      <c r="B180" s="77"/>
      <c r="C180" s="77" t="str">
        <f>IF(B180&lt;&gt;"",_xlfn.XLOOKUP(Class!B180,Table1[ID],Table1[fname]),"")</f>
        <v/>
      </c>
      <c r="D180" s="76" t="str" cm="1">
        <f t="array" ref="D180">IF((B180&lt;&gt;"")*(COUNTIF(Table2[ID],Class!B180)&lt;&gt;0),INDEX(Attendance_sorted!$A$1:$CV$500,MATCH(Class!B180,Attendance_sorted!$A$1:$A$500),COUNTIF(Table2[ID],Class!B180)+1),"")</f>
        <v/>
      </c>
      <c r="E180" s="77" t="str" cm="1">
        <f t="array" aca="1" ref="E180" ca="1">IF(B180&lt;&gt;"",SUM(('Attendance table'!$A$2:$A$501=Class!B180)*('Attendance table'!$B$2:$CW$501&lt;&gt;"")*('Attendance table'!$B$1:$CW$1&gt;DATE(YEAR(TODAY()),MONTH(TODAY()),DAY(TODAY())-MOD(WEEKDAY(TODAY())-6,7))-((Table3[حساب الحضور من اخر عدد مرات])*7))),"")</f>
        <v/>
      </c>
      <c r="F180" s="79" t="str" cm="1">
        <f t="array" ref="F180">IF(B180&lt;&gt;"",IF(E180*100/Table3[حساب الحضور من اخر عدد مرات]&gt;100,1,E180/Table3[حساب الحضور من اخر عدد مرات]),"")</f>
        <v/>
      </c>
      <c r="G180" s="77" t="str">
        <f>IF(B180&lt;&gt;"",_xlfn.XLOOKUP(B180,Table1[ID],Table1[tel2]),"")</f>
        <v/>
      </c>
      <c r="H180" s="77" t="str">
        <f>IF(B180&lt;&gt;"",_xlfn.XLOOKUP(B180,Table1[ID],Table1[tel4]),"")</f>
        <v/>
      </c>
      <c r="I180" s="77" t="str">
        <f>IF(B180&lt;&gt;"",_xlfn.XLOOKUP(B180,Table1[ID],Table1[tel3]),"")</f>
        <v/>
      </c>
      <c r="J180" s="77" t="str">
        <f>IF(B180&lt;&gt;"",_xlfn.XLOOKUP(B180,Table1[ID],Table1[tel1]),"")</f>
        <v/>
      </c>
      <c r="K180" s="77" t="str">
        <f>IF($B180&lt;&gt;"",_xlfn.XLOOKUP(B180,Table1[ID],Table1[address1]),"")</f>
        <v/>
      </c>
      <c r="L180" s="77" t="str">
        <f>IF($B180&lt;&gt;"",_xlfn.XLOOKUP(B180,Table1[ID],Table1[address2]),"")</f>
        <v/>
      </c>
      <c r="M180" s="77" t="str">
        <f>IF($B180&lt;&gt;"",_xlfn.XLOOKUP(B180,Table1[ID],Table1[address3]),"")</f>
        <v/>
      </c>
      <c r="N180" s="77" t="str">
        <f>IF($B180&lt;&gt;"",_xlfn.XLOOKUP(B180,Table1[ID],Table1[address4]),"")</f>
        <v/>
      </c>
      <c r="O180" s="77" t="str">
        <f>IF($B180&lt;&gt;"",_xlfn.XLOOKUP(B180,Table1[ID],Table1[address5]),"")</f>
        <v/>
      </c>
      <c r="P180" s="77" t="str">
        <f>IF($B180&lt;&gt;"",_xlfn.XLOOKUP(B180,Table1[ID],Table1[address7]),"")</f>
        <v/>
      </c>
      <c r="Q180" s="77" t="str">
        <f>IF($B180&lt;&gt;"",_xlfn.XLOOKUP(B180,Table1[ID],Table1[address6]),"")</f>
        <v/>
      </c>
      <c r="R180" s="76" t="str">
        <f>IF($B180&lt;&gt;"",_xlfn.XLOOKUP(B180,Table1[ID],Table1[bdate]),"")</f>
        <v/>
      </c>
      <c r="S180" s="77" t="str">
        <f>IF($B180&lt;&gt;"",_xlfn.XLOOKUP(B180,Table1[ID],Table1[school_job]),"")</f>
        <v/>
      </c>
      <c r="T180" s="77" t="str">
        <f>IF($B180&lt;&gt;"",_xlfn.XLOOKUP(B180,Table1[ID],Table1[con_father]),"")</f>
        <v/>
      </c>
      <c r="U180" s="77" t="str">
        <f>IF($B180&lt;&gt;"",_xlfn.XLOOKUP(B180,Table1[ID],Table1[notes]),"")</f>
        <v/>
      </c>
      <c r="V180" s="80" t="str">
        <f>IF(B180&lt;&gt;"",IF(_xlfn.FLOOR.MATH(B180,100)=0,"غير موزع",_xlfn.XLOOKUP(_xlfn.FLOOR.MATH(B180,100),Classes!$A$1:$A$8,Classes!$B$1:$B$8,"error")),"")</f>
        <v/>
      </c>
    </row>
    <row r="181" spans="1:22" s="3" customFormat="1">
      <c r="A181" s="72" t="str">
        <f>IF(B181&lt;&gt;"",IF(_xlfn.XLOOKUP(TEXT(B181,"#"),'Standard report'!$B$5:$B$505,'Standard report'!$C$5:$C$505,"nn")="Company","=HYPERLINK("&amp;""""&amp;"https://raw.githubusercontent.com/KyrillosMorgan/preparatory/main/"&amp;B181&amp;".jpg"&amp;""""&amp;",IMAGE("&amp;""""&amp;"https://raw.githubusercontent.com/KyrillosMorgan/preparatory/main/"&amp;B181&amp;".jpg"&amp;""""&amp;"))",""),"")</f>
        <v/>
      </c>
      <c r="B181" s="77"/>
      <c r="C181" s="77" t="str">
        <f>IF(B181&lt;&gt;"",_xlfn.XLOOKUP(Class!B181,Table1[ID],Table1[fname]),"")</f>
        <v/>
      </c>
      <c r="D181" s="76" t="str" cm="1">
        <f t="array" ref="D181">IF((B181&lt;&gt;"")*(COUNTIF(Table2[ID],Class!B181)&lt;&gt;0),INDEX(Attendance_sorted!$A$1:$CV$500,MATCH(Class!B181,Attendance_sorted!$A$1:$A$500),COUNTIF(Table2[ID],Class!B181)+1),"")</f>
        <v/>
      </c>
      <c r="E181" s="77" t="str" cm="1">
        <f t="array" aca="1" ref="E181" ca="1">IF(B181&lt;&gt;"",SUM(('Attendance table'!$A$2:$A$501=Class!B181)*('Attendance table'!$B$2:$CW$501&lt;&gt;"")*('Attendance table'!$B$1:$CW$1&gt;DATE(YEAR(TODAY()),MONTH(TODAY()),DAY(TODAY())-MOD(WEEKDAY(TODAY())-6,7))-((Table3[حساب الحضور من اخر عدد مرات])*7))),"")</f>
        <v/>
      </c>
      <c r="F181" s="79" t="str" cm="1">
        <f t="array" ref="F181">IF(B181&lt;&gt;"",IF(E181*100/Table3[حساب الحضور من اخر عدد مرات]&gt;100,1,E181/Table3[حساب الحضور من اخر عدد مرات]),"")</f>
        <v/>
      </c>
      <c r="G181" s="77" t="str">
        <f>IF(B181&lt;&gt;"",_xlfn.XLOOKUP(B181,Table1[ID],Table1[tel2]),"")</f>
        <v/>
      </c>
      <c r="H181" s="77" t="str">
        <f>IF(B181&lt;&gt;"",_xlfn.XLOOKUP(B181,Table1[ID],Table1[tel4]),"")</f>
        <v/>
      </c>
      <c r="I181" s="77" t="str">
        <f>IF(B181&lt;&gt;"",_xlfn.XLOOKUP(B181,Table1[ID],Table1[tel3]),"")</f>
        <v/>
      </c>
      <c r="J181" s="77" t="str">
        <f>IF(B181&lt;&gt;"",_xlfn.XLOOKUP(B181,Table1[ID],Table1[tel1]),"")</f>
        <v/>
      </c>
      <c r="K181" s="77" t="str">
        <f>IF($B181&lt;&gt;"",_xlfn.XLOOKUP(B181,Table1[ID],Table1[address1]),"")</f>
        <v/>
      </c>
      <c r="L181" s="77" t="str">
        <f>IF($B181&lt;&gt;"",_xlfn.XLOOKUP(B181,Table1[ID],Table1[address2]),"")</f>
        <v/>
      </c>
      <c r="M181" s="77" t="str">
        <f>IF($B181&lt;&gt;"",_xlfn.XLOOKUP(B181,Table1[ID],Table1[address3]),"")</f>
        <v/>
      </c>
      <c r="N181" s="77" t="str">
        <f>IF($B181&lt;&gt;"",_xlfn.XLOOKUP(B181,Table1[ID],Table1[address4]),"")</f>
        <v/>
      </c>
      <c r="O181" s="77" t="str">
        <f>IF($B181&lt;&gt;"",_xlfn.XLOOKUP(B181,Table1[ID],Table1[address5]),"")</f>
        <v/>
      </c>
      <c r="P181" s="77" t="str">
        <f>IF($B181&lt;&gt;"",_xlfn.XLOOKUP(B181,Table1[ID],Table1[address7]),"")</f>
        <v/>
      </c>
      <c r="Q181" s="77" t="str">
        <f>IF($B181&lt;&gt;"",_xlfn.XLOOKUP(B181,Table1[ID],Table1[address6]),"")</f>
        <v/>
      </c>
      <c r="R181" s="76" t="str">
        <f>IF($B181&lt;&gt;"",_xlfn.XLOOKUP(B181,Table1[ID],Table1[bdate]),"")</f>
        <v/>
      </c>
      <c r="S181" s="77" t="str">
        <f>IF($B181&lt;&gt;"",_xlfn.XLOOKUP(B181,Table1[ID],Table1[school_job]),"")</f>
        <v/>
      </c>
      <c r="T181" s="77" t="str">
        <f>IF($B181&lt;&gt;"",_xlfn.XLOOKUP(B181,Table1[ID],Table1[con_father]),"")</f>
        <v/>
      </c>
      <c r="U181" s="77" t="str">
        <f>IF($B181&lt;&gt;"",_xlfn.XLOOKUP(B181,Table1[ID],Table1[notes]),"")</f>
        <v/>
      </c>
      <c r="V181" s="80" t="str">
        <f>IF(B181&lt;&gt;"",IF(_xlfn.FLOOR.MATH(B181,100)=0,"غير موزع",_xlfn.XLOOKUP(_xlfn.FLOOR.MATH(B181,100),Classes!$A$1:$A$8,Classes!$B$1:$B$8,"error")),"")</f>
        <v/>
      </c>
    </row>
    <row r="182" spans="1:22" s="3" customFormat="1">
      <c r="A182" s="72" t="str">
        <f>IF(B182&lt;&gt;"",IF(_xlfn.XLOOKUP(TEXT(B182,"#"),'Standard report'!$B$5:$B$505,'Standard report'!$C$5:$C$505,"nn")="Company","=HYPERLINK("&amp;""""&amp;"https://raw.githubusercontent.com/KyrillosMorgan/preparatory/main/"&amp;B182&amp;".jpg"&amp;""""&amp;",IMAGE("&amp;""""&amp;"https://raw.githubusercontent.com/KyrillosMorgan/preparatory/main/"&amp;B182&amp;".jpg"&amp;""""&amp;"))",""),"")</f>
        <v/>
      </c>
      <c r="B182" s="77"/>
      <c r="C182" s="77" t="str">
        <f>IF(B182&lt;&gt;"",_xlfn.XLOOKUP(Class!B182,Table1[ID],Table1[fname]),"")</f>
        <v/>
      </c>
      <c r="D182" s="76" t="str" cm="1">
        <f t="array" ref="D182">IF((B182&lt;&gt;"")*(COUNTIF(Table2[ID],Class!B182)&lt;&gt;0),INDEX(Attendance_sorted!$A$1:$CV$500,MATCH(Class!B182,Attendance_sorted!$A$1:$A$500),COUNTIF(Table2[ID],Class!B182)+1),"")</f>
        <v/>
      </c>
      <c r="E182" s="77" t="str" cm="1">
        <f t="array" aca="1" ref="E182" ca="1">IF(B182&lt;&gt;"",SUM(('Attendance table'!$A$2:$A$501=Class!B182)*('Attendance table'!$B$2:$CW$501&lt;&gt;"")*('Attendance table'!$B$1:$CW$1&gt;DATE(YEAR(TODAY()),MONTH(TODAY()),DAY(TODAY())-MOD(WEEKDAY(TODAY())-6,7))-((Table3[حساب الحضور من اخر عدد مرات])*7))),"")</f>
        <v/>
      </c>
      <c r="F182" s="79" t="str" cm="1">
        <f t="array" ref="F182">IF(B182&lt;&gt;"",IF(E182*100/Table3[حساب الحضور من اخر عدد مرات]&gt;100,1,E182/Table3[حساب الحضور من اخر عدد مرات]),"")</f>
        <v/>
      </c>
      <c r="G182" s="77" t="str">
        <f>IF(B182&lt;&gt;"",_xlfn.XLOOKUP(B182,Table1[ID],Table1[tel2]),"")</f>
        <v/>
      </c>
      <c r="H182" s="77" t="str">
        <f>IF(B182&lt;&gt;"",_xlfn.XLOOKUP(B182,Table1[ID],Table1[tel4]),"")</f>
        <v/>
      </c>
      <c r="I182" s="77" t="str">
        <f>IF(B182&lt;&gt;"",_xlfn.XLOOKUP(B182,Table1[ID],Table1[tel3]),"")</f>
        <v/>
      </c>
      <c r="J182" s="77" t="str">
        <f>IF(B182&lt;&gt;"",_xlfn.XLOOKUP(B182,Table1[ID],Table1[tel1]),"")</f>
        <v/>
      </c>
      <c r="K182" s="77" t="str">
        <f>IF($B182&lt;&gt;"",_xlfn.XLOOKUP(B182,Table1[ID],Table1[address1]),"")</f>
        <v/>
      </c>
      <c r="L182" s="77" t="str">
        <f>IF($B182&lt;&gt;"",_xlfn.XLOOKUP(B182,Table1[ID],Table1[address2]),"")</f>
        <v/>
      </c>
      <c r="M182" s="77" t="str">
        <f>IF($B182&lt;&gt;"",_xlfn.XLOOKUP(B182,Table1[ID],Table1[address3]),"")</f>
        <v/>
      </c>
      <c r="N182" s="77" t="str">
        <f>IF($B182&lt;&gt;"",_xlfn.XLOOKUP(B182,Table1[ID],Table1[address4]),"")</f>
        <v/>
      </c>
      <c r="O182" s="77" t="str">
        <f>IF($B182&lt;&gt;"",_xlfn.XLOOKUP(B182,Table1[ID],Table1[address5]),"")</f>
        <v/>
      </c>
      <c r="P182" s="77" t="str">
        <f>IF($B182&lt;&gt;"",_xlfn.XLOOKUP(B182,Table1[ID],Table1[address7]),"")</f>
        <v/>
      </c>
      <c r="Q182" s="77" t="str">
        <f>IF($B182&lt;&gt;"",_xlfn.XLOOKUP(B182,Table1[ID],Table1[address6]),"")</f>
        <v/>
      </c>
      <c r="R182" s="76" t="str">
        <f>IF($B182&lt;&gt;"",_xlfn.XLOOKUP(B182,Table1[ID],Table1[bdate]),"")</f>
        <v/>
      </c>
      <c r="S182" s="77" t="str">
        <f>IF($B182&lt;&gt;"",_xlfn.XLOOKUP(B182,Table1[ID],Table1[school_job]),"")</f>
        <v/>
      </c>
      <c r="T182" s="77" t="str">
        <f>IF($B182&lt;&gt;"",_xlfn.XLOOKUP(B182,Table1[ID],Table1[con_father]),"")</f>
        <v/>
      </c>
      <c r="U182" s="77" t="str">
        <f>IF($B182&lt;&gt;"",_xlfn.XLOOKUP(B182,Table1[ID],Table1[notes]),"")</f>
        <v/>
      </c>
      <c r="V182" s="80" t="str">
        <f>IF(B182&lt;&gt;"",IF(_xlfn.FLOOR.MATH(B182,100)=0,"غير موزع",_xlfn.XLOOKUP(_xlfn.FLOOR.MATH(B182,100),Classes!$A$1:$A$8,Classes!$B$1:$B$8,"error")),"")</f>
        <v/>
      </c>
    </row>
    <row r="183" spans="1:22" s="3" customFormat="1">
      <c r="A183" s="72" t="str">
        <f>IF(B183&lt;&gt;"",IF(_xlfn.XLOOKUP(TEXT(B183,"#"),'Standard report'!$B$5:$B$505,'Standard report'!$C$5:$C$505,"nn")="Company","=HYPERLINK("&amp;""""&amp;"https://raw.githubusercontent.com/KyrillosMorgan/preparatory/main/"&amp;B183&amp;".jpg"&amp;""""&amp;",IMAGE("&amp;""""&amp;"https://raw.githubusercontent.com/KyrillosMorgan/preparatory/main/"&amp;B183&amp;".jpg"&amp;""""&amp;"))",""),"")</f>
        <v/>
      </c>
      <c r="B183" s="77"/>
      <c r="C183" s="77" t="str">
        <f>IF(B183&lt;&gt;"",_xlfn.XLOOKUP(Class!B183,Table1[ID],Table1[fname]),"")</f>
        <v/>
      </c>
      <c r="D183" s="76" t="str" cm="1">
        <f t="array" ref="D183">IF((B183&lt;&gt;"")*(COUNTIF(Table2[ID],Class!B183)&lt;&gt;0),INDEX(Attendance_sorted!$A$1:$CV$500,MATCH(Class!B183,Attendance_sorted!$A$1:$A$500),COUNTIF(Table2[ID],Class!B183)+1),"")</f>
        <v/>
      </c>
      <c r="E183" s="77" t="str" cm="1">
        <f t="array" aca="1" ref="E183" ca="1">IF(B183&lt;&gt;"",SUM(('Attendance table'!$A$2:$A$501=Class!B183)*('Attendance table'!$B$2:$CW$501&lt;&gt;"")*('Attendance table'!$B$1:$CW$1&gt;DATE(YEAR(TODAY()),MONTH(TODAY()),DAY(TODAY())-MOD(WEEKDAY(TODAY())-6,7))-((Table3[حساب الحضور من اخر عدد مرات])*7))),"")</f>
        <v/>
      </c>
      <c r="F183" s="79" t="str" cm="1">
        <f t="array" ref="F183">IF(B183&lt;&gt;"",IF(E183*100/Table3[حساب الحضور من اخر عدد مرات]&gt;100,1,E183/Table3[حساب الحضور من اخر عدد مرات]),"")</f>
        <v/>
      </c>
      <c r="G183" s="77" t="str">
        <f>IF(B183&lt;&gt;"",_xlfn.XLOOKUP(B183,Table1[ID],Table1[tel2]),"")</f>
        <v/>
      </c>
      <c r="H183" s="77" t="str">
        <f>IF(B183&lt;&gt;"",_xlfn.XLOOKUP(B183,Table1[ID],Table1[tel4]),"")</f>
        <v/>
      </c>
      <c r="I183" s="77" t="str">
        <f>IF(B183&lt;&gt;"",_xlfn.XLOOKUP(B183,Table1[ID],Table1[tel3]),"")</f>
        <v/>
      </c>
      <c r="J183" s="77" t="str">
        <f>IF(B183&lt;&gt;"",_xlfn.XLOOKUP(B183,Table1[ID],Table1[tel1]),"")</f>
        <v/>
      </c>
      <c r="K183" s="77" t="str">
        <f>IF($B183&lt;&gt;"",_xlfn.XLOOKUP(B183,Table1[ID],Table1[address1]),"")</f>
        <v/>
      </c>
      <c r="L183" s="77" t="str">
        <f>IF($B183&lt;&gt;"",_xlfn.XLOOKUP(B183,Table1[ID],Table1[address2]),"")</f>
        <v/>
      </c>
      <c r="M183" s="77" t="str">
        <f>IF($B183&lt;&gt;"",_xlfn.XLOOKUP(B183,Table1[ID],Table1[address3]),"")</f>
        <v/>
      </c>
      <c r="N183" s="77" t="str">
        <f>IF($B183&lt;&gt;"",_xlfn.XLOOKUP(B183,Table1[ID],Table1[address4]),"")</f>
        <v/>
      </c>
      <c r="O183" s="77" t="str">
        <f>IF($B183&lt;&gt;"",_xlfn.XLOOKUP(B183,Table1[ID],Table1[address5]),"")</f>
        <v/>
      </c>
      <c r="P183" s="77" t="str">
        <f>IF($B183&lt;&gt;"",_xlfn.XLOOKUP(B183,Table1[ID],Table1[address7]),"")</f>
        <v/>
      </c>
      <c r="Q183" s="77" t="str">
        <f>IF($B183&lt;&gt;"",_xlfn.XLOOKUP(B183,Table1[ID],Table1[address6]),"")</f>
        <v/>
      </c>
      <c r="R183" s="76" t="str">
        <f>IF($B183&lt;&gt;"",_xlfn.XLOOKUP(B183,Table1[ID],Table1[bdate]),"")</f>
        <v/>
      </c>
      <c r="S183" s="77" t="str">
        <f>IF($B183&lt;&gt;"",_xlfn.XLOOKUP(B183,Table1[ID],Table1[school_job]),"")</f>
        <v/>
      </c>
      <c r="T183" s="77" t="str">
        <f>IF($B183&lt;&gt;"",_xlfn.XLOOKUP(B183,Table1[ID],Table1[con_father]),"")</f>
        <v/>
      </c>
      <c r="U183" s="77" t="str">
        <f>IF($B183&lt;&gt;"",_xlfn.XLOOKUP(B183,Table1[ID],Table1[notes]),"")</f>
        <v/>
      </c>
      <c r="V183" s="80" t="str">
        <f>IF(B183&lt;&gt;"",IF(_xlfn.FLOOR.MATH(B183,100)=0,"غير موزع",_xlfn.XLOOKUP(_xlfn.FLOOR.MATH(B183,100),Classes!$A$1:$A$8,Classes!$B$1:$B$8,"error")),"")</f>
        <v/>
      </c>
    </row>
    <row r="184" spans="1:22" s="3" customFormat="1">
      <c r="A184" s="72" t="str">
        <f>IF(B184&lt;&gt;"",IF(_xlfn.XLOOKUP(TEXT(B184,"#"),'Standard report'!$B$5:$B$505,'Standard report'!$C$5:$C$505,"nn")="Company","=HYPERLINK("&amp;""""&amp;"https://raw.githubusercontent.com/KyrillosMorgan/preparatory/main/"&amp;B184&amp;".jpg"&amp;""""&amp;",IMAGE("&amp;""""&amp;"https://raw.githubusercontent.com/KyrillosMorgan/preparatory/main/"&amp;B184&amp;".jpg"&amp;""""&amp;"))",""),"")</f>
        <v/>
      </c>
      <c r="B184" s="77"/>
      <c r="C184" s="77" t="str">
        <f>IF(B184&lt;&gt;"",_xlfn.XLOOKUP(Class!B184,Table1[ID],Table1[fname]),"")</f>
        <v/>
      </c>
      <c r="D184" s="76" t="str" cm="1">
        <f t="array" ref="D184">IF((B184&lt;&gt;"")*(COUNTIF(Table2[ID],Class!B184)&lt;&gt;0),INDEX(Attendance_sorted!$A$1:$CV$500,MATCH(Class!B184,Attendance_sorted!$A$1:$A$500),COUNTIF(Table2[ID],Class!B184)+1),"")</f>
        <v/>
      </c>
      <c r="E184" s="77" t="str" cm="1">
        <f t="array" aca="1" ref="E184" ca="1">IF(B184&lt;&gt;"",SUM(('Attendance table'!$A$2:$A$501=Class!B184)*('Attendance table'!$B$2:$CW$501&lt;&gt;"")*('Attendance table'!$B$1:$CW$1&gt;DATE(YEAR(TODAY()),MONTH(TODAY()),DAY(TODAY())-MOD(WEEKDAY(TODAY())-6,7))-((Table3[حساب الحضور من اخر عدد مرات])*7))),"")</f>
        <v/>
      </c>
      <c r="F184" s="79" t="str" cm="1">
        <f t="array" ref="F184">IF(B184&lt;&gt;"",IF(E184*100/Table3[حساب الحضور من اخر عدد مرات]&gt;100,1,E184/Table3[حساب الحضور من اخر عدد مرات]),"")</f>
        <v/>
      </c>
      <c r="G184" s="77" t="str">
        <f>IF(B184&lt;&gt;"",_xlfn.XLOOKUP(B184,Table1[ID],Table1[tel2]),"")</f>
        <v/>
      </c>
      <c r="H184" s="77" t="str">
        <f>IF(B184&lt;&gt;"",_xlfn.XLOOKUP(B184,Table1[ID],Table1[tel4]),"")</f>
        <v/>
      </c>
      <c r="I184" s="77" t="str">
        <f>IF(B184&lt;&gt;"",_xlfn.XLOOKUP(B184,Table1[ID],Table1[tel3]),"")</f>
        <v/>
      </c>
      <c r="J184" s="77" t="str">
        <f>IF(B184&lt;&gt;"",_xlfn.XLOOKUP(B184,Table1[ID],Table1[tel1]),"")</f>
        <v/>
      </c>
      <c r="K184" s="77" t="str">
        <f>IF($B184&lt;&gt;"",_xlfn.XLOOKUP(B184,Table1[ID],Table1[address1]),"")</f>
        <v/>
      </c>
      <c r="L184" s="77" t="str">
        <f>IF($B184&lt;&gt;"",_xlfn.XLOOKUP(B184,Table1[ID],Table1[address2]),"")</f>
        <v/>
      </c>
      <c r="M184" s="77" t="str">
        <f>IF($B184&lt;&gt;"",_xlfn.XLOOKUP(B184,Table1[ID],Table1[address3]),"")</f>
        <v/>
      </c>
      <c r="N184" s="77" t="str">
        <f>IF($B184&lt;&gt;"",_xlfn.XLOOKUP(B184,Table1[ID],Table1[address4]),"")</f>
        <v/>
      </c>
      <c r="O184" s="77" t="str">
        <f>IF($B184&lt;&gt;"",_xlfn.XLOOKUP(B184,Table1[ID],Table1[address5]),"")</f>
        <v/>
      </c>
      <c r="P184" s="77" t="str">
        <f>IF($B184&lt;&gt;"",_xlfn.XLOOKUP(B184,Table1[ID],Table1[address7]),"")</f>
        <v/>
      </c>
      <c r="Q184" s="77" t="str">
        <f>IF($B184&lt;&gt;"",_xlfn.XLOOKUP(B184,Table1[ID],Table1[address6]),"")</f>
        <v/>
      </c>
      <c r="R184" s="76" t="str">
        <f>IF($B184&lt;&gt;"",_xlfn.XLOOKUP(B184,Table1[ID],Table1[bdate]),"")</f>
        <v/>
      </c>
      <c r="S184" s="77" t="str">
        <f>IF($B184&lt;&gt;"",_xlfn.XLOOKUP(B184,Table1[ID],Table1[school_job]),"")</f>
        <v/>
      </c>
      <c r="T184" s="77" t="str">
        <f>IF($B184&lt;&gt;"",_xlfn.XLOOKUP(B184,Table1[ID],Table1[con_father]),"")</f>
        <v/>
      </c>
      <c r="U184" s="77" t="str">
        <f>IF($B184&lt;&gt;"",_xlfn.XLOOKUP(B184,Table1[ID],Table1[notes]),"")</f>
        <v/>
      </c>
      <c r="V184" s="80" t="str">
        <f>IF(B184&lt;&gt;"",IF(_xlfn.FLOOR.MATH(B184,100)=0,"غير موزع",_xlfn.XLOOKUP(_xlfn.FLOOR.MATH(B184,100),Classes!$A$1:$A$8,Classes!$B$1:$B$8,"error")),"")</f>
        <v/>
      </c>
    </row>
    <row r="185" spans="1:22" s="3" customFormat="1">
      <c r="A185" s="72" t="str">
        <f>IF(B185&lt;&gt;"",IF(_xlfn.XLOOKUP(TEXT(B185,"#"),'Standard report'!$B$5:$B$505,'Standard report'!$C$5:$C$505,"nn")="Company","=HYPERLINK("&amp;""""&amp;"https://raw.githubusercontent.com/KyrillosMorgan/preparatory/main/"&amp;B185&amp;".jpg"&amp;""""&amp;",IMAGE("&amp;""""&amp;"https://raw.githubusercontent.com/KyrillosMorgan/preparatory/main/"&amp;B185&amp;".jpg"&amp;""""&amp;"))",""),"")</f>
        <v/>
      </c>
      <c r="B185" s="77"/>
      <c r="C185" s="77" t="str">
        <f>IF(B185&lt;&gt;"",_xlfn.XLOOKUP(Class!B185,Table1[ID],Table1[fname]),"")</f>
        <v/>
      </c>
      <c r="D185" s="76" t="str" cm="1">
        <f t="array" ref="D185">IF((B185&lt;&gt;"")*(COUNTIF(Table2[ID],Class!B185)&lt;&gt;0),INDEX(Attendance_sorted!$A$1:$CV$500,MATCH(Class!B185,Attendance_sorted!$A$1:$A$500),COUNTIF(Table2[ID],Class!B185)+1),"")</f>
        <v/>
      </c>
      <c r="E185" s="77" t="str" cm="1">
        <f t="array" aca="1" ref="E185" ca="1">IF(B185&lt;&gt;"",SUM(('Attendance table'!$A$2:$A$501=Class!B185)*('Attendance table'!$B$2:$CW$501&lt;&gt;"")*('Attendance table'!$B$1:$CW$1&gt;DATE(YEAR(TODAY()),MONTH(TODAY()),DAY(TODAY())-MOD(WEEKDAY(TODAY())-6,7))-((Table3[حساب الحضور من اخر عدد مرات])*7))),"")</f>
        <v/>
      </c>
      <c r="F185" s="79" t="str" cm="1">
        <f t="array" ref="F185">IF(B185&lt;&gt;"",IF(E185*100/Table3[حساب الحضور من اخر عدد مرات]&gt;100,1,E185/Table3[حساب الحضور من اخر عدد مرات]),"")</f>
        <v/>
      </c>
      <c r="G185" s="77" t="str">
        <f>IF(B185&lt;&gt;"",_xlfn.XLOOKUP(B185,Table1[ID],Table1[tel2]),"")</f>
        <v/>
      </c>
      <c r="H185" s="77" t="str">
        <f>IF(B185&lt;&gt;"",_xlfn.XLOOKUP(B185,Table1[ID],Table1[tel4]),"")</f>
        <v/>
      </c>
      <c r="I185" s="77" t="str">
        <f>IF(B185&lt;&gt;"",_xlfn.XLOOKUP(B185,Table1[ID],Table1[tel3]),"")</f>
        <v/>
      </c>
      <c r="J185" s="77" t="str">
        <f>IF(B185&lt;&gt;"",_xlfn.XLOOKUP(B185,Table1[ID],Table1[tel1]),"")</f>
        <v/>
      </c>
      <c r="K185" s="77" t="str">
        <f>IF($B185&lt;&gt;"",_xlfn.XLOOKUP(B185,Table1[ID],Table1[address1]),"")</f>
        <v/>
      </c>
      <c r="L185" s="77" t="str">
        <f>IF($B185&lt;&gt;"",_xlfn.XLOOKUP(B185,Table1[ID],Table1[address2]),"")</f>
        <v/>
      </c>
      <c r="M185" s="77" t="str">
        <f>IF($B185&lt;&gt;"",_xlfn.XLOOKUP(B185,Table1[ID],Table1[address3]),"")</f>
        <v/>
      </c>
      <c r="N185" s="77" t="str">
        <f>IF($B185&lt;&gt;"",_xlfn.XLOOKUP(B185,Table1[ID],Table1[address4]),"")</f>
        <v/>
      </c>
      <c r="O185" s="77" t="str">
        <f>IF($B185&lt;&gt;"",_xlfn.XLOOKUP(B185,Table1[ID],Table1[address5]),"")</f>
        <v/>
      </c>
      <c r="P185" s="77" t="str">
        <f>IF($B185&lt;&gt;"",_xlfn.XLOOKUP(B185,Table1[ID],Table1[address7]),"")</f>
        <v/>
      </c>
      <c r="Q185" s="77" t="str">
        <f>IF($B185&lt;&gt;"",_xlfn.XLOOKUP(B185,Table1[ID],Table1[address6]),"")</f>
        <v/>
      </c>
      <c r="R185" s="76" t="str">
        <f>IF($B185&lt;&gt;"",_xlfn.XLOOKUP(B185,Table1[ID],Table1[bdate]),"")</f>
        <v/>
      </c>
      <c r="S185" s="77" t="str">
        <f>IF($B185&lt;&gt;"",_xlfn.XLOOKUP(B185,Table1[ID],Table1[school_job]),"")</f>
        <v/>
      </c>
      <c r="T185" s="77" t="str">
        <f>IF($B185&lt;&gt;"",_xlfn.XLOOKUP(B185,Table1[ID],Table1[con_father]),"")</f>
        <v/>
      </c>
      <c r="U185" s="77" t="str">
        <f>IF($B185&lt;&gt;"",_xlfn.XLOOKUP(B185,Table1[ID],Table1[notes]),"")</f>
        <v/>
      </c>
      <c r="V185" s="80" t="str">
        <f>IF(B185&lt;&gt;"",IF(_xlfn.FLOOR.MATH(B185,100)=0,"غير موزع",_xlfn.XLOOKUP(_xlfn.FLOOR.MATH(B185,100),Classes!$A$1:$A$8,Classes!$B$1:$B$8,"error")),"")</f>
        <v/>
      </c>
    </row>
    <row r="186" spans="1:22" s="3" customFormat="1">
      <c r="A186" s="72" t="str">
        <f>IF(B186&lt;&gt;"",IF(_xlfn.XLOOKUP(TEXT(B186,"#"),'Standard report'!$B$5:$B$505,'Standard report'!$C$5:$C$505,"nn")="Company","=HYPERLINK("&amp;""""&amp;"https://raw.githubusercontent.com/KyrillosMorgan/preparatory/main/"&amp;B186&amp;".jpg"&amp;""""&amp;",IMAGE("&amp;""""&amp;"https://raw.githubusercontent.com/KyrillosMorgan/preparatory/main/"&amp;B186&amp;".jpg"&amp;""""&amp;"))",""),"")</f>
        <v/>
      </c>
      <c r="B186" s="77"/>
      <c r="C186" s="77" t="str">
        <f>IF(B186&lt;&gt;"",_xlfn.XLOOKUP(Class!B186,Table1[ID],Table1[fname]),"")</f>
        <v/>
      </c>
      <c r="D186" s="76" t="str" cm="1">
        <f t="array" ref="D186">IF((B186&lt;&gt;"")*(COUNTIF(Table2[ID],Class!B186)&lt;&gt;0),INDEX(Attendance_sorted!$A$1:$CV$500,MATCH(Class!B186,Attendance_sorted!$A$1:$A$500),COUNTIF(Table2[ID],Class!B186)+1),"")</f>
        <v/>
      </c>
      <c r="E186" s="77" t="str" cm="1">
        <f t="array" aca="1" ref="E186" ca="1">IF(B186&lt;&gt;"",SUM(('Attendance table'!$A$2:$A$501=Class!B186)*('Attendance table'!$B$2:$CW$501&lt;&gt;"")*('Attendance table'!$B$1:$CW$1&gt;DATE(YEAR(TODAY()),MONTH(TODAY()),DAY(TODAY())-MOD(WEEKDAY(TODAY())-6,7))-((Table3[حساب الحضور من اخر عدد مرات])*7))),"")</f>
        <v/>
      </c>
      <c r="F186" s="79" t="str" cm="1">
        <f t="array" ref="F186">IF(B186&lt;&gt;"",IF(E186*100/Table3[حساب الحضور من اخر عدد مرات]&gt;100,1,E186/Table3[حساب الحضور من اخر عدد مرات]),"")</f>
        <v/>
      </c>
      <c r="G186" s="77" t="str">
        <f>IF(B186&lt;&gt;"",_xlfn.XLOOKUP(B186,Table1[ID],Table1[tel2]),"")</f>
        <v/>
      </c>
      <c r="H186" s="77" t="str">
        <f>IF(B186&lt;&gt;"",_xlfn.XLOOKUP(B186,Table1[ID],Table1[tel4]),"")</f>
        <v/>
      </c>
      <c r="I186" s="77" t="str">
        <f>IF(B186&lt;&gt;"",_xlfn.XLOOKUP(B186,Table1[ID],Table1[tel3]),"")</f>
        <v/>
      </c>
      <c r="J186" s="77" t="str">
        <f>IF(B186&lt;&gt;"",_xlfn.XLOOKUP(B186,Table1[ID],Table1[tel1]),"")</f>
        <v/>
      </c>
      <c r="K186" s="77" t="str">
        <f>IF($B186&lt;&gt;"",_xlfn.XLOOKUP(B186,Table1[ID],Table1[address1]),"")</f>
        <v/>
      </c>
      <c r="L186" s="77" t="str">
        <f>IF($B186&lt;&gt;"",_xlfn.XLOOKUP(B186,Table1[ID],Table1[address2]),"")</f>
        <v/>
      </c>
      <c r="M186" s="77" t="str">
        <f>IF($B186&lt;&gt;"",_xlfn.XLOOKUP(B186,Table1[ID],Table1[address3]),"")</f>
        <v/>
      </c>
      <c r="N186" s="77" t="str">
        <f>IF($B186&lt;&gt;"",_xlfn.XLOOKUP(B186,Table1[ID],Table1[address4]),"")</f>
        <v/>
      </c>
      <c r="O186" s="77" t="str">
        <f>IF($B186&lt;&gt;"",_xlfn.XLOOKUP(B186,Table1[ID],Table1[address5]),"")</f>
        <v/>
      </c>
      <c r="P186" s="77" t="str">
        <f>IF($B186&lt;&gt;"",_xlfn.XLOOKUP(B186,Table1[ID],Table1[address7]),"")</f>
        <v/>
      </c>
      <c r="Q186" s="77" t="str">
        <f>IF($B186&lt;&gt;"",_xlfn.XLOOKUP(B186,Table1[ID],Table1[address6]),"")</f>
        <v/>
      </c>
      <c r="R186" s="76" t="str">
        <f>IF($B186&lt;&gt;"",_xlfn.XLOOKUP(B186,Table1[ID],Table1[bdate]),"")</f>
        <v/>
      </c>
      <c r="S186" s="77" t="str">
        <f>IF($B186&lt;&gt;"",_xlfn.XLOOKUP(B186,Table1[ID],Table1[school_job]),"")</f>
        <v/>
      </c>
      <c r="T186" s="77" t="str">
        <f>IF($B186&lt;&gt;"",_xlfn.XLOOKUP(B186,Table1[ID],Table1[con_father]),"")</f>
        <v/>
      </c>
      <c r="U186" s="77" t="str">
        <f>IF($B186&lt;&gt;"",_xlfn.XLOOKUP(B186,Table1[ID],Table1[notes]),"")</f>
        <v/>
      </c>
      <c r="V186" s="80" t="str">
        <f>IF(B186&lt;&gt;"",IF(_xlfn.FLOOR.MATH(B186,100)=0,"غير موزع",_xlfn.XLOOKUP(_xlfn.FLOOR.MATH(B186,100),Classes!$A$1:$A$8,Classes!$B$1:$B$8,"error")),"")</f>
        <v/>
      </c>
    </row>
    <row r="187" spans="1:22" s="3" customFormat="1">
      <c r="A187" s="72" t="str">
        <f>IF(B187&lt;&gt;"",IF(_xlfn.XLOOKUP(TEXT(B187,"#"),'Standard report'!$B$5:$B$505,'Standard report'!$C$5:$C$505,"nn")="Company","=HYPERLINK("&amp;""""&amp;"https://raw.githubusercontent.com/KyrillosMorgan/preparatory/main/"&amp;B187&amp;".jpg"&amp;""""&amp;",IMAGE("&amp;""""&amp;"https://raw.githubusercontent.com/KyrillosMorgan/preparatory/main/"&amp;B187&amp;".jpg"&amp;""""&amp;"))",""),"")</f>
        <v/>
      </c>
      <c r="B187" s="77"/>
      <c r="C187" s="77" t="str">
        <f>IF(B187&lt;&gt;"",_xlfn.XLOOKUP(Class!B187,Table1[ID],Table1[fname]),"")</f>
        <v/>
      </c>
      <c r="D187" s="76" t="str" cm="1">
        <f t="array" ref="D187">IF((B187&lt;&gt;"")*(COUNTIF(Table2[ID],Class!B187)&lt;&gt;0),INDEX(Attendance_sorted!$A$1:$CV$500,MATCH(Class!B187,Attendance_sorted!$A$1:$A$500),COUNTIF(Table2[ID],Class!B187)+1),"")</f>
        <v/>
      </c>
      <c r="E187" s="77" t="str" cm="1">
        <f t="array" aca="1" ref="E187" ca="1">IF(B187&lt;&gt;"",SUM(('Attendance table'!$A$2:$A$501=Class!B187)*('Attendance table'!$B$2:$CW$501&lt;&gt;"")*('Attendance table'!$B$1:$CW$1&gt;DATE(YEAR(TODAY()),MONTH(TODAY()),DAY(TODAY())-MOD(WEEKDAY(TODAY())-6,7))-((Table3[حساب الحضور من اخر عدد مرات])*7))),"")</f>
        <v/>
      </c>
      <c r="F187" s="79" t="str" cm="1">
        <f t="array" ref="F187">IF(B187&lt;&gt;"",IF(E187*100/Table3[حساب الحضور من اخر عدد مرات]&gt;100,1,E187/Table3[حساب الحضور من اخر عدد مرات]),"")</f>
        <v/>
      </c>
      <c r="G187" s="77" t="str">
        <f>IF(B187&lt;&gt;"",_xlfn.XLOOKUP(B187,Table1[ID],Table1[tel2]),"")</f>
        <v/>
      </c>
      <c r="H187" s="77" t="str">
        <f>IF(B187&lt;&gt;"",_xlfn.XLOOKUP(B187,Table1[ID],Table1[tel4]),"")</f>
        <v/>
      </c>
      <c r="I187" s="77" t="str">
        <f>IF(B187&lt;&gt;"",_xlfn.XLOOKUP(B187,Table1[ID],Table1[tel3]),"")</f>
        <v/>
      </c>
      <c r="J187" s="77" t="str">
        <f>IF(B187&lt;&gt;"",_xlfn.XLOOKUP(B187,Table1[ID],Table1[tel1]),"")</f>
        <v/>
      </c>
      <c r="K187" s="77" t="str">
        <f>IF($B187&lt;&gt;"",_xlfn.XLOOKUP(B187,Table1[ID],Table1[address1]),"")</f>
        <v/>
      </c>
      <c r="L187" s="77" t="str">
        <f>IF($B187&lt;&gt;"",_xlfn.XLOOKUP(B187,Table1[ID],Table1[address2]),"")</f>
        <v/>
      </c>
      <c r="M187" s="77" t="str">
        <f>IF($B187&lt;&gt;"",_xlfn.XLOOKUP(B187,Table1[ID],Table1[address3]),"")</f>
        <v/>
      </c>
      <c r="N187" s="77" t="str">
        <f>IF($B187&lt;&gt;"",_xlfn.XLOOKUP(B187,Table1[ID],Table1[address4]),"")</f>
        <v/>
      </c>
      <c r="O187" s="77" t="str">
        <f>IF($B187&lt;&gt;"",_xlfn.XLOOKUP(B187,Table1[ID],Table1[address5]),"")</f>
        <v/>
      </c>
      <c r="P187" s="77" t="str">
        <f>IF($B187&lt;&gt;"",_xlfn.XLOOKUP(B187,Table1[ID],Table1[address7]),"")</f>
        <v/>
      </c>
      <c r="Q187" s="77" t="str">
        <f>IF($B187&lt;&gt;"",_xlfn.XLOOKUP(B187,Table1[ID],Table1[address6]),"")</f>
        <v/>
      </c>
      <c r="R187" s="76" t="str">
        <f>IF($B187&lt;&gt;"",_xlfn.XLOOKUP(B187,Table1[ID],Table1[bdate]),"")</f>
        <v/>
      </c>
      <c r="S187" s="77" t="str">
        <f>IF($B187&lt;&gt;"",_xlfn.XLOOKUP(B187,Table1[ID],Table1[school_job]),"")</f>
        <v/>
      </c>
      <c r="T187" s="77" t="str">
        <f>IF($B187&lt;&gt;"",_xlfn.XLOOKUP(B187,Table1[ID],Table1[con_father]),"")</f>
        <v/>
      </c>
      <c r="U187" s="77" t="str">
        <f>IF($B187&lt;&gt;"",_xlfn.XLOOKUP(B187,Table1[ID],Table1[notes]),"")</f>
        <v/>
      </c>
      <c r="V187" s="80" t="str">
        <f>IF(B187&lt;&gt;"",IF(_xlfn.FLOOR.MATH(B187,100)=0,"غير موزع",_xlfn.XLOOKUP(_xlfn.FLOOR.MATH(B187,100),Classes!$A$1:$A$8,Classes!$B$1:$B$8,"error")),"")</f>
        <v/>
      </c>
    </row>
    <row r="188" spans="1:22" s="3" customFormat="1">
      <c r="A188" s="72" t="str">
        <f>IF(B188&lt;&gt;"",IF(_xlfn.XLOOKUP(TEXT(B188,"#"),'Standard report'!$B$5:$B$505,'Standard report'!$C$5:$C$505,"nn")="Company","=HYPERLINK("&amp;""""&amp;"https://raw.githubusercontent.com/KyrillosMorgan/preparatory/main/"&amp;B188&amp;".jpg"&amp;""""&amp;",IMAGE("&amp;""""&amp;"https://raw.githubusercontent.com/KyrillosMorgan/preparatory/main/"&amp;B188&amp;".jpg"&amp;""""&amp;"))",""),"")</f>
        <v/>
      </c>
      <c r="B188" s="77"/>
      <c r="C188" s="77" t="str">
        <f>IF(B188&lt;&gt;"",_xlfn.XLOOKUP(Class!B188,Table1[ID],Table1[fname]),"")</f>
        <v/>
      </c>
      <c r="D188" s="76" t="str" cm="1">
        <f t="array" ref="D188">IF((B188&lt;&gt;"")*(COUNTIF(Table2[ID],Class!B188)&lt;&gt;0),INDEX(Attendance_sorted!$A$1:$CV$500,MATCH(Class!B188,Attendance_sorted!$A$1:$A$500),COUNTIF(Table2[ID],Class!B188)+1),"")</f>
        <v/>
      </c>
      <c r="E188" s="77" t="str" cm="1">
        <f t="array" aca="1" ref="E188" ca="1">IF(B188&lt;&gt;"",SUM(('Attendance table'!$A$2:$A$501=Class!B188)*('Attendance table'!$B$2:$CW$501&lt;&gt;"")*('Attendance table'!$B$1:$CW$1&gt;DATE(YEAR(TODAY()),MONTH(TODAY()),DAY(TODAY())-MOD(WEEKDAY(TODAY())-6,7))-((Table3[حساب الحضور من اخر عدد مرات])*7))),"")</f>
        <v/>
      </c>
      <c r="F188" s="79" t="str" cm="1">
        <f t="array" ref="F188">IF(B188&lt;&gt;"",IF(E188*100/Table3[حساب الحضور من اخر عدد مرات]&gt;100,1,E188/Table3[حساب الحضور من اخر عدد مرات]),"")</f>
        <v/>
      </c>
      <c r="G188" s="77" t="str">
        <f>IF(B188&lt;&gt;"",_xlfn.XLOOKUP(B188,Table1[ID],Table1[tel2]),"")</f>
        <v/>
      </c>
      <c r="H188" s="77" t="str">
        <f>IF(B188&lt;&gt;"",_xlfn.XLOOKUP(B188,Table1[ID],Table1[tel4]),"")</f>
        <v/>
      </c>
      <c r="I188" s="77" t="str">
        <f>IF(B188&lt;&gt;"",_xlfn.XLOOKUP(B188,Table1[ID],Table1[tel3]),"")</f>
        <v/>
      </c>
      <c r="J188" s="77" t="str">
        <f>IF(B188&lt;&gt;"",_xlfn.XLOOKUP(B188,Table1[ID],Table1[tel1]),"")</f>
        <v/>
      </c>
      <c r="K188" s="77" t="str">
        <f>IF($B188&lt;&gt;"",_xlfn.XLOOKUP(B188,Table1[ID],Table1[address1]),"")</f>
        <v/>
      </c>
      <c r="L188" s="77" t="str">
        <f>IF($B188&lt;&gt;"",_xlfn.XLOOKUP(B188,Table1[ID],Table1[address2]),"")</f>
        <v/>
      </c>
      <c r="M188" s="77" t="str">
        <f>IF($B188&lt;&gt;"",_xlfn.XLOOKUP(B188,Table1[ID],Table1[address3]),"")</f>
        <v/>
      </c>
      <c r="N188" s="77" t="str">
        <f>IF($B188&lt;&gt;"",_xlfn.XLOOKUP(B188,Table1[ID],Table1[address4]),"")</f>
        <v/>
      </c>
      <c r="O188" s="77" t="str">
        <f>IF($B188&lt;&gt;"",_xlfn.XLOOKUP(B188,Table1[ID],Table1[address5]),"")</f>
        <v/>
      </c>
      <c r="P188" s="77" t="str">
        <f>IF($B188&lt;&gt;"",_xlfn.XLOOKUP(B188,Table1[ID],Table1[address7]),"")</f>
        <v/>
      </c>
      <c r="Q188" s="77" t="str">
        <f>IF($B188&lt;&gt;"",_xlfn.XLOOKUP(B188,Table1[ID],Table1[address6]),"")</f>
        <v/>
      </c>
      <c r="R188" s="76" t="str">
        <f>IF($B188&lt;&gt;"",_xlfn.XLOOKUP(B188,Table1[ID],Table1[bdate]),"")</f>
        <v/>
      </c>
      <c r="S188" s="77" t="str">
        <f>IF($B188&lt;&gt;"",_xlfn.XLOOKUP(B188,Table1[ID],Table1[school_job]),"")</f>
        <v/>
      </c>
      <c r="T188" s="77" t="str">
        <f>IF($B188&lt;&gt;"",_xlfn.XLOOKUP(B188,Table1[ID],Table1[con_father]),"")</f>
        <v/>
      </c>
      <c r="U188" s="77" t="str">
        <f>IF($B188&lt;&gt;"",_xlfn.XLOOKUP(B188,Table1[ID],Table1[notes]),"")</f>
        <v/>
      </c>
      <c r="V188" s="80" t="str">
        <f>IF(B188&lt;&gt;"",IF(_xlfn.FLOOR.MATH(B188,100)=0,"غير موزع",_xlfn.XLOOKUP(_xlfn.FLOOR.MATH(B188,100),Classes!$A$1:$A$8,Classes!$B$1:$B$8,"error")),"")</f>
        <v/>
      </c>
    </row>
    <row r="189" spans="1:22" s="3" customFormat="1">
      <c r="A189" s="72" t="str">
        <f>IF(B189&lt;&gt;"",IF(_xlfn.XLOOKUP(TEXT(B189,"#"),'Standard report'!$B$5:$B$505,'Standard report'!$C$5:$C$505,"nn")="Company","=HYPERLINK("&amp;""""&amp;"https://raw.githubusercontent.com/KyrillosMorgan/preparatory/main/"&amp;B189&amp;".jpg"&amp;""""&amp;",IMAGE("&amp;""""&amp;"https://raw.githubusercontent.com/KyrillosMorgan/preparatory/main/"&amp;B189&amp;".jpg"&amp;""""&amp;"))",""),"")</f>
        <v/>
      </c>
      <c r="B189" s="77"/>
      <c r="C189" s="77" t="str">
        <f>IF(B189&lt;&gt;"",_xlfn.XLOOKUP(Class!B189,Table1[ID],Table1[fname]),"")</f>
        <v/>
      </c>
      <c r="D189" s="76" t="str" cm="1">
        <f t="array" ref="D189">IF((B189&lt;&gt;"")*(COUNTIF(Table2[ID],Class!B189)&lt;&gt;0),INDEX(Attendance_sorted!$A$1:$CV$500,MATCH(Class!B189,Attendance_sorted!$A$1:$A$500),COUNTIF(Table2[ID],Class!B189)+1),"")</f>
        <v/>
      </c>
      <c r="E189" s="77" t="str" cm="1">
        <f t="array" aca="1" ref="E189" ca="1">IF(B189&lt;&gt;"",SUM(('Attendance table'!$A$2:$A$501=Class!B189)*('Attendance table'!$B$2:$CW$501&lt;&gt;"")*('Attendance table'!$B$1:$CW$1&gt;DATE(YEAR(TODAY()),MONTH(TODAY()),DAY(TODAY())-MOD(WEEKDAY(TODAY())-6,7))-((Table3[حساب الحضور من اخر عدد مرات])*7))),"")</f>
        <v/>
      </c>
      <c r="F189" s="79" t="str" cm="1">
        <f t="array" ref="F189">IF(B189&lt;&gt;"",IF(E189*100/Table3[حساب الحضور من اخر عدد مرات]&gt;100,1,E189/Table3[حساب الحضور من اخر عدد مرات]),"")</f>
        <v/>
      </c>
      <c r="G189" s="77" t="str">
        <f>IF(B189&lt;&gt;"",_xlfn.XLOOKUP(B189,Table1[ID],Table1[tel2]),"")</f>
        <v/>
      </c>
      <c r="H189" s="77" t="str">
        <f>IF(B189&lt;&gt;"",_xlfn.XLOOKUP(B189,Table1[ID],Table1[tel4]),"")</f>
        <v/>
      </c>
      <c r="I189" s="77" t="str">
        <f>IF(B189&lt;&gt;"",_xlfn.XLOOKUP(B189,Table1[ID],Table1[tel3]),"")</f>
        <v/>
      </c>
      <c r="J189" s="77" t="str">
        <f>IF(B189&lt;&gt;"",_xlfn.XLOOKUP(B189,Table1[ID],Table1[tel1]),"")</f>
        <v/>
      </c>
      <c r="K189" s="77" t="str">
        <f>IF($B189&lt;&gt;"",_xlfn.XLOOKUP(B189,Table1[ID],Table1[address1]),"")</f>
        <v/>
      </c>
      <c r="L189" s="77" t="str">
        <f>IF($B189&lt;&gt;"",_xlfn.XLOOKUP(B189,Table1[ID],Table1[address2]),"")</f>
        <v/>
      </c>
      <c r="M189" s="77" t="str">
        <f>IF($B189&lt;&gt;"",_xlfn.XLOOKUP(B189,Table1[ID],Table1[address3]),"")</f>
        <v/>
      </c>
      <c r="N189" s="77" t="str">
        <f>IF($B189&lt;&gt;"",_xlfn.XLOOKUP(B189,Table1[ID],Table1[address4]),"")</f>
        <v/>
      </c>
      <c r="O189" s="77" t="str">
        <f>IF($B189&lt;&gt;"",_xlfn.XLOOKUP(B189,Table1[ID],Table1[address5]),"")</f>
        <v/>
      </c>
      <c r="P189" s="77" t="str">
        <f>IF($B189&lt;&gt;"",_xlfn.XLOOKUP(B189,Table1[ID],Table1[address7]),"")</f>
        <v/>
      </c>
      <c r="Q189" s="77" t="str">
        <f>IF($B189&lt;&gt;"",_xlfn.XLOOKUP(B189,Table1[ID],Table1[address6]),"")</f>
        <v/>
      </c>
      <c r="R189" s="76" t="str">
        <f>IF($B189&lt;&gt;"",_xlfn.XLOOKUP(B189,Table1[ID],Table1[bdate]),"")</f>
        <v/>
      </c>
      <c r="S189" s="77" t="str">
        <f>IF($B189&lt;&gt;"",_xlfn.XLOOKUP(B189,Table1[ID],Table1[school_job]),"")</f>
        <v/>
      </c>
      <c r="T189" s="77" t="str">
        <f>IF($B189&lt;&gt;"",_xlfn.XLOOKUP(B189,Table1[ID],Table1[con_father]),"")</f>
        <v/>
      </c>
      <c r="U189" s="77" t="str">
        <f>IF($B189&lt;&gt;"",_xlfn.XLOOKUP(B189,Table1[ID],Table1[notes]),"")</f>
        <v/>
      </c>
      <c r="V189" s="80" t="str">
        <f>IF(B189&lt;&gt;"",IF(_xlfn.FLOOR.MATH(B189,100)=0,"غير موزع",_xlfn.XLOOKUP(_xlfn.FLOOR.MATH(B189,100),Classes!$A$1:$A$8,Classes!$B$1:$B$8,"error")),"")</f>
        <v/>
      </c>
    </row>
    <row r="190" spans="1:22" s="3" customFormat="1">
      <c r="A190" s="72" t="str">
        <f>IF(B190&lt;&gt;"",IF(_xlfn.XLOOKUP(TEXT(B190,"#"),'Standard report'!$B$5:$B$505,'Standard report'!$C$5:$C$505,"nn")="Company","=HYPERLINK("&amp;""""&amp;"https://raw.githubusercontent.com/KyrillosMorgan/preparatory/main/"&amp;B190&amp;".jpg"&amp;""""&amp;",IMAGE("&amp;""""&amp;"https://raw.githubusercontent.com/KyrillosMorgan/preparatory/main/"&amp;B190&amp;".jpg"&amp;""""&amp;"))",""),"")</f>
        <v/>
      </c>
      <c r="B190" s="77"/>
      <c r="C190" s="77" t="str">
        <f>IF(B190&lt;&gt;"",_xlfn.XLOOKUP(Class!B190,Table1[ID],Table1[fname]),"")</f>
        <v/>
      </c>
      <c r="D190" s="76" t="str" cm="1">
        <f t="array" ref="D190">IF((B190&lt;&gt;"")*(COUNTIF(Table2[ID],Class!B190)&lt;&gt;0),INDEX(Attendance_sorted!$A$1:$CV$500,MATCH(Class!B190,Attendance_sorted!$A$1:$A$500),COUNTIF(Table2[ID],Class!B190)+1),"")</f>
        <v/>
      </c>
      <c r="E190" s="77" t="str" cm="1">
        <f t="array" aca="1" ref="E190" ca="1">IF(B190&lt;&gt;"",SUM(('Attendance table'!$A$2:$A$501=Class!B190)*('Attendance table'!$B$2:$CW$501&lt;&gt;"")*('Attendance table'!$B$1:$CW$1&gt;DATE(YEAR(TODAY()),MONTH(TODAY()),DAY(TODAY())-MOD(WEEKDAY(TODAY())-6,7))-((Table3[حساب الحضور من اخر عدد مرات])*7))),"")</f>
        <v/>
      </c>
      <c r="F190" s="79" t="str" cm="1">
        <f t="array" ref="F190">IF(B190&lt;&gt;"",IF(E190*100/Table3[حساب الحضور من اخر عدد مرات]&gt;100,1,E190/Table3[حساب الحضور من اخر عدد مرات]),"")</f>
        <v/>
      </c>
      <c r="G190" s="77" t="str">
        <f>IF(B190&lt;&gt;"",_xlfn.XLOOKUP(B190,Table1[ID],Table1[tel2]),"")</f>
        <v/>
      </c>
      <c r="H190" s="77" t="str">
        <f>IF(B190&lt;&gt;"",_xlfn.XLOOKUP(B190,Table1[ID],Table1[tel4]),"")</f>
        <v/>
      </c>
      <c r="I190" s="77" t="str">
        <f>IF(B190&lt;&gt;"",_xlfn.XLOOKUP(B190,Table1[ID],Table1[tel3]),"")</f>
        <v/>
      </c>
      <c r="J190" s="77" t="str">
        <f>IF(B190&lt;&gt;"",_xlfn.XLOOKUP(B190,Table1[ID],Table1[tel1]),"")</f>
        <v/>
      </c>
      <c r="K190" s="77" t="str">
        <f>IF($B190&lt;&gt;"",_xlfn.XLOOKUP(B190,Table1[ID],Table1[address1]),"")</f>
        <v/>
      </c>
      <c r="L190" s="77" t="str">
        <f>IF($B190&lt;&gt;"",_xlfn.XLOOKUP(B190,Table1[ID],Table1[address2]),"")</f>
        <v/>
      </c>
      <c r="M190" s="77" t="str">
        <f>IF($B190&lt;&gt;"",_xlfn.XLOOKUP(B190,Table1[ID],Table1[address3]),"")</f>
        <v/>
      </c>
      <c r="N190" s="77" t="str">
        <f>IF($B190&lt;&gt;"",_xlfn.XLOOKUP(B190,Table1[ID],Table1[address4]),"")</f>
        <v/>
      </c>
      <c r="O190" s="77" t="str">
        <f>IF($B190&lt;&gt;"",_xlfn.XLOOKUP(B190,Table1[ID],Table1[address5]),"")</f>
        <v/>
      </c>
      <c r="P190" s="77" t="str">
        <f>IF($B190&lt;&gt;"",_xlfn.XLOOKUP(B190,Table1[ID],Table1[address7]),"")</f>
        <v/>
      </c>
      <c r="Q190" s="77" t="str">
        <f>IF($B190&lt;&gt;"",_xlfn.XLOOKUP(B190,Table1[ID],Table1[address6]),"")</f>
        <v/>
      </c>
      <c r="R190" s="76" t="str">
        <f>IF($B190&lt;&gt;"",_xlfn.XLOOKUP(B190,Table1[ID],Table1[bdate]),"")</f>
        <v/>
      </c>
      <c r="S190" s="77" t="str">
        <f>IF($B190&lt;&gt;"",_xlfn.XLOOKUP(B190,Table1[ID],Table1[school_job]),"")</f>
        <v/>
      </c>
      <c r="T190" s="77" t="str">
        <f>IF($B190&lt;&gt;"",_xlfn.XLOOKUP(B190,Table1[ID],Table1[con_father]),"")</f>
        <v/>
      </c>
      <c r="U190" s="77" t="str">
        <f>IF($B190&lt;&gt;"",_xlfn.XLOOKUP(B190,Table1[ID],Table1[notes]),"")</f>
        <v/>
      </c>
      <c r="V190" s="80" t="str">
        <f>IF(B190&lt;&gt;"",IF(_xlfn.FLOOR.MATH(B190,100)=0,"غير موزع",_xlfn.XLOOKUP(_xlfn.FLOOR.MATH(B190,100),Classes!$A$1:$A$8,Classes!$B$1:$B$8,"error")),"")</f>
        <v/>
      </c>
    </row>
    <row r="191" spans="1:22" s="3" customFormat="1">
      <c r="A191" s="72" t="str">
        <f>IF(B191&lt;&gt;"",IF(_xlfn.XLOOKUP(TEXT(B191,"#"),'Standard report'!$B$5:$B$505,'Standard report'!$C$5:$C$505,"nn")="Company","=HYPERLINK("&amp;""""&amp;"https://raw.githubusercontent.com/KyrillosMorgan/preparatory/main/"&amp;B191&amp;".jpg"&amp;""""&amp;",IMAGE("&amp;""""&amp;"https://raw.githubusercontent.com/KyrillosMorgan/preparatory/main/"&amp;B191&amp;".jpg"&amp;""""&amp;"))",""),"")</f>
        <v/>
      </c>
      <c r="B191" s="77"/>
      <c r="C191" s="77" t="str">
        <f>IF(B191&lt;&gt;"",_xlfn.XLOOKUP(Class!B191,Table1[ID],Table1[fname]),"")</f>
        <v/>
      </c>
      <c r="D191" s="76" t="str" cm="1">
        <f t="array" ref="D191">IF((B191&lt;&gt;"")*(COUNTIF(Table2[ID],Class!B191)&lt;&gt;0),INDEX(Attendance_sorted!$A$1:$CV$500,MATCH(Class!B191,Attendance_sorted!$A$1:$A$500),COUNTIF(Table2[ID],Class!B191)+1),"")</f>
        <v/>
      </c>
      <c r="E191" s="77" t="str" cm="1">
        <f t="array" aca="1" ref="E191" ca="1">IF(B191&lt;&gt;"",SUM(('Attendance table'!$A$2:$A$501=Class!B191)*('Attendance table'!$B$2:$CW$501&lt;&gt;"")*('Attendance table'!$B$1:$CW$1&gt;DATE(YEAR(TODAY()),MONTH(TODAY()),DAY(TODAY())-MOD(WEEKDAY(TODAY())-6,7))-((Table3[حساب الحضور من اخر عدد مرات])*7))),"")</f>
        <v/>
      </c>
      <c r="F191" s="79" t="str" cm="1">
        <f t="array" ref="F191">IF(B191&lt;&gt;"",IF(E191*100/Table3[حساب الحضور من اخر عدد مرات]&gt;100,1,E191/Table3[حساب الحضور من اخر عدد مرات]),"")</f>
        <v/>
      </c>
      <c r="G191" s="77" t="str">
        <f>IF(B191&lt;&gt;"",_xlfn.XLOOKUP(B191,Table1[ID],Table1[tel2]),"")</f>
        <v/>
      </c>
      <c r="H191" s="77" t="str">
        <f>IF(B191&lt;&gt;"",_xlfn.XLOOKUP(B191,Table1[ID],Table1[tel4]),"")</f>
        <v/>
      </c>
      <c r="I191" s="77" t="str">
        <f>IF(B191&lt;&gt;"",_xlfn.XLOOKUP(B191,Table1[ID],Table1[tel3]),"")</f>
        <v/>
      </c>
      <c r="J191" s="77" t="str">
        <f>IF(B191&lt;&gt;"",_xlfn.XLOOKUP(B191,Table1[ID],Table1[tel1]),"")</f>
        <v/>
      </c>
      <c r="K191" s="77" t="str">
        <f>IF($B191&lt;&gt;"",_xlfn.XLOOKUP(B191,Table1[ID],Table1[address1]),"")</f>
        <v/>
      </c>
      <c r="L191" s="77" t="str">
        <f>IF($B191&lt;&gt;"",_xlfn.XLOOKUP(B191,Table1[ID],Table1[address2]),"")</f>
        <v/>
      </c>
      <c r="M191" s="77" t="str">
        <f>IF($B191&lt;&gt;"",_xlfn.XLOOKUP(B191,Table1[ID],Table1[address3]),"")</f>
        <v/>
      </c>
      <c r="N191" s="77" t="str">
        <f>IF($B191&lt;&gt;"",_xlfn.XLOOKUP(B191,Table1[ID],Table1[address4]),"")</f>
        <v/>
      </c>
      <c r="O191" s="77" t="str">
        <f>IF($B191&lt;&gt;"",_xlfn.XLOOKUP(B191,Table1[ID],Table1[address5]),"")</f>
        <v/>
      </c>
      <c r="P191" s="77" t="str">
        <f>IF($B191&lt;&gt;"",_xlfn.XLOOKUP(B191,Table1[ID],Table1[address7]),"")</f>
        <v/>
      </c>
      <c r="Q191" s="77" t="str">
        <f>IF($B191&lt;&gt;"",_xlfn.XLOOKUP(B191,Table1[ID],Table1[address6]),"")</f>
        <v/>
      </c>
      <c r="R191" s="76" t="str">
        <f>IF($B191&lt;&gt;"",_xlfn.XLOOKUP(B191,Table1[ID],Table1[bdate]),"")</f>
        <v/>
      </c>
      <c r="S191" s="77" t="str">
        <f>IF($B191&lt;&gt;"",_xlfn.XLOOKUP(B191,Table1[ID],Table1[school_job]),"")</f>
        <v/>
      </c>
      <c r="T191" s="77" t="str">
        <f>IF($B191&lt;&gt;"",_xlfn.XLOOKUP(B191,Table1[ID],Table1[con_father]),"")</f>
        <v/>
      </c>
      <c r="U191" s="77" t="str">
        <f>IF($B191&lt;&gt;"",_xlfn.XLOOKUP(B191,Table1[ID],Table1[notes]),"")</f>
        <v/>
      </c>
      <c r="V191" s="80" t="str">
        <f>IF(B191&lt;&gt;"",IF(_xlfn.FLOOR.MATH(B191,100)=0,"غير موزع",_xlfn.XLOOKUP(_xlfn.FLOOR.MATH(B191,100),Classes!$A$1:$A$8,Classes!$B$1:$B$8,"error")),"")</f>
        <v/>
      </c>
    </row>
    <row r="192" spans="1:22" s="3" customFormat="1">
      <c r="A192" s="72" t="str">
        <f>IF(B192&lt;&gt;"",IF(_xlfn.XLOOKUP(TEXT(B192,"#"),'Standard report'!$B$5:$B$505,'Standard report'!$C$5:$C$505,"nn")="Company","=HYPERLINK("&amp;""""&amp;"https://raw.githubusercontent.com/KyrillosMorgan/preparatory/main/"&amp;B192&amp;".jpg"&amp;""""&amp;",IMAGE("&amp;""""&amp;"https://raw.githubusercontent.com/KyrillosMorgan/preparatory/main/"&amp;B192&amp;".jpg"&amp;""""&amp;"))",""),"")</f>
        <v/>
      </c>
      <c r="B192" s="77"/>
      <c r="C192" s="77" t="str">
        <f>IF(B192&lt;&gt;"",_xlfn.XLOOKUP(Class!B192,Table1[ID],Table1[fname]),"")</f>
        <v/>
      </c>
      <c r="D192" s="76" t="str" cm="1">
        <f t="array" ref="D192">IF((B192&lt;&gt;"")*(COUNTIF(Table2[ID],Class!B192)&lt;&gt;0),INDEX(Attendance_sorted!$A$1:$CV$500,MATCH(Class!B192,Attendance_sorted!$A$1:$A$500),COUNTIF(Table2[ID],Class!B192)+1),"")</f>
        <v/>
      </c>
      <c r="E192" s="77" t="str" cm="1">
        <f t="array" aca="1" ref="E192" ca="1">IF(B192&lt;&gt;"",SUM(('Attendance table'!$A$2:$A$501=Class!B192)*('Attendance table'!$B$2:$CW$501&lt;&gt;"")*('Attendance table'!$B$1:$CW$1&gt;DATE(YEAR(TODAY()),MONTH(TODAY()),DAY(TODAY())-MOD(WEEKDAY(TODAY())-6,7))-((Table3[حساب الحضور من اخر عدد مرات])*7))),"")</f>
        <v/>
      </c>
      <c r="F192" s="79" t="str" cm="1">
        <f t="array" ref="F192">IF(B192&lt;&gt;"",IF(E192*100/Table3[حساب الحضور من اخر عدد مرات]&gt;100,1,E192/Table3[حساب الحضور من اخر عدد مرات]),"")</f>
        <v/>
      </c>
      <c r="G192" s="77" t="str">
        <f>IF(B192&lt;&gt;"",_xlfn.XLOOKUP(B192,Table1[ID],Table1[tel2]),"")</f>
        <v/>
      </c>
      <c r="H192" s="77" t="str">
        <f>IF(B192&lt;&gt;"",_xlfn.XLOOKUP(B192,Table1[ID],Table1[tel4]),"")</f>
        <v/>
      </c>
      <c r="I192" s="77" t="str">
        <f>IF(B192&lt;&gt;"",_xlfn.XLOOKUP(B192,Table1[ID],Table1[tel3]),"")</f>
        <v/>
      </c>
      <c r="J192" s="77" t="str">
        <f>IF(B192&lt;&gt;"",_xlfn.XLOOKUP(B192,Table1[ID],Table1[tel1]),"")</f>
        <v/>
      </c>
      <c r="K192" s="77" t="str">
        <f>IF($B192&lt;&gt;"",_xlfn.XLOOKUP(B192,Table1[ID],Table1[address1]),"")</f>
        <v/>
      </c>
      <c r="L192" s="77" t="str">
        <f>IF($B192&lt;&gt;"",_xlfn.XLOOKUP(B192,Table1[ID],Table1[address2]),"")</f>
        <v/>
      </c>
      <c r="M192" s="77" t="str">
        <f>IF($B192&lt;&gt;"",_xlfn.XLOOKUP(B192,Table1[ID],Table1[address3]),"")</f>
        <v/>
      </c>
      <c r="N192" s="77" t="str">
        <f>IF($B192&lt;&gt;"",_xlfn.XLOOKUP(B192,Table1[ID],Table1[address4]),"")</f>
        <v/>
      </c>
      <c r="O192" s="77" t="str">
        <f>IF($B192&lt;&gt;"",_xlfn.XLOOKUP(B192,Table1[ID],Table1[address5]),"")</f>
        <v/>
      </c>
      <c r="P192" s="77" t="str">
        <f>IF($B192&lt;&gt;"",_xlfn.XLOOKUP(B192,Table1[ID],Table1[address7]),"")</f>
        <v/>
      </c>
      <c r="Q192" s="77" t="str">
        <f>IF($B192&lt;&gt;"",_xlfn.XLOOKUP(B192,Table1[ID],Table1[address6]),"")</f>
        <v/>
      </c>
      <c r="R192" s="76" t="str">
        <f>IF($B192&lt;&gt;"",_xlfn.XLOOKUP(B192,Table1[ID],Table1[bdate]),"")</f>
        <v/>
      </c>
      <c r="S192" s="77" t="str">
        <f>IF($B192&lt;&gt;"",_xlfn.XLOOKUP(B192,Table1[ID],Table1[school_job]),"")</f>
        <v/>
      </c>
      <c r="T192" s="77" t="str">
        <f>IF($B192&lt;&gt;"",_xlfn.XLOOKUP(B192,Table1[ID],Table1[con_father]),"")</f>
        <v/>
      </c>
      <c r="U192" s="77" t="str">
        <f>IF($B192&lt;&gt;"",_xlfn.XLOOKUP(B192,Table1[ID],Table1[notes]),"")</f>
        <v/>
      </c>
      <c r="V192" s="80" t="str">
        <f>IF(B192&lt;&gt;"",IF(_xlfn.FLOOR.MATH(B192,100)=0,"غير موزع",_xlfn.XLOOKUP(_xlfn.FLOOR.MATH(B192,100),Classes!$A$1:$A$8,Classes!$B$1:$B$8,"error")),"")</f>
        <v/>
      </c>
    </row>
    <row r="193" spans="1:22" s="3" customFormat="1">
      <c r="A193" s="72" t="str">
        <f>IF(B193&lt;&gt;"",IF(_xlfn.XLOOKUP(TEXT(B193,"#"),'Standard report'!$B$5:$B$505,'Standard report'!$C$5:$C$505,"nn")="Company","=HYPERLINK("&amp;""""&amp;"https://raw.githubusercontent.com/KyrillosMorgan/preparatory/main/"&amp;B193&amp;".jpg"&amp;""""&amp;",IMAGE("&amp;""""&amp;"https://raw.githubusercontent.com/KyrillosMorgan/preparatory/main/"&amp;B193&amp;".jpg"&amp;""""&amp;"))",""),"")</f>
        <v/>
      </c>
      <c r="B193" s="77"/>
      <c r="C193" s="77" t="str">
        <f>IF(B193&lt;&gt;"",_xlfn.XLOOKUP(Class!B193,Table1[ID],Table1[fname]),"")</f>
        <v/>
      </c>
      <c r="D193" s="76" t="str" cm="1">
        <f t="array" ref="D193">IF((B193&lt;&gt;"")*(COUNTIF(Table2[ID],Class!B193)&lt;&gt;0),INDEX(Attendance_sorted!$A$1:$CV$500,MATCH(Class!B193,Attendance_sorted!$A$1:$A$500),COUNTIF(Table2[ID],Class!B193)+1),"")</f>
        <v/>
      </c>
      <c r="E193" s="77" t="str" cm="1">
        <f t="array" aca="1" ref="E193" ca="1">IF(B193&lt;&gt;"",SUM(('Attendance table'!$A$2:$A$501=Class!B193)*('Attendance table'!$B$2:$CW$501&lt;&gt;"")*('Attendance table'!$B$1:$CW$1&gt;DATE(YEAR(TODAY()),MONTH(TODAY()),DAY(TODAY())-MOD(WEEKDAY(TODAY())-6,7))-((Table3[حساب الحضور من اخر عدد مرات])*7))),"")</f>
        <v/>
      </c>
      <c r="F193" s="79" t="str" cm="1">
        <f t="array" ref="F193">IF(B193&lt;&gt;"",IF(E193*100/Table3[حساب الحضور من اخر عدد مرات]&gt;100,1,E193/Table3[حساب الحضور من اخر عدد مرات]),"")</f>
        <v/>
      </c>
      <c r="G193" s="77" t="str">
        <f>IF(B193&lt;&gt;"",_xlfn.XLOOKUP(B193,Table1[ID],Table1[tel2]),"")</f>
        <v/>
      </c>
      <c r="H193" s="77" t="str">
        <f>IF(B193&lt;&gt;"",_xlfn.XLOOKUP(B193,Table1[ID],Table1[tel4]),"")</f>
        <v/>
      </c>
      <c r="I193" s="77" t="str">
        <f>IF(B193&lt;&gt;"",_xlfn.XLOOKUP(B193,Table1[ID],Table1[tel3]),"")</f>
        <v/>
      </c>
      <c r="J193" s="77" t="str">
        <f>IF(B193&lt;&gt;"",_xlfn.XLOOKUP(B193,Table1[ID],Table1[tel1]),"")</f>
        <v/>
      </c>
      <c r="K193" s="77" t="str">
        <f>IF($B193&lt;&gt;"",_xlfn.XLOOKUP(B193,Table1[ID],Table1[address1]),"")</f>
        <v/>
      </c>
      <c r="L193" s="77" t="str">
        <f>IF($B193&lt;&gt;"",_xlfn.XLOOKUP(B193,Table1[ID],Table1[address2]),"")</f>
        <v/>
      </c>
      <c r="M193" s="77" t="str">
        <f>IF($B193&lt;&gt;"",_xlfn.XLOOKUP(B193,Table1[ID],Table1[address3]),"")</f>
        <v/>
      </c>
      <c r="N193" s="77" t="str">
        <f>IF($B193&lt;&gt;"",_xlfn.XLOOKUP(B193,Table1[ID],Table1[address4]),"")</f>
        <v/>
      </c>
      <c r="O193" s="77" t="str">
        <f>IF($B193&lt;&gt;"",_xlfn.XLOOKUP(B193,Table1[ID],Table1[address5]),"")</f>
        <v/>
      </c>
      <c r="P193" s="77" t="str">
        <f>IF($B193&lt;&gt;"",_xlfn.XLOOKUP(B193,Table1[ID],Table1[address7]),"")</f>
        <v/>
      </c>
      <c r="Q193" s="77" t="str">
        <f>IF($B193&lt;&gt;"",_xlfn.XLOOKUP(B193,Table1[ID],Table1[address6]),"")</f>
        <v/>
      </c>
      <c r="R193" s="76" t="str">
        <f>IF($B193&lt;&gt;"",_xlfn.XLOOKUP(B193,Table1[ID],Table1[bdate]),"")</f>
        <v/>
      </c>
      <c r="S193" s="77" t="str">
        <f>IF($B193&lt;&gt;"",_xlfn.XLOOKUP(B193,Table1[ID],Table1[school_job]),"")</f>
        <v/>
      </c>
      <c r="T193" s="77" t="str">
        <f>IF($B193&lt;&gt;"",_xlfn.XLOOKUP(B193,Table1[ID],Table1[con_father]),"")</f>
        <v/>
      </c>
      <c r="U193" s="77" t="str">
        <f>IF($B193&lt;&gt;"",_xlfn.XLOOKUP(B193,Table1[ID],Table1[notes]),"")</f>
        <v/>
      </c>
      <c r="V193" s="80" t="str">
        <f>IF(B193&lt;&gt;"",IF(_xlfn.FLOOR.MATH(B193,100)=0,"غير موزع",_xlfn.XLOOKUP(_xlfn.FLOOR.MATH(B193,100),Classes!$A$1:$A$8,Classes!$B$1:$B$8,"error")),"")</f>
        <v/>
      </c>
    </row>
    <row r="194" spans="1:22" s="3" customFormat="1">
      <c r="A194" s="72" t="str">
        <f>IF(B194&lt;&gt;"",IF(_xlfn.XLOOKUP(TEXT(B194,"#"),'Standard report'!$B$5:$B$505,'Standard report'!$C$5:$C$505,"nn")="Company","=HYPERLINK("&amp;""""&amp;"https://raw.githubusercontent.com/KyrillosMorgan/preparatory/main/"&amp;B194&amp;".jpg"&amp;""""&amp;",IMAGE("&amp;""""&amp;"https://raw.githubusercontent.com/KyrillosMorgan/preparatory/main/"&amp;B194&amp;".jpg"&amp;""""&amp;"))",""),"")</f>
        <v/>
      </c>
      <c r="B194" s="77"/>
      <c r="C194" s="77" t="str">
        <f>IF(B194&lt;&gt;"",_xlfn.XLOOKUP(Class!B194,Table1[ID],Table1[fname]),"")</f>
        <v/>
      </c>
      <c r="D194" s="76" t="str" cm="1">
        <f t="array" ref="D194">IF((B194&lt;&gt;"")*(COUNTIF(Table2[ID],Class!B194)&lt;&gt;0),INDEX(Attendance_sorted!$A$1:$CV$500,MATCH(Class!B194,Attendance_sorted!$A$1:$A$500),COUNTIF(Table2[ID],Class!B194)+1),"")</f>
        <v/>
      </c>
      <c r="E194" s="77" t="str" cm="1">
        <f t="array" aca="1" ref="E194" ca="1">IF(B194&lt;&gt;"",SUM(('Attendance table'!$A$2:$A$501=Class!B194)*('Attendance table'!$B$2:$CW$501&lt;&gt;"")*('Attendance table'!$B$1:$CW$1&gt;DATE(YEAR(TODAY()),MONTH(TODAY()),DAY(TODAY())-MOD(WEEKDAY(TODAY())-6,7))-((Table3[حساب الحضور من اخر عدد مرات])*7))),"")</f>
        <v/>
      </c>
      <c r="F194" s="79" t="str" cm="1">
        <f t="array" ref="F194">IF(B194&lt;&gt;"",IF(E194*100/Table3[حساب الحضور من اخر عدد مرات]&gt;100,1,E194/Table3[حساب الحضور من اخر عدد مرات]),"")</f>
        <v/>
      </c>
      <c r="G194" s="77" t="str">
        <f>IF(B194&lt;&gt;"",_xlfn.XLOOKUP(B194,Table1[ID],Table1[tel2]),"")</f>
        <v/>
      </c>
      <c r="H194" s="77" t="str">
        <f>IF(B194&lt;&gt;"",_xlfn.XLOOKUP(B194,Table1[ID],Table1[tel4]),"")</f>
        <v/>
      </c>
      <c r="I194" s="77" t="str">
        <f>IF(B194&lt;&gt;"",_xlfn.XLOOKUP(B194,Table1[ID],Table1[tel3]),"")</f>
        <v/>
      </c>
      <c r="J194" s="77" t="str">
        <f>IF(B194&lt;&gt;"",_xlfn.XLOOKUP(B194,Table1[ID],Table1[tel1]),"")</f>
        <v/>
      </c>
      <c r="K194" s="77" t="str">
        <f>IF($B194&lt;&gt;"",_xlfn.XLOOKUP(B194,Table1[ID],Table1[address1]),"")</f>
        <v/>
      </c>
      <c r="L194" s="77" t="str">
        <f>IF($B194&lt;&gt;"",_xlfn.XLOOKUP(B194,Table1[ID],Table1[address2]),"")</f>
        <v/>
      </c>
      <c r="M194" s="77" t="str">
        <f>IF($B194&lt;&gt;"",_xlfn.XLOOKUP(B194,Table1[ID],Table1[address3]),"")</f>
        <v/>
      </c>
      <c r="N194" s="77" t="str">
        <f>IF($B194&lt;&gt;"",_xlfn.XLOOKUP(B194,Table1[ID],Table1[address4]),"")</f>
        <v/>
      </c>
      <c r="O194" s="77" t="str">
        <f>IF($B194&lt;&gt;"",_xlfn.XLOOKUP(B194,Table1[ID],Table1[address5]),"")</f>
        <v/>
      </c>
      <c r="P194" s="77" t="str">
        <f>IF($B194&lt;&gt;"",_xlfn.XLOOKUP(B194,Table1[ID],Table1[address7]),"")</f>
        <v/>
      </c>
      <c r="Q194" s="77" t="str">
        <f>IF($B194&lt;&gt;"",_xlfn.XLOOKUP(B194,Table1[ID],Table1[address6]),"")</f>
        <v/>
      </c>
      <c r="R194" s="76" t="str">
        <f>IF($B194&lt;&gt;"",_xlfn.XLOOKUP(B194,Table1[ID],Table1[bdate]),"")</f>
        <v/>
      </c>
      <c r="S194" s="77" t="str">
        <f>IF($B194&lt;&gt;"",_xlfn.XLOOKUP(B194,Table1[ID],Table1[school_job]),"")</f>
        <v/>
      </c>
      <c r="T194" s="77" t="str">
        <f>IF($B194&lt;&gt;"",_xlfn.XLOOKUP(B194,Table1[ID],Table1[con_father]),"")</f>
        <v/>
      </c>
      <c r="U194" s="77" t="str">
        <f>IF($B194&lt;&gt;"",_xlfn.XLOOKUP(B194,Table1[ID],Table1[notes]),"")</f>
        <v/>
      </c>
      <c r="V194" s="80" t="str">
        <f>IF(B194&lt;&gt;"",IF(_xlfn.FLOOR.MATH(B194,100)=0,"غير موزع",_xlfn.XLOOKUP(_xlfn.FLOOR.MATH(B194,100),Classes!$A$1:$A$8,Classes!$B$1:$B$8,"error")),"")</f>
        <v/>
      </c>
    </row>
    <row r="195" spans="1:22" s="3" customFormat="1">
      <c r="A195" s="72" t="str">
        <f>IF(B195&lt;&gt;"",IF(_xlfn.XLOOKUP(TEXT(B195,"#"),'Standard report'!$B$5:$B$505,'Standard report'!$C$5:$C$505,"nn")="Company","=HYPERLINK("&amp;""""&amp;"https://raw.githubusercontent.com/KyrillosMorgan/preparatory/main/"&amp;B195&amp;".jpg"&amp;""""&amp;",IMAGE("&amp;""""&amp;"https://raw.githubusercontent.com/KyrillosMorgan/preparatory/main/"&amp;B195&amp;".jpg"&amp;""""&amp;"))",""),"")</f>
        <v/>
      </c>
      <c r="B195" s="77"/>
      <c r="C195" s="77" t="str">
        <f>IF(B195&lt;&gt;"",_xlfn.XLOOKUP(Class!B195,Table1[ID],Table1[fname]),"")</f>
        <v/>
      </c>
      <c r="D195" s="76" t="str" cm="1">
        <f t="array" ref="D195">IF((B195&lt;&gt;"")*(COUNTIF(Table2[ID],Class!B195)&lt;&gt;0),INDEX(Attendance_sorted!$A$1:$CV$500,MATCH(Class!B195,Attendance_sorted!$A$1:$A$500),COUNTIF(Table2[ID],Class!B195)+1),"")</f>
        <v/>
      </c>
      <c r="E195" s="77" t="str" cm="1">
        <f t="array" aca="1" ref="E195" ca="1">IF(B195&lt;&gt;"",SUM(('Attendance table'!$A$2:$A$501=Class!B195)*('Attendance table'!$B$2:$CW$501&lt;&gt;"")*('Attendance table'!$B$1:$CW$1&gt;DATE(YEAR(TODAY()),MONTH(TODAY()),DAY(TODAY())-MOD(WEEKDAY(TODAY())-6,7))-((Table3[حساب الحضور من اخر عدد مرات])*7))),"")</f>
        <v/>
      </c>
      <c r="F195" s="79" t="str" cm="1">
        <f t="array" ref="F195">IF(B195&lt;&gt;"",IF(E195*100/Table3[حساب الحضور من اخر عدد مرات]&gt;100,1,E195/Table3[حساب الحضور من اخر عدد مرات]),"")</f>
        <v/>
      </c>
      <c r="G195" s="77" t="str">
        <f>IF(B195&lt;&gt;"",_xlfn.XLOOKUP(B195,Table1[ID],Table1[tel2]),"")</f>
        <v/>
      </c>
      <c r="H195" s="77" t="str">
        <f>IF(B195&lt;&gt;"",_xlfn.XLOOKUP(B195,Table1[ID],Table1[tel4]),"")</f>
        <v/>
      </c>
      <c r="I195" s="77" t="str">
        <f>IF(B195&lt;&gt;"",_xlfn.XLOOKUP(B195,Table1[ID],Table1[tel3]),"")</f>
        <v/>
      </c>
      <c r="J195" s="77" t="str">
        <f>IF(B195&lt;&gt;"",_xlfn.XLOOKUP(B195,Table1[ID],Table1[tel1]),"")</f>
        <v/>
      </c>
      <c r="K195" s="77" t="str">
        <f>IF($B195&lt;&gt;"",_xlfn.XLOOKUP(B195,Table1[ID],Table1[address1]),"")</f>
        <v/>
      </c>
      <c r="L195" s="77" t="str">
        <f>IF($B195&lt;&gt;"",_xlfn.XLOOKUP(B195,Table1[ID],Table1[address2]),"")</f>
        <v/>
      </c>
      <c r="M195" s="77" t="str">
        <f>IF($B195&lt;&gt;"",_xlfn.XLOOKUP(B195,Table1[ID],Table1[address3]),"")</f>
        <v/>
      </c>
      <c r="N195" s="77" t="str">
        <f>IF($B195&lt;&gt;"",_xlfn.XLOOKUP(B195,Table1[ID],Table1[address4]),"")</f>
        <v/>
      </c>
      <c r="O195" s="77" t="str">
        <f>IF($B195&lt;&gt;"",_xlfn.XLOOKUP(B195,Table1[ID],Table1[address5]),"")</f>
        <v/>
      </c>
      <c r="P195" s="77" t="str">
        <f>IF($B195&lt;&gt;"",_xlfn.XLOOKUP(B195,Table1[ID],Table1[address7]),"")</f>
        <v/>
      </c>
      <c r="Q195" s="77" t="str">
        <f>IF($B195&lt;&gt;"",_xlfn.XLOOKUP(B195,Table1[ID],Table1[address6]),"")</f>
        <v/>
      </c>
      <c r="R195" s="76" t="str">
        <f>IF($B195&lt;&gt;"",_xlfn.XLOOKUP(B195,Table1[ID],Table1[bdate]),"")</f>
        <v/>
      </c>
      <c r="S195" s="77" t="str">
        <f>IF($B195&lt;&gt;"",_xlfn.XLOOKUP(B195,Table1[ID],Table1[school_job]),"")</f>
        <v/>
      </c>
      <c r="T195" s="77" t="str">
        <f>IF($B195&lt;&gt;"",_xlfn.XLOOKUP(B195,Table1[ID],Table1[con_father]),"")</f>
        <v/>
      </c>
      <c r="U195" s="77" t="str">
        <f>IF($B195&lt;&gt;"",_xlfn.XLOOKUP(B195,Table1[ID],Table1[notes]),"")</f>
        <v/>
      </c>
      <c r="V195" s="80" t="str">
        <f>IF(B195&lt;&gt;"",IF(_xlfn.FLOOR.MATH(B195,100)=0,"غير موزع",_xlfn.XLOOKUP(_xlfn.FLOOR.MATH(B195,100),Classes!$A$1:$A$8,Classes!$B$1:$B$8,"error")),"")</f>
        <v/>
      </c>
    </row>
    <row r="196" spans="1:22" s="3" customFormat="1">
      <c r="A196" s="72" t="str">
        <f>IF(B196&lt;&gt;"",IF(_xlfn.XLOOKUP(TEXT(B196,"#"),'Standard report'!$B$5:$B$505,'Standard report'!$C$5:$C$505,"nn")="Company","=HYPERLINK("&amp;""""&amp;"https://raw.githubusercontent.com/KyrillosMorgan/preparatory/main/"&amp;B196&amp;".jpg"&amp;""""&amp;",IMAGE("&amp;""""&amp;"https://raw.githubusercontent.com/KyrillosMorgan/preparatory/main/"&amp;B196&amp;".jpg"&amp;""""&amp;"))",""),"")</f>
        <v/>
      </c>
      <c r="B196" s="77"/>
      <c r="C196" s="77" t="str">
        <f>IF(B196&lt;&gt;"",_xlfn.XLOOKUP(Class!B196,Table1[ID],Table1[fname]),"")</f>
        <v/>
      </c>
      <c r="D196" s="76" t="str" cm="1">
        <f t="array" ref="D196">IF((B196&lt;&gt;"")*(COUNTIF(Table2[ID],Class!B196)&lt;&gt;0),INDEX(Attendance_sorted!$A$1:$CV$500,MATCH(Class!B196,Attendance_sorted!$A$1:$A$500),COUNTIF(Table2[ID],Class!B196)+1),"")</f>
        <v/>
      </c>
      <c r="E196" s="77" t="str" cm="1">
        <f t="array" aca="1" ref="E196" ca="1">IF(B196&lt;&gt;"",SUM(('Attendance table'!$A$2:$A$501=Class!B196)*('Attendance table'!$B$2:$CW$501&lt;&gt;"")*('Attendance table'!$B$1:$CW$1&gt;DATE(YEAR(TODAY()),MONTH(TODAY()),DAY(TODAY())-MOD(WEEKDAY(TODAY())-6,7))-((Table3[حساب الحضور من اخر عدد مرات])*7))),"")</f>
        <v/>
      </c>
      <c r="F196" s="79" t="str" cm="1">
        <f t="array" ref="F196">IF(B196&lt;&gt;"",IF(E196*100/Table3[حساب الحضور من اخر عدد مرات]&gt;100,1,E196/Table3[حساب الحضور من اخر عدد مرات]),"")</f>
        <v/>
      </c>
      <c r="G196" s="77" t="str">
        <f>IF(B196&lt;&gt;"",_xlfn.XLOOKUP(B196,Table1[ID],Table1[tel2]),"")</f>
        <v/>
      </c>
      <c r="H196" s="77" t="str">
        <f>IF(B196&lt;&gt;"",_xlfn.XLOOKUP(B196,Table1[ID],Table1[tel4]),"")</f>
        <v/>
      </c>
      <c r="I196" s="77" t="str">
        <f>IF(B196&lt;&gt;"",_xlfn.XLOOKUP(B196,Table1[ID],Table1[tel3]),"")</f>
        <v/>
      </c>
      <c r="J196" s="77" t="str">
        <f>IF(B196&lt;&gt;"",_xlfn.XLOOKUP(B196,Table1[ID],Table1[tel1]),"")</f>
        <v/>
      </c>
      <c r="K196" s="77" t="str">
        <f>IF($B196&lt;&gt;"",_xlfn.XLOOKUP(B196,Table1[ID],Table1[address1]),"")</f>
        <v/>
      </c>
      <c r="L196" s="77" t="str">
        <f>IF($B196&lt;&gt;"",_xlfn.XLOOKUP(B196,Table1[ID],Table1[address2]),"")</f>
        <v/>
      </c>
      <c r="M196" s="77" t="str">
        <f>IF($B196&lt;&gt;"",_xlfn.XLOOKUP(B196,Table1[ID],Table1[address3]),"")</f>
        <v/>
      </c>
      <c r="N196" s="77" t="str">
        <f>IF($B196&lt;&gt;"",_xlfn.XLOOKUP(B196,Table1[ID],Table1[address4]),"")</f>
        <v/>
      </c>
      <c r="O196" s="77" t="str">
        <f>IF($B196&lt;&gt;"",_xlfn.XLOOKUP(B196,Table1[ID],Table1[address5]),"")</f>
        <v/>
      </c>
      <c r="P196" s="77" t="str">
        <f>IF($B196&lt;&gt;"",_xlfn.XLOOKUP(B196,Table1[ID],Table1[address7]),"")</f>
        <v/>
      </c>
      <c r="Q196" s="77" t="str">
        <f>IF($B196&lt;&gt;"",_xlfn.XLOOKUP(B196,Table1[ID],Table1[address6]),"")</f>
        <v/>
      </c>
      <c r="R196" s="76" t="str">
        <f>IF($B196&lt;&gt;"",_xlfn.XLOOKUP(B196,Table1[ID],Table1[bdate]),"")</f>
        <v/>
      </c>
      <c r="S196" s="77" t="str">
        <f>IF($B196&lt;&gt;"",_xlfn.XLOOKUP(B196,Table1[ID],Table1[school_job]),"")</f>
        <v/>
      </c>
      <c r="T196" s="77" t="str">
        <f>IF($B196&lt;&gt;"",_xlfn.XLOOKUP(B196,Table1[ID],Table1[con_father]),"")</f>
        <v/>
      </c>
      <c r="U196" s="77" t="str">
        <f>IF($B196&lt;&gt;"",_xlfn.XLOOKUP(B196,Table1[ID],Table1[notes]),"")</f>
        <v/>
      </c>
      <c r="V196" s="80" t="str">
        <f>IF(B196&lt;&gt;"",IF(_xlfn.FLOOR.MATH(B196,100)=0,"غير موزع",_xlfn.XLOOKUP(_xlfn.FLOOR.MATH(B196,100),Classes!$A$1:$A$8,Classes!$B$1:$B$8,"error")),"")</f>
        <v/>
      </c>
    </row>
    <row r="197" spans="1:22" s="3" customFormat="1">
      <c r="A197" s="72" t="str">
        <f>IF(B197&lt;&gt;"",IF(_xlfn.XLOOKUP(TEXT(B197,"#"),'Standard report'!$B$5:$B$505,'Standard report'!$C$5:$C$505,"nn")="Company","=HYPERLINK("&amp;""""&amp;"https://raw.githubusercontent.com/KyrillosMorgan/preparatory/main/"&amp;B197&amp;".jpg"&amp;""""&amp;",IMAGE("&amp;""""&amp;"https://raw.githubusercontent.com/KyrillosMorgan/preparatory/main/"&amp;B197&amp;".jpg"&amp;""""&amp;"))",""),"")</f>
        <v/>
      </c>
      <c r="B197" s="77"/>
      <c r="C197" s="77" t="str">
        <f>IF(B197&lt;&gt;"",_xlfn.XLOOKUP(Class!B197,Table1[ID],Table1[fname]),"")</f>
        <v/>
      </c>
      <c r="D197" s="76" t="str" cm="1">
        <f t="array" ref="D197">IF((B197&lt;&gt;"")*(COUNTIF(Table2[ID],Class!B197)&lt;&gt;0),INDEX(Attendance_sorted!$A$1:$CV$500,MATCH(Class!B197,Attendance_sorted!$A$1:$A$500),COUNTIF(Table2[ID],Class!B197)+1),"")</f>
        <v/>
      </c>
      <c r="E197" s="77" t="str" cm="1">
        <f t="array" aca="1" ref="E197" ca="1">IF(B197&lt;&gt;"",SUM(('Attendance table'!$A$2:$A$501=Class!B197)*('Attendance table'!$B$2:$CW$501&lt;&gt;"")*('Attendance table'!$B$1:$CW$1&gt;DATE(YEAR(TODAY()),MONTH(TODAY()),DAY(TODAY())-MOD(WEEKDAY(TODAY())-6,7))-((Table3[حساب الحضور من اخر عدد مرات])*7))),"")</f>
        <v/>
      </c>
      <c r="F197" s="79" t="str" cm="1">
        <f t="array" ref="F197">IF(B197&lt;&gt;"",IF(E197*100/Table3[حساب الحضور من اخر عدد مرات]&gt;100,1,E197/Table3[حساب الحضور من اخر عدد مرات]),"")</f>
        <v/>
      </c>
      <c r="G197" s="77" t="str">
        <f>IF(B197&lt;&gt;"",_xlfn.XLOOKUP(B197,Table1[ID],Table1[tel2]),"")</f>
        <v/>
      </c>
      <c r="H197" s="77" t="str">
        <f>IF(B197&lt;&gt;"",_xlfn.XLOOKUP(B197,Table1[ID],Table1[tel4]),"")</f>
        <v/>
      </c>
      <c r="I197" s="77" t="str">
        <f>IF(B197&lt;&gt;"",_xlfn.XLOOKUP(B197,Table1[ID],Table1[tel3]),"")</f>
        <v/>
      </c>
      <c r="J197" s="77" t="str">
        <f>IF(B197&lt;&gt;"",_xlfn.XLOOKUP(B197,Table1[ID],Table1[tel1]),"")</f>
        <v/>
      </c>
      <c r="K197" s="77" t="str">
        <f>IF($B197&lt;&gt;"",_xlfn.XLOOKUP(B197,Table1[ID],Table1[address1]),"")</f>
        <v/>
      </c>
      <c r="L197" s="77" t="str">
        <f>IF($B197&lt;&gt;"",_xlfn.XLOOKUP(B197,Table1[ID],Table1[address2]),"")</f>
        <v/>
      </c>
      <c r="M197" s="77" t="str">
        <f>IF($B197&lt;&gt;"",_xlfn.XLOOKUP(B197,Table1[ID],Table1[address3]),"")</f>
        <v/>
      </c>
      <c r="N197" s="77" t="str">
        <f>IF($B197&lt;&gt;"",_xlfn.XLOOKUP(B197,Table1[ID],Table1[address4]),"")</f>
        <v/>
      </c>
      <c r="O197" s="77" t="str">
        <f>IF($B197&lt;&gt;"",_xlfn.XLOOKUP(B197,Table1[ID],Table1[address5]),"")</f>
        <v/>
      </c>
      <c r="P197" s="77" t="str">
        <f>IF($B197&lt;&gt;"",_xlfn.XLOOKUP(B197,Table1[ID],Table1[address7]),"")</f>
        <v/>
      </c>
      <c r="Q197" s="77" t="str">
        <f>IF($B197&lt;&gt;"",_xlfn.XLOOKUP(B197,Table1[ID],Table1[address6]),"")</f>
        <v/>
      </c>
      <c r="R197" s="76" t="str">
        <f>IF($B197&lt;&gt;"",_xlfn.XLOOKUP(B197,Table1[ID],Table1[bdate]),"")</f>
        <v/>
      </c>
      <c r="S197" s="77" t="str">
        <f>IF($B197&lt;&gt;"",_xlfn.XLOOKUP(B197,Table1[ID],Table1[school_job]),"")</f>
        <v/>
      </c>
      <c r="T197" s="77" t="str">
        <f>IF($B197&lt;&gt;"",_xlfn.XLOOKUP(B197,Table1[ID],Table1[con_father]),"")</f>
        <v/>
      </c>
      <c r="U197" s="77" t="str">
        <f>IF($B197&lt;&gt;"",_xlfn.XLOOKUP(B197,Table1[ID],Table1[notes]),"")</f>
        <v/>
      </c>
      <c r="V197" s="80" t="str">
        <f>IF(B197&lt;&gt;"",IF(_xlfn.FLOOR.MATH(B197,100)=0,"غير موزع",_xlfn.XLOOKUP(_xlfn.FLOOR.MATH(B197,100),Classes!$A$1:$A$8,Classes!$B$1:$B$8,"error")),"")</f>
        <v/>
      </c>
    </row>
    <row r="198" spans="1:22" s="3" customFormat="1">
      <c r="A198" s="72" t="str">
        <f>IF(B198&lt;&gt;"",IF(_xlfn.XLOOKUP(TEXT(B198,"#"),'Standard report'!$B$5:$B$505,'Standard report'!$C$5:$C$505,"nn")="Company","=HYPERLINK("&amp;""""&amp;"https://raw.githubusercontent.com/KyrillosMorgan/preparatory/main/"&amp;B198&amp;".jpg"&amp;""""&amp;",IMAGE("&amp;""""&amp;"https://raw.githubusercontent.com/KyrillosMorgan/preparatory/main/"&amp;B198&amp;".jpg"&amp;""""&amp;"))",""),"")</f>
        <v/>
      </c>
      <c r="B198" s="77"/>
      <c r="C198" s="77" t="str">
        <f>IF(B198&lt;&gt;"",_xlfn.XLOOKUP(Class!B198,Table1[ID],Table1[fname]),"")</f>
        <v/>
      </c>
      <c r="D198" s="76" t="str" cm="1">
        <f t="array" ref="D198">IF((B198&lt;&gt;"")*(COUNTIF(Table2[ID],Class!B198)&lt;&gt;0),INDEX(Attendance_sorted!$A$1:$CV$500,MATCH(Class!B198,Attendance_sorted!$A$1:$A$500),COUNTIF(Table2[ID],Class!B198)+1),"")</f>
        <v/>
      </c>
      <c r="E198" s="77" t="str" cm="1">
        <f t="array" aca="1" ref="E198" ca="1">IF(B198&lt;&gt;"",SUM(('Attendance table'!$A$2:$A$501=Class!B198)*('Attendance table'!$B$2:$CW$501&lt;&gt;"")*('Attendance table'!$B$1:$CW$1&gt;DATE(YEAR(TODAY()),MONTH(TODAY()),DAY(TODAY())-MOD(WEEKDAY(TODAY())-6,7))-((Table3[حساب الحضور من اخر عدد مرات])*7))),"")</f>
        <v/>
      </c>
      <c r="F198" s="79" t="str" cm="1">
        <f t="array" ref="F198">IF(B198&lt;&gt;"",IF(E198*100/Table3[حساب الحضور من اخر عدد مرات]&gt;100,1,E198/Table3[حساب الحضور من اخر عدد مرات]),"")</f>
        <v/>
      </c>
      <c r="G198" s="77" t="str">
        <f>IF(B198&lt;&gt;"",_xlfn.XLOOKUP(B198,Table1[ID],Table1[tel2]),"")</f>
        <v/>
      </c>
      <c r="H198" s="77" t="str">
        <f>IF(B198&lt;&gt;"",_xlfn.XLOOKUP(B198,Table1[ID],Table1[tel4]),"")</f>
        <v/>
      </c>
      <c r="I198" s="77" t="str">
        <f>IF(B198&lt;&gt;"",_xlfn.XLOOKUP(B198,Table1[ID],Table1[tel3]),"")</f>
        <v/>
      </c>
      <c r="J198" s="77" t="str">
        <f>IF(B198&lt;&gt;"",_xlfn.XLOOKUP(B198,Table1[ID],Table1[tel1]),"")</f>
        <v/>
      </c>
      <c r="K198" s="77" t="str">
        <f>IF($B198&lt;&gt;"",_xlfn.XLOOKUP(B198,Table1[ID],Table1[address1]),"")</f>
        <v/>
      </c>
      <c r="L198" s="77" t="str">
        <f>IF($B198&lt;&gt;"",_xlfn.XLOOKUP(B198,Table1[ID],Table1[address2]),"")</f>
        <v/>
      </c>
      <c r="M198" s="77" t="str">
        <f>IF($B198&lt;&gt;"",_xlfn.XLOOKUP(B198,Table1[ID],Table1[address3]),"")</f>
        <v/>
      </c>
      <c r="N198" s="77" t="str">
        <f>IF($B198&lt;&gt;"",_xlfn.XLOOKUP(B198,Table1[ID],Table1[address4]),"")</f>
        <v/>
      </c>
      <c r="O198" s="77" t="str">
        <f>IF($B198&lt;&gt;"",_xlfn.XLOOKUP(B198,Table1[ID],Table1[address5]),"")</f>
        <v/>
      </c>
      <c r="P198" s="77" t="str">
        <f>IF($B198&lt;&gt;"",_xlfn.XLOOKUP(B198,Table1[ID],Table1[address7]),"")</f>
        <v/>
      </c>
      <c r="Q198" s="77" t="str">
        <f>IF($B198&lt;&gt;"",_xlfn.XLOOKUP(B198,Table1[ID],Table1[address6]),"")</f>
        <v/>
      </c>
      <c r="R198" s="76" t="str">
        <f>IF($B198&lt;&gt;"",_xlfn.XLOOKUP(B198,Table1[ID],Table1[bdate]),"")</f>
        <v/>
      </c>
      <c r="S198" s="77" t="str">
        <f>IF($B198&lt;&gt;"",_xlfn.XLOOKUP(B198,Table1[ID],Table1[school_job]),"")</f>
        <v/>
      </c>
      <c r="T198" s="77" t="str">
        <f>IF($B198&lt;&gt;"",_xlfn.XLOOKUP(B198,Table1[ID],Table1[con_father]),"")</f>
        <v/>
      </c>
      <c r="U198" s="77" t="str">
        <f>IF($B198&lt;&gt;"",_xlfn.XLOOKUP(B198,Table1[ID],Table1[notes]),"")</f>
        <v/>
      </c>
      <c r="V198" s="80" t="str">
        <f>IF(B198&lt;&gt;"",IF(_xlfn.FLOOR.MATH(B198,100)=0,"غير موزع",_xlfn.XLOOKUP(_xlfn.FLOOR.MATH(B198,100),Classes!$A$1:$A$8,Classes!$B$1:$B$8,"error")),"")</f>
        <v/>
      </c>
    </row>
    <row r="199" spans="1:22" s="3" customFormat="1">
      <c r="A199" s="72" t="str">
        <f>IF(B199&lt;&gt;"",IF(_xlfn.XLOOKUP(TEXT(B199,"#"),'Standard report'!$B$5:$B$505,'Standard report'!$C$5:$C$505,"nn")="Company","=HYPERLINK("&amp;""""&amp;"https://raw.githubusercontent.com/KyrillosMorgan/preparatory/main/"&amp;B199&amp;".jpg"&amp;""""&amp;",IMAGE("&amp;""""&amp;"https://raw.githubusercontent.com/KyrillosMorgan/preparatory/main/"&amp;B199&amp;".jpg"&amp;""""&amp;"))",""),"")</f>
        <v/>
      </c>
      <c r="B199" s="77"/>
      <c r="C199" s="77" t="str">
        <f>IF(B199&lt;&gt;"",_xlfn.XLOOKUP(Class!B199,Table1[ID],Table1[fname]),"")</f>
        <v/>
      </c>
      <c r="D199" s="76" t="str" cm="1">
        <f t="array" ref="D199">IF((B199&lt;&gt;"")*(COUNTIF(Table2[ID],Class!B199)&lt;&gt;0),INDEX(Attendance_sorted!$A$1:$CV$500,MATCH(Class!B199,Attendance_sorted!$A$1:$A$500),COUNTIF(Table2[ID],Class!B199)+1),"")</f>
        <v/>
      </c>
      <c r="E199" s="77" t="str" cm="1">
        <f t="array" aca="1" ref="E199" ca="1">IF(B199&lt;&gt;"",SUM(('Attendance table'!$A$2:$A$501=Class!B199)*('Attendance table'!$B$2:$CW$501&lt;&gt;"")*('Attendance table'!$B$1:$CW$1&gt;DATE(YEAR(TODAY()),MONTH(TODAY()),DAY(TODAY())-MOD(WEEKDAY(TODAY())-6,7))-((Table3[حساب الحضور من اخر عدد مرات])*7))),"")</f>
        <v/>
      </c>
      <c r="F199" s="79" t="str" cm="1">
        <f t="array" ref="F199">IF(B199&lt;&gt;"",IF(E199*100/Table3[حساب الحضور من اخر عدد مرات]&gt;100,1,E199/Table3[حساب الحضور من اخر عدد مرات]),"")</f>
        <v/>
      </c>
      <c r="G199" s="77" t="str">
        <f>IF(B199&lt;&gt;"",_xlfn.XLOOKUP(B199,Table1[ID],Table1[tel2]),"")</f>
        <v/>
      </c>
      <c r="H199" s="77" t="str">
        <f>IF(B199&lt;&gt;"",_xlfn.XLOOKUP(B199,Table1[ID],Table1[tel4]),"")</f>
        <v/>
      </c>
      <c r="I199" s="77" t="str">
        <f>IF(B199&lt;&gt;"",_xlfn.XLOOKUP(B199,Table1[ID],Table1[tel3]),"")</f>
        <v/>
      </c>
      <c r="J199" s="77" t="str">
        <f>IF(B199&lt;&gt;"",_xlfn.XLOOKUP(B199,Table1[ID],Table1[tel1]),"")</f>
        <v/>
      </c>
      <c r="K199" s="77" t="str">
        <f>IF($B199&lt;&gt;"",_xlfn.XLOOKUP(B199,Table1[ID],Table1[address1]),"")</f>
        <v/>
      </c>
      <c r="L199" s="77" t="str">
        <f>IF($B199&lt;&gt;"",_xlfn.XLOOKUP(B199,Table1[ID],Table1[address2]),"")</f>
        <v/>
      </c>
      <c r="M199" s="77" t="str">
        <f>IF($B199&lt;&gt;"",_xlfn.XLOOKUP(B199,Table1[ID],Table1[address3]),"")</f>
        <v/>
      </c>
      <c r="N199" s="77" t="str">
        <f>IF($B199&lt;&gt;"",_xlfn.XLOOKUP(B199,Table1[ID],Table1[address4]),"")</f>
        <v/>
      </c>
      <c r="O199" s="77" t="str">
        <f>IF($B199&lt;&gt;"",_xlfn.XLOOKUP(B199,Table1[ID],Table1[address5]),"")</f>
        <v/>
      </c>
      <c r="P199" s="77" t="str">
        <f>IF($B199&lt;&gt;"",_xlfn.XLOOKUP(B199,Table1[ID],Table1[address7]),"")</f>
        <v/>
      </c>
      <c r="Q199" s="77" t="str">
        <f>IF($B199&lt;&gt;"",_xlfn.XLOOKUP(B199,Table1[ID],Table1[address6]),"")</f>
        <v/>
      </c>
      <c r="R199" s="76" t="str">
        <f>IF($B199&lt;&gt;"",_xlfn.XLOOKUP(B199,Table1[ID],Table1[bdate]),"")</f>
        <v/>
      </c>
      <c r="S199" s="77" t="str">
        <f>IF($B199&lt;&gt;"",_xlfn.XLOOKUP(B199,Table1[ID],Table1[school_job]),"")</f>
        <v/>
      </c>
      <c r="T199" s="77" t="str">
        <f>IF($B199&lt;&gt;"",_xlfn.XLOOKUP(B199,Table1[ID],Table1[con_father]),"")</f>
        <v/>
      </c>
      <c r="U199" s="77" t="str">
        <f>IF($B199&lt;&gt;"",_xlfn.XLOOKUP(B199,Table1[ID],Table1[notes]),"")</f>
        <v/>
      </c>
      <c r="V199" s="80" t="str">
        <f>IF(B199&lt;&gt;"",IF(_xlfn.FLOOR.MATH(B199,100)=0,"غير موزع",_xlfn.XLOOKUP(_xlfn.FLOOR.MATH(B199,100),Classes!$A$1:$A$8,Classes!$B$1:$B$8,"error")),"")</f>
        <v/>
      </c>
    </row>
    <row r="200" spans="1:22" s="3" customFormat="1">
      <c r="A200" s="72" t="str">
        <f>IF(B200&lt;&gt;"",IF(_xlfn.XLOOKUP(TEXT(B200,"#"),'Standard report'!$B$5:$B$505,'Standard report'!$C$5:$C$505,"nn")="Company","=HYPERLINK("&amp;""""&amp;"https://raw.githubusercontent.com/KyrillosMorgan/preparatory/main/"&amp;B200&amp;".jpg"&amp;""""&amp;",IMAGE("&amp;""""&amp;"https://raw.githubusercontent.com/KyrillosMorgan/preparatory/main/"&amp;B200&amp;".jpg"&amp;""""&amp;"))",""),"")</f>
        <v/>
      </c>
      <c r="B200" s="77"/>
      <c r="C200" s="77" t="str">
        <f>IF(B200&lt;&gt;"",_xlfn.XLOOKUP(Class!B200,Table1[ID],Table1[fname]),"")</f>
        <v/>
      </c>
      <c r="D200" s="76" t="str" cm="1">
        <f t="array" ref="D200">IF((B200&lt;&gt;"")*(COUNTIF(Table2[ID],Class!B200)&lt;&gt;0),INDEX(Attendance_sorted!$A$1:$CV$500,MATCH(Class!B200,Attendance_sorted!$A$1:$A$500),COUNTIF(Table2[ID],Class!B200)+1),"")</f>
        <v/>
      </c>
      <c r="E200" s="77" t="str" cm="1">
        <f t="array" aca="1" ref="E200" ca="1">IF(B200&lt;&gt;"",SUM(('Attendance table'!$A$2:$A$501=Class!B200)*('Attendance table'!$B$2:$CW$501&lt;&gt;"")*('Attendance table'!$B$1:$CW$1&gt;DATE(YEAR(TODAY()),MONTH(TODAY()),DAY(TODAY())-MOD(WEEKDAY(TODAY())-6,7))-((Table3[حساب الحضور من اخر عدد مرات])*7))),"")</f>
        <v/>
      </c>
      <c r="F200" s="79" t="str" cm="1">
        <f t="array" ref="F200">IF(B200&lt;&gt;"",IF(E200*100/Table3[حساب الحضور من اخر عدد مرات]&gt;100,1,E200/Table3[حساب الحضور من اخر عدد مرات]),"")</f>
        <v/>
      </c>
      <c r="G200" s="77" t="str">
        <f>IF(B200&lt;&gt;"",_xlfn.XLOOKUP(B200,Table1[ID],Table1[tel2]),"")</f>
        <v/>
      </c>
      <c r="H200" s="77" t="str">
        <f>IF(B200&lt;&gt;"",_xlfn.XLOOKUP(B200,Table1[ID],Table1[tel4]),"")</f>
        <v/>
      </c>
      <c r="I200" s="77" t="str">
        <f>IF(B200&lt;&gt;"",_xlfn.XLOOKUP(B200,Table1[ID],Table1[tel3]),"")</f>
        <v/>
      </c>
      <c r="J200" s="77" t="str">
        <f>IF(B200&lt;&gt;"",_xlfn.XLOOKUP(B200,Table1[ID],Table1[tel1]),"")</f>
        <v/>
      </c>
      <c r="K200" s="77" t="str">
        <f>IF($B200&lt;&gt;"",_xlfn.XLOOKUP(B200,Table1[ID],Table1[address1]),"")</f>
        <v/>
      </c>
      <c r="L200" s="77" t="str">
        <f>IF($B200&lt;&gt;"",_xlfn.XLOOKUP(B200,Table1[ID],Table1[address2]),"")</f>
        <v/>
      </c>
      <c r="M200" s="77" t="str">
        <f>IF($B200&lt;&gt;"",_xlfn.XLOOKUP(B200,Table1[ID],Table1[address3]),"")</f>
        <v/>
      </c>
      <c r="N200" s="77" t="str">
        <f>IF($B200&lt;&gt;"",_xlfn.XLOOKUP(B200,Table1[ID],Table1[address4]),"")</f>
        <v/>
      </c>
      <c r="O200" s="77" t="str">
        <f>IF($B200&lt;&gt;"",_xlfn.XLOOKUP(B200,Table1[ID],Table1[address5]),"")</f>
        <v/>
      </c>
      <c r="P200" s="77" t="str">
        <f>IF($B200&lt;&gt;"",_xlfn.XLOOKUP(B200,Table1[ID],Table1[address7]),"")</f>
        <v/>
      </c>
      <c r="Q200" s="77" t="str">
        <f>IF($B200&lt;&gt;"",_xlfn.XLOOKUP(B200,Table1[ID],Table1[address6]),"")</f>
        <v/>
      </c>
      <c r="R200" s="76" t="str">
        <f>IF($B200&lt;&gt;"",_xlfn.XLOOKUP(B200,Table1[ID],Table1[bdate]),"")</f>
        <v/>
      </c>
      <c r="S200" s="77" t="str">
        <f>IF($B200&lt;&gt;"",_xlfn.XLOOKUP(B200,Table1[ID],Table1[school_job]),"")</f>
        <v/>
      </c>
      <c r="T200" s="77" t="str">
        <f>IF($B200&lt;&gt;"",_xlfn.XLOOKUP(B200,Table1[ID],Table1[con_father]),"")</f>
        <v/>
      </c>
      <c r="U200" s="77" t="str">
        <f>IF($B200&lt;&gt;"",_xlfn.XLOOKUP(B200,Table1[ID],Table1[notes]),"")</f>
        <v/>
      </c>
      <c r="V200" s="80" t="str">
        <f>IF(B200&lt;&gt;"",IF(_xlfn.FLOOR.MATH(B200,100)=0,"غير موزع",_xlfn.XLOOKUP(_xlfn.FLOOR.MATH(B200,100),Classes!$A$1:$A$8,Classes!$B$1:$B$8,"error")),"")</f>
        <v/>
      </c>
    </row>
    <row r="201" spans="1:22" s="3" customFormat="1">
      <c r="A201" s="72" t="str">
        <f>IF(B201&lt;&gt;"",IF(_xlfn.XLOOKUP(TEXT(B201,"#"),'Standard report'!$B$5:$B$505,'Standard report'!$C$5:$C$505,"nn")="Company","=HYPERLINK("&amp;""""&amp;"https://raw.githubusercontent.com/KyrillosMorgan/preparatory/main/"&amp;B201&amp;".jpg"&amp;""""&amp;",IMAGE("&amp;""""&amp;"https://raw.githubusercontent.com/KyrillosMorgan/preparatory/main/"&amp;B201&amp;".jpg"&amp;""""&amp;"))",""),"")</f>
        <v/>
      </c>
      <c r="B201" s="77"/>
      <c r="C201" s="77" t="str">
        <f>IF(B201&lt;&gt;"",_xlfn.XLOOKUP(Class!B201,Table1[ID],Table1[fname]),"")</f>
        <v/>
      </c>
      <c r="D201" s="76" t="str" cm="1">
        <f t="array" ref="D201">IF((B201&lt;&gt;"")*(COUNTIF(Table2[ID],Class!B201)&lt;&gt;0),INDEX(Attendance_sorted!$A$1:$CV$500,MATCH(Class!B201,Attendance_sorted!$A$1:$A$500),COUNTIF(Table2[ID],Class!B201)+1),"")</f>
        <v/>
      </c>
      <c r="E201" s="77" t="str" cm="1">
        <f t="array" aca="1" ref="E201" ca="1">IF(B201&lt;&gt;"",SUM(('Attendance table'!$A$2:$A$501=Class!B201)*('Attendance table'!$B$2:$CW$501&lt;&gt;"")*('Attendance table'!$B$1:$CW$1&gt;DATE(YEAR(TODAY()),MONTH(TODAY()),DAY(TODAY())-MOD(WEEKDAY(TODAY())-6,7))-((Table3[حساب الحضور من اخر عدد مرات])*7))),"")</f>
        <v/>
      </c>
      <c r="F201" s="79" t="str" cm="1">
        <f t="array" ref="F201">IF(B201&lt;&gt;"",IF(E201*100/Table3[حساب الحضور من اخر عدد مرات]&gt;100,1,E201/Table3[حساب الحضور من اخر عدد مرات]),"")</f>
        <v/>
      </c>
      <c r="G201" s="77" t="str">
        <f>IF(B201&lt;&gt;"",_xlfn.XLOOKUP(B201,Table1[ID],Table1[tel2]),"")</f>
        <v/>
      </c>
      <c r="H201" s="77" t="str">
        <f>IF(B201&lt;&gt;"",_xlfn.XLOOKUP(B201,Table1[ID],Table1[tel4]),"")</f>
        <v/>
      </c>
      <c r="I201" s="77" t="str">
        <f>IF(B201&lt;&gt;"",_xlfn.XLOOKUP(B201,Table1[ID],Table1[tel3]),"")</f>
        <v/>
      </c>
      <c r="J201" s="77" t="str">
        <f>IF(B201&lt;&gt;"",_xlfn.XLOOKUP(B201,Table1[ID],Table1[tel1]),"")</f>
        <v/>
      </c>
      <c r="K201" s="77" t="str">
        <f>IF($B201&lt;&gt;"",_xlfn.XLOOKUP(B201,Table1[ID],Table1[address1]),"")</f>
        <v/>
      </c>
      <c r="L201" s="77" t="str">
        <f>IF($B201&lt;&gt;"",_xlfn.XLOOKUP(B201,Table1[ID],Table1[address2]),"")</f>
        <v/>
      </c>
      <c r="M201" s="77" t="str">
        <f>IF($B201&lt;&gt;"",_xlfn.XLOOKUP(B201,Table1[ID],Table1[address3]),"")</f>
        <v/>
      </c>
      <c r="N201" s="77" t="str">
        <f>IF($B201&lt;&gt;"",_xlfn.XLOOKUP(B201,Table1[ID],Table1[address4]),"")</f>
        <v/>
      </c>
      <c r="O201" s="77" t="str">
        <f>IF($B201&lt;&gt;"",_xlfn.XLOOKUP(B201,Table1[ID],Table1[address5]),"")</f>
        <v/>
      </c>
      <c r="P201" s="77" t="str">
        <f>IF($B201&lt;&gt;"",_xlfn.XLOOKUP(B201,Table1[ID],Table1[address7]),"")</f>
        <v/>
      </c>
      <c r="Q201" s="77" t="str">
        <f>IF($B201&lt;&gt;"",_xlfn.XLOOKUP(B201,Table1[ID],Table1[address6]),"")</f>
        <v/>
      </c>
      <c r="R201" s="76" t="str">
        <f>IF($B201&lt;&gt;"",_xlfn.XLOOKUP(B201,Table1[ID],Table1[bdate]),"")</f>
        <v/>
      </c>
      <c r="S201" s="77" t="str">
        <f>IF($B201&lt;&gt;"",_xlfn.XLOOKUP(B201,Table1[ID],Table1[school_job]),"")</f>
        <v/>
      </c>
      <c r="T201" s="77" t="str">
        <f>IF($B201&lt;&gt;"",_xlfn.XLOOKUP(B201,Table1[ID],Table1[con_father]),"")</f>
        <v/>
      </c>
      <c r="U201" s="77" t="str">
        <f>IF($B201&lt;&gt;"",_xlfn.XLOOKUP(B201,Table1[ID],Table1[notes]),"")</f>
        <v/>
      </c>
      <c r="V201" s="80" t="str">
        <f>IF(B201&lt;&gt;"",IF(_xlfn.FLOOR.MATH(B201,100)=0,"غير موزع",_xlfn.XLOOKUP(_xlfn.FLOOR.MATH(B201,100),Classes!$A$1:$A$8,Classes!$B$1:$B$8,"error")),"")</f>
        <v/>
      </c>
    </row>
    <row r="202" spans="1:22" s="3" customFormat="1">
      <c r="A202" s="72" t="str">
        <f>IF(B202&lt;&gt;"",IF(_xlfn.XLOOKUP(TEXT(B202,"#"),'Standard report'!$B$5:$B$505,'Standard report'!$C$5:$C$505,"nn")="Company","=HYPERLINK("&amp;""""&amp;"https://raw.githubusercontent.com/KyrillosMorgan/preparatory/main/"&amp;B202&amp;".jpg"&amp;""""&amp;",IMAGE("&amp;""""&amp;"https://raw.githubusercontent.com/KyrillosMorgan/preparatory/main/"&amp;B202&amp;".jpg"&amp;""""&amp;"))",""),"")</f>
        <v/>
      </c>
      <c r="B202" s="77"/>
      <c r="C202" s="77" t="str">
        <f>IF(B202&lt;&gt;"",_xlfn.XLOOKUP(Class!B202,Table1[ID],Table1[fname]),"")</f>
        <v/>
      </c>
      <c r="D202" s="76" t="str" cm="1">
        <f t="array" ref="D202">IF((B202&lt;&gt;"")*(COUNTIF(Table2[ID],Class!B202)&lt;&gt;0),INDEX(Attendance_sorted!$A$1:$CV$500,MATCH(Class!B202,Attendance_sorted!$A$1:$A$500),COUNTIF(Table2[ID],Class!B202)+1),"")</f>
        <v/>
      </c>
      <c r="E202" s="77" t="str" cm="1">
        <f t="array" aca="1" ref="E202" ca="1">IF(B202&lt;&gt;"",SUM(('Attendance table'!$A$2:$A$501=Class!B202)*('Attendance table'!$B$2:$CW$501&lt;&gt;"")*('Attendance table'!$B$1:$CW$1&gt;DATE(YEAR(TODAY()),MONTH(TODAY()),DAY(TODAY())-MOD(WEEKDAY(TODAY())-6,7))-((Table3[حساب الحضور من اخر عدد مرات])*7))),"")</f>
        <v/>
      </c>
      <c r="F202" s="79" t="str" cm="1">
        <f t="array" ref="F202">IF(B202&lt;&gt;"",IF(E202*100/Table3[حساب الحضور من اخر عدد مرات]&gt;100,1,E202/Table3[حساب الحضور من اخر عدد مرات]),"")</f>
        <v/>
      </c>
      <c r="G202" s="77" t="str">
        <f>IF(B202&lt;&gt;"",_xlfn.XLOOKUP(B202,Table1[ID],Table1[tel2]),"")</f>
        <v/>
      </c>
      <c r="H202" s="77" t="str">
        <f>IF(B202&lt;&gt;"",_xlfn.XLOOKUP(B202,Table1[ID],Table1[tel4]),"")</f>
        <v/>
      </c>
      <c r="I202" s="77" t="str">
        <f>IF(B202&lt;&gt;"",_xlfn.XLOOKUP(B202,Table1[ID],Table1[tel3]),"")</f>
        <v/>
      </c>
      <c r="J202" s="77" t="str">
        <f>IF(B202&lt;&gt;"",_xlfn.XLOOKUP(B202,Table1[ID],Table1[tel1]),"")</f>
        <v/>
      </c>
      <c r="K202" s="77" t="str">
        <f>IF($B202&lt;&gt;"",_xlfn.XLOOKUP(B202,Table1[ID],Table1[address1]),"")</f>
        <v/>
      </c>
      <c r="L202" s="77" t="str">
        <f>IF($B202&lt;&gt;"",_xlfn.XLOOKUP(B202,Table1[ID],Table1[address2]),"")</f>
        <v/>
      </c>
      <c r="M202" s="77" t="str">
        <f>IF($B202&lt;&gt;"",_xlfn.XLOOKUP(B202,Table1[ID],Table1[address3]),"")</f>
        <v/>
      </c>
      <c r="N202" s="77" t="str">
        <f>IF($B202&lt;&gt;"",_xlfn.XLOOKUP(B202,Table1[ID],Table1[address4]),"")</f>
        <v/>
      </c>
      <c r="O202" s="77" t="str">
        <f>IF($B202&lt;&gt;"",_xlfn.XLOOKUP(B202,Table1[ID],Table1[address5]),"")</f>
        <v/>
      </c>
      <c r="P202" s="77" t="str">
        <f>IF($B202&lt;&gt;"",_xlfn.XLOOKUP(B202,Table1[ID],Table1[address7]),"")</f>
        <v/>
      </c>
      <c r="Q202" s="77" t="str">
        <f>IF($B202&lt;&gt;"",_xlfn.XLOOKUP(B202,Table1[ID],Table1[address6]),"")</f>
        <v/>
      </c>
      <c r="R202" s="76" t="str">
        <f>IF($B202&lt;&gt;"",_xlfn.XLOOKUP(B202,Table1[ID],Table1[bdate]),"")</f>
        <v/>
      </c>
      <c r="S202" s="77" t="str">
        <f>IF($B202&lt;&gt;"",_xlfn.XLOOKUP(B202,Table1[ID],Table1[school_job]),"")</f>
        <v/>
      </c>
      <c r="T202" s="77" t="str">
        <f>IF($B202&lt;&gt;"",_xlfn.XLOOKUP(B202,Table1[ID],Table1[con_father]),"")</f>
        <v/>
      </c>
      <c r="U202" s="77" t="str">
        <f>IF($B202&lt;&gt;"",_xlfn.XLOOKUP(B202,Table1[ID],Table1[notes]),"")</f>
        <v/>
      </c>
      <c r="V202" s="80" t="str">
        <f>IF(B202&lt;&gt;"",IF(_xlfn.FLOOR.MATH(B202,100)=0,"غير موزع",_xlfn.XLOOKUP(_xlfn.FLOOR.MATH(B202,100),Classes!$A$1:$A$8,Classes!$B$1:$B$8,"error")),"")</f>
        <v/>
      </c>
    </row>
    <row r="203" spans="1:22" s="3" customFormat="1">
      <c r="A203" s="72" t="str">
        <f>IF(B203&lt;&gt;"",IF(_xlfn.XLOOKUP(TEXT(B203,"#"),'Standard report'!$B$5:$B$505,'Standard report'!$C$5:$C$505,"nn")="Company","=HYPERLINK("&amp;""""&amp;"https://raw.githubusercontent.com/KyrillosMorgan/preparatory/main/"&amp;B203&amp;".jpg"&amp;""""&amp;",IMAGE("&amp;""""&amp;"https://raw.githubusercontent.com/KyrillosMorgan/preparatory/main/"&amp;B203&amp;".jpg"&amp;""""&amp;"))",""),"")</f>
        <v/>
      </c>
      <c r="B203" s="77"/>
      <c r="C203" s="77" t="str">
        <f>IF(B203&lt;&gt;"",_xlfn.XLOOKUP(Class!B203,Table1[ID],Table1[fname]),"")</f>
        <v/>
      </c>
      <c r="D203" s="76" t="str" cm="1">
        <f t="array" ref="D203">IF((B203&lt;&gt;"")*(COUNTIF(Table2[ID],Class!B203)&lt;&gt;0),INDEX(Attendance_sorted!$A$1:$CV$500,MATCH(Class!B203,Attendance_sorted!$A$1:$A$500),COUNTIF(Table2[ID],Class!B203)+1),"")</f>
        <v/>
      </c>
      <c r="E203" s="77" t="str" cm="1">
        <f t="array" aca="1" ref="E203" ca="1">IF(B203&lt;&gt;"",SUM(('Attendance table'!$A$2:$A$501=Class!B203)*('Attendance table'!$B$2:$CW$501&lt;&gt;"")*('Attendance table'!$B$1:$CW$1&gt;DATE(YEAR(TODAY()),MONTH(TODAY()),DAY(TODAY())-MOD(WEEKDAY(TODAY())-6,7))-((Table3[حساب الحضور من اخر عدد مرات])*7))),"")</f>
        <v/>
      </c>
      <c r="F203" s="79" t="str" cm="1">
        <f t="array" ref="F203">IF(B203&lt;&gt;"",IF(E203*100/Table3[حساب الحضور من اخر عدد مرات]&gt;100,1,E203/Table3[حساب الحضور من اخر عدد مرات]),"")</f>
        <v/>
      </c>
      <c r="G203" s="77" t="str">
        <f>IF(B203&lt;&gt;"",_xlfn.XLOOKUP(B203,Table1[ID],Table1[tel2]),"")</f>
        <v/>
      </c>
      <c r="H203" s="77" t="str">
        <f>IF(B203&lt;&gt;"",_xlfn.XLOOKUP(B203,Table1[ID],Table1[tel4]),"")</f>
        <v/>
      </c>
      <c r="I203" s="77" t="str">
        <f>IF(B203&lt;&gt;"",_xlfn.XLOOKUP(B203,Table1[ID],Table1[tel3]),"")</f>
        <v/>
      </c>
      <c r="J203" s="77" t="str">
        <f>IF(B203&lt;&gt;"",_xlfn.XLOOKUP(B203,Table1[ID],Table1[tel1]),"")</f>
        <v/>
      </c>
      <c r="K203" s="77" t="str">
        <f>IF($B203&lt;&gt;"",_xlfn.XLOOKUP(B203,Table1[ID],Table1[address1]),"")</f>
        <v/>
      </c>
      <c r="L203" s="77" t="str">
        <f>IF($B203&lt;&gt;"",_xlfn.XLOOKUP(B203,Table1[ID],Table1[address2]),"")</f>
        <v/>
      </c>
      <c r="M203" s="77" t="str">
        <f>IF($B203&lt;&gt;"",_xlfn.XLOOKUP(B203,Table1[ID],Table1[address3]),"")</f>
        <v/>
      </c>
      <c r="N203" s="77" t="str">
        <f>IF($B203&lt;&gt;"",_xlfn.XLOOKUP(B203,Table1[ID],Table1[address4]),"")</f>
        <v/>
      </c>
      <c r="O203" s="77" t="str">
        <f>IF($B203&lt;&gt;"",_xlfn.XLOOKUP(B203,Table1[ID],Table1[address5]),"")</f>
        <v/>
      </c>
      <c r="P203" s="77" t="str">
        <f>IF($B203&lt;&gt;"",_xlfn.XLOOKUP(B203,Table1[ID],Table1[address7]),"")</f>
        <v/>
      </c>
      <c r="Q203" s="77" t="str">
        <f>IF($B203&lt;&gt;"",_xlfn.XLOOKUP(B203,Table1[ID],Table1[address6]),"")</f>
        <v/>
      </c>
      <c r="R203" s="76" t="str">
        <f>IF($B203&lt;&gt;"",_xlfn.XLOOKUP(B203,Table1[ID],Table1[bdate]),"")</f>
        <v/>
      </c>
      <c r="S203" s="77" t="str">
        <f>IF($B203&lt;&gt;"",_xlfn.XLOOKUP(B203,Table1[ID],Table1[school_job]),"")</f>
        <v/>
      </c>
      <c r="T203" s="77" t="str">
        <f>IF($B203&lt;&gt;"",_xlfn.XLOOKUP(B203,Table1[ID],Table1[con_father]),"")</f>
        <v/>
      </c>
      <c r="U203" s="77" t="str">
        <f>IF($B203&lt;&gt;"",_xlfn.XLOOKUP(B203,Table1[ID],Table1[notes]),"")</f>
        <v/>
      </c>
      <c r="V203" s="80" t="str">
        <f>IF(B203&lt;&gt;"",IF(_xlfn.FLOOR.MATH(B203,100)=0,"غير موزع",_xlfn.XLOOKUP(_xlfn.FLOOR.MATH(B203,100),Classes!$A$1:$A$8,Classes!$B$1:$B$8,"error")),"")</f>
        <v/>
      </c>
    </row>
    <row r="204" spans="1:22" s="3" customFormat="1">
      <c r="A204" s="72" t="str">
        <f>IF(B204&lt;&gt;"",IF(_xlfn.XLOOKUP(TEXT(B204,"#"),'Standard report'!$B$5:$B$505,'Standard report'!$C$5:$C$505,"nn")="Company","=HYPERLINK("&amp;""""&amp;"https://raw.githubusercontent.com/KyrillosMorgan/preparatory/main/"&amp;B204&amp;".jpg"&amp;""""&amp;",IMAGE("&amp;""""&amp;"https://raw.githubusercontent.com/KyrillosMorgan/preparatory/main/"&amp;B204&amp;".jpg"&amp;""""&amp;"))",""),"")</f>
        <v/>
      </c>
      <c r="B204" s="77"/>
      <c r="C204" s="77" t="str">
        <f>IF(B204&lt;&gt;"",_xlfn.XLOOKUP(Class!B204,Table1[ID],Table1[fname]),"")</f>
        <v/>
      </c>
      <c r="D204" s="76" t="str" cm="1">
        <f t="array" ref="D204">IF((B204&lt;&gt;"")*(COUNTIF(Table2[ID],Class!B204)&lt;&gt;0),INDEX(Attendance_sorted!$A$1:$CV$500,MATCH(Class!B204,Attendance_sorted!$A$1:$A$500),COUNTIF(Table2[ID],Class!B204)+1),"")</f>
        <v/>
      </c>
      <c r="E204" s="77" t="str" cm="1">
        <f t="array" aca="1" ref="E204" ca="1">IF(B204&lt;&gt;"",SUM(('Attendance table'!$A$2:$A$501=Class!B204)*('Attendance table'!$B$2:$CW$501&lt;&gt;"")*('Attendance table'!$B$1:$CW$1&gt;DATE(YEAR(TODAY()),MONTH(TODAY()),DAY(TODAY())-MOD(WEEKDAY(TODAY())-6,7))-((Table3[حساب الحضور من اخر عدد مرات])*7))),"")</f>
        <v/>
      </c>
      <c r="F204" s="79" t="str" cm="1">
        <f t="array" ref="F204">IF(B204&lt;&gt;"",IF(E204*100/Table3[حساب الحضور من اخر عدد مرات]&gt;100,1,E204/Table3[حساب الحضور من اخر عدد مرات]),"")</f>
        <v/>
      </c>
      <c r="G204" s="77" t="str">
        <f>IF(B204&lt;&gt;"",_xlfn.XLOOKUP(B204,Table1[ID],Table1[tel2]),"")</f>
        <v/>
      </c>
      <c r="H204" s="77" t="str">
        <f>IF(B204&lt;&gt;"",_xlfn.XLOOKUP(B204,Table1[ID],Table1[tel4]),"")</f>
        <v/>
      </c>
      <c r="I204" s="77" t="str">
        <f>IF(B204&lt;&gt;"",_xlfn.XLOOKUP(B204,Table1[ID],Table1[tel3]),"")</f>
        <v/>
      </c>
      <c r="J204" s="77" t="str">
        <f>IF(B204&lt;&gt;"",_xlfn.XLOOKUP(B204,Table1[ID],Table1[tel1]),"")</f>
        <v/>
      </c>
      <c r="K204" s="77" t="str">
        <f>IF($B204&lt;&gt;"",_xlfn.XLOOKUP(B204,Table1[ID],Table1[address1]),"")</f>
        <v/>
      </c>
      <c r="L204" s="77" t="str">
        <f>IF($B204&lt;&gt;"",_xlfn.XLOOKUP(B204,Table1[ID],Table1[address2]),"")</f>
        <v/>
      </c>
      <c r="M204" s="77" t="str">
        <f>IF($B204&lt;&gt;"",_xlfn.XLOOKUP(B204,Table1[ID],Table1[address3]),"")</f>
        <v/>
      </c>
      <c r="N204" s="77" t="str">
        <f>IF($B204&lt;&gt;"",_xlfn.XLOOKUP(B204,Table1[ID],Table1[address4]),"")</f>
        <v/>
      </c>
      <c r="O204" s="77" t="str">
        <f>IF($B204&lt;&gt;"",_xlfn.XLOOKUP(B204,Table1[ID],Table1[address5]),"")</f>
        <v/>
      </c>
      <c r="P204" s="77" t="str">
        <f>IF($B204&lt;&gt;"",_xlfn.XLOOKUP(B204,Table1[ID],Table1[address7]),"")</f>
        <v/>
      </c>
      <c r="Q204" s="77" t="str">
        <f>IF($B204&lt;&gt;"",_xlfn.XLOOKUP(B204,Table1[ID],Table1[address6]),"")</f>
        <v/>
      </c>
      <c r="R204" s="76" t="str">
        <f>IF($B204&lt;&gt;"",_xlfn.XLOOKUP(B204,Table1[ID],Table1[bdate]),"")</f>
        <v/>
      </c>
      <c r="S204" s="77" t="str">
        <f>IF($B204&lt;&gt;"",_xlfn.XLOOKUP(B204,Table1[ID],Table1[school_job]),"")</f>
        <v/>
      </c>
      <c r="T204" s="77" t="str">
        <f>IF($B204&lt;&gt;"",_xlfn.XLOOKUP(B204,Table1[ID],Table1[con_father]),"")</f>
        <v/>
      </c>
      <c r="U204" s="77" t="str">
        <f>IF($B204&lt;&gt;"",_xlfn.XLOOKUP(B204,Table1[ID],Table1[notes]),"")</f>
        <v/>
      </c>
      <c r="V204" s="80" t="str">
        <f>IF(B204&lt;&gt;"",IF(_xlfn.FLOOR.MATH(B204,100)=0,"غير موزع",_xlfn.XLOOKUP(_xlfn.FLOOR.MATH(B204,100),Classes!$A$1:$A$8,Classes!$B$1:$B$8,"error")),"")</f>
        <v/>
      </c>
    </row>
    <row r="205" spans="1:22" s="3" customFormat="1">
      <c r="A205" s="72" t="str">
        <f>IF(B205&lt;&gt;"",IF(_xlfn.XLOOKUP(TEXT(B205,"#"),'Standard report'!$B$5:$B$505,'Standard report'!$C$5:$C$505,"nn")="Company","=HYPERLINK("&amp;""""&amp;"https://raw.githubusercontent.com/KyrillosMorgan/preparatory/main/"&amp;B205&amp;".jpg"&amp;""""&amp;",IMAGE("&amp;""""&amp;"https://raw.githubusercontent.com/KyrillosMorgan/preparatory/main/"&amp;B205&amp;".jpg"&amp;""""&amp;"))",""),"")</f>
        <v/>
      </c>
      <c r="B205" s="77"/>
      <c r="C205" s="77" t="str">
        <f>IF(B205&lt;&gt;"",_xlfn.XLOOKUP(Class!B205,Table1[ID],Table1[fname]),"")</f>
        <v/>
      </c>
      <c r="D205" s="76" t="str" cm="1">
        <f t="array" ref="D205">IF((B205&lt;&gt;"")*(COUNTIF(Table2[ID],Class!B205)&lt;&gt;0),INDEX(Attendance_sorted!$A$1:$CV$500,MATCH(Class!B205,Attendance_sorted!$A$1:$A$500),COUNTIF(Table2[ID],Class!B205)+1),"")</f>
        <v/>
      </c>
      <c r="E205" s="77" t="str" cm="1">
        <f t="array" aca="1" ref="E205" ca="1">IF(B205&lt;&gt;"",SUM(('Attendance table'!$A$2:$A$501=Class!B205)*('Attendance table'!$B$2:$CW$501&lt;&gt;"")*('Attendance table'!$B$1:$CW$1&gt;DATE(YEAR(TODAY()),MONTH(TODAY()),DAY(TODAY())-MOD(WEEKDAY(TODAY())-6,7))-((Table3[حساب الحضور من اخر عدد مرات])*7))),"")</f>
        <v/>
      </c>
      <c r="F205" s="79" t="str" cm="1">
        <f t="array" ref="F205">IF(B205&lt;&gt;"",IF(E205*100/Table3[حساب الحضور من اخر عدد مرات]&gt;100,1,E205/Table3[حساب الحضور من اخر عدد مرات]),"")</f>
        <v/>
      </c>
      <c r="G205" s="77" t="str">
        <f>IF(B205&lt;&gt;"",_xlfn.XLOOKUP(B205,Table1[ID],Table1[tel2]),"")</f>
        <v/>
      </c>
      <c r="H205" s="77" t="str">
        <f>IF(B205&lt;&gt;"",_xlfn.XLOOKUP(B205,Table1[ID],Table1[tel4]),"")</f>
        <v/>
      </c>
      <c r="I205" s="77" t="str">
        <f>IF(B205&lt;&gt;"",_xlfn.XLOOKUP(B205,Table1[ID],Table1[tel3]),"")</f>
        <v/>
      </c>
      <c r="J205" s="77" t="str">
        <f>IF(B205&lt;&gt;"",_xlfn.XLOOKUP(B205,Table1[ID],Table1[tel1]),"")</f>
        <v/>
      </c>
      <c r="K205" s="77" t="str">
        <f>IF($B205&lt;&gt;"",_xlfn.XLOOKUP(B205,Table1[ID],Table1[address1]),"")</f>
        <v/>
      </c>
      <c r="L205" s="77" t="str">
        <f>IF($B205&lt;&gt;"",_xlfn.XLOOKUP(B205,Table1[ID],Table1[address2]),"")</f>
        <v/>
      </c>
      <c r="M205" s="77" t="str">
        <f>IF($B205&lt;&gt;"",_xlfn.XLOOKUP(B205,Table1[ID],Table1[address3]),"")</f>
        <v/>
      </c>
      <c r="N205" s="77" t="str">
        <f>IF($B205&lt;&gt;"",_xlfn.XLOOKUP(B205,Table1[ID],Table1[address4]),"")</f>
        <v/>
      </c>
      <c r="O205" s="77" t="str">
        <f>IF($B205&lt;&gt;"",_xlfn.XLOOKUP(B205,Table1[ID],Table1[address5]),"")</f>
        <v/>
      </c>
      <c r="P205" s="77" t="str">
        <f>IF($B205&lt;&gt;"",_xlfn.XLOOKUP(B205,Table1[ID],Table1[address7]),"")</f>
        <v/>
      </c>
      <c r="Q205" s="77" t="str">
        <f>IF($B205&lt;&gt;"",_xlfn.XLOOKUP(B205,Table1[ID],Table1[address6]),"")</f>
        <v/>
      </c>
      <c r="R205" s="76" t="str">
        <f>IF($B205&lt;&gt;"",_xlfn.XLOOKUP(B205,Table1[ID],Table1[bdate]),"")</f>
        <v/>
      </c>
      <c r="S205" s="77" t="str">
        <f>IF($B205&lt;&gt;"",_xlfn.XLOOKUP(B205,Table1[ID],Table1[school_job]),"")</f>
        <v/>
      </c>
      <c r="T205" s="77" t="str">
        <f>IF($B205&lt;&gt;"",_xlfn.XLOOKUP(B205,Table1[ID],Table1[con_father]),"")</f>
        <v/>
      </c>
      <c r="U205" s="77" t="str">
        <f>IF($B205&lt;&gt;"",_xlfn.XLOOKUP(B205,Table1[ID],Table1[notes]),"")</f>
        <v/>
      </c>
      <c r="V205" s="80" t="str">
        <f>IF(B205&lt;&gt;"",IF(_xlfn.FLOOR.MATH(B205,100)=0,"غير موزع",_xlfn.XLOOKUP(_xlfn.FLOOR.MATH(B205,100),Classes!$A$1:$A$8,Classes!$B$1:$B$8,"error")),"")</f>
        <v/>
      </c>
    </row>
    <row r="206" spans="1:22" s="3" customFormat="1">
      <c r="A206" s="72" t="str">
        <f>IF(B206&lt;&gt;"",IF(_xlfn.XLOOKUP(TEXT(B206,"#"),'Standard report'!$B$5:$B$505,'Standard report'!$C$5:$C$505,"nn")="Company","=HYPERLINK("&amp;""""&amp;"https://raw.githubusercontent.com/KyrillosMorgan/preparatory/main/"&amp;B206&amp;".jpg"&amp;""""&amp;",IMAGE("&amp;""""&amp;"https://raw.githubusercontent.com/KyrillosMorgan/preparatory/main/"&amp;B206&amp;".jpg"&amp;""""&amp;"))",""),"")</f>
        <v/>
      </c>
      <c r="B206" s="77"/>
      <c r="C206" s="77" t="str">
        <f>IF(B206&lt;&gt;"",_xlfn.XLOOKUP(Class!B206,Table1[ID],Table1[fname]),"")</f>
        <v/>
      </c>
      <c r="D206" s="76" t="str" cm="1">
        <f t="array" ref="D206">IF((B206&lt;&gt;"")*(COUNTIF(Table2[ID],Class!B206)&lt;&gt;0),INDEX(Attendance_sorted!$A$1:$CV$500,MATCH(Class!B206,Attendance_sorted!$A$1:$A$500),COUNTIF(Table2[ID],Class!B206)+1),"")</f>
        <v/>
      </c>
      <c r="E206" s="77" t="str" cm="1">
        <f t="array" aca="1" ref="E206" ca="1">IF(B206&lt;&gt;"",SUM(('Attendance table'!$A$2:$A$501=Class!B206)*('Attendance table'!$B$2:$CW$501&lt;&gt;"")*('Attendance table'!$B$1:$CW$1&gt;DATE(YEAR(TODAY()),MONTH(TODAY()),DAY(TODAY())-MOD(WEEKDAY(TODAY())-6,7))-((Table3[حساب الحضور من اخر عدد مرات])*7))),"")</f>
        <v/>
      </c>
      <c r="F206" s="79" t="str" cm="1">
        <f t="array" ref="F206">IF(B206&lt;&gt;"",IF(E206*100/Table3[حساب الحضور من اخر عدد مرات]&gt;100,1,E206/Table3[حساب الحضور من اخر عدد مرات]),"")</f>
        <v/>
      </c>
      <c r="G206" s="77" t="str">
        <f>IF(B206&lt;&gt;"",_xlfn.XLOOKUP(B206,Table1[ID],Table1[tel2]),"")</f>
        <v/>
      </c>
      <c r="H206" s="77" t="str">
        <f>IF(B206&lt;&gt;"",_xlfn.XLOOKUP(B206,Table1[ID],Table1[tel4]),"")</f>
        <v/>
      </c>
      <c r="I206" s="77" t="str">
        <f>IF(B206&lt;&gt;"",_xlfn.XLOOKUP(B206,Table1[ID],Table1[tel3]),"")</f>
        <v/>
      </c>
      <c r="J206" s="77" t="str">
        <f>IF(B206&lt;&gt;"",_xlfn.XLOOKUP(B206,Table1[ID],Table1[tel1]),"")</f>
        <v/>
      </c>
      <c r="K206" s="77" t="str">
        <f>IF($B206&lt;&gt;"",_xlfn.XLOOKUP(B206,Table1[ID],Table1[address1]),"")</f>
        <v/>
      </c>
      <c r="L206" s="77" t="str">
        <f>IF($B206&lt;&gt;"",_xlfn.XLOOKUP(B206,Table1[ID],Table1[address2]),"")</f>
        <v/>
      </c>
      <c r="M206" s="77" t="str">
        <f>IF($B206&lt;&gt;"",_xlfn.XLOOKUP(B206,Table1[ID],Table1[address3]),"")</f>
        <v/>
      </c>
      <c r="N206" s="77" t="str">
        <f>IF($B206&lt;&gt;"",_xlfn.XLOOKUP(B206,Table1[ID],Table1[address4]),"")</f>
        <v/>
      </c>
      <c r="O206" s="77" t="str">
        <f>IF($B206&lt;&gt;"",_xlfn.XLOOKUP(B206,Table1[ID],Table1[address5]),"")</f>
        <v/>
      </c>
      <c r="P206" s="77" t="str">
        <f>IF($B206&lt;&gt;"",_xlfn.XLOOKUP(B206,Table1[ID],Table1[address7]),"")</f>
        <v/>
      </c>
      <c r="Q206" s="77" t="str">
        <f>IF($B206&lt;&gt;"",_xlfn.XLOOKUP(B206,Table1[ID],Table1[address6]),"")</f>
        <v/>
      </c>
      <c r="R206" s="76" t="str">
        <f>IF($B206&lt;&gt;"",_xlfn.XLOOKUP(B206,Table1[ID],Table1[bdate]),"")</f>
        <v/>
      </c>
      <c r="S206" s="77" t="str">
        <f>IF($B206&lt;&gt;"",_xlfn.XLOOKUP(B206,Table1[ID],Table1[school_job]),"")</f>
        <v/>
      </c>
      <c r="T206" s="77" t="str">
        <f>IF($B206&lt;&gt;"",_xlfn.XLOOKUP(B206,Table1[ID],Table1[con_father]),"")</f>
        <v/>
      </c>
      <c r="U206" s="77" t="str">
        <f>IF($B206&lt;&gt;"",_xlfn.XLOOKUP(B206,Table1[ID],Table1[notes]),"")</f>
        <v/>
      </c>
      <c r="V206" s="80" t="str">
        <f>IF(B206&lt;&gt;"",IF(_xlfn.FLOOR.MATH(B206,100)=0,"غير موزع",_xlfn.XLOOKUP(_xlfn.FLOOR.MATH(B206,100),Classes!$A$1:$A$8,Classes!$B$1:$B$8,"error")),"")</f>
        <v/>
      </c>
    </row>
    <row r="207" spans="1:22" s="3" customFormat="1">
      <c r="A207" s="72" t="str">
        <f>IF(B207&lt;&gt;"",IF(_xlfn.XLOOKUP(TEXT(B207,"#"),'Standard report'!$B$5:$B$505,'Standard report'!$C$5:$C$505,"nn")="Company","=HYPERLINK("&amp;""""&amp;"https://raw.githubusercontent.com/KyrillosMorgan/preparatory/main/"&amp;B207&amp;".jpg"&amp;""""&amp;",IMAGE("&amp;""""&amp;"https://raw.githubusercontent.com/KyrillosMorgan/preparatory/main/"&amp;B207&amp;".jpg"&amp;""""&amp;"))",""),"")</f>
        <v/>
      </c>
      <c r="B207" s="77"/>
      <c r="C207" s="77" t="str">
        <f>IF(B207&lt;&gt;"",_xlfn.XLOOKUP(Class!B207,Table1[ID],Table1[fname]),"")</f>
        <v/>
      </c>
      <c r="D207" s="76" t="str" cm="1">
        <f t="array" ref="D207">IF((B207&lt;&gt;"")*(COUNTIF(Table2[ID],Class!B207)&lt;&gt;0),INDEX(Attendance_sorted!$A$1:$CV$500,MATCH(Class!B207,Attendance_sorted!$A$1:$A$500),COUNTIF(Table2[ID],Class!B207)+1),"")</f>
        <v/>
      </c>
      <c r="E207" s="77" t="str" cm="1">
        <f t="array" aca="1" ref="E207" ca="1">IF(B207&lt;&gt;"",SUM(('Attendance table'!$A$2:$A$501=Class!B207)*('Attendance table'!$B$2:$CW$501&lt;&gt;"")*('Attendance table'!$B$1:$CW$1&gt;DATE(YEAR(TODAY()),MONTH(TODAY()),DAY(TODAY())-MOD(WEEKDAY(TODAY())-6,7))-((Table3[حساب الحضور من اخر عدد مرات])*7))),"")</f>
        <v/>
      </c>
      <c r="F207" s="79" t="str" cm="1">
        <f t="array" ref="F207">IF(B207&lt;&gt;"",IF(E207*100/Table3[حساب الحضور من اخر عدد مرات]&gt;100,1,E207/Table3[حساب الحضور من اخر عدد مرات]),"")</f>
        <v/>
      </c>
      <c r="G207" s="77" t="str">
        <f>IF(B207&lt;&gt;"",_xlfn.XLOOKUP(B207,Table1[ID],Table1[tel2]),"")</f>
        <v/>
      </c>
      <c r="H207" s="77" t="str">
        <f>IF(B207&lt;&gt;"",_xlfn.XLOOKUP(B207,Table1[ID],Table1[tel4]),"")</f>
        <v/>
      </c>
      <c r="I207" s="77" t="str">
        <f>IF(B207&lt;&gt;"",_xlfn.XLOOKUP(B207,Table1[ID],Table1[tel3]),"")</f>
        <v/>
      </c>
      <c r="J207" s="77" t="str">
        <f>IF(B207&lt;&gt;"",_xlfn.XLOOKUP(B207,Table1[ID],Table1[tel1]),"")</f>
        <v/>
      </c>
      <c r="K207" s="77" t="str">
        <f>IF($B207&lt;&gt;"",_xlfn.XLOOKUP(B207,Table1[ID],Table1[address1]),"")</f>
        <v/>
      </c>
      <c r="L207" s="77" t="str">
        <f>IF($B207&lt;&gt;"",_xlfn.XLOOKUP(B207,Table1[ID],Table1[address2]),"")</f>
        <v/>
      </c>
      <c r="M207" s="77" t="str">
        <f>IF($B207&lt;&gt;"",_xlfn.XLOOKUP(B207,Table1[ID],Table1[address3]),"")</f>
        <v/>
      </c>
      <c r="N207" s="77" t="str">
        <f>IF($B207&lt;&gt;"",_xlfn.XLOOKUP(B207,Table1[ID],Table1[address4]),"")</f>
        <v/>
      </c>
      <c r="O207" s="77" t="str">
        <f>IF($B207&lt;&gt;"",_xlfn.XLOOKUP(B207,Table1[ID],Table1[address5]),"")</f>
        <v/>
      </c>
      <c r="P207" s="77" t="str">
        <f>IF($B207&lt;&gt;"",_xlfn.XLOOKUP(B207,Table1[ID],Table1[address7]),"")</f>
        <v/>
      </c>
      <c r="Q207" s="77" t="str">
        <f>IF($B207&lt;&gt;"",_xlfn.XLOOKUP(B207,Table1[ID],Table1[address6]),"")</f>
        <v/>
      </c>
      <c r="R207" s="76" t="str">
        <f>IF($B207&lt;&gt;"",_xlfn.XLOOKUP(B207,Table1[ID],Table1[bdate]),"")</f>
        <v/>
      </c>
      <c r="S207" s="77" t="str">
        <f>IF($B207&lt;&gt;"",_xlfn.XLOOKUP(B207,Table1[ID],Table1[school_job]),"")</f>
        <v/>
      </c>
      <c r="T207" s="77" t="str">
        <f>IF($B207&lt;&gt;"",_xlfn.XLOOKUP(B207,Table1[ID],Table1[con_father]),"")</f>
        <v/>
      </c>
      <c r="U207" s="77" t="str">
        <f>IF($B207&lt;&gt;"",_xlfn.XLOOKUP(B207,Table1[ID],Table1[notes]),"")</f>
        <v/>
      </c>
      <c r="V207" s="80" t="str">
        <f>IF(B207&lt;&gt;"",IF(_xlfn.FLOOR.MATH(B207,100)=0,"غير موزع",_xlfn.XLOOKUP(_xlfn.FLOOR.MATH(B207,100),Classes!$A$1:$A$8,Classes!$B$1:$B$8,"error")),"")</f>
        <v/>
      </c>
    </row>
    <row r="208" spans="1:22" s="3" customFormat="1">
      <c r="A208" s="72" t="str">
        <f>IF(B208&lt;&gt;"",IF(_xlfn.XLOOKUP(TEXT(B208,"#"),'Standard report'!$B$5:$B$505,'Standard report'!$C$5:$C$505,"nn")="Company","=HYPERLINK("&amp;""""&amp;"https://raw.githubusercontent.com/KyrillosMorgan/preparatory/main/"&amp;B208&amp;".jpg"&amp;""""&amp;",IMAGE("&amp;""""&amp;"https://raw.githubusercontent.com/KyrillosMorgan/preparatory/main/"&amp;B208&amp;".jpg"&amp;""""&amp;"))",""),"")</f>
        <v/>
      </c>
      <c r="B208" s="77"/>
      <c r="C208" s="77" t="str">
        <f>IF(B208&lt;&gt;"",_xlfn.XLOOKUP(Class!B208,Table1[ID],Table1[fname]),"")</f>
        <v/>
      </c>
      <c r="D208" s="76" t="str" cm="1">
        <f t="array" ref="D208">IF((B208&lt;&gt;"")*(COUNTIF(Table2[ID],Class!B208)&lt;&gt;0),INDEX(Attendance_sorted!$A$1:$CV$500,MATCH(Class!B208,Attendance_sorted!$A$1:$A$500),COUNTIF(Table2[ID],Class!B208)+1),"")</f>
        <v/>
      </c>
      <c r="E208" s="77" t="str" cm="1">
        <f t="array" aca="1" ref="E208" ca="1">IF(B208&lt;&gt;"",SUM(('Attendance table'!$A$2:$A$501=Class!B208)*('Attendance table'!$B$2:$CW$501&lt;&gt;"")*('Attendance table'!$B$1:$CW$1&gt;DATE(YEAR(TODAY()),MONTH(TODAY()),DAY(TODAY())-MOD(WEEKDAY(TODAY())-6,7))-((Table3[حساب الحضور من اخر عدد مرات])*7))),"")</f>
        <v/>
      </c>
      <c r="F208" s="79" t="str" cm="1">
        <f t="array" ref="F208">IF(B208&lt;&gt;"",IF(E208*100/Table3[حساب الحضور من اخر عدد مرات]&gt;100,1,E208/Table3[حساب الحضور من اخر عدد مرات]),"")</f>
        <v/>
      </c>
      <c r="G208" s="77" t="str">
        <f>IF(B208&lt;&gt;"",_xlfn.XLOOKUP(B208,Table1[ID],Table1[tel2]),"")</f>
        <v/>
      </c>
      <c r="H208" s="77" t="str">
        <f>IF(B208&lt;&gt;"",_xlfn.XLOOKUP(B208,Table1[ID],Table1[tel4]),"")</f>
        <v/>
      </c>
      <c r="I208" s="77" t="str">
        <f>IF(B208&lt;&gt;"",_xlfn.XLOOKUP(B208,Table1[ID],Table1[tel3]),"")</f>
        <v/>
      </c>
      <c r="J208" s="77" t="str">
        <f>IF(B208&lt;&gt;"",_xlfn.XLOOKUP(B208,Table1[ID],Table1[tel1]),"")</f>
        <v/>
      </c>
      <c r="K208" s="77" t="str">
        <f>IF($B208&lt;&gt;"",_xlfn.XLOOKUP(B208,Table1[ID],Table1[address1]),"")</f>
        <v/>
      </c>
      <c r="L208" s="77" t="str">
        <f>IF($B208&lt;&gt;"",_xlfn.XLOOKUP(B208,Table1[ID],Table1[address2]),"")</f>
        <v/>
      </c>
      <c r="M208" s="77" t="str">
        <f>IF($B208&lt;&gt;"",_xlfn.XLOOKUP(B208,Table1[ID],Table1[address3]),"")</f>
        <v/>
      </c>
      <c r="N208" s="77" t="str">
        <f>IF($B208&lt;&gt;"",_xlfn.XLOOKUP(B208,Table1[ID],Table1[address4]),"")</f>
        <v/>
      </c>
      <c r="O208" s="77" t="str">
        <f>IF($B208&lt;&gt;"",_xlfn.XLOOKUP(B208,Table1[ID],Table1[address5]),"")</f>
        <v/>
      </c>
      <c r="P208" s="77" t="str">
        <f>IF($B208&lt;&gt;"",_xlfn.XLOOKUP(B208,Table1[ID],Table1[address7]),"")</f>
        <v/>
      </c>
      <c r="Q208" s="77" t="str">
        <f>IF($B208&lt;&gt;"",_xlfn.XLOOKUP(B208,Table1[ID],Table1[address6]),"")</f>
        <v/>
      </c>
      <c r="R208" s="76" t="str">
        <f>IF($B208&lt;&gt;"",_xlfn.XLOOKUP(B208,Table1[ID],Table1[bdate]),"")</f>
        <v/>
      </c>
      <c r="S208" s="77" t="str">
        <f>IF($B208&lt;&gt;"",_xlfn.XLOOKUP(B208,Table1[ID],Table1[school_job]),"")</f>
        <v/>
      </c>
      <c r="T208" s="77" t="str">
        <f>IF($B208&lt;&gt;"",_xlfn.XLOOKUP(B208,Table1[ID],Table1[con_father]),"")</f>
        <v/>
      </c>
      <c r="U208" s="77" t="str">
        <f>IF($B208&lt;&gt;"",_xlfn.XLOOKUP(B208,Table1[ID],Table1[notes]),"")</f>
        <v/>
      </c>
      <c r="V208" s="80" t="str">
        <f>IF(B208&lt;&gt;"",IF(_xlfn.FLOOR.MATH(B208,100)=0,"غير موزع",_xlfn.XLOOKUP(_xlfn.FLOOR.MATH(B208,100),Classes!$A$1:$A$8,Classes!$B$1:$B$8,"error")),"")</f>
        <v/>
      </c>
    </row>
    <row r="209" spans="1:22" s="3" customFormat="1">
      <c r="A209" s="72" t="str">
        <f>IF(B209&lt;&gt;"",IF(_xlfn.XLOOKUP(TEXT(B209,"#"),'Standard report'!$B$5:$B$505,'Standard report'!$C$5:$C$505,"nn")="Company","=HYPERLINK("&amp;""""&amp;"https://raw.githubusercontent.com/KyrillosMorgan/preparatory/main/"&amp;B209&amp;".jpg"&amp;""""&amp;",IMAGE("&amp;""""&amp;"https://raw.githubusercontent.com/KyrillosMorgan/preparatory/main/"&amp;B209&amp;".jpg"&amp;""""&amp;"))",""),"")</f>
        <v/>
      </c>
      <c r="B209" s="77"/>
      <c r="C209" s="77" t="str">
        <f>IF(B209&lt;&gt;"",_xlfn.XLOOKUP(Class!B209,Table1[ID],Table1[fname]),"")</f>
        <v/>
      </c>
      <c r="D209" s="76" t="str" cm="1">
        <f t="array" ref="D209">IF((B209&lt;&gt;"")*(COUNTIF(Table2[ID],Class!B209)&lt;&gt;0),INDEX(Attendance_sorted!$A$1:$CV$500,MATCH(Class!B209,Attendance_sorted!$A$1:$A$500),COUNTIF(Table2[ID],Class!B209)+1),"")</f>
        <v/>
      </c>
      <c r="E209" s="77" t="str" cm="1">
        <f t="array" aca="1" ref="E209" ca="1">IF(B209&lt;&gt;"",SUM(('Attendance table'!$A$2:$A$501=Class!B209)*('Attendance table'!$B$2:$CW$501&lt;&gt;"")*('Attendance table'!$B$1:$CW$1&gt;DATE(YEAR(TODAY()),MONTH(TODAY()),DAY(TODAY())-MOD(WEEKDAY(TODAY())-6,7))-((Table3[حساب الحضور من اخر عدد مرات])*7))),"")</f>
        <v/>
      </c>
      <c r="F209" s="79" t="str" cm="1">
        <f t="array" ref="F209">IF(B209&lt;&gt;"",IF(E209*100/Table3[حساب الحضور من اخر عدد مرات]&gt;100,1,E209/Table3[حساب الحضور من اخر عدد مرات]),"")</f>
        <v/>
      </c>
      <c r="G209" s="77" t="str">
        <f>IF(B209&lt;&gt;"",_xlfn.XLOOKUP(B209,Table1[ID],Table1[tel2]),"")</f>
        <v/>
      </c>
      <c r="H209" s="77" t="str">
        <f>IF(B209&lt;&gt;"",_xlfn.XLOOKUP(B209,Table1[ID],Table1[tel4]),"")</f>
        <v/>
      </c>
      <c r="I209" s="77" t="str">
        <f>IF(B209&lt;&gt;"",_xlfn.XLOOKUP(B209,Table1[ID],Table1[tel3]),"")</f>
        <v/>
      </c>
      <c r="J209" s="77" t="str">
        <f>IF(B209&lt;&gt;"",_xlfn.XLOOKUP(B209,Table1[ID],Table1[tel1]),"")</f>
        <v/>
      </c>
      <c r="K209" s="77" t="str">
        <f>IF($B209&lt;&gt;"",_xlfn.XLOOKUP(B209,Table1[ID],Table1[address1]),"")</f>
        <v/>
      </c>
      <c r="L209" s="77" t="str">
        <f>IF($B209&lt;&gt;"",_xlfn.XLOOKUP(B209,Table1[ID],Table1[address2]),"")</f>
        <v/>
      </c>
      <c r="M209" s="77" t="str">
        <f>IF($B209&lt;&gt;"",_xlfn.XLOOKUP(B209,Table1[ID],Table1[address3]),"")</f>
        <v/>
      </c>
      <c r="N209" s="77" t="str">
        <f>IF($B209&lt;&gt;"",_xlfn.XLOOKUP(B209,Table1[ID],Table1[address4]),"")</f>
        <v/>
      </c>
      <c r="O209" s="77" t="str">
        <f>IF($B209&lt;&gt;"",_xlfn.XLOOKUP(B209,Table1[ID],Table1[address5]),"")</f>
        <v/>
      </c>
      <c r="P209" s="77" t="str">
        <f>IF($B209&lt;&gt;"",_xlfn.XLOOKUP(B209,Table1[ID],Table1[address7]),"")</f>
        <v/>
      </c>
      <c r="Q209" s="77" t="str">
        <f>IF($B209&lt;&gt;"",_xlfn.XLOOKUP(B209,Table1[ID],Table1[address6]),"")</f>
        <v/>
      </c>
      <c r="R209" s="76" t="str">
        <f>IF($B209&lt;&gt;"",_xlfn.XLOOKUP(B209,Table1[ID],Table1[bdate]),"")</f>
        <v/>
      </c>
      <c r="S209" s="77" t="str">
        <f>IF($B209&lt;&gt;"",_xlfn.XLOOKUP(B209,Table1[ID],Table1[school_job]),"")</f>
        <v/>
      </c>
      <c r="T209" s="77" t="str">
        <f>IF($B209&lt;&gt;"",_xlfn.XLOOKUP(B209,Table1[ID],Table1[con_father]),"")</f>
        <v/>
      </c>
      <c r="U209" s="77" t="str">
        <f>IF($B209&lt;&gt;"",_xlfn.XLOOKUP(B209,Table1[ID],Table1[notes]),"")</f>
        <v/>
      </c>
      <c r="V209" s="80" t="str">
        <f>IF(B209&lt;&gt;"",IF(_xlfn.FLOOR.MATH(B209,100)=0,"غير موزع",_xlfn.XLOOKUP(_xlfn.FLOOR.MATH(B209,100),Classes!$A$1:$A$8,Classes!$B$1:$B$8,"error")),"")</f>
        <v/>
      </c>
    </row>
    <row r="210" spans="1:22" s="3" customFormat="1">
      <c r="A210" s="72" t="str">
        <f>IF(B210&lt;&gt;"",IF(_xlfn.XLOOKUP(TEXT(B210,"#"),'Standard report'!$B$5:$B$505,'Standard report'!$C$5:$C$505,"nn")="Company","=HYPERLINK("&amp;""""&amp;"https://raw.githubusercontent.com/KyrillosMorgan/preparatory/main/"&amp;B210&amp;".jpg"&amp;""""&amp;",IMAGE("&amp;""""&amp;"https://raw.githubusercontent.com/KyrillosMorgan/preparatory/main/"&amp;B210&amp;".jpg"&amp;""""&amp;"))",""),"")</f>
        <v/>
      </c>
      <c r="B210" s="77"/>
      <c r="C210" s="77" t="str">
        <f>IF(B210&lt;&gt;"",_xlfn.XLOOKUP(Class!B210,Table1[ID],Table1[fname]),"")</f>
        <v/>
      </c>
      <c r="D210" s="76" t="str" cm="1">
        <f t="array" ref="D210">IF((B210&lt;&gt;"")*(COUNTIF(Table2[ID],Class!B210)&lt;&gt;0),INDEX(Attendance_sorted!$A$1:$CV$500,MATCH(Class!B210,Attendance_sorted!$A$1:$A$500),COUNTIF(Table2[ID],Class!B210)+1),"")</f>
        <v/>
      </c>
      <c r="E210" s="77" t="str" cm="1">
        <f t="array" aca="1" ref="E210" ca="1">IF(B210&lt;&gt;"",SUM(('Attendance table'!$A$2:$A$501=Class!B210)*('Attendance table'!$B$2:$CW$501&lt;&gt;"")*('Attendance table'!$B$1:$CW$1&gt;DATE(YEAR(TODAY()),MONTH(TODAY()),DAY(TODAY())-MOD(WEEKDAY(TODAY())-6,7))-((Table3[حساب الحضور من اخر عدد مرات])*7))),"")</f>
        <v/>
      </c>
      <c r="F210" s="79" t="str" cm="1">
        <f t="array" ref="F210">IF(B210&lt;&gt;"",IF(E210*100/Table3[حساب الحضور من اخر عدد مرات]&gt;100,1,E210/Table3[حساب الحضور من اخر عدد مرات]),"")</f>
        <v/>
      </c>
      <c r="G210" s="77" t="str">
        <f>IF(B210&lt;&gt;"",_xlfn.XLOOKUP(B210,Table1[ID],Table1[tel2]),"")</f>
        <v/>
      </c>
      <c r="H210" s="77" t="str">
        <f>IF(B210&lt;&gt;"",_xlfn.XLOOKUP(B210,Table1[ID],Table1[tel4]),"")</f>
        <v/>
      </c>
      <c r="I210" s="77" t="str">
        <f>IF(B210&lt;&gt;"",_xlfn.XLOOKUP(B210,Table1[ID],Table1[tel3]),"")</f>
        <v/>
      </c>
      <c r="J210" s="77" t="str">
        <f>IF(B210&lt;&gt;"",_xlfn.XLOOKUP(B210,Table1[ID],Table1[tel1]),"")</f>
        <v/>
      </c>
      <c r="K210" s="77" t="str">
        <f>IF($B210&lt;&gt;"",_xlfn.XLOOKUP(B210,Table1[ID],Table1[address1]),"")</f>
        <v/>
      </c>
      <c r="L210" s="77" t="str">
        <f>IF($B210&lt;&gt;"",_xlfn.XLOOKUP(B210,Table1[ID],Table1[address2]),"")</f>
        <v/>
      </c>
      <c r="M210" s="77" t="str">
        <f>IF($B210&lt;&gt;"",_xlfn.XLOOKUP(B210,Table1[ID],Table1[address3]),"")</f>
        <v/>
      </c>
      <c r="N210" s="77" t="str">
        <f>IF($B210&lt;&gt;"",_xlfn.XLOOKUP(B210,Table1[ID],Table1[address4]),"")</f>
        <v/>
      </c>
      <c r="O210" s="77" t="str">
        <f>IF($B210&lt;&gt;"",_xlfn.XLOOKUP(B210,Table1[ID],Table1[address5]),"")</f>
        <v/>
      </c>
      <c r="P210" s="77" t="str">
        <f>IF($B210&lt;&gt;"",_xlfn.XLOOKUP(B210,Table1[ID],Table1[address7]),"")</f>
        <v/>
      </c>
      <c r="Q210" s="77" t="str">
        <f>IF($B210&lt;&gt;"",_xlfn.XLOOKUP(B210,Table1[ID],Table1[address6]),"")</f>
        <v/>
      </c>
      <c r="R210" s="76" t="str">
        <f>IF($B210&lt;&gt;"",_xlfn.XLOOKUP(B210,Table1[ID],Table1[bdate]),"")</f>
        <v/>
      </c>
      <c r="S210" s="77" t="str">
        <f>IF($B210&lt;&gt;"",_xlfn.XLOOKUP(B210,Table1[ID],Table1[school_job]),"")</f>
        <v/>
      </c>
      <c r="T210" s="77" t="str">
        <f>IF($B210&lt;&gt;"",_xlfn.XLOOKUP(B210,Table1[ID],Table1[con_father]),"")</f>
        <v/>
      </c>
      <c r="U210" s="77" t="str">
        <f>IF($B210&lt;&gt;"",_xlfn.XLOOKUP(B210,Table1[ID],Table1[notes]),"")</f>
        <v/>
      </c>
      <c r="V210" s="80" t="str">
        <f>IF(B210&lt;&gt;"",IF(_xlfn.FLOOR.MATH(B210,100)=0,"غير موزع",_xlfn.XLOOKUP(_xlfn.FLOOR.MATH(B210,100),Classes!$A$1:$A$8,Classes!$B$1:$B$8,"error")),"")</f>
        <v/>
      </c>
    </row>
    <row r="211" spans="1:22" s="3" customFormat="1">
      <c r="A211" s="72" t="str">
        <f>IF(B211&lt;&gt;"",IF(_xlfn.XLOOKUP(TEXT(B211,"#"),'Standard report'!$B$5:$B$505,'Standard report'!$C$5:$C$505,"nn")="Company","=HYPERLINK("&amp;""""&amp;"https://raw.githubusercontent.com/KyrillosMorgan/preparatory/main/"&amp;B211&amp;".jpg"&amp;""""&amp;",IMAGE("&amp;""""&amp;"https://raw.githubusercontent.com/KyrillosMorgan/preparatory/main/"&amp;B211&amp;".jpg"&amp;""""&amp;"))",""),"")</f>
        <v/>
      </c>
      <c r="B211" s="77"/>
      <c r="C211" s="77" t="str">
        <f>IF(B211&lt;&gt;"",_xlfn.XLOOKUP(Class!B211,Table1[ID],Table1[fname]),"")</f>
        <v/>
      </c>
      <c r="D211" s="76" t="str" cm="1">
        <f t="array" ref="D211">IF((B211&lt;&gt;"")*(COUNTIF(Table2[ID],Class!B211)&lt;&gt;0),INDEX(Attendance_sorted!$A$1:$CV$500,MATCH(Class!B211,Attendance_sorted!$A$1:$A$500),COUNTIF(Table2[ID],Class!B211)+1),"")</f>
        <v/>
      </c>
      <c r="E211" s="77" t="str" cm="1">
        <f t="array" aca="1" ref="E211" ca="1">IF(B211&lt;&gt;"",SUM(('Attendance table'!$A$2:$A$501=Class!B211)*('Attendance table'!$B$2:$CW$501&lt;&gt;"")*('Attendance table'!$B$1:$CW$1&gt;DATE(YEAR(TODAY()),MONTH(TODAY()),DAY(TODAY())-MOD(WEEKDAY(TODAY())-6,7))-((Table3[حساب الحضور من اخر عدد مرات])*7))),"")</f>
        <v/>
      </c>
      <c r="F211" s="79" t="str" cm="1">
        <f t="array" ref="F211">IF(B211&lt;&gt;"",IF(E211*100/Table3[حساب الحضور من اخر عدد مرات]&gt;100,1,E211/Table3[حساب الحضور من اخر عدد مرات]),"")</f>
        <v/>
      </c>
      <c r="G211" s="77" t="str">
        <f>IF(B211&lt;&gt;"",_xlfn.XLOOKUP(B211,Table1[ID],Table1[tel2]),"")</f>
        <v/>
      </c>
      <c r="H211" s="77" t="str">
        <f>IF(B211&lt;&gt;"",_xlfn.XLOOKUP(B211,Table1[ID],Table1[tel4]),"")</f>
        <v/>
      </c>
      <c r="I211" s="77" t="str">
        <f>IF(B211&lt;&gt;"",_xlfn.XLOOKUP(B211,Table1[ID],Table1[tel3]),"")</f>
        <v/>
      </c>
      <c r="J211" s="77" t="str">
        <f>IF(B211&lt;&gt;"",_xlfn.XLOOKUP(B211,Table1[ID],Table1[tel1]),"")</f>
        <v/>
      </c>
      <c r="K211" s="77" t="str">
        <f>IF($B211&lt;&gt;"",_xlfn.XLOOKUP(B211,Table1[ID],Table1[address1]),"")</f>
        <v/>
      </c>
      <c r="L211" s="77" t="str">
        <f>IF($B211&lt;&gt;"",_xlfn.XLOOKUP(B211,Table1[ID],Table1[address2]),"")</f>
        <v/>
      </c>
      <c r="M211" s="77" t="str">
        <f>IF($B211&lt;&gt;"",_xlfn.XLOOKUP(B211,Table1[ID],Table1[address3]),"")</f>
        <v/>
      </c>
      <c r="N211" s="77" t="str">
        <f>IF($B211&lt;&gt;"",_xlfn.XLOOKUP(B211,Table1[ID],Table1[address4]),"")</f>
        <v/>
      </c>
      <c r="O211" s="77" t="str">
        <f>IF($B211&lt;&gt;"",_xlfn.XLOOKUP(B211,Table1[ID],Table1[address5]),"")</f>
        <v/>
      </c>
      <c r="P211" s="77" t="str">
        <f>IF($B211&lt;&gt;"",_xlfn.XLOOKUP(B211,Table1[ID],Table1[address7]),"")</f>
        <v/>
      </c>
      <c r="Q211" s="77" t="str">
        <f>IF($B211&lt;&gt;"",_xlfn.XLOOKUP(B211,Table1[ID],Table1[address6]),"")</f>
        <v/>
      </c>
      <c r="R211" s="76" t="str">
        <f>IF($B211&lt;&gt;"",_xlfn.XLOOKUP(B211,Table1[ID],Table1[bdate]),"")</f>
        <v/>
      </c>
      <c r="S211" s="77" t="str">
        <f>IF($B211&lt;&gt;"",_xlfn.XLOOKUP(B211,Table1[ID],Table1[school_job]),"")</f>
        <v/>
      </c>
      <c r="T211" s="77" t="str">
        <f>IF($B211&lt;&gt;"",_xlfn.XLOOKUP(B211,Table1[ID],Table1[con_father]),"")</f>
        <v/>
      </c>
      <c r="U211" s="77" t="str">
        <f>IF($B211&lt;&gt;"",_xlfn.XLOOKUP(B211,Table1[ID],Table1[notes]),"")</f>
        <v/>
      </c>
      <c r="V211" s="80" t="str">
        <f>IF(B211&lt;&gt;"",IF(_xlfn.FLOOR.MATH(B211,100)=0,"غير موزع",_xlfn.XLOOKUP(_xlfn.FLOOR.MATH(B211,100),Classes!$A$1:$A$8,Classes!$B$1:$B$8,"error")),"")</f>
        <v/>
      </c>
    </row>
    <row r="212" spans="1:22" s="3" customFormat="1">
      <c r="A212" s="72" t="str">
        <f>IF(B212&lt;&gt;"",IF(_xlfn.XLOOKUP(TEXT(B212,"#"),'Standard report'!$B$5:$B$505,'Standard report'!$C$5:$C$505,"nn")="Company","=HYPERLINK("&amp;""""&amp;"https://raw.githubusercontent.com/KyrillosMorgan/preparatory/main/"&amp;B212&amp;".jpg"&amp;""""&amp;",IMAGE("&amp;""""&amp;"https://raw.githubusercontent.com/KyrillosMorgan/preparatory/main/"&amp;B212&amp;".jpg"&amp;""""&amp;"))",""),"")</f>
        <v/>
      </c>
      <c r="B212" s="77"/>
      <c r="C212" s="77" t="str">
        <f>IF(B212&lt;&gt;"",_xlfn.XLOOKUP(Class!B212,Table1[ID],Table1[fname]),"")</f>
        <v/>
      </c>
      <c r="D212" s="76" t="str" cm="1">
        <f t="array" ref="D212">IF((B212&lt;&gt;"")*(COUNTIF(Table2[ID],Class!B212)&lt;&gt;0),INDEX(Attendance_sorted!$A$1:$CV$500,MATCH(Class!B212,Attendance_sorted!$A$1:$A$500),COUNTIF(Table2[ID],Class!B212)+1),"")</f>
        <v/>
      </c>
      <c r="E212" s="77" t="str" cm="1">
        <f t="array" aca="1" ref="E212" ca="1">IF(B212&lt;&gt;"",SUM(('Attendance table'!$A$2:$A$501=Class!B212)*('Attendance table'!$B$2:$CW$501&lt;&gt;"")*('Attendance table'!$B$1:$CW$1&gt;DATE(YEAR(TODAY()),MONTH(TODAY()),DAY(TODAY())-MOD(WEEKDAY(TODAY())-6,7))-((Table3[حساب الحضور من اخر عدد مرات])*7))),"")</f>
        <v/>
      </c>
      <c r="F212" s="79" t="str" cm="1">
        <f t="array" ref="F212">IF(B212&lt;&gt;"",IF(E212*100/Table3[حساب الحضور من اخر عدد مرات]&gt;100,1,E212/Table3[حساب الحضور من اخر عدد مرات]),"")</f>
        <v/>
      </c>
      <c r="G212" s="77" t="str">
        <f>IF(B212&lt;&gt;"",_xlfn.XLOOKUP(B212,Table1[ID],Table1[tel2]),"")</f>
        <v/>
      </c>
      <c r="H212" s="77" t="str">
        <f>IF(B212&lt;&gt;"",_xlfn.XLOOKUP(B212,Table1[ID],Table1[tel4]),"")</f>
        <v/>
      </c>
      <c r="I212" s="77" t="str">
        <f>IF(B212&lt;&gt;"",_xlfn.XLOOKUP(B212,Table1[ID],Table1[tel3]),"")</f>
        <v/>
      </c>
      <c r="J212" s="77" t="str">
        <f>IF(B212&lt;&gt;"",_xlfn.XLOOKUP(B212,Table1[ID],Table1[tel1]),"")</f>
        <v/>
      </c>
      <c r="K212" s="77" t="str">
        <f>IF($B212&lt;&gt;"",_xlfn.XLOOKUP(B212,Table1[ID],Table1[address1]),"")</f>
        <v/>
      </c>
      <c r="L212" s="77" t="str">
        <f>IF($B212&lt;&gt;"",_xlfn.XLOOKUP(B212,Table1[ID],Table1[address2]),"")</f>
        <v/>
      </c>
      <c r="M212" s="77" t="str">
        <f>IF($B212&lt;&gt;"",_xlfn.XLOOKUP(B212,Table1[ID],Table1[address3]),"")</f>
        <v/>
      </c>
      <c r="N212" s="77" t="str">
        <f>IF($B212&lt;&gt;"",_xlfn.XLOOKUP(B212,Table1[ID],Table1[address4]),"")</f>
        <v/>
      </c>
      <c r="O212" s="77" t="str">
        <f>IF($B212&lt;&gt;"",_xlfn.XLOOKUP(B212,Table1[ID],Table1[address5]),"")</f>
        <v/>
      </c>
      <c r="P212" s="77" t="str">
        <f>IF($B212&lt;&gt;"",_xlfn.XLOOKUP(B212,Table1[ID],Table1[address7]),"")</f>
        <v/>
      </c>
      <c r="Q212" s="77" t="str">
        <f>IF($B212&lt;&gt;"",_xlfn.XLOOKUP(B212,Table1[ID],Table1[address6]),"")</f>
        <v/>
      </c>
      <c r="R212" s="76" t="str">
        <f>IF($B212&lt;&gt;"",_xlfn.XLOOKUP(B212,Table1[ID],Table1[bdate]),"")</f>
        <v/>
      </c>
      <c r="S212" s="77" t="str">
        <f>IF($B212&lt;&gt;"",_xlfn.XLOOKUP(B212,Table1[ID],Table1[school_job]),"")</f>
        <v/>
      </c>
      <c r="T212" s="77" t="str">
        <f>IF($B212&lt;&gt;"",_xlfn.XLOOKUP(B212,Table1[ID],Table1[con_father]),"")</f>
        <v/>
      </c>
      <c r="U212" s="77" t="str">
        <f>IF($B212&lt;&gt;"",_xlfn.XLOOKUP(B212,Table1[ID],Table1[notes]),"")</f>
        <v/>
      </c>
      <c r="V212" s="80" t="str">
        <f>IF(B212&lt;&gt;"",IF(_xlfn.FLOOR.MATH(B212,100)=0,"غير موزع",_xlfn.XLOOKUP(_xlfn.FLOOR.MATH(B212,100),Classes!$A$1:$A$8,Classes!$B$1:$B$8,"error")),"")</f>
        <v/>
      </c>
    </row>
    <row r="213" spans="1:22" s="3" customFormat="1">
      <c r="A213" s="72" t="str">
        <f>IF(B213&lt;&gt;"",IF(_xlfn.XLOOKUP(TEXT(B213,"#"),'Standard report'!$B$5:$B$505,'Standard report'!$C$5:$C$505,"nn")="Company","=HYPERLINK("&amp;""""&amp;"https://raw.githubusercontent.com/KyrillosMorgan/preparatory/main/"&amp;B213&amp;".jpg"&amp;""""&amp;",IMAGE("&amp;""""&amp;"https://raw.githubusercontent.com/KyrillosMorgan/preparatory/main/"&amp;B213&amp;".jpg"&amp;""""&amp;"))",""),"")</f>
        <v/>
      </c>
      <c r="B213" s="77"/>
      <c r="C213" s="77" t="str">
        <f>IF(B213&lt;&gt;"",_xlfn.XLOOKUP(Class!B213,Table1[ID],Table1[fname]),"")</f>
        <v/>
      </c>
      <c r="D213" s="76" t="str" cm="1">
        <f t="array" ref="D213">IF((B213&lt;&gt;"")*(COUNTIF(Table2[ID],Class!B213)&lt;&gt;0),INDEX(Attendance_sorted!$A$1:$CV$500,MATCH(Class!B213,Attendance_sorted!$A$1:$A$500),COUNTIF(Table2[ID],Class!B213)+1),"")</f>
        <v/>
      </c>
      <c r="E213" s="77" t="str" cm="1">
        <f t="array" aca="1" ref="E213" ca="1">IF(B213&lt;&gt;"",SUM(('Attendance table'!$A$2:$A$501=Class!B213)*('Attendance table'!$B$2:$CW$501&lt;&gt;"")*('Attendance table'!$B$1:$CW$1&gt;DATE(YEAR(TODAY()),MONTH(TODAY()),DAY(TODAY())-MOD(WEEKDAY(TODAY())-6,7))-((Table3[حساب الحضور من اخر عدد مرات])*7))),"")</f>
        <v/>
      </c>
      <c r="F213" s="79" t="str" cm="1">
        <f t="array" ref="F213">IF(B213&lt;&gt;"",IF(E213*100/Table3[حساب الحضور من اخر عدد مرات]&gt;100,1,E213/Table3[حساب الحضور من اخر عدد مرات]),"")</f>
        <v/>
      </c>
      <c r="G213" s="77" t="str">
        <f>IF(B213&lt;&gt;"",_xlfn.XLOOKUP(B213,Table1[ID],Table1[tel2]),"")</f>
        <v/>
      </c>
      <c r="H213" s="77" t="str">
        <f>IF(B213&lt;&gt;"",_xlfn.XLOOKUP(B213,Table1[ID],Table1[tel4]),"")</f>
        <v/>
      </c>
      <c r="I213" s="77" t="str">
        <f>IF(B213&lt;&gt;"",_xlfn.XLOOKUP(B213,Table1[ID],Table1[tel3]),"")</f>
        <v/>
      </c>
      <c r="J213" s="77" t="str">
        <f>IF(B213&lt;&gt;"",_xlfn.XLOOKUP(B213,Table1[ID],Table1[tel1]),"")</f>
        <v/>
      </c>
      <c r="K213" s="77" t="str">
        <f>IF($B213&lt;&gt;"",_xlfn.XLOOKUP(B213,Table1[ID],Table1[address1]),"")</f>
        <v/>
      </c>
      <c r="L213" s="77" t="str">
        <f>IF($B213&lt;&gt;"",_xlfn.XLOOKUP(B213,Table1[ID],Table1[address2]),"")</f>
        <v/>
      </c>
      <c r="M213" s="77" t="str">
        <f>IF($B213&lt;&gt;"",_xlfn.XLOOKUP(B213,Table1[ID],Table1[address3]),"")</f>
        <v/>
      </c>
      <c r="N213" s="77" t="str">
        <f>IF($B213&lt;&gt;"",_xlfn.XLOOKUP(B213,Table1[ID],Table1[address4]),"")</f>
        <v/>
      </c>
      <c r="O213" s="77" t="str">
        <f>IF($B213&lt;&gt;"",_xlfn.XLOOKUP(B213,Table1[ID],Table1[address5]),"")</f>
        <v/>
      </c>
      <c r="P213" s="77" t="str">
        <f>IF($B213&lt;&gt;"",_xlfn.XLOOKUP(B213,Table1[ID],Table1[address7]),"")</f>
        <v/>
      </c>
      <c r="Q213" s="77" t="str">
        <f>IF($B213&lt;&gt;"",_xlfn.XLOOKUP(B213,Table1[ID],Table1[address6]),"")</f>
        <v/>
      </c>
      <c r="R213" s="76" t="str">
        <f>IF($B213&lt;&gt;"",_xlfn.XLOOKUP(B213,Table1[ID],Table1[bdate]),"")</f>
        <v/>
      </c>
      <c r="S213" s="77" t="str">
        <f>IF($B213&lt;&gt;"",_xlfn.XLOOKUP(B213,Table1[ID],Table1[school_job]),"")</f>
        <v/>
      </c>
      <c r="T213" s="77" t="str">
        <f>IF($B213&lt;&gt;"",_xlfn.XLOOKUP(B213,Table1[ID],Table1[con_father]),"")</f>
        <v/>
      </c>
      <c r="U213" s="77" t="str">
        <f>IF($B213&lt;&gt;"",_xlfn.XLOOKUP(B213,Table1[ID],Table1[notes]),"")</f>
        <v/>
      </c>
      <c r="V213" s="80" t="str">
        <f>IF(B213&lt;&gt;"",IF(_xlfn.FLOOR.MATH(B213,100)=0,"غير موزع",_xlfn.XLOOKUP(_xlfn.FLOOR.MATH(B213,100),Classes!$A$1:$A$8,Classes!$B$1:$B$8,"error")),"")</f>
        <v/>
      </c>
    </row>
    <row r="214" spans="1:22" s="3" customFormat="1">
      <c r="A214" s="72" t="str">
        <f>IF(B214&lt;&gt;"",IF(_xlfn.XLOOKUP(TEXT(B214,"#"),'Standard report'!$B$5:$B$505,'Standard report'!$C$5:$C$505,"nn")="Company","=HYPERLINK("&amp;""""&amp;"https://raw.githubusercontent.com/KyrillosMorgan/preparatory/main/"&amp;B214&amp;".jpg"&amp;""""&amp;",IMAGE("&amp;""""&amp;"https://raw.githubusercontent.com/KyrillosMorgan/preparatory/main/"&amp;B214&amp;".jpg"&amp;""""&amp;"))",""),"")</f>
        <v/>
      </c>
      <c r="B214" s="77"/>
      <c r="C214" s="77" t="str">
        <f>IF(B214&lt;&gt;"",_xlfn.XLOOKUP(Class!B214,Table1[ID],Table1[fname]),"")</f>
        <v/>
      </c>
      <c r="D214" s="76" t="str" cm="1">
        <f t="array" ref="D214">IF((B214&lt;&gt;"")*(COUNTIF(Table2[ID],Class!B214)&lt;&gt;0),INDEX(Attendance_sorted!$A$1:$CV$500,MATCH(Class!B214,Attendance_sorted!$A$1:$A$500),COUNTIF(Table2[ID],Class!B214)+1),"")</f>
        <v/>
      </c>
      <c r="E214" s="77" t="str" cm="1">
        <f t="array" aca="1" ref="E214" ca="1">IF(B214&lt;&gt;"",SUM(('Attendance table'!$A$2:$A$501=Class!B214)*('Attendance table'!$B$2:$CW$501&lt;&gt;"")*('Attendance table'!$B$1:$CW$1&gt;DATE(YEAR(TODAY()),MONTH(TODAY()),DAY(TODAY())-MOD(WEEKDAY(TODAY())-6,7))-((Table3[حساب الحضور من اخر عدد مرات])*7))),"")</f>
        <v/>
      </c>
      <c r="F214" s="79" t="str" cm="1">
        <f t="array" ref="F214">IF(B214&lt;&gt;"",IF(E214*100/Table3[حساب الحضور من اخر عدد مرات]&gt;100,1,E214/Table3[حساب الحضور من اخر عدد مرات]),"")</f>
        <v/>
      </c>
      <c r="G214" s="77" t="str">
        <f>IF(B214&lt;&gt;"",_xlfn.XLOOKUP(B214,Table1[ID],Table1[tel2]),"")</f>
        <v/>
      </c>
      <c r="H214" s="77" t="str">
        <f>IF(B214&lt;&gt;"",_xlfn.XLOOKUP(B214,Table1[ID],Table1[tel4]),"")</f>
        <v/>
      </c>
      <c r="I214" s="77" t="str">
        <f>IF(B214&lt;&gt;"",_xlfn.XLOOKUP(B214,Table1[ID],Table1[tel3]),"")</f>
        <v/>
      </c>
      <c r="J214" s="77" t="str">
        <f>IF(B214&lt;&gt;"",_xlfn.XLOOKUP(B214,Table1[ID],Table1[tel1]),"")</f>
        <v/>
      </c>
      <c r="K214" s="77" t="str">
        <f>IF($B214&lt;&gt;"",_xlfn.XLOOKUP(B214,Table1[ID],Table1[address1]),"")</f>
        <v/>
      </c>
      <c r="L214" s="77" t="str">
        <f>IF($B214&lt;&gt;"",_xlfn.XLOOKUP(B214,Table1[ID],Table1[address2]),"")</f>
        <v/>
      </c>
      <c r="M214" s="77" t="str">
        <f>IF($B214&lt;&gt;"",_xlfn.XLOOKUP(B214,Table1[ID],Table1[address3]),"")</f>
        <v/>
      </c>
      <c r="N214" s="77" t="str">
        <f>IF($B214&lt;&gt;"",_xlfn.XLOOKUP(B214,Table1[ID],Table1[address4]),"")</f>
        <v/>
      </c>
      <c r="O214" s="77" t="str">
        <f>IF($B214&lt;&gt;"",_xlfn.XLOOKUP(B214,Table1[ID],Table1[address5]),"")</f>
        <v/>
      </c>
      <c r="P214" s="77" t="str">
        <f>IF($B214&lt;&gt;"",_xlfn.XLOOKUP(B214,Table1[ID],Table1[address7]),"")</f>
        <v/>
      </c>
      <c r="Q214" s="77" t="str">
        <f>IF($B214&lt;&gt;"",_xlfn.XLOOKUP(B214,Table1[ID],Table1[address6]),"")</f>
        <v/>
      </c>
      <c r="R214" s="76" t="str">
        <f>IF($B214&lt;&gt;"",_xlfn.XLOOKUP(B214,Table1[ID],Table1[bdate]),"")</f>
        <v/>
      </c>
      <c r="S214" s="77" t="str">
        <f>IF($B214&lt;&gt;"",_xlfn.XLOOKUP(B214,Table1[ID],Table1[school_job]),"")</f>
        <v/>
      </c>
      <c r="T214" s="77" t="str">
        <f>IF($B214&lt;&gt;"",_xlfn.XLOOKUP(B214,Table1[ID],Table1[con_father]),"")</f>
        <v/>
      </c>
      <c r="U214" s="77" t="str">
        <f>IF($B214&lt;&gt;"",_xlfn.XLOOKUP(B214,Table1[ID],Table1[notes]),"")</f>
        <v/>
      </c>
      <c r="V214" s="80" t="str">
        <f>IF(B214&lt;&gt;"",IF(_xlfn.FLOOR.MATH(B214,100)=0,"غير موزع",_xlfn.XLOOKUP(_xlfn.FLOOR.MATH(B214,100),Classes!$A$1:$A$8,Classes!$B$1:$B$8,"error")),"")</f>
        <v/>
      </c>
    </row>
    <row r="215" spans="1:22" s="3" customFormat="1">
      <c r="A215" s="72" t="str">
        <f>IF(B215&lt;&gt;"",IF(_xlfn.XLOOKUP(TEXT(B215,"#"),'Standard report'!$B$5:$B$505,'Standard report'!$C$5:$C$505,"nn")="Company","=HYPERLINK("&amp;""""&amp;"https://raw.githubusercontent.com/KyrillosMorgan/preparatory/main/"&amp;B215&amp;".jpg"&amp;""""&amp;",IMAGE("&amp;""""&amp;"https://raw.githubusercontent.com/KyrillosMorgan/preparatory/main/"&amp;B215&amp;".jpg"&amp;""""&amp;"))",""),"")</f>
        <v/>
      </c>
      <c r="B215" s="77"/>
      <c r="C215" s="77" t="str">
        <f>IF(B215&lt;&gt;"",_xlfn.XLOOKUP(Class!B215,Table1[ID],Table1[fname]),"")</f>
        <v/>
      </c>
      <c r="D215" s="76" t="str" cm="1">
        <f t="array" ref="D215">IF((B215&lt;&gt;"")*(COUNTIF(Table2[ID],Class!B215)&lt;&gt;0),INDEX(Attendance_sorted!$A$1:$CV$500,MATCH(Class!B215,Attendance_sorted!$A$1:$A$500),COUNTIF(Table2[ID],Class!B215)+1),"")</f>
        <v/>
      </c>
      <c r="E215" s="77" t="str" cm="1">
        <f t="array" aca="1" ref="E215" ca="1">IF(B215&lt;&gt;"",SUM(('Attendance table'!$A$2:$A$501=Class!B215)*('Attendance table'!$B$2:$CW$501&lt;&gt;"")*('Attendance table'!$B$1:$CW$1&gt;DATE(YEAR(TODAY()),MONTH(TODAY()),DAY(TODAY())-MOD(WEEKDAY(TODAY())-6,7))-((Table3[حساب الحضور من اخر عدد مرات])*7))),"")</f>
        <v/>
      </c>
      <c r="F215" s="79" t="str" cm="1">
        <f t="array" ref="F215">IF(B215&lt;&gt;"",IF(E215*100/Table3[حساب الحضور من اخر عدد مرات]&gt;100,1,E215/Table3[حساب الحضور من اخر عدد مرات]),"")</f>
        <v/>
      </c>
      <c r="G215" s="77" t="str">
        <f>IF(B215&lt;&gt;"",_xlfn.XLOOKUP(B215,Table1[ID],Table1[tel2]),"")</f>
        <v/>
      </c>
      <c r="H215" s="77" t="str">
        <f>IF(B215&lt;&gt;"",_xlfn.XLOOKUP(B215,Table1[ID],Table1[tel4]),"")</f>
        <v/>
      </c>
      <c r="I215" s="77" t="str">
        <f>IF(B215&lt;&gt;"",_xlfn.XLOOKUP(B215,Table1[ID],Table1[tel3]),"")</f>
        <v/>
      </c>
      <c r="J215" s="77" t="str">
        <f>IF(B215&lt;&gt;"",_xlfn.XLOOKUP(B215,Table1[ID],Table1[tel1]),"")</f>
        <v/>
      </c>
      <c r="K215" s="77" t="str">
        <f>IF($B215&lt;&gt;"",_xlfn.XLOOKUP(B215,Table1[ID],Table1[address1]),"")</f>
        <v/>
      </c>
      <c r="L215" s="77" t="str">
        <f>IF($B215&lt;&gt;"",_xlfn.XLOOKUP(B215,Table1[ID],Table1[address2]),"")</f>
        <v/>
      </c>
      <c r="M215" s="77" t="str">
        <f>IF($B215&lt;&gt;"",_xlfn.XLOOKUP(B215,Table1[ID],Table1[address3]),"")</f>
        <v/>
      </c>
      <c r="N215" s="77" t="str">
        <f>IF($B215&lt;&gt;"",_xlfn.XLOOKUP(B215,Table1[ID],Table1[address4]),"")</f>
        <v/>
      </c>
      <c r="O215" s="77" t="str">
        <f>IF($B215&lt;&gt;"",_xlfn.XLOOKUP(B215,Table1[ID],Table1[address5]),"")</f>
        <v/>
      </c>
      <c r="P215" s="77" t="str">
        <f>IF($B215&lt;&gt;"",_xlfn.XLOOKUP(B215,Table1[ID],Table1[address7]),"")</f>
        <v/>
      </c>
      <c r="Q215" s="77" t="str">
        <f>IF($B215&lt;&gt;"",_xlfn.XLOOKUP(B215,Table1[ID],Table1[address6]),"")</f>
        <v/>
      </c>
      <c r="R215" s="76" t="str">
        <f>IF($B215&lt;&gt;"",_xlfn.XLOOKUP(B215,Table1[ID],Table1[bdate]),"")</f>
        <v/>
      </c>
      <c r="S215" s="77" t="str">
        <f>IF($B215&lt;&gt;"",_xlfn.XLOOKUP(B215,Table1[ID],Table1[school_job]),"")</f>
        <v/>
      </c>
      <c r="T215" s="77" t="str">
        <f>IF($B215&lt;&gt;"",_xlfn.XLOOKUP(B215,Table1[ID],Table1[con_father]),"")</f>
        <v/>
      </c>
      <c r="U215" s="77" t="str">
        <f>IF($B215&lt;&gt;"",_xlfn.XLOOKUP(B215,Table1[ID],Table1[notes]),"")</f>
        <v/>
      </c>
      <c r="V215" s="80" t="str">
        <f>IF(B215&lt;&gt;"",IF(_xlfn.FLOOR.MATH(B215,100)=0,"غير موزع",_xlfn.XLOOKUP(_xlfn.FLOOR.MATH(B215,100),Classes!$A$1:$A$8,Classes!$B$1:$B$8,"error")),"")</f>
        <v/>
      </c>
    </row>
    <row r="216" spans="1:22" s="3" customFormat="1">
      <c r="A216" s="72" t="str">
        <f>IF(B216&lt;&gt;"",IF(_xlfn.XLOOKUP(TEXT(B216,"#"),'Standard report'!$B$5:$B$505,'Standard report'!$C$5:$C$505,"nn")="Company","=HYPERLINK("&amp;""""&amp;"https://raw.githubusercontent.com/KyrillosMorgan/preparatory/main/"&amp;B216&amp;".jpg"&amp;""""&amp;",IMAGE("&amp;""""&amp;"https://raw.githubusercontent.com/KyrillosMorgan/preparatory/main/"&amp;B216&amp;".jpg"&amp;""""&amp;"))",""),"")</f>
        <v/>
      </c>
      <c r="B216" s="77"/>
      <c r="C216" s="77" t="str">
        <f>IF(B216&lt;&gt;"",_xlfn.XLOOKUP(Class!B216,Table1[ID],Table1[fname]),"")</f>
        <v/>
      </c>
      <c r="D216" s="76" t="str" cm="1">
        <f t="array" ref="D216">IF((B216&lt;&gt;"")*(COUNTIF(Table2[ID],Class!B216)&lt;&gt;0),INDEX(Attendance_sorted!$A$1:$CV$500,MATCH(Class!B216,Attendance_sorted!$A$1:$A$500),COUNTIF(Table2[ID],Class!B216)+1),"")</f>
        <v/>
      </c>
      <c r="E216" s="77" t="str" cm="1">
        <f t="array" aca="1" ref="E216" ca="1">IF(B216&lt;&gt;"",SUM(('Attendance table'!$A$2:$A$501=Class!B216)*('Attendance table'!$B$2:$CW$501&lt;&gt;"")*('Attendance table'!$B$1:$CW$1&gt;DATE(YEAR(TODAY()),MONTH(TODAY()),DAY(TODAY())-MOD(WEEKDAY(TODAY())-6,7))-((Table3[حساب الحضور من اخر عدد مرات])*7))),"")</f>
        <v/>
      </c>
      <c r="F216" s="79" t="str" cm="1">
        <f t="array" ref="F216">IF(B216&lt;&gt;"",IF(E216*100/Table3[حساب الحضور من اخر عدد مرات]&gt;100,1,E216/Table3[حساب الحضور من اخر عدد مرات]),"")</f>
        <v/>
      </c>
      <c r="G216" s="77" t="str">
        <f>IF(B216&lt;&gt;"",_xlfn.XLOOKUP(B216,Table1[ID],Table1[tel2]),"")</f>
        <v/>
      </c>
      <c r="H216" s="77" t="str">
        <f>IF(B216&lt;&gt;"",_xlfn.XLOOKUP(B216,Table1[ID],Table1[tel4]),"")</f>
        <v/>
      </c>
      <c r="I216" s="77" t="str">
        <f>IF(B216&lt;&gt;"",_xlfn.XLOOKUP(B216,Table1[ID],Table1[tel3]),"")</f>
        <v/>
      </c>
      <c r="J216" s="77" t="str">
        <f>IF(B216&lt;&gt;"",_xlfn.XLOOKUP(B216,Table1[ID],Table1[tel1]),"")</f>
        <v/>
      </c>
      <c r="K216" s="77" t="str">
        <f>IF($B216&lt;&gt;"",_xlfn.XLOOKUP(B216,Table1[ID],Table1[address1]),"")</f>
        <v/>
      </c>
      <c r="L216" s="77" t="str">
        <f>IF($B216&lt;&gt;"",_xlfn.XLOOKUP(B216,Table1[ID],Table1[address2]),"")</f>
        <v/>
      </c>
      <c r="M216" s="77" t="str">
        <f>IF($B216&lt;&gt;"",_xlfn.XLOOKUP(B216,Table1[ID],Table1[address3]),"")</f>
        <v/>
      </c>
      <c r="N216" s="77" t="str">
        <f>IF($B216&lt;&gt;"",_xlfn.XLOOKUP(B216,Table1[ID],Table1[address4]),"")</f>
        <v/>
      </c>
      <c r="O216" s="77" t="str">
        <f>IF($B216&lt;&gt;"",_xlfn.XLOOKUP(B216,Table1[ID],Table1[address5]),"")</f>
        <v/>
      </c>
      <c r="P216" s="77" t="str">
        <f>IF($B216&lt;&gt;"",_xlfn.XLOOKUP(B216,Table1[ID],Table1[address7]),"")</f>
        <v/>
      </c>
      <c r="Q216" s="77" t="str">
        <f>IF($B216&lt;&gt;"",_xlfn.XLOOKUP(B216,Table1[ID],Table1[address6]),"")</f>
        <v/>
      </c>
      <c r="R216" s="76" t="str">
        <f>IF($B216&lt;&gt;"",_xlfn.XLOOKUP(B216,Table1[ID],Table1[bdate]),"")</f>
        <v/>
      </c>
      <c r="S216" s="77" t="str">
        <f>IF($B216&lt;&gt;"",_xlfn.XLOOKUP(B216,Table1[ID],Table1[school_job]),"")</f>
        <v/>
      </c>
      <c r="T216" s="77" t="str">
        <f>IF($B216&lt;&gt;"",_xlfn.XLOOKUP(B216,Table1[ID],Table1[con_father]),"")</f>
        <v/>
      </c>
      <c r="U216" s="77" t="str">
        <f>IF($B216&lt;&gt;"",_xlfn.XLOOKUP(B216,Table1[ID],Table1[notes]),"")</f>
        <v/>
      </c>
      <c r="V216" s="80" t="str">
        <f>IF(B216&lt;&gt;"",IF(_xlfn.FLOOR.MATH(B216,100)=0,"غير موزع",_xlfn.XLOOKUP(_xlfn.FLOOR.MATH(B216,100),Classes!$A$1:$A$8,Classes!$B$1:$B$8,"error")),"")</f>
        <v/>
      </c>
    </row>
    <row r="217" spans="1:22" s="3" customFormat="1">
      <c r="A217" s="72" t="str">
        <f>IF(B217&lt;&gt;"",IF(_xlfn.XLOOKUP(TEXT(B217,"#"),'Standard report'!$B$5:$B$505,'Standard report'!$C$5:$C$505,"nn")="Company","=HYPERLINK("&amp;""""&amp;"https://raw.githubusercontent.com/KyrillosMorgan/preparatory/main/"&amp;B217&amp;".jpg"&amp;""""&amp;",IMAGE("&amp;""""&amp;"https://raw.githubusercontent.com/KyrillosMorgan/preparatory/main/"&amp;B217&amp;".jpg"&amp;""""&amp;"))",""),"")</f>
        <v/>
      </c>
      <c r="B217" s="77"/>
      <c r="C217" s="77" t="str">
        <f>IF(B217&lt;&gt;"",_xlfn.XLOOKUP(Class!B217,Table1[ID],Table1[fname]),"")</f>
        <v/>
      </c>
      <c r="D217" s="76" t="str" cm="1">
        <f t="array" ref="D217">IF((B217&lt;&gt;"")*(COUNTIF(Table2[ID],Class!B217)&lt;&gt;0),INDEX(Attendance_sorted!$A$1:$CV$500,MATCH(Class!B217,Attendance_sorted!$A$1:$A$500),COUNTIF(Table2[ID],Class!B217)+1),"")</f>
        <v/>
      </c>
      <c r="E217" s="77" t="str" cm="1">
        <f t="array" aca="1" ref="E217" ca="1">IF(B217&lt;&gt;"",SUM(('Attendance table'!$A$2:$A$501=Class!B217)*('Attendance table'!$B$2:$CW$501&lt;&gt;"")*('Attendance table'!$B$1:$CW$1&gt;DATE(YEAR(TODAY()),MONTH(TODAY()),DAY(TODAY())-MOD(WEEKDAY(TODAY())-6,7))-((Table3[حساب الحضور من اخر عدد مرات])*7))),"")</f>
        <v/>
      </c>
      <c r="F217" s="79" t="str" cm="1">
        <f t="array" ref="F217">IF(B217&lt;&gt;"",IF(E217*100/Table3[حساب الحضور من اخر عدد مرات]&gt;100,1,E217/Table3[حساب الحضور من اخر عدد مرات]),"")</f>
        <v/>
      </c>
      <c r="G217" s="77" t="str">
        <f>IF(B217&lt;&gt;"",_xlfn.XLOOKUP(B217,Table1[ID],Table1[tel2]),"")</f>
        <v/>
      </c>
      <c r="H217" s="77" t="str">
        <f>IF(B217&lt;&gt;"",_xlfn.XLOOKUP(B217,Table1[ID],Table1[tel4]),"")</f>
        <v/>
      </c>
      <c r="I217" s="77" t="str">
        <f>IF(B217&lt;&gt;"",_xlfn.XLOOKUP(B217,Table1[ID],Table1[tel3]),"")</f>
        <v/>
      </c>
      <c r="J217" s="77" t="str">
        <f>IF(B217&lt;&gt;"",_xlfn.XLOOKUP(B217,Table1[ID],Table1[tel1]),"")</f>
        <v/>
      </c>
      <c r="K217" s="77" t="str">
        <f>IF($B217&lt;&gt;"",_xlfn.XLOOKUP(B217,Table1[ID],Table1[address1]),"")</f>
        <v/>
      </c>
      <c r="L217" s="77" t="str">
        <f>IF($B217&lt;&gt;"",_xlfn.XLOOKUP(B217,Table1[ID],Table1[address2]),"")</f>
        <v/>
      </c>
      <c r="M217" s="77" t="str">
        <f>IF($B217&lt;&gt;"",_xlfn.XLOOKUP(B217,Table1[ID],Table1[address3]),"")</f>
        <v/>
      </c>
      <c r="N217" s="77" t="str">
        <f>IF($B217&lt;&gt;"",_xlfn.XLOOKUP(B217,Table1[ID],Table1[address4]),"")</f>
        <v/>
      </c>
      <c r="O217" s="77" t="str">
        <f>IF($B217&lt;&gt;"",_xlfn.XLOOKUP(B217,Table1[ID],Table1[address5]),"")</f>
        <v/>
      </c>
      <c r="P217" s="77" t="str">
        <f>IF($B217&lt;&gt;"",_xlfn.XLOOKUP(B217,Table1[ID],Table1[address7]),"")</f>
        <v/>
      </c>
      <c r="Q217" s="77" t="str">
        <f>IF($B217&lt;&gt;"",_xlfn.XLOOKUP(B217,Table1[ID],Table1[address6]),"")</f>
        <v/>
      </c>
      <c r="R217" s="76" t="str">
        <f>IF($B217&lt;&gt;"",_xlfn.XLOOKUP(B217,Table1[ID],Table1[bdate]),"")</f>
        <v/>
      </c>
      <c r="S217" s="77" t="str">
        <f>IF($B217&lt;&gt;"",_xlfn.XLOOKUP(B217,Table1[ID],Table1[school_job]),"")</f>
        <v/>
      </c>
      <c r="T217" s="77" t="str">
        <f>IF($B217&lt;&gt;"",_xlfn.XLOOKUP(B217,Table1[ID],Table1[con_father]),"")</f>
        <v/>
      </c>
      <c r="U217" s="77" t="str">
        <f>IF($B217&lt;&gt;"",_xlfn.XLOOKUP(B217,Table1[ID],Table1[notes]),"")</f>
        <v/>
      </c>
      <c r="V217" s="80" t="str">
        <f>IF(B217&lt;&gt;"",IF(_xlfn.FLOOR.MATH(B217,100)=0,"غير موزع",_xlfn.XLOOKUP(_xlfn.FLOOR.MATH(B217,100),Classes!$A$1:$A$8,Classes!$B$1:$B$8,"error")),"")</f>
        <v/>
      </c>
    </row>
    <row r="218" spans="1:22" s="3" customFormat="1">
      <c r="A218" s="72" t="str">
        <f>IF(B218&lt;&gt;"",IF(_xlfn.XLOOKUP(TEXT(B218,"#"),'Standard report'!$B$5:$B$505,'Standard report'!$C$5:$C$505,"nn")="Company","=HYPERLINK("&amp;""""&amp;"https://raw.githubusercontent.com/KyrillosMorgan/preparatory/main/"&amp;B218&amp;".jpg"&amp;""""&amp;",IMAGE("&amp;""""&amp;"https://raw.githubusercontent.com/KyrillosMorgan/preparatory/main/"&amp;B218&amp;".jpg"&amp;""""&amp;"))",""),"")</f>
        <v/>
      </c>
      <c r="B218" s="77"/>
      <c r="C218" s="77" t="str">
        <f>IF(B218&lt;&gt;"",_xlfn.XLOOKUP(Class!B218,Table1[ID],Table1[fname]),"")</f>
        <v/>
      </c>
      <c r="D218" s="76" t="str" cm="1">
        <f t="array" ref="D218">IF((B218&lt;&gt;"")*(COUNTIF(Table2[ID],Class!B218)&lt;&gt;0),INDEX(Attendance_sorted!$A$1:$CV$500,MATCH(Class!B218,Attendance_sorted!$A$1:$A$500),COUNTIF(Table2[ID],Class!B218)+1),"")</f>
        <v/>
      </c>
      <c r="E218" s="77" t="str" cm="1">
        <f t="array" aca="1" ref="E218" ca="1">IF(B218&lt;&gt;"",SUM(('Attendance table'!$A$2:$A$501=Class!B218)*('Attendance table'!$B$2:$CW$501&lt;&gt;"")*('Attendance table'!$B$1:$CW$1&gt;DATE(YEAR(TODAY()),MONTH(TODAY()),DAY(TODAY())-MOD(WEEKDAY(TODAY())-6,7))-((Table3[حساب الحضور من اخر عدد مرات])*7))),"")</f>
        <v/>
      </c>
      <c r="F218" s="79" t="str" cm="1">
        <f t="array" ref="F218">IF(B218&lt;&gt;"",IF(E218*100/Table3[حساب الحضور من اخر عدد مرات]&gt;100,1,E218/Table3[حساب الحضور من اخر عدد مرات]),"")</f>
        <v/>
      </c>
      <c r="G218" s="77" t="str">
        <f>IF(B218&lt;&gt;"",_xlfn.XLOOKUP(B218,Table1[ID],Table1[tel2]),"")</f>
        <v/>
      </c>
      <c r="H218" s="77" t="str">
        <f>IF(B218&lt;&gt;"",_xlfn.XLOOKUP(B218,Table1[ID],Table1[tel4]),"")</f>
        <v/>
      </c>
      <c r="I218" s="77" t="str">
        <f>IF(B218&lt;&gt;"",_xlfn.XLOOKUP(B218,Table1[ID],Table1[tel3]),"")</f>
        <v/>
      </c>
      <c r="J218" s="77" t="str">
        <f>IF(B218&lt;&gt;"",_xlfn.XLOOKUP(B218,Table1[ID],Table1[tel1]),"")</f>
        <v/>
      </c>
      <c r="K218" s="77" t="str">
        <f>IF($B218&lt;&gt;"",_xlfn.XLOOKUP(B218,Table1[ID],Table1[address1]),"")</f>
        <v/>
      </c>
      <c r="L218" s="77" t="str">
        <f>IF($B218&lt;&gt;"",_xlfn.XLOOKUP(B218,Table1[ID],Table1[address2]),"")</f>
        <v/>
      </c>
      <c r="M218" s="77" t="str">
        <f>IF($B218&lt;&gt;"",_xlfn.XLOOKUP(B218,Table1[ID],Table1[address3]),"")</f>
        <v/>
      </c>
      <c r="N218" s="77" t="str">
        <f>IF($B218&lt;&gt;"",_xlfn.XLOOKUP(B218,Table1[ID],Table1[address4]),"")</f>
        <v/>
      </c>
      <c r="O218" s="77" t="str">
        <f>IF($B218&lt;&gt;"",_xlfn.XLOOKUP(B218,Table1[ID],Table1[address5]),"")</f>
        <v/>
      </c>
      <c r="P218" s="77" t="str">
        <f>IF($B218&lt;&gt;"",_xlfn.XLOOKUP(B218,Table1[ID],Table1[address7]),"")</f>
        <v/>
      </c>
      <c r="Q218" s="77" t="str">
        <f>IF($B218&lt;&gt;"",_xlfn.XLOOKUP(B218,Table1[ID],Table1[address6]),"")</f>
        <v/>
      </c>
      <c r="R218" s="76" t="str">
        <f>IF($B218&lt;&gt;"",_xlfn.XLOOKUP(B218,Table1[ID],Table1[bdate]),"")</f>
        <v/>
      </c>
      <c r="S218" s="77" t="str">
        <f>IF($B218&lt;&gt;"",_xlfn.XLOOKUP(B218,Table1[ID],Table1[school_job]),"")</f>
        <v/>
      </c>
      <c r="T218" s="77" t="str">
        <f>IF($B218&lt;&gt;"",_xlfn.XLOOKUP(B218,Table1[ID],Table1[con_father]),"")</f>
        <v/>
      </c>
      <c r="U218" s="77" t="str">
        <f>IF($B218&lt;&gt;"",_xlfn.XLOOKUP(B218,Table1[ID],Table1[notes]),"")</f>
        <v/>
      </c>
      <c r="V218" s="80" t="str">
        <f>IF(B218&lt;&gt;"",IF(_xlfn.FLOOR.MATH(B218,100)=0,"غير موزع",_xlfn.XLOOKUP(_xlfn.FLOOR.MATH(B218,100),Classes!$A$1:$A$8,Classes!$B$1:$B$8,"error")),"")</f>
        <v/>
      </c>
    </row>
    <row r="219" spans="1:22" s="3" customFormat="1">
      <c r="A219" s="72" t="str">
        <f>IF(B219&lt;&gt;"",IF(_xlfn.XLOOKUP(TEXT(B219,"#"),'Standard report'!$B$5:$B$505,'Standard report'!$C$5:$C$505,"nn")="Company","=HYPERLINK("&amp;""""&amp;"https://raw.githubusercontent.com/KyrillosMorgan/preparatory/main/"&amp;B219&amp;".jpg"&amp;""""&amp;",IMAGE("&amp;""""&amp;"https://raw.githubusercontent.com/KyrillosMorgan/preparatory/main/"&amp;B219&amp;".jpg"&amp;""""&amp;"))",""),"")</f>
        <v/>
      </c>
      <c r="B219" s="77"/>
      <c r="C219" s="77" t="str">
        <f>IF(B219&lt;&gt;"",_xlfn.XLOOKUP(Class!B219,Table1[ID],Table1[fname]),"")</f>
        <v/>
      </c>
      <c r="D219" s="76" t="str" cm="1">
        <f t="array" ref="D219">IF((B219&lt;&gt;"")*(COUNTIF(Table2[ID],Class!B219)&lt;&gt;0),INDEX(Attendance_sorted!$A$1:$CV$500,MATCH(Class!B219,Attendance_sorted!$A$1:$A$500),COUNTIF(Table2[ID],Class!B219)+1),"")</f>
        <v/>
      </c>
      <c r="E219" s="77" t="str" cm="1">
        <f t="array" aca="1" ref="E219" ca="1">IF(B219&lt;&gt;"",SUM(('Attendance table'!$A$2:$A$501=Class!B219)*('Attendance table'!$B$2:$CW$501&lt;&gt;"")*('Attendance table'!$B$1:$CW$1&gt;DATE(YEAR(TODAY()),MONTH(TODAY()),DAY(TODAY())-MOD(WEEKDAY(TODAY())-6,7))-((Table3[حساب الحضور من اخر عدد مرات])*7))),"")</f>
        <v/>
      </c>
      <c r="F219" s="79" t="str" cm="1">
        <f t="array" ref="F219">IF(B219&lt;&gt;"",IF(E219*100/Table3[حساب الحضور من اخر عدد مرات]&gt;100,1,E219/Table3[حساب الحضور من اخر عدد مرات]),"")</f>
        <v/>
      </c>
      <c r="G219" s="77" t="str">
        <f>IF(B219&lt;&gt;"",_xlfn.XLOOKUP(B219,Table1[ID],Table1[tel2]),"")</f>
        <v/>
      </c>
      <c r="H219" s="77" t="str">
        <f>IF(B219&lt;&gt;"",_xlfn.XLOOKUP(B219,Table1[ID],Table1[tel4]),"")</f>
        <v/>
      </c>
      <c r="I219" s="77" t="str">
        <f>IF(B219&lt;&gt;"",_xlfn.XLOOKUP(B219,Table1[ID],Table1[tel3]),"")</f>
        <v/>
      </c>
      <c r="J219" s="77" t="str">
        <f>IF(B219&lt;&gt;"",_xlfn.XLOOKUP(B219,Table1[ID],Table1[tel1]),"")</f>
        <v/>
      </c>
      <c r="K219" s="77" t="str">
        <f>IF($B219&lt;&gt;"",_xlfn.XLOOKUP(B219,Table1[ID],Table1[address1]),"")</f>
        <v/>
      </c>
      <c r="L219" s="77" t="str">
        <f>IF($B219&lt;&gt;"",_xlfn.XLOOKUP(B219,Table1[ID],Table1[address2]),"")</f>
        <v/>
      </c>
      <c r="M219" s="77" t="str">
        <f>IF($B219&lt;&gt;"",_xlfn.XLOOKUP(B219,Table1[ID],Table1[address3]),"")</f>
        <v/>
      </c>
      <c r="N219" s="77" t="str">
        <f>IF($B219&lt;&gt;"",_xlfn.XLOOKUP(B219,Table1[ID],Table1[address4]),"")</f>
        <v/>
      </c>
      <c r="O219" s="77" t="str">
        <f>IF($B219&lt;&gt;"",_xlfn.XLOOKUP(B219,Table1[ID],Table1[address5]),"")</f>
        <v/>
      </c>
      <c r="P219" s="77" t="str">
        <f>IF($B219&lt;&gt;"",_xlfn.XLOOKUP(B219,Table1[ID],Table1[address7]),"")</f>
        <v/>
      </c>
      <c r="Q219" s="77" t="str">
        <f>IF($B219&lt;&gt;"",_xlfn.XLOOKUP(B219,Table1[ID],Table1[address6]),"")</f>
        <v/>
      </c>
      <c r="R219" s="76" t="str">
        <f>IF($B219&lt;&gt;"",_xlfn.XLOOKUP(B219,Table1[ID],Table1[bdate]),"")</f>
        <v/>
      </c>
      <c r="S219" s="77" t="str">
        <f>IF($B219&lt;&gt;"",_xlfn.XLOOKUP(B219,Table1[ID],Table1[school_job]),"")</f>
        <v/>
      </c>
      <c r="T219" s="77" t="str">
        <f>IF($B219&lt;&gt;"",_xlfn.XLOOKUP(B219,Table1[ID],Table1[con_father]),"")</f>
        <v/>
      </c>
      <c r="U219" s="77" t="str">
        <f>IF($B219&lt;&gt;"",_xlfn.XLOOKUP(B219,Table1[ID],Table1[notes]),"")</f>
        <v/>
      </c>
      <c r="V219" s="80" t="str">
        <f>IF(B219&lt;&gt;"",IF(_xlfn.FLOOR.MATH(B219,100)=0,"غير موزع",_xlfn.XLOOKUP(_xlfn.FLOOR.MATH(B219,100),Classes!$A$1:$A$8,Classes!$B$1:$B$8,"error")),"")</f>
        <v/>
      </c>
    </row>
    <row r="220" spans="1:22" s="3" customFormat="1">
      <c r="A220" s="72" t="str">
        <f>IF(B220&lt;&gt;"",IF(_xlfn.XLOOKUP(TEXT(B220,"#"),'Standard report'!$B$5:$B$505,'Standard report'!$C$5:$C$505,"nn")="Company","=HYPERLINK("&amp;""""&amp;"https://raw.githubusercontent.com/KyrillosMorgan/preparatory/main/"&amp;B220&amp;".jpg"&amp;""""&amp;",IMAGE("&amp;""""&amp;"https://raw.githubusercontent.com/KyrillosMorgan/preparatory/main/"&amp;B220&amp;".jpg"&amp;""""&amp;"))",""),"")</f>
        <v/>
      </c>
      <c r="B220" s="77"/>
      <c r="C220" s="77" t="str">
        <f>IF(B220&lt;&gt;"",_xlfn.XLOOKUP(Class!B220,Table1[ID],Table1[fname]),"")</f>
        <v/>
      </c>
      <c r="D220" s="76" t="str" cm="1">
        <f t="array" ref="D220">IF((B220&lt;&gt;"")*(COUNTIF(Table2[ID],Class!B220)&lt;&gt;0),INDEX(Attendance_sorted!$A$1:$CV$500,MATCH(Class!B220,Attendance_sorted!$A$1:$A$500),COUNTIF(Table2[ID],Class!B220)+1),"")</f>
        <v/>
      </c>
      <c r="E220" s="77" t="str" cm="1">
        <f t="array" aca="1" ref="E220" ca="1">IF(B220&lt;&gt;"",SUM(('Attendance table'!$A$2:$A$501=Class!B220)*('Attendance table'!$B$2:$CW$501&lt;&gt;"")*('Attendance table'!$B$1:$CW$1&gt;DATE(YEAR(TODAY()),MONTH(TODAY()),DAY(TODAY())-MOD(WEEKDAY(TODAY())-6,7))-((Table3[حساب الحضور من اخر عدد مرات])*7))),"")</f>
        <v/>
      </c>
      <c r="F220" s="79" t="str" cm="1">
        <f t="array" ref="F220">IF(B220&lt;&gt;"",IF(E220*100/Table3[حساب الحضور من اخر عدد مرات]&gt;100,1,E220/Table3[حساب الحضور من اخر عدد مرات]),"")</f>
        <v/>
      </c>
      <c r="G220" s="77" t="str">
        <f>IF(B220&lt;&gt;"",_xlfn.XLOOKUP(B220,Table1[ID],Table1[tel2]),"")</f>
        <v/>
      </c>
      <c r="H220" s="77" t="str">
        <f>IF(B220&lt;&gt;"",_xlfn.XLOOKUP(B220,Table1[ID],Table1[tel4]),"")</f>
        <v/>
      </c>
      <c r="I220" s="77" t="str">
        <f>IF(B220&lt;&gt;"",_xlfn.XLOOKUP(B220,Table1[ID],Table1[tel3]),"")</f>
        <v/>
      </c>
      <c r="J220" s="77" t="str">
        <f>IF(B220&lt;&gt;"",_xlfn.XLOOKUP(B220,Table1[ID],Table1[tel1]),"")</f>
        <v/>
      </c>
      <c r="K220" s="77" t="str">
        <f>IF($B220&lt;&gt;"",_xlfn.XLOOKUP(B220,Table1[ID],Table1[address1]),"")</f>
        <v/>
      </c>
      <c r="L220" s="77" t="str">
        <f>IF($B220&lt;&gt;"",_xlfn.XLOOKUP(B220,Table1[ID],Table1[address2]),"")</f>
        <v/>
      </c>
      <c r="M220" s="77" t="str">
        <f>IF($B220&lt;&gt;"",_xlfn.XLOOKUP(B220,Table1[ID],Table1[address3]),"")</f>
        <v/>
      </c>
      <c r="N220" s="77" t="str">
        <f>IF($B220&lt;&gt;"",_xlfn.XLOOKUP(B220,Table1[ID],Table1[address4]),"")</f>
        <v/>
      </c>
      <c r="O220" s="77" t="str">
        <f>IF($B220&lt;&gt;"",_xlfn.XLOOKUP(B220,Table1[ID],Table1[address5]),"")</f>
        <v/>
      </c>
      <c r="P220" s="77" t="str">
        <f>IF($B220&lt;&gt;"",_xlfn.XLOOKUP(B220,Table1[ID],Table1[address7]),"")</f>
        <v/>
      </c>
      <c r="Q220" s="77" t="str">
        <f>IF($B220&lt;&gt;"",_xlfn.XLOOKUP(B220,Table1[ID],Table1[address6]),"")</f>
        <v/>
      </c>
      <c r="R220" s="76" t="str">
        <f>IF($B220&lt;&gt;"",_xlfn.XLOOKUP(B220,Table1[ID],Table1[bdate]),"")</f>
        <v/>
      </c>
      <c r="S220" s="77" t="str">
        <f>IF($B220&lt;&gt;"",_xlfn.XLOOKUP(B220,Table1[ID],Table1[school_job]),"")</f>
        <v/>
      </c>
      <c r="T220" s="77" t="str">
        <f>IF($B220&lt;&gt;"",_xlfn.XLOOKUP(B220,Table1[ID],Table1[con_father]),"")</f>
        <v/>
      </c>
      <c r="U220" s="77" t="str">
        <f>IF($B220&lt;&gt;"",_xlfn.XLOOKUP(B220,Table1[ID],Table1[notes]),"")</f>
        <v/>
      </c>
      <c r="V220" s="80" t="str">
        <f>IF(B220&lt;&gt;"",IF(_xlfn.FLOOR.MATH(B220,100)=0,"غير موزع",_xlfn.XLOOKUP(_xlfn.FLOOR.MATH(B220,100),Classes!$A$1:$A$8,Classes!$B$1:$B$8,"error")),"")</f>
        <v/>
      </c>
    </row>
    <row r="221" spans="1:22" s="3" customFormat="1">
      <c r="A221" s="72" t="str">
        <f>IF(B221&lt;&gt;"",IF(_xlfn.XLOOKUP(TEXT(B221,"#"),'Standard report'!$B$5:$B$505,'Standard report'!$C$5:$C$505,"nn")="Company","=HYPERLINK("&amp;""""&amp;"https://raw.githubusercontent.com/KyrillosMorgan/preparatory/main/"&amp;B221&amp;".jpg"&amp;""""&amp;",IMAGE("&amp;""""&amp;"https://raw.githubusercontent.com/KyrillosMorgan/preparatory/main/"&amp;B221&amp;".jpg"&amp;""""&amp;"))",""),"")</f>
        <v/>
      </c>
      <c r="B221" s="77"/>
      <c r="C221" s="77" t="str">
        <f>IF(B221&lt;&gt;"",_xlfn.XLOOKUP(Class!B221,Table1[ID],Table1[fname]),"")</f>
        <v/>
      </c>
      <c r="D221" s="76" t="str" cm="1">
        <f t="array" ref="D221">IF((B221&lt;&gt;"")*(COUNTIF(Table2[ID],Class!B221)&lt;&gt;0),INDEX(Attendance_sorted!$A$1:$CV$500,MATCH(Class!B221,Attendance_sorted!$A$1:$A$500),COUNTIF(Table2[ID],Class!B221)+1),"")</f>
        <v/>
      </c>
      <c r="E221" s="77" t="str" cm="1">
        <f t="array" aca="1" ref="E221" ca="1">IF(B221&lt;&gt;"",SUM(('Attendance table'!$A$2:$A$501=Class!B221)*('Attendance table'!$B$2:$CW$501&lt;&gt;"")*('Attendance table'!$B$1:$CW$1&gt;DATE(YEAR(TODAY()),MONTH(TODAY()),DAY(TODAY())-MOD(WEEKDAY(TODAY())-6,7))-((Table3[حساب الحضور من اخر عدد مرات])*7))),"")</f>
        <v/>
      </c>
      <c r="F221" s="79" t="str" cm="1">
        <f t="array" ref="F221">IF(B221&lt;&gt;"",IF(E221*100/Table3[حساب الحضور من اخر عدد مرات]&gt;100,1,E221/Table3[حساب الحضور من اخر عدد مرات]),"")</f>
        <v/>
      </c>
      <c r="G221" s="77" t="str">
        <f>IF(B221&lt;&gt;"",_xlfn.XLOOKUP(B221,Table1[ID],Table1[tel2]),"")</f>
        <v/>
      </c>
      <c r="H221" s="77" t="str">
        <f>IF(B221&lt;&gt;"",_xlfn.XLOOKUP(B221,Table1[ID],Table1[tel4]),"")</f>
        <v/>
      </c>
      <c r="I221" s="77" t="str">
        <f>IF(B221&lt;&gt;"",_xlfn.XLOOKUP(B221,Table1[ID],Table1[tel3]),"")</f>
        <v/>
      </c>
      <c r="J221" s="77" t="str">
        <f>IF(B221&lt;&gt;"",_xlfn.XLOOKUP(B221,Table1[ID],Table1[tel1]),"")</f>
        <v/>
      </c>
      <c r="K221" s="77" t="str">
        <f>IF($B221&lt;&gt;"",_xlfn.XLOOKUP(B221,Table1[ID],Table1[address1]),"")</f>
        <v/>
      </c>
      <c r="L221" s="77" t="str">
        <f>IF($B221&lt;&gt;"",_xlfn.XLOOKUP(B221,Table1[ID],Table1[address2]),"")</f>
        <v/>
      </c>
      <c r="M221" s="77" t="str">
        <f>IF($B221&lt;&gt;"",_xlfn.XLOOKUP(B221,Table1[ID],Table1[address3]),"")</f>
        <v/>
      </c>
      <c r="N221" s="77" t="str">
        <f>IF($B221&lt;&gt;"",_xlfn.XLOOKUP(B221,Table1[ID],Table1[address4]),"")</f>
        <v/>
      </c>
      <c r="O221" s="77" t="str">
        <f>IF($B221&lt;&gt;"",_xlfn.XLOOKUP(B221,Table1[ID],Table1[address5]),"")</f>
        <v/>
      </c>
      <c r="P221" s="77" t="str">
        <f>IF($B221&lt;&gt;"",_xlfn.XLOOKUP(B221,Table1[ID],Table1[address7]),"")</f>
        <v/>
      </c>
      <c r="Q221" s="77" t="str">
        <f>IF($B221&lt;&gt;"",_xlfn.XLOOKUP(B221,Table1[ID],Table1[address6]),"")</f>
        <v/>
      </c>
      <c r="R221" s="76" t="str">
        <f>IF($B221&lt;&gt;"",_xlfn.XLOOKUP(B221,Table1[ID],Table1[bdate]),"")</f>
        <v/>
      </c>
      <c r="S221" s="77" t="str">
        <f>IF($B221&lt;&gt;"",_xlfn.XLOOKUP(B221,Table1[ID],Table1[school_job]),"")</f>
        <v/>
      </c>
      <c r="T221" s="77" t="str">
        <f>IF($B221&lt;&gt;"",_xlfn.XLOOKUP(B221,Table1[ID],Table1[con_father]),"")</f>
        <v/>
      </c>
      <c r="U221" s="77" t="str">
        <f>IF($B221&lt;&gt;"",_xlfn.XLOOKUP(B221,Table1[ID],Table1[notes]),"")</f>
        <v/>
      </c>
      <c r="V221" s="80" t="str">
        <f>IF(B221&lt;&gt;"",IF(_xlfn.FLOOR.MATH(B221,100)=0,"غير موزع",_xlfn.XLOOKUP(_xlfn.FLOOR.MATH(B221,100),Classes!$A$1:$A$8,Classes!$B$1:$B$8,"error")),"")</f>
        <v/>
      </c>
    </row>
    <row r="222" spans="1:22" s="3" customFormat="1">
      <c r="A222" s="72" t="str">
        <f>IF(B222&lt;&gt;"",IF(_xlfn.XLOOKUP(TEXT(B222,"#"),'Standard report'!$B$5:$B$505,'Standard report'!$C$5:$C$505,"nn")="Company","=HYPERLINK("&amp;""""&amp;"https://raw.githubusercontent.com/KyrillosMorgan/preparatory/main/"&amp;B222&amp;".jpg"&amp;""""&amp;",IMAGE("&amp;""""&amp;"https://raw.githubusercontent.com/KyrillosMorgan/preparatory/main/"&amp;B222&amp;".jpg"&amp;""""&amp;"))",""),"")</f>
        <v/>
      </c>
      <c r="B222" s="77"/>
      <c r="C222" s="77" t="str">
        <f>IF(B222&lt;&gt;"",_xlfn.XLOOKUP(Class!B222,Table1[ID],Table1[fname]),"")</f>
        <v/>
      </c>
      <c r="D222" s="76" t="str" cm="1">
        <f t="array" ref="D222">IF((B222&lt;&gt;"")*(COUNTIF(Table2[ID],Class!B222)&lt;&gt;0),INDEX(Attendance_sorted!$A$1:$CV$500,MATCH(Class!B222,Attendance_sorted!$A$1:$A$500),COUNTIF(Table2[ID],Class!B222)+1),"")</f>
        <v/>
      </c>
      <c r="E222" s="77" t="str" cm="1">
        <f t="array" aca="1" ref="E222" ca="1">IF(B222&lt;&gt;"",SUM(('Attendance table'!$A$2:$A$501=Class!B222)*('Attendance table'!$B$2:$CW$501&lt;&gt;"")*('Attendance table'!$B$1:$CW$1&gt;DATE(YEAR(TODAY()),MONTH(TODAY()),DAY(TODAY())-MOD(WEEKDAY(TODAY())-6,7))-((Table3[حساب الحضور من اخر عدد مرات])*7))),"")</f>
        <v/>
      </c>
      <c r="F222" s="79" t="str" cm="1">
        <f t="array" ref="F222">IF(B222&lt;&gt;"",IF(E222*100/Table3[حساب الحضور من اخر عدد مرات]&gt;100,1,E222/Table3[حساب الحضور من اخر عدد مرات]),"")</f>
        <v/>
      </c>
      <c r="G222" s="77" t="str">
        <f>IF(B222&lt;&gt;"",_xlfn.XLOOKUP(B222,Table1[ID],Table1[tel2]),"")</f>
        <v/>
      </c>
      <c r="H222" s="77" t="str">
        <f>IF(B222&lt;&gt;"",_xlfn.XLOOKUP(B222,Table1[ID],Table1[tel4]),"")</f>
        <v/>
      </c>
      <c r="I222" s="77" t="str">
        <f>IF(B222&lt;&gt;"",_xlfn.XLOOKUP(B222,Table1[ID],Table1[tel3]),"")</f>
        <v/>
      </c>
      <c r="J222" s="77" t="str">
        <f>IF(B222&lt;&gt;"",_xlfn.XLOOKUP(B222,Table1[ID],Table1[tel1]),"")</f>
        <v/>
      </c>
      <c r="K222" s="77" t="str">
        <f>IF($B222&lt;&gt;"",_xlfn.XLOOKUP(B222,Table1[ID],Table1[address1]),"")</f>
        <v/>
      </c>
      <c r="L222" s="77" t="str">
        <f>IF($B222&lt;&gt;"",_xlfn.XLOOKUP(B222,Table1[ID],Table1[address2]),"")</f>
        <v/>
      </c>
      <c r="M222" s="77" t="str">
        <f>IF($B222&lt;&gt;"",_xlfn.XLOOKUP(B222,Table1[ID],Table1[address3]),"")</f>
        <v/>
      </c>
      <c r="N222" s="77" t="str">
        <f>IF($B222&lt;&gt;"",_xlfn.XLOOKUP(B222,Table1[ID],Table1[address4]),"")</f>
        <v/>
      </c>
      <c r="O222" s="77" t="str">
        <f>IF($B222&lt;&gt;"",_xlfn.XLOOKUP(B222,Table1[ID],Table1[address5]),"")</f>
        <v/>
      </c>
      <c r="P222" s="77" t="str">
        <f>IF($B222&lt;&gt;"",_xlfn.XLOOKUP(B222,Table1[ID],Table1[address7]),"")</f>
        <v/>
      </c>
      <c r="Q222" s="77" t="str">
        <f>IF($B222&lt;&gt;"",_xlfn.XLOOKUP(B222,Table1[ID],Table1[address6]),"")</f>
        <v/>
      </c>
      <c r="R222" s="76" t="str">
        <f>IF($B222&lt;&gt;"",_xlfn.XLOOKUP(B222,Table1[ID],Table1[bdate]),"")</f>
        <v/>
      </c>
      <c r="S222" s="77" t="str">
        <f>IF($B222&lt;&gt;"",_xlfn.XLOOKUP(B222,Table1[ID],Table1[school_job]),"")</f>
        <v/>
      </c>
      <c r="T222" s="77" t="str">
        <f>IF($B222&lt;&gt;"",_xlfn.XLOOKUP(B222,Table1[ID],Table1[con_father]),"")</f>
        <v/>
      </c>
      <c r="U222" s="77" t="str">
        <f>IF($B222&lt;&gt;"",_xlfn.XLOOKUP(B222,Table1[ID],Table1[notes]),"")</f>
        <v/>
      </c>
      <c r="V222" s="80" t="str">
        <f>IF(B222&lt;&gt;"",IF(_xlfn.FLOOR.MATH(B222,100)=0,"غير موزع",_xlfn.XLOOKUP(_xlfn.FLOOR.MATH(B222,100),Classes!$A$1:$A$8,Classes!$B$1:$B$8,"error")),"")</f>
        <v/>
      </c>
    </row>
    <row r="223" spans="1:22" s="3" customFormat="1">
      <c r="A223" s="72" t="str">
        <f>IF(B223&lt;&gt;"",IF(_xlfn.XLOOKUP(TEXT(B223,"#"),'Standard report'!$B$5:$B$505,'Standard report'!$C$5:$C$505,"nn")="Company","=HYPERLINK("&amp;""""&amp;"https://raw.githubusercontent.com/KyrillosMorgan/preparatory/main/"&amp;B223&amp;".jpg"&amp;""""&amp;",IMAGE("&amp;""""&amp;"https://raw.githubusercontent.com/KyrillosMorgan/preparatory/main/"&amp;B223&amp;".jpg"&amp;""""&amp;"))",""),"")</f>
        <v/>
      </c>
      <c r="B223" s="77"/>
      <c r="C223" s="77" t="str">
        <f>IF(B223&lt;&gt;"",_xlfn.XLOOKUP(Class!B223,Table1[ID],Table1[fname]),"")</f>
        <v/>
      </c>
      <c r="D223" s="76" t="str" cm="1">
        <f t="array" ref="D223">IF((B223&lt;&gt;"")*(COUNTIF(Table2[ID],Class!B223)&lt;&gt;0),INDEX(Attendance_sorted!$A$1:$CV$500,MATCH(Class!B223,Attendance_sorted!$A$1:$A$500),COUNTIF(Table2[ID],Class!B223)+1),"")</f>
        <v/>
      </c>
      <c r="E223" s="77" t="str" cm="1">
        <f t="array" aca="1" ref="E223" ca="1">IF(B223&lt;&gt;"",SUM(('Attendance table'!$A$2:$A$501=Class!B223)*('Attendance table'!$B$2:$CW$501&lt;&gt;"")*('Attendance table'!$B$1:$CW$1&gt;DATE(YEAR(TODAY()),MONTH(TODAY()),DAY(TODAY())-MOD(WEEKDAY(TODAY())-6,7))-((Table3[حساب الحضور من اخر عدد مرات])*7))),"")</f>
        <v/>
      </c>
      <c r="F223" s="79" t="str" cm="1">
        <f t="array" ref="F223">IF(B223&lt;&gt;"",IF(E223*100/Table3[حساب الحضور من اخر عدد مرات]&gt;100,1,E223/Table3[حساب الحضور من اخر عدد مرات]),"")</f>
        <v/>
      </c>
      <c r="G223" s="77" t="str">
        <f>IF(B223&lt;&gt;"",_xlfn.XLOOKUP(B223,Table1[ID],Table1[tel2]),"")</f>
        <v/>
      </c>
      <c r="H223" s="77" t="str">
        <f>IF(B223&lt;&gt;"",_xlfn.XLOOKUP(B223,Table1[ID],Table1[tel4]),"")</f>
        <v/>
      </c>
      <c r="I223" s="77" t="str">
        <f>IF(B223&lt;&gt;"",_xlfn.XLOOKUP(B223,Table1[ID],Table1[tel3]),"")</f>
        <v/>
      </c>
      <c r="J223" s="77" t="str">
        <f>IF(B223&lt;&gt;"",_xlfn.XLOOKUP(B223,Table1[ID],Table1[tel1]),"")</f>
        <v/>
      </c>
      <c r="K223" s="77" t="str">
        <f>IF($B223&lt;&gt;"",_xlfn.XLOOKUP(B223,Table1[ID],Table1[address1]),"")</f>
        <v/>
      </c>
      <c r="L223" s="77" t="str">
        <f>IF($B223&lt;&gt;"",_xlfn.XLOOKUP(B223,Table1[ID],Table1[address2]),"")</f>
        <v/>
      </c>
      <c r="M223" s="77" t="str">
        <f>IF($B223&lt;&gt;"",_xlfn.XLOOKUP(B223,Table1[ID],Table1[address3]),"")</f>
        <v/>
      </c>
      <c r="N223" s="77" t="str">
        <f>IF($B223&lt;&gt;"",_xlfn.XLOOKUP(B223,Table1[ID],Table1[address4]),"")</f>
        <v/>
      </c>
      <c r="O223" s="77" t="str">
        <f>IF($B223&lt;&gt;"",_xlfn.XLOOKUP(B223,Table1[ID],Table1[address5]),"")</f>
        <v/>
      </c>
      <c r="P223" s="77" t="str">
        <f>IF($B223&lt;&gt;"",_xlfn.XLOOKUP(B223,Table1[ID],Table1[address7]),"")</f>
        <v/>
      </c>
      <c r="Q223" s="77" t="str">
        <f>IF($B223&lt;&gt;"",_xlfn.XLOOKUP(B223,Table1[ID],Table1[address6]),"")</f>
        <v/>
      </c>
      <c r="R223" s="76" t="str">
        <f>IF($B223&lt;&gt;"",_xlfn.XLOOKUP(B223,Table1[ID],Table1[bdate]),"")</f>
        <v/>
      </c>
      <c r="S223" s="77" t="str">
        <f>IF($B223&lt;&gt;"",_xlfn.XLOOKUP(B223,Table1[ID],Table1[school_job]),"")</f>
        <v/>
      </c>
      <c r="T223" s="77" t="str">
        <f>IF($B223&lt;&gt;"",_xlfn.XLOOKUP(B223,Table1[ID],Table1[con_father]),"")</f>
        <v/>
      </c>
      <c r="U223" s="77" t="str">
        <f>IF($B223&lt;&gt;"",_xlfn.XLOOKUP(B223,Table1[ID],Table1[notes]),"")</f>
        <v/>
      </c>
      <c r="V223" s="80" t="str">
        <f>IF(B223&lt;&gt;"",IF(_xlfn.FLOOR.MATH(B223,100)=0,"غير موزع",_xlfn.XLOOKUP(_xlfn.FLOOR.MATH(B223,100),Classes!$A$1:$A$8,Classes!$B$1:$B$8,"error")),"")</f>
        <v/>
      </c>
    </row>
    <row r="224" spans="1:22" s="3" customFormat="1">
      <c r="A224" s="72" t="str">
        <f>IF(B224&lt;&gt;"",IF(_xlfn.XLOOKUP(TEXT(B224,"#"),'Standard report'!$B$5:$B$505,'Standard report'!$C$5:$C$505,"nn")="Company","=HYPERLINK("&amp;""""&amp;"https://raw.githubusercontent.com/KyrillosMorgan/preparatory/main/"&amp;B224&amp;".jpg"&amp;""""&amp;",IMAGE("&amp;""""&amp;"https://raw.githubusercontent.com/KyrillosMorgan/preparatory/main/"&amp;B224&amp;".jpg"&amp;""""&amp;"))",""),"")</f>
        <v/>
      </c>
      <c r="B224" s="77"/>
      <c r="C224" s="77" t="str">
        <f>IF(B224&lt;&gt;"",_xlfn.XLOOKUP(Class!B224,Table1[ID],Table1[fname]),"")</f>
        <v/>
      </c>
      <c r="D224" s="76" t="str" cm="1">
        <f t="array" ref="D224">IF((B224&lt;&gt;"")*(COUNTIF(Table2[ID],Class!B224)&lt;&gt;0),INDEX(Attendance_sorted!$A$1:$CV$500,MATCH(Class!B224,Attendance_sorted!$A$1:$A$500),COUNTIF(Table2[ID],Class!B224)+1),"")</f>
        <v/>
      </c>
      <c r="E224" s="77" t="str" cm="1">
        <f t="array" aca="1" ref="E224" ca="1">IF(B224&lt;&gt;"",SUM(('Attendance table'!$A$2:$A$501=Class!B224)*('Attendance table'!$B$2:$CW$501&lt;&gt;"")*('Attendance table'!$B$1:$CW$1&gt;DATE(YEAR(TODAY()),MONTH(TODAY()),DAY(TODAY())-MOD(WEEKDAY(TODAY())-6,7))-((Table3[حساب الحضور من اخر عدد مرات])*7))),"")</f>
        <v/>
      </c>
      <c r="F224" s="79" t="str" cm="1">
        <f t="array" ref="F224">IF(B224&lt;&gt;"",IF(E224*100/Table3[حساب الحضور من اخر عدد مرات]&gt;100,1,E224/Table3[حساب الحضور من اخر عدد مرات]),"")</f>
        <v/>
      </c>
      <c r="G224" s="77" t="str">
        <f>IF(B224&lt;&gt;"",_xlfn.XLOOKUP(B224,Table1[ID],Table1[tel2]),"")</f>
        <v/>
      </c>
      <c r="H224" s="77" t="str">
        <f>IF(B224&lt;&gt;"",_xlfn.XLOOKUP(B224,Table1[ID],Table1[tel4]),"")</f>
        <v/>
      </c>
      <c r="I224" s="77" t="str">
        <f>IF(B224&lt;&gt;"",_xlfn.XLOOKUP(B224,Table1[ID],Table1[tel3]),"")</f>
        <v/>
      </c>
      <c r="J224" s="77" t="str">
        <f>IF(B224&lt;&gt;"",_xlfn.XLOOKUP(B224,Table1[ID],Table1[tel1]),"")</f>
        <v/>
      </c>
      <c r="K224" s="77" t="str">
        <f>IF($B224&lt;&gt;"",_xlfn.XLOOKUP(B224,Table1[ID],Table1[address1]),"")</f>
        <v/>
      </c>
      <c r="L224" s="77" t="str">
        <f>IF($B224&lt;&gt;"",_xlfn.XLOOKUP(B224,Table1[ID],Table1[address2]),"")</f>
        <v/>
      </c>
      <c r="M224" s="77" t="str">
        <f>IF($B224&lt;&gt;"",_xlfn.XLOOKUP(B224,Table1[ID],Table1[address3]),"")</f>
        <v/>
      </c>
      <c r="N224" s="77" t="str">
        <f>IF($B224&lt;&gt;"",_xlfn.XLOOKUP(B224,Table1[ID],Table1[address4]),"")</f>
        <v/>
      </c>
      <c r="O224" s="77" t="str">
        <f>IF($B224&lt;&gt;"",_xlfn.XLOOKUP(B224,Table1[ID],Table1[address5]),"")</f>
        <v/>
      </c>
      <c r="P224" s="77" t="str">
        <f>IF($B224&lt;&gt;"",_xlfn.XLOOKUP(B224,Table1[ID],Table1[address7]),"")</f>
        <v/>
      </c>
      <c r="Q224" s="77" t="str">
        <f>IF($B224&lt;&gt;"",_xlfn.XLOOKUP(B224,Table1[ID],Table1[address6]),"")</f>
        <v/>
      </c>
      <c r="R224" s="76" t="str">
        <f>IF($B224&lt;&gt;"",_xlfn.XLOOKUP(B224,Table1[ID],Table1[bdate]),"")</f>
        <v/>
      </c>
      <c r="S224" s="77" t="str">
        <f>IF($B224&lt;&gt;"",_xlfn.XLOOKUP(B224,Table1[ID],Table1[school_job]),"")</f>
        <v/>
      </c>
      <c r="T224" s="77" t="str">
        <f>IF($B224&lt;&gt;"",_xlfn.XLOOKUP(B224,Table1[ID],Table1[con_father]),"")</f>
        <v/>
      </c>
      <c r="U224" s="77" t="str">
        <f>IF($B224&lt;&gt;"",_xlfn.XLOOKUP(B224,Table1[ID],Table1[notes]),"")</f>
        <v/>
      </c>
      <c r="V224" s="80" t="str">
        <f>IF(B224&lt;&gt;"",IF(_xlfn.FLOOR.MATH(B224,100)=0,"غير موزع",_xlfn.XLOOKUP(_xlfn.FLOOR.MATH(B224,100),Classes!$A$1:$A$8,Classes!$B$1:$B$8,"error")),"")</f>
        <v/>
      </c>
    </row>
    <row r="225" spans="1:22" s="3" customFormat="1">
      <c r="A225" s="72" t="str">
        <f>IF(B225&lt;&gt;"",IF(_xlfn.XLOOKUP(TEXT(B225,"#"),'Standard report'!$B$5:$B$505,'Standard report'!$C$5:$C$505,"nn")="Company","=HYPERLINK("&amp;""""&amp;"https://raw.githubusercontent.com/KyrillosMorgan/preparatory/main/"&amp;B225&amp;".jpg"&amp;""""&amp;",IMAGE("&amp;""""&amp;"https://raw.githubusercontent.com/KyrillosMorgan/preparatory/main/"&amp;B225&amp;".jpg"&amp;""""&amp;"))",""),"")</f>
        <v/>
      </c>
      <c r="B225" s="77"/>
      <c r="C225" s="77" t="str">
        <f>IF(B225&lt;&gt;"",_xlfn.XLOOKUP(Class!B225,Table1[ID],Table1[fname]),"")</f>
        <v/>
      </c>
      <c r="D225" s="76" t="str" cm="1">
        <f t="array" ref="D225">IF((B225&lt;&gt;"")*(COUNTIF(Table2[ID],Class!B225)&lt;&gt;0),INDEX(Attendance_sorted!$A$1:$CV$500,MATCH(Class!B225,Attendance_sorted!$A$1:$A$500),COUNTIF(Table2[ID],Class!B225)+1),"")</f>
        <v/>
      </c>
      <c r="E225" s="77" t="str" cm="1">
        <f t="array" aca="1" ref="E225" ca="1">IF(B225&lt;&gt;"",SUM(('Attendance table'!$A$2:$A$501=Class!B225)*('Attendance table'!$B$2:$CW$501&lt;&gt;"")*('Attendance table'!$B$1:$CW$1&gt;DATE(YEAR(TODAY()),MONTH(TODAY()),DAY(TODAY())-MOD(WEEKDAY(TODAY())-6,7))-((Table3[حساب الحضور من اخر عدد مرات])*7))),"")</f>
        <v/>
      </c>
      <c r="F225" s="79" t="str" cm="1">
        <f t="array" ref="F225">IF(B225&lt;&gt;"",IF(E225*100/Table3[حساب الحضور من اخر عدد مرات]&gt;100,1,E225/Table3[حساب الحضور من اخر عدد مرات]),"")</f>
        <v/>
      </c>
      <c r="G225" s="77" t="str">
        <f>IF(B225&lt;&gt;"",_xlfn.XLOOKUP(B225,Table1[ID],Table1[tel2]),"")</f>
        <v/>
      </c>
      <c r="H225" s="77" t="str">
        <f>IF(B225&lt;&gt;"",_xlfn.XLOOKUP(B225,Table1[ID],Table1[tel4]),"")</f>
        <v/>
      </c>
      <c r="I225" s="77" t="str">
        <f>IF(B225&lt;&gt;"",_xlfn.XLOOKUP(B225,Table1[ID],Table1[tel3]),"")</f>
        <v/>
      </c>
      <c r="J225" s="77" t="str">
        <f>IF(B225&lt;&gt;"",_xlfn.XLOOKUP(B225,Table1[ID],Table1[tel1]),"")</f>
        <v/>
      </c>
      <c r="K225" s="77" t="str">
        <f>IF($B225&lt;&gt;"",_xlfn.XLOOKUP(B225,Table1[ID],Table1[address1]),"")</f>
        <v/>
      </c>
      <c r="L225" s="77" t="str">
        <f>IF($B225&lt;&gt;"",_xlfn.XLOOKUP(B225,Table1[ID],Table1[address2]),"")</f>
        <v/>
      </c>
      <c r="M225" s="77" t="str">
        <f>IF($B225&lt;&gt;"",_xlfn.XLOOKUP(B225,Table1[ID],Table1[address3]),"")</f>
        <v/>
      </c>
      <c r="N225" s="77" t="str">
        <f>IF($B225&lt;&gt;"",_xlfn.XLOOKUP(B225,Table1[ID],Table1[address4]),"")</f>
        <v/>
      </c>
      <c r="O225" s="77" t="str">
        <f>IF($B225&lt;&gt;"",_xlfn.XLOOKUP(B225,Table1[ID],Table1[address5]),"")</f>
        <v/>
      </c>
      <c r="P225" s="77" t="str">
        <f>IF($B225&lt;&gt;"",_xlfn.XLOOKUP(B225,Table1[ID],Table1[address7]),"")</f>
        <v/>
      </c>
      <c r="Q225" s="77" t="str">
        <f>IF($B225&lt;&gt;"",_xlfn.XLOOKUP(B225,Table1[ID],Table1[address6]),"")</f>
        <v/>
      </c>
      <c r="R225" s="76" t="str">
        <f>IF($B225&lt;&gt;"",_xlfn.XLOOKUP(B225,Table1[ID],Table1[bdate]),"")</f>
        <v/>
      </c>
      <c r="S225" s="77" t="str">
        <f>IF($B225&lt;&gt;"",_xlfn.XLOOKUP(B225,Table1[ID],Table1[school_job]),"")</f>
        <v/>
      </c>
      <c r="T225" s="77" t="str">
        <f>IF($B225&lt;&gt;"",_xlfn.XLOOKUP(B225,Table1[ID],Table1[con_father]),"")</f>
        <v/>
      </c>
      <c r="U225" s="77" t="str">
        <f>IF($B225&lt;&gt;"",_xlfn.XLOOKUP(B225,Table1[ID],Table1[notes]),"")</f>
        <v/>
      </c>
      <c r="V225" s="80" t="str">
        <f>IF(B225&lt;&gt;"",IF(_xlfn.FLOOR.MATH(B225,100)=0,"غير موزع",_xlfn.XLOOKUP(_xlfn.FLOOR.MATH(B225,100),Classes!$A$1:$A$8,Classes!$B$1:$B$8,"error")),"")</f>
        <v/>
      </c>
    </row>
    <row r="226" spans="1:22" s="3" customFormat="1">
      <c r="A226" s="72" t="str">
        <f>IF(B226&lt;&gt;"",IF(_xlfn.XLOOKUP(TEXT(B226,"#"),'Standard report'!$B$5:$B$505,'Standard report'!$C$5:$C$505,"nn")="Company","=HYPERLINK("&amp;""""&amp;"https://raw.githubusercontent.com/KyrillosMorgan/preparatory/main/"&amp;B226&amp;".jpg"&amp;""""&amp;",IMAGE("&amp;""""&amp;"https://raw.githubusercontent.com/KyrillosMorgan/preparatory/main/"&amp;B226&amp;".jpg"&amp;""""&amp;"))",""),"")</f>
        <v/>
      </c>
      <c r="B226" s="77"/>
      <c r="C226" s="77" t="str">
        <f>IF(B226&lt;&gt;"",_xlfn.XLOOKUP(Class!B226,Table1[ID],Table1[fname]),"")</f>
        <v/>
      </c>
      <c r="D226" s="76" t="str" cm="1">
        <f t="array" ref="D226">IF((B226&lt;&gt;"")*(COUNTIF(Table2[ID],Class!B226)&lt;&gt;0),INDEX(Attendance_sorted!$A$1:$CV$500,MATCH(Class!B226,Attendance_sorted!$A$1:$A$500),COUNTIF(Table2[ID],Class!B226)+1),"")</f>
        <v/>
      </c>
      <c r="E226" s="77" t="str" cm="1">
        <f t="array" aca="1" ref="E226" ca="1">IF(B226&lt;&gt;"",SUM(('Attendance table'!$A$2:$A$501=Class!B226)*('Attendance table'!$B$2:$CW$501&lt;&gt;"")*('Attendance table'!$B$1:$CW$1&gt;DATE(YEAR(TODAY()),MONTH(TODAY()),DAY(TODAY())-MOD(WEEKDAY(TODAY())-6,7))-((Table3[حساب الحضور من اخر عدد مرات])*7))),"")</f>
        <v/>
      </c>
      <c r="F226" s="79" t="str" cm="1">
        <f t="array" ref="F226">IF(B226&lt;&gt;"",IF(E226*100/Table3[حساب الحضور من اخر عدد مرات]&gt;100,1,E226/Table3[حساب الحضور من اخر عدد مرات]),"")</f>
        <v/>
      </c>
      <c r="G226" s="77" t="str">
        <f>IF(B226&lt;&gt;"",_xlfn.XLOOKUP(B226,Table1[ID],Table1[tel2]),"")</f>
        <v/>
      </c>
      <c r="H226" s="77" t="str">
        <f>IF(B226&lt;&gt;"",_xlfn.XLOOKUP(B226,Table1[ID],Table1[tel4]),"")</f>
        <v/>
      </c>
      <c r="I226" s="77" t="str">
        <f>IF(B226&lt;&gt;"",_xlfn.XLOOKUP(B226,Table1[ID],Table1[tel3]),"")</f>
        <v/>
      </c>
      <c r="J226" s="77" t="str">
        <f>IF(B226&lt;&gt;"",_xlfn.XLOOKUP(B226,Table1[ID],Table1[tel1]),"")</f>
        <v/>
      </c>
      <c r="K226" s="77" t="str">
        <f>IF($B226&lt;&gt;"",_xlfn.XLOOKUP(B226,Table1[ID],Table1[address1]),"")</f>
        <v/>
      </c>
      <c r="L226" s="77" t="str">
        <f>IF($B226&lt;&gt;"",_xlfn.XLOOKUP(B226,Table1[ID],Table1[address2]),"")</f>
        <v/>
      </c>
      <c r="M226" s="77" t="str">
        <f>IF($B226&lt;&gt;"",_xlfn.XLOOKUP(B226,Table1[ID],Table1[address3]),"")</f>
        <v/>
      </c>
      <c r="N226" s="77" t="str">
        <f>IF($B226&lt;&gt;"",_xlfn.XLOOKUP(B226,Table1[ID],Table1[address4]),"")</f>
        <v/>
      </c>
      <c r="O226" s="77" t="str">
        <f>IF($B226&lt;&gt;"",_xlfn.XLOOKUP(B226,Table1[ID],Table1[address5]),"")</f>
        <v/>
      </c>
      <c r="P226" s="77" t="str">
        <f>IF($B226&lt;&gt;"",_xlfn.XLOOKUP(B226,Table1[ID],Table1[address7]),"")</f>
        <v/>
      </c>
      <c r="Q226" s="77" t="str">
        <f>IF($B226&lt;&gt;"",_xlfn.XLOOKUP(B226,Table1[ID],Table1[address6]),"")</f>
        <v/>
      </c>
      <c r="R226" s="76" t="str">
        <f>IF($B226&lt;&gt;"",_xlfn.XLOOKUP(B226,Table1[ID],Table1[bdate]),"")</f>
        <v/>
      </c>
      <c r="S226" s="77" t="str">
        <f>IF($B226&lt;&gt;"",_xlfn.XLOOKUP(B226,Table1[ID],Table1[school_job]),"")</f>
        <v/>
      </c>
      <c r="T226" s="77" t="str">
        <f>IF($B226&lt;&gt;"",_xlfn.XLOOKUP(B226,Table1[ID],Table1[con_father]),"")</f>
        <v/>
      </c>
      <c r="U226" s="77" t="str">
        <f>IF($B226&lt;&gt;"",_xlfn.XLOOKUP(B226,Table1[ID],Table1[notes]),"")</f>
        <v/>
      </c>
      <c r="V226" s="80" t="str">
        <f>IF(B226&lt;&gt;"",IF(_xlfn.FLOOR.MATH(B226,100)=0,"غير موزع",_xlfn.XLOOKUP(_xlfn.FLOOR.MATH(B226,100),Classes!$A$1:$A$8,Classes!$B$1:$B$8,"error")),"")</f>
        <v/>
      </c>
    </row>
    <row r="227" spans="1:22" s="3" customFormat="1">
      <c r="A227" s="72" t="str">
        <f>IF(B227&lt;&gt;"",IF(_xlfn.XLOOKUP(TEXT(B227,"#"),'Standard report'!$B$5:$B$505,'Standard report'!$C$5:$C$505,"nn")="Company","=HYPERLINK("&amp;""""&amp;"https://raw.githubusercontent.com/KyrillosMorgan/preparatory/main/"&amp;B227&amp;".jpg"&amp;""""&amp;",IMAGE("&amp;""""&amp;"https://raw.githubusercontent.com/KyrillosMorgan/preparatory/main/"&amp;B227&amp;".jpg"&amp;""""&amp;"))",""),"")</f>
        <v/>
      </c>
      <c r="B227" s="77"/>
      <c r="C227" s="77" t="str">
        <f>IF(B227&lt;&gt;"",_xlfn.XLOOKUP(Class!B227,Table1[ID],Table1[fname]),"")</f>
        <v/>
      </c>
      <c r="D227" s="76" t="str" cm="1">
        <f t="array" ref="D227">IF((B227&lt;&gt;"")*(COUNTIF(Table2[ID],Class!B227)&lt;&gt;0),INDEX(Attendance_sorted!$A$1:$CV$500,MATCH(Class!B227,Attendance_sorted!$A$1:$A$500),COUNTIF(Table2[ID],Class!B227)+1),"")</f>
        <v/>
      </c>
      <c r="E227" s="77" t="str" cm="1">
        <f t="array" aca="1" ref="E227" ca="1">IF(B227&lt;&gt;"",SUM(('Attendance table'!$A$2:$A$501=Class!B227)*('Attendance table'!$B$2:$CW$501&lt;&gt;"")*('Attendance table'!$B$1:$CW$1&gt;DATE(YEAR(TODAY()),MONTH(TODAY()),DAY(TODAY())-MOD(WEEKDAY(TODAY())-6,7))-((Table3[حساب الحضور من اخر عدد مرات])*7))),"")</f>
        <v/>
      </c>
      <c r="F227" s="79" t="str" cm="1">
        <f t="array" ref="F227">IF(B227&lt;&gt;"",IF(E227*100/Table3[حساب الحضور من اخر عدد مرات]&gt;100,1,E227/Table3[حساب الحضور من اخر عدد مرات]),"")</f>
        <v/>
      </c>
      <c r="G227" s="77" t="str">
        <f>IF(B227&lt;&gt;"",_xlfn.XLOOKUP(B227,Table1[ID],Table1[tel2]),"")</f>
        <v/>
      </c>
      <c r="H227" s="77" t="str">
        <f>IF(B227&lt;&gt;"",_xlfn.XLOOKUP(B227,Table1[ID],Table1[tel4]),"")</f>
        <v/>
      </c>
      <c r="I227" s="77" t="str">
        <f>IF(B227&lt;&gt;"",_xlfn.XLOOKUP(B227,Table1[ID],Table1[tel3]),"")</f>
        <v/>
      </c>
      <c r="J227" s="77" t="str">
        <f>IF(B227&lt;&gt;"",_xlfn.XLOOKUP(B227,Table1[ID],Table1[tel1]),"")</f>
        <v/>
      </c>
      <c r="K227" s="77" t="str">
        <f>IF($B227&lt;&gt;"",_xlfn.XLOOKUP(B227,Table1[ID],Table1[address1]),"")</f>
        <v/>
      </c>
      <c r="L227" s="77" t="str">
        <f>IF($B227&lt;&gt;"",_xlfn.XLOOKUP(B227,Table1[ID],Table1[address2]),"")</f>
        <v/>
      </c>
      <c r="M227" s="77" t="str">
        <f>IF($B227&lt;&gt;"",_xlfn.XLOOKUP(B227,Table1[ID],Table1[address3]),"")</f>
        <v/>
      </c>
      <c r="N227" s="77" t="str">
        <f>IF($B227&lt;&gt;"",_xlfn.XLOOKUP(B227,Table1[ID],Table1[address4]),"")</f>
        <v/>
      </c>
      <c r="O227" s="77" t="str">
        <f>IF($B227&lt;&gt;"",_xlfn.XLOOKUP(B227,Table1[ID],Table1[address5]),"")</f>
        <v/>
      </c>
      <c r="P227" s="77" t="str">
        <f>IF($B227&lt;&gt;"",_xlfn.XLOOKUP(B227,Table1[ID],Table1[address7]),"")</f>
        <v/>
      </c>
      <c r="Q227" s="77" t="str">
        <f>IF($B227&lt;&gt;"",_xlfn.XLOOKUP(B227,Table1[ID],Table1[address6]),"")</f>
        <v/>
      </c>
      <c r="R227" s="76" t="str">
        <f>IF($B227&lt;&gt;"",_xlfn.XLOOKUP(B227,Table1[ID],Table1[bdate]),"")</f>
        <v/>
      </c>
      <c r="S227" s="77" t="str">
        <f>IF($B227&lt;&gt;"",_xlfn.XLOOKUP(B227,Table1[ID],Table1[school_job]),"")</f>
        <v/>
      </c>
      <c r="T227" s="77" t="str">
        <f>IF($B227&lt;&gt;"",_xlfn.XLOOKUP(B227,Table1[ID],Table1[con_father]),"")</f>
        <v/>
      </c>
      <c r="U227" s="77" t="str">
        <f>IF($B227&lt;&gt;"",_xlfn.XLOOKUP(B227,Table1[ID],Table1[notes]),"")</f>
        <v/>
      </c>
      <c r="V227" s="80" t="str">
        <f>IF(B227&lt;&gt;"",IF(_xlfn.FLOOR.MATH(B227,100)=0,"غير موزع",_xlfn.XLOOKUP(_xlfn.FLOOR.MATH(B227,100),Classes!$A$1:$A$8,Classes!$B$1:$B$8,"error")),"")</f>
        <v/>
      </c>
    </row>
    <row r="228" spans="1:22" s="3" customFormat="1">
      <c r="A228" s="72" t="str">
        <f>IF(B228&lt;&gt;"",IF(_xlfn.XLOOKUP(TEXT(B228,"#"),'Standard report'!$B$5:$B$505,'Standard report'!$C$5:$C$505,"nn")="Company","=HYPERLINK("&amp;""""&amp;"https://raw.githubusercontent.com/KyrillosMorgan/preparatory/main/"&amp;B228&amp;".jpg"&amp;""""&amp;",IMAGE("&amp;""""&amp;"https://raw.githubusercontent.com/KyrillosMorgan/preparatory/main/"&amp;B228&amp;".jpg"&amp;""""&amp;"))",""),"")</f>
        <v/>
      </c>
      <c r="B228" s="77"/>
      <c r="C228" s="77" t="str">
        <f>IF(B228&lt;&gt;"",_xlfn.XLOOKUP(Class!B228,Table1[ID],Table1[fname]),"")</f>
        <v/>
      </c>
      <c r="D228" s="76" t="str" cm="1">
        <f t="array" ref="D228">IF((B228&lt;&gt;"")*(COUNTIF(Table2[ID],Class!B228)&lt;&gt;0),INDEX(Attendance_sorted!$A$1:$CV$500,MATCH(Class!B228,Attendance_sorted!$A$1:$A$500),COUNTIF(Table2[ID],Class!B228)+1),"")</f>
        <v/>
      </c>
      <c r="E228" s="77" t="str" cm="1">
        <f t="array" aca="1" ref="E228" ca="1">IF(B228&lt;&gt;"",SUM(('Attendance table'!$A$2:$A$501=Class!B228)*('Attendance table'!$B$2:$CW$501&lt;&gt;"")*('Attendance table'!$B$1:$CW$1&gt;DATE(YEAR(TODAY()),MONTH(TODAY()),DAY(TODAY())-MOD(WEEKDAY(TODAY())-6,7))-((Table3[حساب الحضور من اخر عدد مرات])*7))),"")</f>
        <v/>
      </c>
      <c r="F228" s="79" t="str" cm="1">
        <f t="array" ref="F228">IF(B228&lt;&gt;"",IF(E228*100/Table3[حساب الحضور من اخر عدد مرات]&gt;100,1,E228/Table3[حساب الحضور من اخر عدد مرات]),"")</f>
        <v/>
      </c>
      <c r="G228" s="77" t="str">
        <f>IF(B228&lt;&gt;"",_xlfn.XLOOKUP(B228,Table1[ID],Table1[tel2]),"")</f>
        <v/>
      </c>
      <c r="H228" s="77" t="str">
        <f>IF(B228&lt;&gt;"",_xlfn.XLOOKUP(B228,Table1[ID],Table1[tel4]),"")</f>
        <v/>
      </c>
      <c r="I228" s="77" t="str">
        <f>IF(B228&lt;&gt;"",_xlfn.XLOOKUP(B228,Table1[ID],Table1[tel3]),"")</f>
        <v/>
      </c>
      <c r="J228" s="77" t="str">
        <f>IF(B228&lt;&gt;"",_xlfn.XLOOKUP(B228,Table1[ID],Table1[tel1]),"")</f>
        <v/>
      </c>
      <c r="K228" s="77" t="str">
        <f>IF($B228&lt;&gt;"",_xlfn.XLOOKUP(B228,Table1[ID],Table1[address1]),"")</f>
        <v/>
      </c>
      <c r="L228" s="77" t="str">
        <f>IF($B228&lt;&gt;"",_xlfn.XLOOKUP(B228,Table1[ID],Table1[address2]),"")</f>
        <v/>
      </c>
      <c r="M228" s="77" t="str">
        <f>IF($B228&lt;&gt;"",_xlfn.XLOOKUP(B228,Table1[ID],Table1[address3]),"")</f>
        <v/>
      </c>
      <c r="N228" s="77" t="str">
        <f>IF($B228&lt;&gt;"",_xlfn.XLOOKUP(B228,Table1[ID],Table1[address4]),"")</f>
        <v/>
      </c>
      <c r="O228" s="77" t="str">
        <f>IF($B228&lt;&gt;"",_xlfn.XLOOKUP(B228,Table1[ID],Table1[address5]),"")</f>
        <v/>
      </c>
      <c r="P228" s="77" t="str">
        <f>IF($B228&lt;&gt;"",_xlfn.XLOOKUP(B228,Table1[ID],Table1[address7]),"")</f>
        <v/>
      </c>
      <c r="Q228" s="77" t="str">
        <f>IF($B228&lt;&gt;"",_xlfn.XLOOKUP(B228,Table1[ID],Table1[address6]),"")</f>
        <v/>
      </c>
      <c r="R228" s="76" t="str">
        <f>IF($B228&lt;&gt;"",_xlfn.XLOOKUP(B228,Table1[ID],Table1[bdate]),"")</f>
        <v/>
      </c>
      <c r="S228" s="77" t="str">
        <f>IF($B228&lt;&gt;"",_xlfn.XLOOKUP(B228,Table1[ID],Table1[school_job]),"")</f>
        <v/>
      </c>
      <c r="T228" s="77" t="str">
        <f>IF($B228&lt;&gt;"",_xlfn.XLOOKUP(B228,Table1[ID],Table1[con_father]),"")</f>
        <v/>
      </c>
      <c r="U228" s="77" t="str">
        <f>IF($B228&lt;&gt;"",_xlfn.XLOOKUP(B228,Table1[ID],Table1[notes]),"")</f>
        <v/>
      </c>
      <c r="V228" s="80" t="str">
        <f>IF(B228&lt;&gt;"",IF(_xlfn.FLOOR.MATH(B228,100)=0,"غير موزع",_xlfn.XLOOKUP(_xlfn.FLOOR.MATH(B228,100),Classes!$A$1:$A$8,Classes!$B$1:$B$8,"error")),"")</f>
        <v/>
      </c>
    </row>
    <row r="229" spans="1:22" s="3" customFormat="1">
      <c r="A229" s="72" t="str">
        <f>IF(B229&lt;&gt;"",IF(_xlfn.XLOOKUP(TEXT(B229,"#"),'Standard report'!$B$5:$B$505,'Standard report'!$C$5:$C$505,"nn")="Company","=HYPERLINK("&amp;""""&amp;"https://raw.githubusercontent.com/KyrillosMorgan/preparatory/main/"&amp;B229&amp;".jpg"&amp;""""&amp;",IMAGE("&amp;""""&amp;"https://raw.githubusercontent.com/KyrillosMorgan/preparatory/main/"&amp;B229&amp;".jpg"&amp;""""&amp;"))",""),"")</f>
        <v/>
      </c>
      <c r="B229" s="77"/>
      <c r="C229" s="77" t="str">
        <f>IF(B229&lt;&gt;"",_xlfn.XLOOKUP(Class!B229,Table1[ID],Table1[fname]),"")</f>
        <v/>
      </c>
      <c r="D229" s="76" t="str" cm="1">
        <f t="array" ref="D229">IF((B229&lt;&gt;"")*(COUNTIF(Table2[ID],Class!B229)&lt;&gt;0),INDEX(Attendance_sorted!$A$1:$CV$500,MATCH(Class!B229,Attendance_sorted!$A$1:$A$500),COUNTIF(Table2[ID],Class!B229)+1),"")</f>
        <v/>
      </c>
      <c r="E229" s="77" t="str" cm="1">
        <f t="array" aca="1" ref="E229" ca="1">IF(B229&lt;&gt;"",SUM(('Attendance table'!$A$2:$A$501=Class!B229)*('Attendance table'!$B$2:$CW$501&lt;&gt;"")*('Attendance table'!$B$1:$CW$1&gt;DATE(YEAR(TODAY()),MONTH(TODAY()),DAY(TODAY())-MOD(WEEKDAY(TODAY())-6,7))-((Table3[حساب الحضور من اخر عدد مرات])*7))),"")</f>
        <v/>
      </c>
      <c r="F229" s="79" t="str" cm="1">
        <f t="array" ref="F229">IF(B229&lt;&gt;"",IF(E229*100/Table3[حساب الحضور من اخر عدد مرات]&gt;100,1,E229/Table3[حساب الحضور من اخر عدد مرات]),"")</f>
        <v/>
      </c>
      <c r="G229" s="77" t="str">
        <f>IF(B229&lt;&gt;"",_xlfn.XLOOKUP(B229,Table1[ID],Table1[tel2]),"")</f>
        <v/>
      </c>
      <c r="H229" s="77" t="str">
        <f>IF(B229&lt;&gt;"",_xlfn.XLOOKUP(B229,Table1[ID],Table1[tel4]),"")</f>
        <v/>
      </c>
      <c r="I229" s="77" t="str">
        <f>IF(B229&lt;&gt;"",_xlfn.XLOOKUP(B229,Table1[ID],Table1[tel3]),"")</f>
        <v/>
      </c>
      <c r="J229" s="77" t="str">
        <f>IF(B229&lt;&gt;"",_xlfn.XLOOKUP(B229,Table1[ID],Table1[tel1]),"")</f>
        <v/>
      </c>
      <c r="K229" s="77" t="str">
        <f>IF($B229&lt;&gt;"",_xlfn.XLOOKUP(B229,Table1[ID],Table1[address1]),"")</f>
        <v/>
      </c>
      <c r="L229" s="77" t="str">
        <f>IF($B229&lt;&gt;"",_xlfn.XLOOKUP(B229,Table1[ID],Table1[address2]),"")</f>
        <v/>
      </c>
      <c r="M229" s="77" t="str">
        <f>IF($B229&lt;&gt;"",_xlfn.XLOOKUP(B229,Table1[ID],Table1[address3]),"")</f>
        <v/>
      </c>
      <c r="N229" s="77" t="str">
        <f>IF($B229&lt;&gt;"",_xlfn.XLOOKUP(B229,Table1[ID],Table1[address4]),"")</f>
        <v/>
      </c>
      <c r="O229" s="77" t="str">
        <f>IF($B229&lt;&gt;"",_xlfn.XLOOKUP(B229,Table1[ID],Table1[address5]),"")</f>
        <v/>
      </c>
      <c r="P229" s="77" t="str">
        <f>IF($B229&lt;&gt;"",_xlfn.XLOOKUP(B229,Table1[ID],Table1[address7]),"")</f>
        <v/>
      </c>
      <c r="Q229" s="77" t="str">
        <f>IF($B229&lt;&gt;"",_xlfn.XLOOKUP(B229,Table1[ID],Table1[address6]),"")</f>
        <v/>
      </c>
      <c r="R229" s="76" t="str">
        <f>IF($B229&lt;&gt;"",_xlfn.XLOOKUP(B229,Table1[ID],Table1[bdate]),"")</f>
        <v/>
      </c>
      <c r="S229" s="77" t="str">
        <f>IF($B229&lt;&gt;"",_xlfn.XLOOKUP(B229,Table1[ID],Table1[school_job]),"")</f>
        <v/>
      </c>
      <c r="T229" s="77" t="str">
        <f>IF($B229&lt;&gt;"",_xlfn.XLOOKUP(B229,Table1[ID],Table1[con_father]),"")</f>
        <v/>
      </c>
      <c r="U229" s="77" t="str">
        <f>IF($B229&lt;&gt;"",_xlfn.XLOOKUP(B229,Table1[ID],Table1[notes]),"")</f>
        <v/>
      </c>
      <c r="V229" s="80" t="str">
        <f>IF(B229&lt;&gt;"",IF(_xlfn.FLOOR.MATH(B229,100)=0,"غير موزع",_xlfn.XLOOKUP(_xlfn.FLOOR.MATH(B229,100),Classes!$A$1:$A$8,Classes!$B$1:$B$8,"error")),"")</f>
        <v/>
      </c>
    </row>
    <row r="230" spans="1:22" s="3" customFormat="1">
      <c r="A230" s="72" t="str">
        <f>IF(B230&lt;&gt;"",IF(_xlfn.XLOOKUP(TEXT(B230,"#"),'Standard report'!$B$5:$B$505,'Standard report'!$C$5:$C$505,"nn")="Company","=HYPERLINK("&amp;""""&amp;"https://raw.githubusercontent.com/KyrillosMorgan/preparatory/main/"&amp;B230&amp;".jpg"&amp;""""&amp;",IMAGE("&amp;""""&amp;"https://raw.githubusercontent.com/KyrillosMorgan/preparatory/main/"&amp;B230&amp;".jpg"&amp;""""&amp;"))",""),"")</f>
        <v/>
      </c>
      <c r="B230" s="77"/>
      <c r="C230" s="77" t="str">
        <f>IF(B230&lt;&gt;"",_xlfn.XLOOKUP(Class!B230,Table1[ID],Table1[fname]),"")</f>
        <v/>
      </c>
      <c r="D230" s="76" t="str" cm="1">
        <f t="array" ref="D230">IF((B230&lt;&gt;"")*(COUNTIF(Table2[ID],Class!B230)&lt;&gt;0),INDEX(Attendance_sorted!$A$1:$CV$500,MATCH(Class!B230,Attendance_sorted!$A$1:$A$500),COUNTIF(Table2[ID],Class!B230)+1),"")</f>
        <v/>
      </c>
      <c r="E230" s="77" t="str" cm="1">
        <f t="array" aca="1" ref="E230" ca="1">IF(B230&lt;&gt;"",SUM(('Attendance table'!$A$2:$A$501=Class!B230)*('Attendance table'!$B$2:$CW$501&lt;&gt;"")*('Attendance table'!$B$1:$CW$1&gt;DATE(YEAR(TODAY()),MONTH(TODAY()),DAY(TODAY())-MOD(WEEKDAY(TODAY())-6,7))-((Table3[حساب الحضور من اخر عدد مرات])*7))),"")</f>
        <v/>
      </c>
      <c r="F230" s="79" t="str" cm="1">
        <f t="array" ref="F230">IF(B230&lt;&gt;"",IF(E230*100/Table3[حساب الحضور من اخر عدد مرات]&gt;100,1,E230/Table3[حساب الحضور من اخر عدد مرات]),"")</f>
        <v/>
      </c>
      <c r="G230" s="77" t="str">
        <f>IF(B230&lt;&gt;"",_xlfn.XLOOKUP(B230,Table1[ID],Table1[tel2]),"")</f>
        <v/>
      </c>
      <c r="H230" s="77" t="str">
        <f>IF(B230&lt;&gt;"",_xlfn.XLOOKUP(B230,Table1[ID],Table1[tel4]),"")</f>
        <v/>
      </c>
      <c r="I230" s="77" t="str">
        <f>IF(B230&lt;&gt;"",_xlfn.XLOOKUP(B230,Table1[ID],Table1[tel3]),"")</f>
        <v/>
      </c>
      <c r="J230" s="77" t="str">
        <f>IF(B230&lt;&gt;"",_xlfn.XLOOKUP(B230,Table1[ID],Table1[tel1]),"")</f>
        <v/>
      </c>
      <c r="K230" s="77" t="str">
        <f>IF($B230&lt;&gt;"",_xlfn.XLOOKUP(B230,Table1[ID],Table1[address1]),"")</f>
        <v/>
      </c>
      <c r="L230" s="77" t="str">
        <f>IF($B230&lt;&gt;"",_xlfn.XLOOKUP(B230,Table1[ID],Table1[address2]),"")</f>
        <v/>
      </c>
      <c r="M230" s="77" t="str">
        <f>IF($B230&lt;&gt;"",_xlfn.XLOOKUP(B230,Table1[ID],Table1[address3]),"")</f>
        <v/>
      </c>
      <c r="N230" s="77" t="str">
        <f>IF($B230&lt;&gt;"",_xlfn.XLOOKUP(B230,Table1[ID],Table1[address4]),"")</f>
        <v/>
      </c>
      <c r="O230" s="77" t="str">
        <f>IF($B230&lt;&gt;"",_xlfn.XLOOKUP(B230,Table1[ID],Table1[address5]),"")</f>
        <v/>
      </c>
      <c r="P230" s="77" t="str">
        <f>IF($B230&lt;&gt;"",_xlfn.XLOOKUP(B230,Table1[ID],Table1[address7]),"")</f>
        <v/>
      </c>
      <c r="Q230" s="77" t="str">
        <f>IF($B230&lt;&gt;"",_xlfn.XLOOKUP(B230,Table1[ID],Table1[address6]),"")</f>
        <v/>
      </c>
      <c r="R230" s="76" t="str">
        <f>IF($B230&lt;&gt;"",_xlfn.XLOOKUP(B230,Table1[ID],Table1[bdate]),"")</f>
        <v/>
      </c>
      <c r="S230" s="77" t="str">
        <f>IF($B230&lt;&gt;"",_xlfn.XLOOKUP(B230,Table1[ID],Table1[school_job]),"")</f>
        <v/>
      </c>
      <c r="T230" s="77" t="str">
        <f>IF($B230&lt;&gt;"",_xlfn.XLOOKUP(B230,Table1[ID],Table1[con_father]),"")</f>
        <v/>
      </c>
      <c r="U230" s="77" t="str">
        <f>IF($B230&lt;&gt;"",_xlfn.XLOOKUP(B230,Table1[ID],Table1[notes]),"")</f>
        <v/>
      </c>
      <c r="V230" s="80" t="str">
        <f>IF(B230&lt;&gt;"",IF(_xlfn.FLOOR.MATH(B230,100)=0,"غير موزع",_xlfn.XLOOKUP(_xlfn.FLOOR.MATH(B230,100),Classes!$A$1:$A$8,Classes!$B$1:$B$8,"error")),"")</f>
        <v/>
      </c>
    </row>
    <row r="231" spans="1:22" s="3" customFormat="1">
      <c r="A231" s="72" t="str">
        <f>IF(B231&lt;&gt;"",IF(_xlfn.XLOOKUP(TEXT(B231,"#"),'Standard report'!$B$5:$B$505,'Standard report'!$C$5:$C$505,"nn")="Company","=HYPERLINK("&amp;""""&amp;"https://raw.githubusercontent.com/KyrillosMorgan/preparatory/main/"&amp;B231&amp;".jpg"&amp;""""&amp;",IMAGE("&amp;""""&amp;"https://raw.githubusercontent.com/KyrillosMorgan/preparatory/main/"&amp;B231&amp;".jpg"&amp;""""&amp;"))",""),"")</f>
        <v/>
      </c>
      <c r="B231" s="77"/>
      <c r="C231" s="77" t="str">
        <f>IF(B231&lt;&gt;"",_xlfn.XLOOKUP(Class!B231,Table1[ID],Table1[fname]),"")</f>
        <v/>
      </c>
      <c r="D231" s="76" t="str" cm="1">
        <f t="array" ref="D231">IF((B231&lt;&gt;"")*(COUNTIF(Table2[ID],Class!B231)&lt;&gt;0),INDEX(Attendance_sorted!$A$1:$CV$500,MATCH(Class!B231,Attendance_sorted!$A$1:$A$500),COUNTIF(Table2[ID],Class!B231)+1),"")</f>
        <v/>
      </c>
      <c r="E231" s="77" t="str" cm="1">
        <f t="array" aca="1" ref="E231" ca="1">IF(B231&lt;&gt;"",SUM(('Attendance table'!$A$2:$A$501=Class!B231)*('Attendance table'!$B$2:$CW$501&lt;&gt;"")*('Attendance table'!$B$1:$CW$1&gt;DATE(YEAR(TODAY()),MONTH(TODAY()),DAY(TODAY())-MOD(WEEKDAY(TODAY())-6,7))-((Table3[حساب الحضور من اخر عدد مرات])*7))),"")</f>
        <v/>
      </c>
      <c r="F231" s="79" t="str" cm="1">
        <f t="array" ref="F231">IF(B231&lt;&gt;"",IF(E231*100/Table3[حساب الحضور من اخر عدد مرات]&gt;100,1,E231/Table3[حساب الحضور من اخر عدد مرات]),"")</f>
        <v/>
      </c>
      <c r="G231" s="77" t="str">
        <f>IF(B231&lt;&gt;"",_xlfn.XLOOKUP(B231,Table1[ID],Table1[tel2]),"")</f>
        <v/>
      </c>
      <c r="H231" s="77" t="str">
        <f>IF(B231&lt;&gt;"",_xlfn.XLOOKUP(B231,Table1[ID],Table1[tel4]),"")</f>
        <v/>
      </c>
      <c r="I231" s="77" t="str">
        <f>IF(B231&lt;&gt;"",_xlfn.XLOOKUP(B231,Table1[ID],Table1[tel3]),"")</f>
        <v/>
      </c>
      <c r="J231" s="77" t="str">
        <f>IF(B231&lt;&gt;"",_xlfn.XLOOKUP(B231,Table1[ID],Table1[tel1]),"")</f>
        <v/>
      </c>
      <c r="K231" s="77" t="str">
        <f>IF($B231&lt;&gt;"",_xlfn.XLOOKUP(B231,Table1[ID],Table1[address1]),"")</f>
        <v/>
      </c>
      <c r="L231" s="77" t="str">
        <f>IF($B231&lt;&gt;"",_xlfn.XLOOKUP(B231,Table1[ID],Table1[address2]),"")</f>
        <v/>
      </c>
      <c r="M231" s="77" t="str">
        <f>IF($B231&lt;&gt;"",_xlfn.XLOOKUP(B231,Table1[ID],Table1[address3]),"")</f>
        <v/>
      </c>
      <c r="N231" s="77" t="str">
        <f>IF($B231&lt;&gt;"",_xlfn.XLOOKUP(B231,Table1[ID],Table1[address4]),"")</f>
        <v/>
      </c>
      <c r="O231" s="77" t="str">
        <f>IF($B231&lt;&gt;"",_xlfn.XLOOKUP(B231,Table1[ID],Table1[address5]),"")</f>
        <v/>
      </c>
      <c r="P231" s="77" t="str">
        <f>IF($B231&lt;&gt;"",_xlfn.XLOOKUP(B231,Table1[ID],Table1[address7]),"")</f>
        <v/>
      </c>
      <c r="Q231" s="77" t="str">
        <f>IF($B231&lt;&gt;"",_xlfn.XLOOKUP(B231,Table1[ID],Table1[address6]),"")</f>
        <v/>
      </c>
      <c r="R231" s="76" t="str">
        <f>IF($B231&lt;&gt;"",_xlfn.XLOOKUP(B231,Table1[ID],Table1[bdate]),"")</f>
        <v/>
      </c>
      <c r="S231" s="77" t="str">
        <f>IF($B231&lt;&gt;"",_xlfn.XLOOKUP(B231,Table1[ID],Table1[school_job]),"")</f>
        <v/>
      </c>
      <c r="T231" s="77" t="str">
        <f>IF($B231&lt;&gt;"",_xlfn.XLOOKUP(B231,Table1[ID],Table1[con_father]),"")</f>
        <v/>
      </c>
      <c r="U231" s="77" t="str">
        <f>IF($B231&lt;&gt;"",_xlfn.XLOOKUP(B231,Table1[ID],Table1[notes]),"")</f>
        <v/>
      </c>
      <c r="V231" s="80" t="str">
        <f>IF(B231&lt;&gt;"",IF(_xlfn.FLOOR.MATH(B231,100)=0,"غير موزع",_xlfn.XLOOKUP(_xlfn.FLOOR.MATH(B231,100),Classes!$A$1:$A$8,Classes!$B$1:$B$8,"error")),"")</f>
        <v/>
      </c>
    </row>
    <row r="232" spans="1:22" s="3" customFormat="1">
      <c r="A232" s="72" t="str">
        <f>IF(B232&lt;&gt;"",IF(_xlfn.XLOOKUP(TEXT(B232,"#"),'Standard report'!$B$5:$B$505,'Standard report'!$C$5:$C$505,"nn")="Company","=HYPERLINK("&amp;""""&amp;"https://raw.githubusercontent.com/KyrillosMorgan/preparatory/main/"&amp;B232&amp;".jpg"&amp;""""&amp;",IMAGE("&amp;""""&amp;"https://raw.githubusercontent.com/KyrillosMorgan/preparatory/main/"&amp;B232&amp;".jpg"&amp;""""&amp;"))",""),"")</f>
        <v/>
      </c>
      <c r="B232" s="77"/>
      <c r="C232" s="77" t="str">
        <f>IF(B232&lt;&gt;"",_xlfn.XLOOKUP(Class!B232,Table1[ID],Table1[fname]),"")</f>
        <v/>
      </c>
      <c r="D232" s="76" t="str" cm="1">
        <f t="array" ref="D232">IF((B232&lt;&gt;"")*(COUNTIF(Table2[ID],Class!B232)&lt;&gt;0),INDEX(Attendance_sorted!$A$1:$CV$500,MATCH(Class!B232,Attendance_sorted!$A$1:$A$500),COUNTIF(Table2[ID],Class!B232)+1),"")</f>
        <v/>
      </c>
      <c r="E232" s="77" t="str" cm="1">
        <f t="array" aca="1" ref="E232" ca="1">IF(B232&lt;&gt;"",SUM(('Attendance table'!$A$2:$A$501=Class!B232)*('Attendance table'!$B$2:$CW$501&lt;&gt;"")*('Attendance table'!$B$1:$CW$1&gt;DATE(YEAR(TODAY()),MONTH(TODAY()),DAY(TODAY())-MOD(WEEKDAY(TODAY())-6,7))-((Table3[حساب الحضور من اخر عدد مرات])*7))),"")</f>
        <v/>
      </c>
      <c r="F232" s="79" t="str" cm="1">
        <f t="array" ref="F232">IF(B232&lt;&gt;"",IF(E232*100/Table3[حساب الحضور من اخر عدد مرات]&gt;100,1,E232/Table3[حساب الحضور من اخر عدد مرات]),"")</f>
        <v/>
      </c>
      <c r="G232" s="77" t="str">
        <f>IF(B232&lt;&gt;"",_xlfn.XLOOKUP(B232,Table1[ID],Table1[tel2]),"")</f>
        <v/>
      </c>
      <c r="H232" s="77" t="str">
        <f>IF(B232&lt;&gt;"",_xlfn.XLOOKUP(B232,Table1[ID],Table1[tel4]),"")</f>
        <v/>
      </c>
      <c r="I232" s="77" t="str">
        <f>IF(B232&lt;&gt;"",_xlfn.XLOOKUP(B232,Table1[ID],Table1[tel3]),"")</f>
        <v/>
      </c>
      <c r="J232" s="77" t="str">
        <f>IF(B232&lt;&gt;"",_xlfn.XLOOKUP(B232,Table1[ID],Table1[tel1]),"")</f>
        <v/>
      </c>
      <c r="K232" s="77" t="str">
        <f>IF($B232&lt;&gt;"",_xlfn.XLOOKUP(B232,Table1[ID],Table1[address1]),"")</f>
        <v/>
      </c>
      <c r="L232" s="77" t="str">
        <f>IF($B232&lt;&gt;"",_xlfn.XLOOKUP(B232,Table1[ID],Table1[address2]),"")</f>
        <v/>
      </c>
      <c r="M232" s="77" t="str">
        <f>IF($B232&lt;&gt;"",_xlfn.XLOOKUP(B232,Table1[ID],Table1[address3]),"")</f>
        <v/>
      </c>
      <c r="N232" s="77" t="str">
        <f>IF($B232&lt;&gt;"",_xlfn.XLOOKUP(B232,Table1[ID],Table1[address4]),"")</f>
        <v/>
      </c>
      <c r="O232" s="77" t="str">
        <f>IF($B232&lt;&gt;"",_xlfn.XLOOKUP(B232,Table1[ID],Table1[address5]),"")</f>
        <v/>
      </c>
      <c r="P232" s="77" t="str">
        <f>IF($B232&lt;&gt;"",_xlfn.XLOOKUP(B232,Table1[ID],Table1[address7]),"")</f>
        <v/>
      </c>
      <c r="Q232" s="77" t="str">
        <f>IF($B232&lt;&gt;"",_xlfn.XLOOKUP(B232,Table1[ID],Table1[address6]),"")</f>
        <v/>
      </c>
      <c r="R232" s="76" t="str">
        <f>IF($B232&lt;&gt;"",_xlfn.XLOOKUP(B232,Table1[ID],Table1[bdate]),"")</f>
        <v/>
      </c>
      <c r="S232" s="77" t="str">
        <f>IF($B232&lt;&gt;"",_xlfn.XLOOKUP(B232,Table1[ID],Table1[school_job]),"")</f>
        <v/>
      </c>
      <c r="T232" s="77" t="str">
        <f>IF($B232&lt;&gt;"",_xlfn.XLOOKUP(B232,Table1[ID],Table1[con_father]),"")</f>
        <v/>
      </c>
      <c r="U232" s="77" t="str">
        <f>IF($B232&lt;&gt;"",_xlfn.XLOOKUP(B232,Table1[ID],Table1[notes]),"")</f>
        <v/>
      </c>
      <c r="V232" s="80" t="str">
        <f>IF(B232&lt;&gt;"",IF(_xlfn.FLOOR.MATH(B232,100)=0,"غير موزع",_xlfn.XLOOKUP(_xlfn.FLOOR.MATH(B232,100),Classes!$A$1:$A$8,Classes!$B$1:$B$8,"error")),"")</f>
        <v/>
      </c>
    </row>
    <row r="233" spans="1:22" s="3" customFormat="1">
      <c r="A233" s="72" t="str">
        <f>IF(B233&lt;&gt;"",IF(_xlfn.XLOOKUP(TEXT(B233,"#"),'Standard report'!$B$5:$B$505,'Standard report'!$C$5:$C$505,"nn")="Company","=HYPERLINK("&amp;""""&amp;"https://raw.githubusercontent.com/KyrillosMorgan/preparatory/main/"&amp;B233&amp;".jpg"&amp;""""&amp;",IMAGE("&amp;""""&amp;"https://raw.githubusercontent.com/KyrillosMorgan/preparatory/main/"&amp;B233&amp;".jpg"&amp;""""&amp;"))",""),"")</f>
        <v/>
      </c>
      <c r="B233" s="77"/>
      <c r="C233" s="77" t="str">
        <f>IF(B233&lt;&gt;"",_xlfn.XLOOKUP(Class!B233,Table1[ID],Table1[fname]),"")</f>
        <v/>
      </c>
      <c r="D233" s="76" t="str" cm="1">
        <f t="array" ref="D233">IF((B233&lt;&gt;"")*(COUNTIF(Table2[ID],Class!B233)&lt;&gt;0),INDEX(Attendance_sorted!$A$1:$CV$500,MATCH(Class!B233,Attendance_sorted!$A$1:$A$500),COUNTIF(Table2[ID],Class!B233)+1),"")</f>
        <v/>
      </c>
      <c r="E233" s="77" t="str" cm="1">
        <f t="array" aca="1" ref="E233" ca="1">IF(B233&lt;&gt;"",SUM(('Attendance table'!$A$2:$A$501=Class!B233)*('Attendance table'!$B$2:$CW$501&lt;&gt;"")*('Attendance table'!$B$1:$CW$1&gt;DATE(YEAR(TODAY()),MONTH(TODAY()),DAY(TODAY())-MOD(WEEKDAY(TODAY())-6,7))-((Table3[حساب الحضور من اخر عدد مرات])*7))),"")</f>
        <v/>
      </c>
      <c r="F233" s="79" t="str" cm="1">
        <f t="array" ref="F233">IF(B233&lt;&gt;"",IF(E233*100/Table3[حساب الحضور من اخر عدد مرات]&gt;100,1,E233/Table3[حساب الحضور من اخر عدد مرات]),"")</f>
        <v/>
      </c>
      <c r="G233" s="77" t="str">
        <f>IF(B233&lt;&gt;"",_xlfn.XLOOKUP(B233,Table1[ID],Table1[tel2]),"")</f>
        <v/>
      </c>
      <c r="H233" s="77" t="str">
        <f>IF(B233&lt;&gt;"",_xlfn.XLOOKUP(B233,Table1[ID],Table1[tel4]),"")</f>
        <v/>
      </c>
      <c r="I233" s="77" t="str">
        <f>IF(B233&lt;&gt;"",_xlfn.XLOOKUP(B233,Table1[ID],Table1[tel3]),"")</f>
        <v/>
      </c>
      <c r="J233" s="77" t="str">
        <f>IF(B233&lt;&gt;"",_xlfn.XLOOKUP(B233,Table1[ID],Table1[tel1]),"")</f>
        <v/>
      </c>
      <c r="K233" s="77" t="str">
        <f>IF($B233&lt;&gt;"",_xlfn.XLOOKUP(B233,Table1[ID],Table1[address1]),"")</f>
        <v/>
      </c>
      <c r="L233" s="77" t="str">
        <f>IF($B233&lt;&gt;"",_xlfn.XLOOKUP(B233,Table1[ID],Table1[address2]),"")</f>
        <v/>
      </c>
      <c r="M233" s="77" t="str">
        <f>IF($B233&lt;&gt;"",_xlfn.XLOOKUP(B233,Table1[ID],Table1[address3]),"")</f>
        <v/>
      </c>
      <c r="N233" s="77" t="str">
        <f>IF($B233&lt;&gt;"",_xlfn.XLOOKUP(B233,Table1[ID],Table1[address4]),"")</f>
        <v/>
      </c>
      <c r="O233" s="77" t="str">
        <f>IF($B233&lt;&gt;"",_xlfn.XLOOKUP(B233,Table1[ID],Table1[address5]),"")</f>
        <v/>
      </c>
      <c r="P233" s="77" t="str">
        <f>IF($B233&lt;&gt;"",_xlfn.XLOOKUP(B233,Table1[ID],Table1[address7]),"")</f>
        <v/>
      </c>
      <c r="Q233" s="77" t="str">
        <f>IF($B233&lt;&gt;"",_xlfn.XLOOKUP(B233,Table1[ID],Table1[address6]),"")</f>
        <v/>
      </c>
      <c r="R233" s="76" t="str">
        <f>IF($B233&lt;&gt;"",_xlfn.XLOOKUP(B233,Table1[ID],Table1[bdate]),"")</f>
        <v/>
      </c>
      <c r="S233" s="77" t="str">
        <f>IF($B233&lt;&gt;"",_xlfn.XLOOKUP(B233,Table1[ID],Table1[school_job]),"")</f>
        <v/>
      </c>
      <c r="T233" s="77" t="str">
        <f>IF($B233&lt;&gt;"",_xlfn.XLOOKUP(B233,Table1[ID],Table1[con_father]),"")</f>
        <v/>
      </c>
      <c r="U233" s="77" t="str">
        <f>IF($B233&lt;&gt;"",_xlfn.XLOOKUP(B233,Table1[ID],Table1[notes]),"")</f>
        <v/>
      </c>
      <c r="V233" s="80" t="str">
        <f>IF(B233&lt;&gt;"",IF(_xlfn.FLOOR.MATH(B233,100)=0,"غير موزع",_xlfn.XLOOKUP(_xlfn.FLOOR.MATH(B233,100),Classes!$A$1:$A$8,Classes!$B$1:$B$8,"error")),"")</f>
        <v/>
      </c>
    </row>
    <row r="234" spans="1:22" s="3" customFormat="1">
      <c r="A234" s="72" t="str">
        <f>IF(B234&lt;&gt;"",IF(_xlfn.XLOOKUP(TEXT(B234,"#"),'Standard report'!$B$5:$B$505,'Standard report'!$C$5:$C$505,"nn")="Company","=HYPERLINK("&amp;""""&amp;"https://raw.githubusercontent.com/KyrillosMorgan/preparatory/main/"&amp;B234&amp;".jpg"&amp;""""&amp;",IMAGE("&amp;""""&amp;"https://raw.githubusercontent.com/KyrillosMorgan/preparatory/main/"&amp;B234&amp;".jpg"&amp;""""&amp;"))",""),"")</f>
        <v/>
      </c>
      <c r="B234" s="77"/>
      <c r="C234" s="77" t="str">
        <f>IF(B234&lt;&gt;"",_xlfn.XLOOKUP(Class!B234,Table1[ID],Table1[fname]),"")</f>
        <v/>
      </c>
      <c r="D234" s="76" t="str" cm="1">
        <f t="array" ref="D234">IF((B234&lt;&gt;"")*(COUNTIF(Table2[ID],Class!B234)&lt;&gt;0),INDEX(Attendance_sorted!$A$1:$CV$500,MATCH(Class!B234,Attendance_sorted!$A$1:$A$500),COUNTIF(Table2[ID],Class!B234)+1),"")</f>
        <v/>
      </c>
      <c r="E234" s="77" t="str" cm="1">
        <f t="array" aca="1" ref="E234" ca="1">IF(B234&lt;&gt;"",SUM(('Attendance table'!$A$2:$A$501=Class!B234)*('Attendance table'!$B$2:$CW$501&lt;&gt;"")*('Attendance table'!$B$1:$CW$1&gt;DATE(YEAR(TODAY()),MONTH(TODAY()),DAY(TODAY())-MOD(WEEKDAY(TODAY())-6,7))-((Table3[حساب الحضور من اخر عدد مرات])*7))),"")</f>
        <v/>
      </c>
      <c r="F234" s="79" t="str" cm="1">
        <f t="array" ref="F234">IF(B234&lt;&gt;"",IF(E234*100/Table3[حساب الحضور من اخر عدد مرات]&gt;100,1,E234/Table3[حساب الحضور من اخر عدد مرات]),"")</f>
        <v/>
      </c>
      <c r="G234" s="77" t="str">
        <f>IF(B234&lt;&gt;"",_xlfn.XLOOKUP(B234,Table1[ID],Table1[tel2]),"")</f>
        <v/>
      </c>
      <c r="H234" s="77" t="str">
        <f>IF(B234&lt;&gt;"",_xlfn.XLOOKUP(B234,Table1[ID],Table1[tel4]),"")</f>
        <v/>
      </c>
      <c r="I234" s="77" t="str">
        <f>IF(B234&lt;&gt;"",_xlfn.XLOOKUP(B234,Table1[ID],Table1[tel3]),"")</f>
        <v/>
      </c>
      <c r="J234" s="77" t="str">
        <f>IF(B234&lt;&gt;"",_xlfn.XLOOKUP(B234,Table1[ID],Table1[tel1]),"")</f>
        <v/>
      </c>
      <c r="K234" s="77" t="str">
        <f>IF($B234&lt;&gt;"",_xlfn.XLOOKUP(B234,Table1[ID],Table1[address1]),"")</f>
        <v/>
      </c>
      <c r="L234" s="77" t="str">
        <f>IF($B234&lt;&gt;"",_xlfn.XLOOKUP(B234,Table1[ID],Table1[address2]),"")</f>
        <v/>
      </c>
      <c r="M234" s="77" t="str">
        <f>IF($B234&lt;&gt;"",_xlfn.XLOOKUP(B234,Table1[ID],Table1[address3]),"")</f>
        <v/>
      </c>
      <c r="N234" s="77" t="str">
        <f>IF($B234&lt;&gt;"",_xlfn.XLOOKUP(B234,Table1[ID],Table1[address4]),"")</f>
        <v/>
      </c>
      <c r="O234" s="77" t="str">
        <f>IF($B234&lt;&gt;"",_xlfn.XLOOKUP(B234,Table1[ID],Table1[address5]),"")</f>
        <v/>
      </c>
      <c r="P234" s="77" t="str">
        <f>IF($B234&lt;&gt;"",_xlfn.XLOOKUP(B234,Table1[ID],Table1[address7]),"")</f>
        <v/>
      </c>
      <c r="Q234" s="77" t="str">
        <f>IF($B234&lt;&gt;"",_xlfn.XLOOKUP(B234,Table1[ID],Table1[address6]),"")</f>
        <v/>
      </c>
      <c r="R234" s="76" t="str">
        <f>IF($B234&lt;&gt;"",_xlfn.XLOOKUP(B234,Table1[ID],Table1[bdate]),"")</f>
        <v/>
      </c>
      <c r="S234" s="77" t="str">
        <f>IF($B234&lt;&gt;"",_xlfn.XLOOKUP(B234,Table1[ID],Table1[school_job]),"")</f>
        <v/>
      </c>
      <c r="T234" s="77" t="str">
        <f>IF($B234&lt;&gt;"",_xlfn.XLOOKUP(B234,Table1[ID],Table1[con_father]),"")</f>
        <v/>
      </c>
      <c r="U234" s="77" t="str">
        <f>IF($B234&lt;&gt;"",_xlfn.XLOOKUP(B234,Table1[ID],Table1[notes]),"")</f>
        <v/>
      </c>
      <c r="V234" s="80" t="str">
        <f>IF(B234&lt;&gt;"",IF(_xlfn.FLOOR.MATH(B234,100)=0,"غير موزع",_xlfn.XLOOKUP(_xlfn.FLOOR.MATH(B234,100),Classes!$A$1:$A$8,Classes!$B$1:$B$8,"error")),"")</f>
        <v/>
      </c>
    </row>
    <row r="235" spans="1:22" s="3" customFormat="1">
      <c r="A235" s="72" t="str">
        <f>IF(B235&lt;&gt;"",IF(_xlfn.XLOOKUP(TEXT(B235,"#"),'Standard report'!$B$5:$B$505,'Standard report'!$C$5:$C$505,"nn")="Company","=HYPERLINK("&amp;""""&amp;"https://raw.githubusercontent.com/KyrillosMorgan/preparatory/main/"&amp;B235&amp;".jpg"&amp;""""&amp;",IMAGE("&amp;""""&amp;"https://raw.githubusercontent.com/KyrillosMorgan/preparatory/main/"&amp;B235&amp;".jpg"&amp;""""&amp;"))",""),"")</f>
        <v/>
      </c>
      <c r="B235" s="77"/>
      <c r="C235" s="77" t="str">
        <f>IF(B235&lt;&gt;"",_xlfn.XLOOKUP(Class!B235,Table1[ID],Table1[fname]),"")</f>
        <v/>
      </c>
      <c r="D235" s="76" t="str" cm="1">
        <f t="array" ref="D235">IF((B235&lt;&gt;"")*(COUNTIF(Table2[ID],Class!B235)&lt;&gt;0),INDEX(Attendance_sorted!$A$1:$CV$500,MATCH(Class!B235,Attendance_sorted!$A$1:$A$500),COUNTIF(Table2[ID],Class!B235)+1),"")</f>
        <v/>
      </c>
      <c r="E235" s="77" t="str" cm="1">
        <f t="array" aca="1" ref="E235" ca="1">IF(B235&lt;&gt;"",SUM(('Attendance table'!$A$2:$A$501=Class!B235)*('Attendance table'!$B$2:$CW$501&lt;&gt;"")*('Attendance table'!$B$1:$CW$1&gt;DATE(YEAR(TODAY()),MONTH(TODAY()),DAY(TODAY())-MOD(WEEKDAY(TODAY())-6,7))-((Table3[حساب الحضور من اخر عدد مرات])*7))),"")</f>
        <v/>
      </c>
      <c r="F235" s="79" t="str" cm="1">
        <f t="array" ref="F235">IF(B235&lt;&gt;"",IF(E235*100/Table3[حساب الحضور من اخر عدد مرات]&gt;100,1,E235/Table3[حساب الحضور من اخر عدد مرات]),"")</f>
        <v/>
      </c>
      <c r="G235" s="77" t="str">
        <f>IF(B235&lt;&gt;"",_xlfn.XLOOKUP(B235,Table1[ID],Table1[tel2]),"")</f>
        <v/>
      </c>
      <c r="H235" s="77" t="str">
        <f>IF(B235&lt;&gt;"",_xlfn.XLOOKUP(B235,Table1[ID],Table1[tel4]),"")</f>
        <v/>
      </c>
      <c r="I235" s="77" t="str">
        <f>IF(B235&lt;&gt;"",_xlfn.XLOOKUP(B235,Table1[ID],Table1[tel3]),"")</f>
        <v/>
      </c>
      <c r="J235" s="77" t="str">
        <f>IF(B235&lt;&gt;"",_xlfn.XLOOKUP(B235,Table1[ID],Table1[tel1]),"")</f>
        <v/>
      </c>
      <c r="K235" s="77" t="str">
        <f>IF($B235&lt;&gt;"",_xlfn.XLOOKUP(B235,Table1[ID],Table1[address1]),"")</f>
        <v/>
      </c>
      <c r="L235" s="77" t="str">
        <f>IF($B235&lt;&gt;"",_xlfn.XLOOKUP(B235,Table1[ID],Table1[address2]),"")</f>
        <v/>
      </c>
      <c r="M235" s="77" t="str">
        <f>IF($B235&lt;&gt;"",_xlfn.XLOOKUP(B235,Table1[ID],Table1[address3]),"")</f>
        <v/>
      </c>
      <c r="N235" s="77" t="str">
        <f>IF($B235&lt;&gt;"",_xlfn.XLOOKUP(B235,Table1[ID],Table1[address4]),"")</f>
        <v/>
      </c>
      <c r="O235" s="77" t="str">
        <f>IF($B235&lt;&gt;"",_xlfn.XLOOKUP(B235,Table1[ID],Table1[address5]),"")</f>
        <v/>
      </c>
      <c r="P235" s="77" t="str">
        <f>IF($B235&lt;&gt;"",_xlfn.XLOOKUP(B235,Table1[ID],Table1[address7]),"")</f>
        <v/>
      </c>
      <c r="Q235" s="77" t="str">
        <f>IF($B235&lt;&gt;"",_xlfn.XLOOKUP(B235,Table1[ID],Table1[address6]),"")</f>
        <v/>
      </c>
      <c r="R235" s="76" t="str">
        <f>IF($B235&lt;&gt;"",_xlfn.XLOOKUP(B235,Table1[ID],Table1[bdate]),"")</f>
        <v/>
      </c>
      <c r="S235" s="77" t="str">
        <f>IF($B235&lt;&gt;"",_xlfn.XLOOKUP(B235,Table1[ID],Table1[school_job]),"")</f>
        <v/>
      </c>
      <c r="T235" s="77" t="str">
        <f>IF($B235&lt;&gt;"",_xlfn.XLOOKUP(B235,Table1[ID],Table1[con_father]),"")</f>
        <v/>
      </c>
      <c r="U235" s="77" t="str">
        <f>IF($B235&lt;&gt;"",_xlfn.XLOOKUP(B235,Table1[ID],Table1[notes]),"")</f>
        <v/>
      </c>
      <c r="V235" s="80" t="str">
        <f>IF(B235&lt;&gt;"",IF(_xlfn.FLOOR.MATH(B235,100)=0,"غير موزع",_xlfn.XLOOKUP(_xlfn.FLOOR.MATH(B235,100),Classes!$A$1:$A$8,Classes!$B$1:$B$8,"error")),"")</f>
        <v/>
      </c>
    </row>
    <row r="236" spans="1:22" s="3" customFormat="1">
      <c r="A236" s="72" t="str">
        <f>IF(B236&lt;&gt;"",IF(_xlfn.XLOOKUP(TEXT(B236,"#"),'Standard report'!$B$5:$B$505,'Standard report'!$C$5:$C$505,"nn")="Company","=HYPERLINK("&amp;""""&amp;"https://raw.githubusercontent.com/KyrillosMorgan/preparatory/main/"&amp;B236&amp;".jpg"&amp;""""&amp;",IMAGE("&amp;""""&amp;"https://raw.githubusercontent.com/KyrillosMorgan/preparatory/main/"&amp;B236&amp;".jpg"&amp;""""&amp;"))",""),"")</f>
        <v/>
      </c>
      <c r="B236" s="77"/>
      <c r="C236" s="77" t="str">
        <f>IF(B236&lt;&gt;"",_xlfn.XLOOKUP(Class!B236,Table1[ID],Table1[fname]),"")</f>
        <v/>
      </c>
      <c r="D236" s="76" t="str" cm="1">
        <f t="array" ref="D236">IF((B236&lt;&gt;"")*(COUNTIF(Table2[ID],Class!B236)&lt;&gt;0),INDEX(Attendance_sorted!$A$1:$CV$500,MATCH(Class!B236,Attendance_sorted!$A$1:$A$500),COUNTIF(Table2[ID],Class!B236)+1),"")</f>
        <v/>
      </c>
      <c r="E236" s="77" t="str" cm="1">
        <f t="array" aca="1" ref="E236" ca="1">IF(B236&lt;&gt;"",SUM(('Attendance table'!$A$2:$A$501=Class!B236)*('Attendance table'!$B$2:$CW$501&lt;&gt;"")*('Attendance table'!$B$1:$CW$1&gt;DATE(YEAR(TODAY()),MONTH(TODAY()),DAY(TODAY())-MOD(WEEKDAY(TODAY())-6,7))-((Table3[حساب الحضور من اخر عدد مرات])*7))),"")</f>
        <v/>
      </c>
      <c r="F236" s="79" t="str" cm="1">
        <f t="array" ref="F236">IF(B236&lt;&gt;"",IF(E236*100/Table3[حساب الحضور من اخر عدد مرات]&gt;100,1,E236/Table3[حساب الحضور من اخر عدد مرات]),"")</f>
        <v/>
      </c>
      <c r="G236" s="77" t="str">
        <f>IF(B236&lt;&gt;"",_xlfn.XLOOKUP(B236,Table1[ID],Table1[tel2]),"")</f>
        <v/>
      </c>
      <c r="H236" s="77" t="str">
        <f>IF(B236&lt;&gt;"",_xlfn.XLOOKUP(B236,Table1[ID],Table1[tel4]),"")</f>
        <v/>
      </c>
      <c r="I236" s="77" t="str">
        <f>IF(B236&lt;&gt;"",_xlfn.XLOOKUP(B236,Table1[ID],Table1[tel3]),"")</f>
        <v/>
      </c>
      <c r="J236" s="77" t="str">
        <f>IF(B236&lt;&gt;"",_xlfn.XLOOKUP(B236,Table1[ID],Table1[tel1]),"")</f>
        <v/>
      </c>
      <c r="K236" s="77" t="str">
        <f>IF($B236&lt;&gt;"",_xlfn.XLOOKUP(B236,Table1[ID],Table1[address1]),"")</f>
        <v/>
      </c>
      <c r="L236" s="77" t="str">
        <f>IF($B236&lt;&gt;"",_xlfn.XLOOKUP(B236,Table1[ID],Table1[address2]),"")</f>
        <v/>
      </c>
      <c r="M236" s="77" t="str">
        <f>IF($B236&lt;&gt;"",_xlfn.XLOOKUP(B236,Table1[ID],Table1[address3]),"")</f>
        <v/>
      </c>
      <c r="N236" s="77" t="str">
        <f>IF($B236&lt;&gt;"",_xlfn.XLOOKUP(B236,Table1[ID],Table1[address4]),"")</f>
        <v/>
      </c>
      <c r="O236" s="77" t="str">
        <f>IF($B236&lt;&gt;"",_xlfn.XLOOKUP(B236,Table1[ID],Table1[address5]),"")</f>
        <v/>
      </c>
      <c r="P236" s="77" t="str">
        <f>IF($B236&lt;&gt;"",_xlfn.XLOOKUP(B236,Table1[ID],Table1[address7]),"")</f>
        <v/>
      </c>
      <c r="Q236" s="77" t="str">
        <f>IF($B236&lt;&gt;"",_xlfn.XLOOKUP(B236,Table1[ID],Table1[address6]),"")</f>
        <v/>
      </c>
      <c r="R236" s="76" t="str">
        <f>IF($B236&lt;&gt;"",_xlfn.XLOOKUP(B236,Table1[ID],Table1[bdate]),"")</f>
        <v/>
      </c>
      <c r="S236" s="77" t="str">
        <f>IF($B236&lt;&gt;"",_xlfn.XLOOKUP(B236,Table1[ID],Table1[school_job]),"")</f>
        <v/>
      </c>
      <c r="T236" s="77" t="str">
        <f>IF($B236&lt;&gt;"",_xlfn.XLOOKUP(B236,Table1[ID],Table1[con_father]),"")</f>
        <v/>
      </c>
      <c r="U236" s="77" t="str">
        <f>IF($B236&lt;&gt;"",_xlfn.XLOOKUP(B236,Table1[ID],Table1[notes]),"")</f>
        <v/>
      </c>
      <c r="V236" s="80" t="str">
        <f>IF(B236&lt;&gt;"",IF(_xlfn.FLOOR.MATH(B236,100)=0,"غير موزع",_xlfn.XLOOKUP(_xlfn.FLOOR.MATH(B236,100),Classes!$A$1:$A$8,Classes!$B$1:$B$8,"error")),"")</f>
        <v/>
      </c>
    </row>
    <row r="237" spans="1:22" s="3" customFormat="1">
      <c r="A237" s="72" t="str">
        <f>IF(B237&lt;&gt;"",IF(_xlfn.XLOOKUP(TEXT(B237,"#"),'Standard report'!$B$5:$B$505,'Standard report'!$C$5:$C$505,"nn")="Company","=HYPERLINK("&amp;""""&amp;"https://raw.githubusercontent.com/KyrillosMorgan/preparatory/main/"&amp;B237&amp;".jpg"&amp;""""&amp;",IMAGE("&amp;""""&amp;"https://raw.githubusercontent.com/KyrillosMorgan/preparatory/main/"&amp;B237&amp;".jpg"&amp;""""&amp;"))",""),"")</f>
        <v/>
      </c>
      <c r="B237" s="77"/>
      <c r="C237" s="77" t="str">
        <f>IF(B237&lt;&gt;"",_xlfn.XLOOKUP(Class!B237,Table1[ID],Table1[fname]),"")</f>
        <v/>
      </c>
      <c r="D237" s="76" t="str" cm="1">
        <f t="array" ref="D237">IF((B237&lt;&gt;"")*(COUNTIF(Table2[ID],Class!B237)&lt;&gt;0),INDEX(Attendance_sorted!$A$1:$CV$500,MATCH(Class!B237,Attendance_sorted!$A$1:$A$500),COUNTIF(Table2[ID],Class!B237)+1),"")</f>
        <v/>
      </c>
      <c r="E237" s="77" t="str" cm="1">
        <f t="array" aca="1" ref="E237" ca="1">IF(B237&lt;&gt;"",SUM(('Attendance table'!$A$2:$A$501=Class!B237)*('Attendance table'!$B$2:$CW$501&lt;&gt;"")*('Attendance table'!$B$1:$CW$1&gt;DATE(YEAR(TODAY()),MONTH(TODAY()),DAY(TODAY())-MOD(WEEKDAY(TODAY())-6,7))-((Table3[حساب الحضور من اخر عدد مرات])*7))),"")</f>
        <v/>
      </c>
      <c r="F237" s="79" t="str" cm="1">
        <f t="array" ref="F237">IF(B237&lt;&gt;"",IF(E237*100/Table3[حساب الحضور من اخر عدد مرات]&gt;100,1,E237/Table3[حساب الحضور من اخر عدد مرات]),"")</f>
        <v/>
      </c>
      <c r="G237" s="77" t="str">
        <f>IF(B237&lt;&gt;"",_xlfn.XLOOKUP(B237,Table1[ID],Table1[tel2]),"")</f>
        <v/>
      </c>
      <c r="H237" s="77" t="str">
        <f>IF(B237&lt;&gt;"",_xlfn.XLOOKUP(B237,Table1[ID],Table1[tel4]),"")</f>
        <v/>
      </c>
      <c r="I237" s="77" t="str">
        <f>IF(B237&lt;&gt;"",_xlfn.XLOOKUP(B237,Table1[ID],Table1[tel3]),"")</f>
        <v/>
      </c>
      <c r="J237" s="77" t="str">
        <f>IF(B237&lt;&gt;"",_xlfn.XLOOKUP(B237,Table1[ID],Table1[tel1]),"")</f>
        <v/>
      </c>
      <c r="K237" s="77" t="str">
        <f>IF($B237&lt;&gt;"",_xlfn.XLOOKUP(B237,Table1[ID],Table1[address1]),"")</f>
        <v/>
      </c>
      <c r="L237" s="77" t="str">
        <f>IF($B237&lt;&gt;"",_xlfn.XLOOKUP(B237,Table1[ID],Table1[address2]),"")</f>
        <v/>
      </c>
      <c r="M237" s="77" t="str">
        <f>IF($B237&lt;&gt;"",_xlfn.XLOOKUP(B237,Table1[ID],Table1[address3]),"")</f>
        <v/>
      </c>
      <c r="N237" s="77" t="str">
        <f>IF($B237&lt;&gt;"",_xlfn.XLOOKUP(B237,Table1[ID],Table1[address4]),"")</f>
        <v/>
      </c>
      <c r="O237" s="77" t="str">
        <f>IF($B237&lt;&gt;"",_xlfn.XLOOKUP(B237,Table1[ID],Table1[address5]),"")</f>
        <v/>
      </c>
      <c r="P237" s="77" t="str">
        <f>IF($B237&lt;&gt;"",_xlfn.XLOOKUP(B237,Table1[ID],Table1[address7]),"")</f>
        <v/>
      </c>
      <c r="Q237" s="77" t="str">
        <f>IF($B237&lt;&gt;"",_xlfn.XLOOKUP(B237,Table1[ID],Table1[address6]),"")</f>
        <v/>
      </c>
      <c r="R237" s="76" t="str">
        <f>IF($B237&lt;&gt;"",_xlfn.XLOOKUP(B237,Table1[ID],Table1[bdate]),"")</f>
        <v/>
      </c>
      <c r="S237" s="77" t="str">
        <f>IF($B237&lt;&gt;"",_xlfn.XLOOKUP(B237,Table1[ID],Table1[school_job]),"")</f>
        <v/>
      </c>
      <c r="T237" s="77" t="str">
        <f>IF($B237&lt;&gt;"",_xlfn.XLOOKUP(B237,Table1[ID],Table1[con_father]),"")</f>
        <v/>
      </c>
      <c r="U237" s="77" t="str">
        <f>IF($B237&lt;&gt;"",_xlfn.XLOOKUP(B237,Table1[ID],Table1[notes]),"")</f>
        <v/>
      </c>
      <c r="V237" s="80" t="str">
        <f>IF(B237&lt;&gt;"",IF(_xlfn.FLOOR.MATH(B237,100)=0,"غير موزع",_xlfn.XLOOKUP(_xlfn.FLOOR.MATH(B237,100),Classes!$A$1:$A$8,Classes!$B$1:$B$8,"error")),"")</f>
        <v/>
      </c>
    </row>
    <row r="238" spans="1:22" s="3" customFormat="1">
      <c r="A238" s="72" t="str">
        <f>IF(B238&lt;&gt;"",IF(_xlfn.XLOOKUP(TEXT(B238,"#"),'Standard report'!$B$5:$B$505,'Standard report'!$C$5:$C$505,"nn")="Company","=HYPERLINK("&amp;""""&amp;"https://raw.githubusercontent.com/KyrillosMorgan/preparatory/main/"&amp;B238&amp;".jpg"&amp;""""&amp;",IMAGE("&amp;""""&amp;"https://raw.githubusercontent.com/KyrillosMorgan/preparatory/main/"&amp;B238&amp;".jpg"&amp;""""&amp;"))",""),"")</f>
        <v/>
      </c>
      <c r="B238" s="77"/>
      <c r="C238" s="77" t="str">
        <f>IF(B238&lt;&gt;"",_xlfn.XLOOKUP(Class!B238,Table1[ID],Table1[fname]),"")</f>
        <v/>
      </c>
      <c r="D238" s="76" t="str" cm="1">
        <f t="array" ref="D238">IF((B238&lt;&gt;"")*(COUNTIF(Table2[ID],Class!B238)&lt;&gt;0),INDEX(Attendance_sorted!$A$1:$CV$500,MATCH(Class!B238,Attendance_sorted!$A$1:$A$500),COUNTIF(Table2[ID],Class!B238)+1),"")</f>
        <v/>
      </c>
      <c r="E238" s="77" t="str" cm="1">
        <f t="array" aca="1" ref="E238" ca="1">IF(B238&lt;&gt;"",SUM(('Attendance table'!$A$2:$A$501=Class!B238)*('Attendance table'!$B$2:$CW$501&lt;&gt;"")*('Attendance table'!$B$1:$CW$1&gt;DATE(YEAR(TODAY()),MONTH(TODAY()),DAY(TODAY())-MOD(WEEKDAY(TODAY())-6,7))-((Table3[حساب الحضور من اخر عدد مرات])*7))),"")</f>
        <v/>
      </c>
      <c r="F238" s="79" t="str" cm="1">
        <f t="array" ref="F238">IF(B238&lt;&gt;"",IF(E238*100/Table3[حساب الحضور من اخر عدد مرات]&gt;100,1,E238/Table3[حساب الحضور من اخر عدد مرات]),"")</f>
        <v/>
      </c>
      <c r="G238" s="77" t="str">
        <f>IF(B238&lt;&gt;"",_xlfn.XLOOKUP(B238,Table1[ID],Table1[tel2]),"")</f>
        <v/>
      </c>
      <c r="H238" s="77" t="str">
        <f>IF(B238&lt;&gt;"",_xlfn.XLOOKUP(B238,Table1[ID],Table1[tel4]),"")</f>
        <v/>
      </c>
      <c r="I238" s="77" t="str">
        <f>IF(B238&lt;&gt;"",_xlfn.XLOOKUP(B238,Table1[ID],Table1[tel3]),"")</f>
        <v/>
      </c>
      <c r="J238" s="77" t="str">
        <f>IF(B238&lt;&gt;"",_xlfn.XLOOKUP(B238,Table1[ID],Table1[tel1]),"")</f>
        <v/>
      </c>
      <c r="K238" s="77" t="str">
        <f>IF($B238&lt;&gt;"",_xlfn.XLOOKUP(B238,Table1[ID],Table1[address1]),"")</f>
        <v/>
      </c>
      <c r="L238" s="77" t="str">
        <f>IF($B238&lt;&gt;"",_xlfn.XLOOKUP(B238,Table1[ID],Table1[address2]),"")</f>
        <v/>
      </c>
      <c r="M238" s="77" t="str">
        <f>IF($B238&lt;&gt;"",_xlfn.XLOOKUP(B238,Table1[ID],Table1[address3]),"")</f>
        <v/>
      </c>
      <c r="N238" s="77" t="str">
        <f>IF($B238&lt;&gt;"",_xlfn.XLOOKUP(B238,Table1[ID],Table1[address4]),"")</f>
        <v/>
      </c>
      <c r="O238" s="77" t="str">
        <f>IF($B238&lt;&gt;"",_xlfn.XLOOKUP(B238,Table1[ID],Table1[address5]),"")</f>
        <v/>
      </c>
      <c r="P238" s="77" t="str">
        <f>IF($B238&lt;&gt;"",_xlfn.XLOOKUP(B238,Table1[ID],Table1[address7]),"")</f>
        <v/>
      </c>
      <c r="Q238" s="77" t="str">
        <f>IF($B238&lt;&gt;"",_xlfn.XLOOKUP(B238,Table1[ID],Table1[address6]),"")</f>
        <v/>
      </c>
      <c r="R238" s="76" t="str">
        <f>IF($B238&lt;&gt;"",_xlfn.XLOOKUP(B238,Table1[ID],Table1[bdate]),"")</f>
        <v/>
      </c>
      <c r="S238" s="77" t="str">
        <f>IF($B238&lt;&gt;"",_xlfn.XLOOKUP(B238,Table1[ID],Table1[school_job]),"")</f>
        <v/>
      </c>
      <c r="T238" s="77" t="str">
        <f>IF($B238&lt;&gt;"",_xlfn.XLOOKUP(B238,Table1[ID],Table1[con_father]),"")</f>
        <v/>
      </c>
      <c r="U238" s="77" t="str">
        <f>IF($B238&lt;&gt;"",_xlfn.XLOOKUP(B238,Table1[ID],Table1[notes]),"")</f>
        <v/>
      </c>
      <c r="V238" s="80" t="str">
        <f>IF(B238&lt;&gt;"",IF(_xlfn.FLOOR.MATH(B238,100)=0,"غير موزع",_xlfn.XLOOKUP(_xlfn.FLOOR.MATH(B238,100),Classes!$A$1:$A$8,Classes!$B$1:$B$8,"error")),"")</f>
        <v/>
      </c>
    </row>
    <row r="239" spans="1:22" s="3" customFormat="1">
      <c r="A239" s="72" t="str">
        <f>IF(B239&lt;&gt;"",IF(_xlfn.XLOOKUP(TEXT(B239,"#"),'Standard report'!$B$5:$B$505,'Standard report'!$C$5:$C$505,"nn")="Company","=HYPERLINK("&amp;""""&amp;"https://raw.githubusercontent.com/KyrillosMorgan/preparatory/main/"&amp;B239&amp;".jpg"&amp;""""&amp;",IMAGE("&amp;""""&amp;"https://raw.githubusercontent.com/KyrillosMorgan/preparatory/main/"&amp;B239&amp;".jpg"&amp;""""&amp;"))",""),"")</f>
        <v/>
      </c>
      <c r="B239" s="77"/>
      <c r="C239" s="77" t="str">
        <f>IF(B239&lt;&gt;"",_xlfn.XLOOKUP(Class!B239,Table1[ID],Table1[fname]),"")</f>
        <v/>
      </c>
      <c r="D239" s="76" t="str" cm="1">
        <f t="array" ref="D239">IF((B239&lt;&gt;"")*(COUNTIF(Table2[ID],Class!B239)&lt;&gt;0),INDEX(Attendance_sorted!$A$1:$CV$500,MATCH(Class!B239,Attendance_sorted!$A$1:$A$500),COUNTIF(Table2[ID],Class!B239)+1),"")</f>
        <v/>
      </c>
      <c r="E239" s="77" t="str" cm="1">
        <f t="array" aca="1" ref="E239" ca="1">IF(B239&lt;&gt;"",SUM(('Attendance table'!$A$2:$A$501=Class!B239)*('Attendance table'!$B$2:$CW$501&lt;&gt;"")*('Attendance table'!$B$1:$CW$1&gt;DATE(YEAR(TODAY()),MONTH(TODAY()),DAY(TODAY())-MOD(WEEKDAY(TODAY())-6,7))-((Table3[حساب الحضور من اخر عدد مرات])*7))),"")</f>
        <v/>
      </c>
      <c r="F239" s="79" t="str" cm="1">
        <f t="array" ref="F239">IF(B239&lt;&gt;"",IF(E239*100/Table3[حساب الحضور من اخر عدد مرات]&gt;100,1,E239/Table3[حساب الحضور من اخر عدد مرات]),"")</f>
        <v/>
      </c>
      <c r="G239" s="77" t="str">
        <f>IF(B239&lt;&gt;"",_xlfn.XLOOKUP(B239,Table1[ID],Table1[tel2]),"")</f>
        <v/>
      </c>
      <c r="H239" s="77" t="str">
        <f>IF(B239&lt;&gt;"",_xlfn.XLOOKUP(B239,Table1[ID],Table1[tel4]),"")</f>
        <v/>
      </c>
      <c r="I239" s="77" t="str">
        <f>IF(B239&lt;&gt;"",_xlfn.XLOOKUP(B239,Table1[ID],Table1[tel3]),"")</f>
        <v/>
      </c>
      <c r="J239" s="77" t="str">
        <f>IF(B239&lt;&gt;"",_xlfn.XLOOKUP(B239,Table1[ID],Table1[tel1]),"")</f>
        <v/>
      </c>
      <c r="K239" s="77" t="str">
        <f>IF($B239&lt;&gt;"",_xlfn.XLOOKUP(B239,Table1[ID],Table1[address1]),"")</f>
        <v/>
      </c>
      <c r="L239" s="77" t="str">
        <f>IF($B239&lt;&gt;"",_xlfn.XLOOKUP(B239,Table1[ID],Table1[address2]),"")</f>
        <v/>
      </c>
      <c r="M239" s="77" t="str">
        <f>IF($B239&lt;&gt;"",_xlfn.XLOOKUP(B239,Table1[ID],Table1[address3]),"")</f>
        <v/>
      </c>
      <c r="N239" s="77" t="str">
        <f>IF($B239&lt;&gt;"",_xlfn.XLOOKUP(B239,Table1[ID],Table1[address4]),"")</f>
        <v/>
      </c>
      <c r="O239" s="77" t="str">
        <f>IF($B239&lt;&gt;"",_xlfn.XLOOKUP(B239,Table1[ID],Table1[address5]),"")</f>
        <v/>
      </c>
      <c r="P239" s="77" t="str">
        <f>IF($B239&lt;&gt;"",_xlfn.XLOOKUP(B239,Table1[ID],Table1[address7]),"")</f>
        <v/>
      </c>
      <c r="Q239" s="77" t="str">
        <f>IF($B239&lt;&gt;"",_xlfn.XLOOKUP(B239,Table1[ID],Table1[address6]),"")</f>
        <v/>
      </c>
      <c r="R239" s="76" t="str">
        <f>IF($B239&lt;&gt;"",_xlfn.XLOOKUP(B239,Table1[ID],Table1[bdate]),"")</f>
        <v/>
      </c>
      <c r="S239" s="77" t="str">
        <f>IF($B239&lt;&gt;"",_xlfn.XLOOKUP(B239,Table1[ID],Table1[school_job]),"")</f>
        <v/>
      </c>
      <c r="T239" s="77" t="str">
        <f>IF($B239&lt;&gt;"",_xlfn.XLOOKUP(B239,Table1[ID],Table1[con_father]),"")</f>
        <v/>
      </c>
      <c r="U239" s="77" t="str">
        <f>IF($B239&lt;&gt;"",_xlfn.XLOOKUP(B239,Table1[ID],Table1[notes]),"")</f>
        <v/>
      </c>
      <c r="V239" s="80" t="str">
        <f>IF(B239&lt;&gt;"",IF(_xlfn.FLOOR.MATH(B239,100)=0,"غير موزع",_xlfn.XLOOKUP(_xlfn.FLOOR.MATH(B239,100),Classes!$A$1:$A$8,Classes!$B$1:$B$8,"error")),"")</f>
        <v/>
      </c>
    </row>
    <row r="240" spans="1:22" s="3" customFormat="1">
      <c r="A240" s="72" t="str">
        <f>IF(B240&lt;&gt;"",IF(_xlfn.XLOOKUP(TEXT(B240,"#"),'Standard report'!$B$5:$B$505,'Standard report'!$C$5:$C$505,"nn")="Company","=HYPERLINK("&amp;""""&amp;"https://raw.githubusercontent.com/KyrillosMorgan/preparatory/main/"&amp;B240&amp;".jpg"&amp;""""&amp;",IMAGE("&amp;""""&amp;"https://raw.githubusercontent.com/KyrillosMorgan/preparatory/main/"&amp;B240&amp;".jpg"&amp;""""&amp;"))",""),"")</f>
        <v/>
      </c>
      <c r="B240" s="77"/>
      <c r="C240" s="77" t="str">
        <f>IF(B240&lt;&gt;"",_xlfn.XLOOKUP(Class!B240,Table1[ID],Table1[fname]),"")</f>
        <v/>
      </c>
      <c r="D240" s="76" t="str" cm="1">
        <f t="array" ref="D240">IF((B240&lt;&gt;"")*(COUNTIF(Table2[ID],Class!B240)&lt;&gt;0),INDEX(Attendance_sorted!$A$1:$CV$500,MATCH(Class!B240,Attendance_sorted!$A$1:$A$500),COUNTIF(Table2[ID],Class!B240)+1),"")</f>
        <v/>
      </c>
      <c r="E240" s="77" t="str" cm="1">
        <f t="array" aca="1" ref="E240" ca="1">IF(B240&lt;&gt;"",SUM(('Attendance table'!$A$2:$A$501=Class!B240)*('Attendance table'!$B$2:$CW$501&lt;&gt;"")*('Attendance table'!$B$1:$CW$1&gt;DATE(YEAR(TODAY()),MONTH(TODAY()),DAY(TODAY())-MOD(WEEKDAY(TODAY())-6,7))-((Table3[حساب الحضور من اخر عدد مرات])*7))),"")</f>
        <v/>
      </c>
      <c r="F240" s="79" t="str" cm="1">
        <f t="array" ref="F240">IF(B240&lt;&gt;"",IF(E240*100/Table3[حساب الحضور من اخر عدد مرات]&gt;100,1,E240/Table3[حساب الحضور من اخر عدد مرات]),"")</f>
        <v/>
      </c>
      <c r="G240" s="77" t="str">
        <f>IF(B240&lt;&gt;"",_xlfn.XLOOKUP(B240,Table1[ID],Table1[tel2]),"")</f>
        <v/>
      </c>
      <c r="H240" s="77" t="str">
        <f>IF(B240&lt;&gt;"",_xlfn.XLOOKUP(B240,Table1[ID],Table1[tel4]),"")</f>
        <v/>
      </c>
      <c r="I240" s="77" t="str">
        <f>IF(B240&lt;&gt;"",_xlfn.XLOOKUP(B240,Table1[ID],Table1[tel3]),"")</f>
        <v/>
      </c>
      <c r="J240" s="77" t="str">
        <f>IF(B240&lt;&gt;"",_xlfn.XLOOKUP(B240,Table1[ID],Table1[tel1]),"")</f>
        <v/>
      </c>
      <c r="K240" s="77" t="str">
        <f>IF($B240&lt;&gt;"",_xlfn.XLOOKUP(B240,Table1[ID],Table1[address1]),"")</f>
        <v/>
      </c>
      <c r="L240" s="77" t="str">
        <f>IF($B240&lt;&gt;"",_xlfn.XLOOKUP(B240,Table1[ID],Table1[address2]),"")</f>
        <v/>
      </c>
      <c r="M240" s="77" t="str">
        <f>IF($B240&lt;&gt;"",_xlfn.XLOOKUP(B240,Table1[ID],Table1[address3]),"")</f>
        <v/>
      </c>
      <c r="N240" s="77" t="str">
        <f>IF($B240&lt;&gt;"",_xlfn.XLOOKUP(B240,Table1[ID],Table1[address4]),"")</f>
        <v/>
      </c>
      <c r="O240" s="77" t="str">
        <f>IF($B240&lt;&gt;"",_xlfn.XLOOKUP(B240,Table1[ID],Table1[address5]),"")</f>
        <v/>
      </c>
      <c r="P240" s="77" t="str">
        <f>IF($B240&lt;&gt;"",_xlfn.XLOOKUP(B240,Table1[ID],Table1[address7]),"")</f>
        <v/>
      </c>
      <c r="Q240" s="77" t="str">
        <f>IF($B240&lt;&gt;"",_xlfn.XLOOKUP(B240,Table1[ID],Table1[address6]),"")</f>
        <v/>
      </c>
      <c r="R240" s="76" t="str">
        <f>IF($B240&lt;&gt;"",_xlfn.XLOOKUP(B240,Table1[ID],Table1[bdate]),"")</f>
        <v/>
      </c>
      <c r="S240" s="77" t="str">
        <f>IF($B240&lt;&gt;"",_xlfn.XLOOKUP(B240,Table1[ID],Table1[school_job]),"")</f>
        <v/>
      </c>
      <c r="T240" s="77" t="str">
        <f>IF($B240&lt;&gt;"",_xlfn.XLOOKUP(B240,Table1[ID],Table1[con_father]),"")</f>
        <v/>
      </c>
      <c r="U240" s="77" t="str">
        <f>IF($B240&lt;&gt;"",_xlfn.XLOOKUP(B240,Table1[ID],Table1[notes]),"")</f>
        <v/>
      </c>
      <c r="V240" s="80" t="str">
        <f>IF(B240&lt;&gt;"",IF(_xlfn.FLOOR.MATH(B240,100)=0,"غير موزع",_xlfn.XLOOKUP(_xlfn.FLOOR.MATH(B240,100),Classes!$A$1:$A$8,Classes!$B$1:$B$8,"error")),"")</f>
        <v/>
      </c>
    </row>
    <row r="241" spans="1:22" s="3" customFormat="1">
      <c r="A241" s="72" t="str">
        <f>IF(B241&lt;&gt;"",IF(_xlfn.XLOOKUP(TEXT(B241,"#"),'Standard report'!$B$5:$B$505,'Standard report'!$C$5:$C$505,"nn")="Company","=HYPERLINK("&amp;""""&amp;"https://raw.githubusercontent.com/KyrillosMorgan/preparatory/main/"&amp;B241&amp;".jpg"&amp;""""&amp;",IMAGE("&amp;""""&amp;"https://raw.githubusercontent.com/KyrillosMorgan/preparatory/main/"&amp;B241&amp;".jpg"&amp;""""&amp;"))",""),"")</f>
        <v/>
      </c>
      <c r="B241" s="77"/>
      <c r="C241" s="77" t="str">
        <f>IF(B241&lt;&gt;"",_xlfn.XLOOKUP(Class!B241,Table1[ID],Table1[fname]),"")</f>
        <v/>
      </c>
      <c r="D241" s="76" t="str" cm="1">
        <f t="array" ref="D241">IF((B241&lt;&gt;"")*(COUNTIF(Table2[ID],Class!B241)&lt;&gt;0),INDEX(Attendance_sorted!$A$1:$CV$500,MATCH(Class!B241,Attendance_sorted!$A$1:$A$500),COUNTIF(Table2[ID],Class!B241)+1),"")</f>
        <v/>
      </c>
      <c r="E241" s="77" t="str" cm="1">
        <f t="array" aca="1" ref="E241" ca="1">IF(B241&lt;&gt;"",SUM(('Attendance table'!$A$2:$A$501=Class!B241)*('Attendance table'!$B$2:$CW$501&lt;&gt;"")*('Attendance table'!$B$1:$CW$1&gt;DATE(YEAR(TODAY()),MONTH(TODAY()),DAY(TODAY())-MOD(WEEKDAY(TODAY())-6,7))-((Table3[حساب الحضور من اخر عدد مرات])*7))),"")</f>
        <v/>
      </c>
      <c r="F241" s="79" t="str" cm="1">
        <f t="array" ref="F241">IF(B241&lt;&gt;"",IF(E241*100/Table3[حساب الحضور من اخر عدد مرات]&gt;100,1,E241/Table3[حساب الحضور من اخر عدد مرات]),"")</f>
        <v/>
      </c>
      <c r="G241" s="77" t="str">
        <f>IF(B241&lt;&gt;"",_xlfn.XLOOKUP(B241,Table1[ID],Table1[tel2]),"")</f>
        <v/>
      </c>
      <c r="H241" s="77" t="str">
        <f>IF(B241&lt;&gt;"",_xlfn.XLOOKUP(B241,Table1[ID],Table1[tel4]),"")</f>
        <v/>
      </c>
      <c r="I241" s="77" t="str">
        <f>IF(B241&lt;&gt;"",_xlfn.XLOOKUP(B241,Table1[ID],Table1[tel3]),"")</f>
        <v/>
      </c>
      <c r="J241" s="77" t="str">
        <f>IF(B241&lt;&gt;"",_xlfn.XLOOKUP(B241,Table1[ID],Table1[tel1]),"")</f>
        <v/>
      </c>
      <c r="K241" s="77" t="str">
        <f>IF($B241&lt;&gt;"",_xlfn.XLOOKUP(B241,Table1[ID],Table1[address1]),"")</f>
        <v/>
      </c>
      <c r="L241" s="77" t="str">
        <f>IF($B241&lt;&gt;"",_xlfn.XLOOKUP(B241,Table1[ID],Table1[address2]),"")</f>
        <v/>
      </c>
      <c r="M241" s="77" t="str">
        <f>IF($B241&lt;&gt;"",_xlfn.XLOOKUP(B241,Table1[ID],Table1[address3]),"")</f>
        <v/>
      </c>
      <c r="N241" s="77" t="str">
        <f>IF($B241&lt;&gt;"",_xlfn.XLOOKUP(B241,Table1[ID],Table1[address4]),"")</f>
        <v/>
      </c>
      <c r="O241" s="77" t="str">
        <f>IF($B241&lt;&gt;"",_xlfn.XLOOKUP(B241,Table1[ID],Table1[address5]),"")</f>
        <v/>
      </c>
      <c r="P241" s="77" t="str">
        <f>IF($B241&lt;&gt;"",_xlfn.XLOOKUP(B241,Table1[ID],Table1[address7]),"")</f>
        <v/>
      </c>
      <c r="Q241" s="77" t="str">
        <f>IF($B241&lt;&gt;"",_xlfn.XLOOKUP(B241,Table1[ID],Table1[address6]),"")</f>
        <v/>
      </c>
      <c r="R241" s="76" t="str">
        <f>IF($B241&lt;&gt;"",_xlfn.XLOOKUP(B241,Table1[ID],Table1[bdate]),"")</f>
        <v/>
      </c>
      <c r="S241" s="77" t="str">
        <f>IF($B241&lt;&gt;"",_xlfn.XLOOKUP(B241,Table1[ID],Table1[school_job]),"")</f>
        <v/>
      </c>
      <c r="T241" s="77" t="str">
        <f>IF($B241&lt;&gt;"",_xlfn.XLOOKUP(B241,Table1[ID],Table1[con_father]),"")</f>
        <v/>
      </c>
      <c r="U241" s="77" t="str">
        <f>IF($B241&lt;&gt;"",_xlfn.XLOOKUP(B241,Table1[ID],Table1[notes]),"")</f>
        <v/>
      </c>
      <c r="V241" s="80" t="str">
        <f>IF(B241&lt;&gt;"",IF(_xlfn.FLOOR.MATH(B241,100)=0,"غير موزع",_xlfn.XLOOKUP(_xlfn.FLOOR.MATH(B241,100),Classes!$A$1:$A$8,Classes!$B$1:$B$8,"error")),"")</f>
        <v/>
      </c>
    </row>
    <row r="242" spans="1:22" s="3" customFormat="1">
      <c r="A242" s="72" t="str">
        <f>IF(B242&lt;&gt;"",IF(_xlfn.XLOOKUP(TEXT(B242,"#"),'Standard report'!$B$5:$B$505,'Standard report'!$C$5:$C$505,"nn")="Company","=HYPERLINK("&amp;""""&amp;"https://raw.githubusercontent.com/KyrillosMorgan/preparatory/main/"&amp;B242&amp;".jpg"&amp;""""&amp;",IMAGE("&amp;""""&amp;"https://raw.githubusercontent.com/KyrillosMorgan/preparatory/main/"&amp;B242&amp;".jpg"&amp;""""&amp;"))",""),"")</f>
        <v/>
      </c>
      <c r="B242" s="77"/>
      <c r="C242" s="77" t="str">
        <f>IF(B242&lt;&gt;"",_xlfn.XLOOKUP(Class!B242,Table1[ID],Table1[fname]),"")</f>
        <v/>
      </c>
      <c r="D242" s="76" t="str" cm="1">
        <f t="array" ref="D242">IF((B242&lt;&gt;"")*(COUNTIF(Table2[ID],Class!B242)&lt;&gt;0),INDEX(Attendance_sorted!$A$1:$CV$500,MATCH(Class!B242,Attendance_sorted!$A$1:$A$500),COUNTIF(Table2[ID],Class!B242)+1),"")</f>
        <v/>
      </c>
      <c r="E242" s="77" t="str" cm="1">
        <f t="array" aca="1" ref="E242" ca="1">IF(B242&lt;&gt;"",SUM(('Attendance table'!$A$2:$A$501=Class!B242)*('Attendance table'!$B$2:$CW$501&lt;&gt;"")*('Attendance table'!$B$1:$CW$1&gt;DATE(YEAR(TODAY()),MONTH(TODAY()),DAY(TODAY())-MOD(WEEKDAY(TODAY())-6,7))-((Table3[حساب الحضور من اخر عدد مرات])*7))),"")</f>
        <v/>
      </c>
      <c r="F242" s="79" t="str" cm="1">
        <f t="array" ref="F242">IF(B242&lt;&gt;"",IF(E242*100/Table3[حساب الحضور من اخر عدد مرات]&gt;100,1,E242/Table3[حساب الحضور من اخر عدد مرات]),"")</f>
        <v/>
      </c>
      <c r="G242" s="77" t="str">
        <f>IF(B242&lt;&gt;"",_xlfn.XLOOKUP(B242,Table1[ID],Table1[tel2]),"")</f>
        <v/>
      </c>
      <c r="H242" s="77" t="str">
        <f>IF(B242&lt;&gt;"",_xlfn.XLOOKUP(B242,Table1[ID],Table1[tel4]),"")</f>
        <v/>
      </c>
      <c r="I242" s="77" t="str">
        <f>IF(B242&lt;&gt;"",_xlfn.XLOOKUP(B242,Table1[ID],Table1[tel3]),"")</f>
        <v/>
      </c>
      <c r="J242" s="77" t="str">
        <f>IF(B242&lt;&gt;"",_xlfn.XLOOKUP(B242,Table1[ID],Table1[tel1]),"")</f>
        <v/>
      </c>
      <c r="K242" s="77" t="str">
        <f>IF($B242&lt;&gt;"",_xlfn.XLOOKUP(B242,Table1[ID],Table1[address1]),"")</f>
        <v/>
      </c>
      <c r="L242" s="77" t="str">
        <f>IF($B242&lt;&gt;"",_xlfn.XLOOKUP(B242,Table1[ID],Table1[address2]),"")</f>
        <v/>
      </c>
      <c r="M242" s="77" t="str">
        <f>IF($B242&lt;&gt;"",_xlfn.XLOOKUP(B242,Table1[ID],Table1[address3]),"")</f>
        <v/>
      </c>
      <c r="N242" s="77" t="str">
        <f>IF($B242&lt;&gt;"",_xlfn.XLOOKUP(B242,Table1[ID],Table1[address4]),"")</f>
        <v/>
      </c>
      <c r="O242" s="77" t="str">
        <f>IF($B242&lt;&gt;"",_xlfn.XLOOKUP(B242,Table1[ID],Table1[address5]),"")</f>
        <v/>
      </c>
      <c r="P242" s="77" t="str">
        <f>IF($B242&lt;&gt;"",_xlfn.XLOOKUP(B242,Table1[ID],Table1[address7]),"")</f>
        <v/>
      </c>
      <c r="Q242" s="77" t="str">
        <f>IF($B242&lt;&gt;"",_xlfn.XLOOKUP(B242,Table1[ID],Table1[address6]),"")</f>
        <v/>
      </c>
      <c r="R242" s="76" t="str">
        <f>IF($B242&lt;&gt;"",_xlfn.XLOOKUP(B242,Table1[ID],Table1[bdate]),"")</f>
        <v/>
      </c>
      <c r="S242" s="77" t="str">
        <f>IF($B242&lt;&gt;"",_xlfn.XLOOKUP(B242,Table1[ID],Table1[school_job]),"")</f>
        <v/>
      </c>
      <c r="T242" s="77" t="str">
        <f>IF($B242&lt;&gt;"",_xlfn.XLOOKUP(B242,Table1[ID],Table1[con_father]),"")</f>
        <v/>
      </c>
      <c r="U242" s="77" t="str">
        <f>IF($B242&lt;&gt;"",_xlfn.XLOOKUP(B242,Table1[ID],Table1[notes]),"")</f>
        <v/>
      </c>
      <c r="V242" s="80" t="str">
        <f>IF(B242&lt;&gt;"",IF(_xlfn.FLOOR.MATH(B242,100)=0,"غير موزع",_xlfn.XLOOKUP(_xlfn.FLOOR.MATH(B242,100),Classes!$A$1:$A$8,Classes!$B$1:$B$8,"error")),"")</f>
        <v/>
      </c>
    </row>
    <row r="243" spans="1:22" s="3" customFormat="1">
      <c r="A243" s="72" t="str">
        <f>IF(B243&lt;&gt;"",IF(_xlfn.XLOOKUP(TEXT(B243,"#"),'Standard report'!$B$5:$B$505,'Standard report'!$C$5:$C$505,"nn")="Company","=HYPERLINK("&amp;""""&amp;"https://raw.githubusercontent.com/KyrillosMorgan/preparatory/main/"&amp;B243&amp;".jpg"&amp;""""&amp;",IMAGE("&amp;""""&amp;"https://raw.githubusercontent.com/KyrillosMorgan/preparatory/main/"&amp;B243&amp;".jpg"&amp;""""&amp;"))",""),"")</f>
        <v/>
      </c>
      <c r="B243" s="77"/>
      <c r="C243" s="77" t="str">
        <f>IF(B243&lt;&gt;"",_xlfn.XLOOKUP(Class!B243,Table1[ID],Table1[fname]),"")</f>
        <v/>
      </c>
      <c r="D243" s="76" t="str" cm="1">
        <f t="array" ref="D243">IF((B243&lt;&gt;"")*(COUNTIF(Table2[ID],Class!B243)&lt;&gt;0),INDEX(Attendance_sorted!$A$1:$CV$500,MATCH(Class!B243,Attendance_sorted!$A$1:$A$500),COUNTIF(Table2[ID],Class!B243)+1),"")</f>
        <v/>
      </c>
      <c r="E243" s="77" t="str" cm="1">
        <f t="array" aca="1" ref="E243" ca="1">IF(B243&lt;&gt;"",SUM(('Attendance table'!$A$2:$A$501=Class!B243)*('Attendance table'!$B$2:$CW$501&lt;&gt;"")*('Attendance table'!$B$1:$CW$1&gt;DATE(YEAR(TODAY()),MONTH(TODAY()),DAY(TODAY())-MOD(WEEKDAY(TODAY())-6,7))-((Table3[حساب الحضور من اخر عدد مرات])*7))),"")</f>
        <v/>
      </c>
      <c r="F243" s="79" t="str" cm="1">
        <f t="array" ref="F243">IF(B243&lt;&gt;"",IF(E243*100/Table3[حساب الحضور من اخر عدد مرات]&gt;100,1,E243/Table3[حساب الحضور من اخر عدد مرات]),"")</f>
        <v/>
      </c>
      <c r="G243" s="77" t="str">
        <f>IF(B243&lt;&gt;"",_xlfn.XLOOKUP(B243,Table1[ID],Table1[tel2]),"")</f>
        <v/>
      </c>
      <c r="H243" s="77" t="str">
        <f>IF(B243&lt;&gt;"",_xlfn.XLOOKUP(B243,Table1[ID],Table1[tel4]),"")</f>
        <v/>
      </c>
      <c r="I243" s="77" t="str">
        <f>IF(B243&lt;&gt;"",_xlfn.XLOOKUP(B243,Table1[ID],Table1[tel3]),"")</f>
        <v/>
      </c>
      <c r="J243" s="77" t="str">
        <f>IF(B243&lt;&gt;"",_xlfn.XLOOKUP(B243,Table1[ID],Table1[tel1]),"")</f>
        <v/>
      </c>
      <c r="K243" s="77" t="str">
        <f>IF($B243&lt;&gt;"",_xlfn.XLOOKUP(B243,Table1[ID],Table1[address1]),"")</f>
        <v/>
      </c>
      <c r="L243" s="77" t="str">
        <f>IF($B243&lt;&gt;"",_xlfn.XLOOKUP(B243,Table1[ID],Table1[address2]),"")</f>
        <v/>
      </c>
      <c r="M243" s="77" t="str">
        <f>IF($B243&lt;&gt;"",_xlfn.XLOOKUP(B243,Table1[ID],Table1[address3]),"")</f>
        <v/>
      </c>
      <c r="N243" s="77" t="str">
        <f>IF($B243&lt;&gt;"",_xlfn.XLOOKUP(B243,Table1[ID],Table1[address4]),"")</f>
        <v/>
      </c>
      <c r="O243" s="77" t="str">
        <f>IF($B243&lt;&gt;"",_xlfn.XLOOKUP(B243,Table1[ID],Table1[address5]),"")</f>
        <v/>
      </c>
      <c r="P243" s="77" t="str">
        <f>IF($B243&lt;&gt;"",_xlfn.XLOOKUP(B243,Table1[ID],Table1[address7]),"")</f>
        <v/>
      </c>
      <c r="Q243" s="77" t="str">
        <f>IF($B243&lt;&gt;"",_xlfn.XLOOKUP(B243,Table1[ID],Table1[address6]),"")</f>
        <v/>
      </c>
      <c r="R243" s="76" t="str">
        <f>IF($B243&lt;&gt;"",_xlfn.XLOOKUP(B243,Table1[ID],Table1[bdate]),"")</f>
        <v/>
      </c>
      <c r="S243" s="77" t="str">
        <f>IF($B243&lt;&gt;"",_xlfn.XLOOKUP(B243,Table1[ID],Table1[school_job]),"")</f>
        <v/>
      </c>
      <c r="T243" s="77" t="str">
        <f>IF($B243&lt;&gt;"",_xlfn.XLOOKUP(B243,Table1[ID],Table1[con_father]),"")</f>
        <v/>
      </c>
      <c r="U243" s="77" t="str">
        <f>IF($B243&lt;&gt;"",_xlfn.XLOOKUP(B243,Table1[ID],Table1[notes]),"")</f>
        <v/>
      </c>
      <c r="V243" s="80" t="str">
        <f>IF(B243&lt;&gt;"",IF(_xlfn.FLOOR.MATH(B243,100)=0,"غير موزع",_xlfn.XLOOKUP(_xlfn.FLOOR.MATH(B243,100),Classes!$A$1:$A$8,Classes!$B$1:$B$8,"error")),"")</f>
        <v/>
      </c>
    </row>
    <row r="244" spans="1:22" s="3" customFormat="1">
      <c r="A244" s="72" t="str">
        <f>IF(B244&lt;&gt;"",IF(_xlfn.XLOOKUP(TEXT(B244,"#"),'Standard report'!$B$5:$B$505,'Standard report'!$C$5:$C$505,"nn")="Company","=HYPERLINK("&amp;""""&amp;"https://raw.githubusercontent.com/KyrillosMorgan/preparatory/main/"&amp;B244&amp;".jpg"&amp;""""&amp;",IMAGE("&amp;""""&amp;"https://raw.githubusercontent.com/KyrillosMorgan/preparatory/main/"&amp;B244&amp;".jpg"&amp;""""&amp;"))",""),"")</f>
        <v/>
      </c>
      <c r="B244" s="77"/>
      <c r="C244" s="77" t="str">
        <f>IF(B244&lt;&gt;"",_xlfn.XLOOKUP(Class!B244,Table1[ID],Table1[fname]),"")</f>
        <v/>
      </c>
      <c r="D244" s="76" t="str" cm="1">
        <f t="array" ref="D244">IF((B244&lt;&gt;"")*(COUNTIF(Table2[ID],Class!B244)&lt;&gt;0),INDEX(Attendance_sorted!$A$1:$CV$500,MATCH(Class!B244,Attendance_sorted!$A$1:$A$500),COUNTIF(Table2[ID],Class!B244)+1),"")</f>
        <v/>
      </c>
      <c r="E244" s="77" t="str" cm="1">
        <f t="array" aca="1" ref="E244" ca="1">IF(B244&lt;&gt;"",SUM(('Attendance table'!$A$2:$A$501=Class!B244)*('Attendance table'!$B$2:$CW$501&lt;&gt;"")*('Attendance table'!$B$1:$CW$1&gt;DATE(YEAR(TODAY()),MONTH(TODAY()),DAY(TODAY())-MOD(WEEKDAY(TODAY())-6,7))-((Table3[حساب الحضور من اخر عدد مرات])*7))),"")</f>
        <v/>
      </c>
      <c r="F244" s="79" t="str" cm="1">
        <f t="array" ref="F244">IF(B244&lt;&gt;"",IF(E244*100/Table3[حساب الحضور من اخر عدد مرات]&gt;100,1,E244/Table3[حساب الحضور من اخر عدد مرات]),"")</f>
        <v/>
      </c>
      <c r="G244" s="77" t="str">
        <f>IF(B244&lt;&gt;"",_xlfn.XLOOKUP(B244,Table1[ID],Table1[tel2]),"")</f>
        <v/>
      </c>
      <c r="H244" s="77" t="str">
        <f>IF(B244&lt;&gt;"",_xlfn.XLOOKUP(B244,Table1[ID],Table1[tel4]),"")</f>
        <v/>
      </c>
      <c r="I244" s="77" t="str">
        <f>IF(B244&lt;&gt;"",_xlfn.XLOOKUP(B244,Table1[ID],Table1[tel3]),"")</f>
        <v/>
      </c>
      <c r="J244" s="77" t="str">
        <f>IF(B244&lt;&gt;"",_xlfn.XLOOKUP(B244,Table1[ID],Table1[tel1]),"")</f>
        <v/>
      </c>
      <c r="K244" s="77" t="str">
        <f>IF($B244&lt;&gt;"",_xlfn.XLOOKUP(B244,Table1[ID],Table1[address1]),"")</f>
        <v/>
      </c>
      <c r="L244" s="77" t="str">
        <f>IF($B244&lt;&gt;"",_xlfn.XLOOKUP(B244,Table1[ID],Table1[address2]),"")</f>
        <v/>
      </c>
      <c r="M244" s="77" t="str">
        <f>IF($B244&lt;&gt;"",_xlfn.XLOOKUP(B244,Table1[ID],Table1[address3]),"")</f>
        <v/>
      </c>
      <c r="N244" s="77" t="str">
        <f>IF($B244&lt;&gt;"",_xlfn.XLOOKUP(B244,Table1[ID],Table1[address4]),"")</f>
        <v/>
      </c>
      <c r="O244" s="77" t="str">
        <f>IF($B244&lt;&gt;"",_xlfn.XLOOKUP(B244,Table1[ID],Table1[address5]),"")</f>
        <v/>
      </c>
      <c r="P244" s="77" t="str">
        <f>IF($B244&lt;&gt;"",_xlfn.XLOOKUP(B244,Table1[ID],Table1[address7]),"")</f>
        <v/>
      </c>
      <c r="Q244" s="77" t="str">
        <f>IF($B244&lt;&gt;"",_xlfn.XLOOKUP(B244,Table1[ID],Table1[address6]),"")</f>
        <v/>
      </c>
      <c r="R244" s="76" t="str">
        <f>IF($B244&lt;&gt;"",_xlfn.XLOOKUP(B244,Table1[ID],Table1[bdate]),"")</f>
        <v/>
      </c>
      <c r="S244" s="77" t="str">
        <f>IF($B244&lt;&gt;"",_xlfn.XLOOKUP(B244,Table1[ID],Table1[school_job]),"")</f>
        <v/>
      </c>
      <c r="T244" s="77" t="str">
        <f>IF($B244&lt;&gt;"",_xlfn.XLOOKUP(B244,Table1[ID],Table1[con_father]),"")</f>
        <v/>
      </c>
      <c r="U244" s="77" t="str">
        <f>IF($B244&lt;&gt;"",_xlfn.XLOOKUP(B244,Table1[ID],Table1[notes]),"")</f>
        <v/>
      </c>
      <c r="V244" s="80" t="str">
        <f>IF(B244&lt;&gt;"",IF(_xlfn.FLOOR.MATH(B244,100)=0,"غير موزع",_xlfn.XLOOKUP(_xlfn.FLOOR.MATH(B244,100),Classes!$A$1:$A$8,Classes!$B$1:$B$8,"error")),"")</f>
        <v/>
      </c>
    </row>
    <row r="245" spans="1:22" s="3" customFormat="1">
      <c r="A245" s="72" t="str">
        <f>IF(B245&lt;&gt;"",IF(_xlfn.XLOOKUP(TEXT(B245,"#"),'Standard report'!$B$5:$B$505,'Standard report'!$C$5:$C$505,"nn")="Company","=HYPERLINK("&amp;""""&amp;"https://raw.githubusercontent.com/KyrillosMorgan/preparatory/main/"&amp;B245&amp;".jpg"&amp;""""&amp;",IMAGE("&amp;""""&amp;"https://raw.githubusercontent.com/KyrillosMorgan/preparatory/main/"&amp;B245&amp;".jpg"&amp;""""&amp;"))",""),"")</f>
        <v/>
      </c>
      <c r="B245" s="77"/>
      <c r="C245" s="77" t="str">
        <f>IF(B245&lt;&gt;"",_xlfn.XLOOKUP(Class!B245,Table1[ID],Table1[fname]),"")</f>
        <v/>
      </c>
      <c r="D245" s="76" t="str" cm="1">
        <f t="array" ref="D245">IF((B245&lt;&gt;"")*(COUNTIF(Table2[ID],Class!B245)&lt;&gt;0),INDEX(Attendance_sorted!$A$1:$CV$500,MATCH(Class!B245,Attendance_sorted!$A$1:$A$500),COUNTIF(Table2[ID],Class!B245)+1),"")</f>
        <v/>
      </c>
      <c r="E245" s="77" t="str" cm="1">
        <f t="array" aca="1" ref="E245" ca="1">IF(B245&lt;&gt;"",SUM(('Attendance table'!$A$2:$A$501=Class!B245)*('Attendance table'!$B$2:$CW$501&lt;&gt;"")*('Attendance table'!$B$1:$CW$1&gt;DATE(YEAR(TODAY()),MONTH(TODAY()),DAY(TODAY())-MOD(WEEKDAY(TODAY())-6,7))-((Table3[حساب الحضور من اخر عدد مرات])*7))),"")</f>
        <v/>
      </c>
      <c r="F245" s="79" t="str" cm="1">
        <f t="array" ref="F245">IF(B245&lt;&gt;"",IF(E245*100/Table3[حساب الحضور من اخر عدد مرات]&gt;100,1,E245/Table3[حساب الحضور من اخر عدد مرات]),"")</f>
        <v/>
      </c>
      <c r="G245" s="77" t="str">
        <f>IF(B245&lt;&gt;"",_xlfn.XLOOKUP(B245,Table1[ID],Table1[tel2]),"")</f>
        <v/>
      </c>
      <c r="H245" s="77" t="str">
        <f>IF(B245&lt;&gt;"",_xlfn.XLOOKUP(B245,Table1[ID],Table1[tel4]),"")</f>
        <v/>
      </c>
      <c r="I245" s="77" t="str">
        <f>IF(B245&lt;&gt;"",_xlfn.XLOOKUP(B245,Table1[ID],Table1[tel3]),"")</f>
        <v/>
      </c>
      <c r="J245" s="77" t="str">
        <f>IF(B245&lt;&gt;"",_xlfn.XLOOKUP(B245,Table1[ID],Table1[tel1]),"")</f>
        <v/>
      </c>
      <c r="K245" s="77" t="str">
        <f>IF($B245&lt;&gt;"",_xlfn.XLOOKUP(B245,Table1[ID],Table1[address1]),"")</f>
        <v/>
      </c>
      <c r="L245" s="77" t="str">
        <f>IF($B245&lt;&gt;"",_xlfn.XLOOKUP(B245,Table1[ID],Table1[address2]),"")</f>
        <v/>
      </c>
      <c r="M245" s="77" t="str">
        <f>IF($B245&lt;&gt;"",_xlfn.XLOOKUP(B245,Table1[ID],Table1[address3]),"")</f>
        <v/>
      </c>
      <c r="N245" s="77" t="str">
        <f>IF($B245&lt;&gt;"",_xlfn.XLOOKUP(B245,Table1[ID],Table1[address4]),"")</f>
        <v/>
      </c>
      <c r="O245" s="77" t="str">
        <f>IF($B245&lt;&gt;"",_xlfn.XLOOKUP(B245,Table1[ID],Table1[address5]),"")</f>
        <v/>
      </c>
      <c r="P245" s="77" t="str">
        <f>IF($B245&lt;&gt;"",_xlfn.XLOOKUP(B245,Table1[ID],Table1[address7]),"")</f>
        <v/>
      </c>
      <c r="Q245" s="77" t="str">
        <f>IF($B245&lt;&gt;"",_xlfn.XLOOKUP(B245,Table1[ID],Table1[address6]),"")</f>
        <v/>
      </c>
      <c r="R245" s="76" t="str">
        <f>IF($B245&lt;&gt;"",_xlfn.XLOOKUP(B245,Table1[ID],Table1[bdate]),"")</f>
        <v/>
      </c>
      <c r="S245" s="77" t="str">
        <f>IF($B245&lt;&gt;"",_xlfn.XLOOKUP(B245,Table1[ID],Table1[school_job]),"")</f>
        <v/>
      </c>
      <c r="T245" s="77" t="str">
        <f>IF($B245&lt;&gt;"",_xlfn.XLOOKUP(B245,Table1[ID],Table1[con_father]),"")</f>
        <v/>
      </c>
      <c r="U245" s="77" t="str">
        <f>IF($B245&lt;&gt;"",_xlfn.XLOOKUP(B245,Table1[ID],Table1[notes]),"")</f>
        <v/>
      </c>
      <c r="V245" s="80" t="str">
        <f>IF(B245&lt;&gt;"",IF(_xlfn.FLOOR.MATH(B245,100)=0,"غير موزع",_xlfn.XLOOKUP(_xlfn.FLOOR.MATH(B245,100),Classes!$A$1:$A$8,Classes!$B$1:$B$8,"error")),"")</f>
        <v/>
      </c>
    </row>
    <row r="246" spans="1:22" s="3" customFormat="1">
      <c r="A246" s="72" t="str">
        <f>IF(B246&lt;&gt;"",IF(_xlfn.XLOOKUP(TEXT(B246,"#"),'Standard report'!$B$5:$B$505,'Standard report'!$C$5:$C$505,"nn")="Company","=HYPERLINK("&amp;""""&amp;"https://raw.githubusercontent.com/KyrillosMorgan/preparatory/main/"&amp;B246&amp;".jpg"&amp;""""&amp;",IMAGE("&amp;""""&amp;"https://raw.githubusercontent.com/KyrillosMorgan/preparatory/main/"&amp;B246&amp;".jpg"&amp;""""&amp;"))",""),"")</f>
        <v/>
      </c>
      <c r="B246" s="77"/>
      <c r="C246" s="77" t="str">
        <f>IF(B246&lt;&gt;"",_xlfn.XLOOKUP(Class!B246,Table1[ID],Table1[fname]),"")</f>
        <v/>
      </c>
      <c r="D246" s="76" t="str" cm="1">
        <f t="array" ref="D246">IF((B246&lt;&gt;"")*(COUNTIF(Table2[ID],Class!B246)&lt;&gt;0),INDEX(Attendance_sorted!$A$1:$CV$500,MATCH(Class!B246,Attendance_sorted!$A$1:$A$500),COUNTIF(Table2[ID],Class!B246)+1),"")</f>
        <v/>
      </c>
      <c r="E246" s="77" t="str" cm="1">
        <f t="array" aca="1" ref="E246" ca="1">IF(B246&lt;&gt;"",SUM(('Attendance table'!$A$2:$A$501=Class!B246)*('Attendance table'!$B$2:$CW$501&lt;&gt;"")*('Attendance table'!$B$1:$CW$1&gt;DATE(YEAR(TODAY()),MONTH(TODAY()),DAY(TODAY())-MOD(WEEKDAY(TODAY())-6,7))-((Table3[حساب الحضور من اخر عدد مرات])*7))),"")</f>
        <v/>
      </c>
      <c r="F246" s="79" t="str" cm="1">
        <f t="array" ref="F246">IF(B246&lt;&gt;"",IF(E246*100/Table3[حساب الحضور من اخر عدد مرات]&gt;100,1,E246/Table3[حساب الحضور من اخر عدد مرات]),"")</f>
        <v/>
      </c>
      <c r="G246" s="77" t="str">
        <f>IF(B246&lt;&gt;"",_xlfn.XLOOKUP(B246,Table1[ID],Table1[tel2]),"")</f>
        <v/>
      </c>
      <c r="H246" s="77" t="str">
        <f>IF(B246&lt;&gt;"",_xlfn.XLOOKUP(B246,Table1[ID],Table1[tel4]),"")</f>
        <v/>
      </c>
      <c r="I246" s="77" t="str">
        <f>IF(B246&lt;&gt;"",_xlfn.XLOOKUP(B246,Table1[ID],Table1[tel3]),"")</f>
        <v/>
      </c>
      <c r="J246" s="77" t="str">
        <f>IF(B246&lt;&gt;"",_xlfn.XLOOKUP(B246,Table1[ID],Table1[tel1]),"")</f>
        <v/>
      </c>
      <c r="K246" s="77" t="str">
        <f>IF($B246&lt;&gt;"",_xlfn.XLOOKUP(B246,Table1[ID],Table1[address1]),"")</f>
        <v/>
      </c>
      <c r="L246" s="77" t="str">
        <f>IF($B246&lt;&gt;"",_xlfn.XLOOKUP(B246,Table1[ID],Table1[address2]),"")</f>
        <v/>
      </c>
      <c r="M246" s="77" t="str">
        <f>IF($B246&lt;&gt;"",_xlfn.XLOOKUP(B246,Table1[ID],Table1[address3]),"")</f>
        <v/>
      </c>
      <c r="N246" s="77" t="str">
        <f>IF($B246&lt;&gt;"",_xlfn.XLOOKUP(B246,Table1[ID],Table1[address4]),"")</f>
        <v/>
      </c>
      <c r="O246" s="77" t="str">
        <f>IF($B246&lt;&gt;"",_xlfn.XLOOKUP(B246,Table1[ID],Table1[address5]),"")</f>
        <v/>
      </c>
      <c r="P246" s="77" t="str">
        <f>IF($B246&lt;&gt;"",_xlfn.XLOOKUP(B246,Table1[ID],Table1[address7]),"")</f>
        <v/>
      </c>
      <c r="Q246" s="77" t="str">
        <f>IF($B246&lt;&gt;"",_xlfn.XLOOKUP(B246,Table1[ID],Table1[address6]),"")</f>
        <v/>
      </c>
      <c r="R246" s="76" t="str">
        <f>IF($B246&lt;&gt;"",_xlfn.XLOOKUP(B246,Table1[ID],Table1[bdate]),"")</f>
        <v/>
      </c>
      <c r="S246" s="77" t="str">
        <f>IF($B246&lt;&gt;"",_xlfn.XLOOKUP(B246,Table1[ID],Table1[school_job]),"")</f>
        <v/>
      </c>
      <c r="T246" s="77" t="str">
        <f>IF($B246&lt;&gt;"",_xlfn.XLOOKUP(B246,Table1[ID],Table1[con_father]),"")</f>
        <v/>
      </c>
      <c r="U246" s="77" t="str">
        <f>IF($B246&lt;&gt;"",_xlfn.XLOOKUP(B246,Table1[ID],Table1[notes]),"")</f>
        <v/>
      </c>
      <c r="V246" s="80" t="str">
        <f>IF(B246&lt;&gt;"",IF(_xlfn.FLOOR.MATH(B246,100)=0,"غير موزع",_xlfn.XLOOKUP(_xlfn.FLOOR.MATH(B246,100),Classes!$A$1:$A$8,Classes!$B$1:$B$8,"error")),"")</f>
        <v/>
      </c>
    </row>
    <row r="247" spans="1:22" s="3" customFormat="1">
      <c r="A247" s="72" t="str">
        <f>IF(B247&lt;&gt;"",IF(_xlfn.XLOOKUP(TEXT(B247,"#"),'Standard report'!$B$5:$B$505,'Standard report'!$C$5:$C$505,"nn")="Company","=HYPERLINK("&amp;""""&amp;"https://raw.githubusercontent.com/KyrillosMorgan/preparatory/main/"&amp;B247&amp;".jpg"&amp;""""&amp;",IMAGE("&amp;""""&amp;"https://raw.githubusercontent.com/KyrillosMorgan/preparatory/main/"&amp;B247&amp;".jpg"&amp;""""&amp;"))",""),"")</f>
        <v/>
      </c>
      <c r="B247" s="77"/>
      <c r="C247" s="77" t="str">
        <f>IF(B247&lt;&gt;"",_xlfn.XLOOKUP(Class!B247,Table1[ID],Table1[fname]),"")</f>
        <v/>
      </c>
      <c r="D247" s="76" t="str" cm="1">
        <f t="array" ref="D247">IF((B247&lt;&gt;"")*(COUNTIF(Table2[ID],Class!B247)&lt;&gt;0),INDEX(Attendance_sorted!$A$1:$CV$500,MATCH(Class!B247,Attendance_sorted!$A$1:$A$500),COUNTIF(Table2[ID],Class!B247)+1),"")</f>
        <v/>
      </c>
      <c r="E247" s="77" t="str" cm="1">
        <f t="array" aca="1" ref="E247" ca="1">IF(B247&lt;&gt;"",SUM(('Attendance table'!$A$2:$A$501=Class!B247)*('Attendance table'!$B$2:$CW$501&lt;&gt;"")*('Attendance table'!$B$1:$CW$1&gt;DATE(YEAR(TODAY()),MONTH(TODAY()),DAY(TODAY())-MOD(WEEKDAY(TODAY())-6,7))-((Table3[حساب الحضور من اخر عدد مرات])*7))),"")</f>
        <v/>
      </c>
      <c r="F247" s="79" t="str" cm="1">
        <f t="array" ref="F247">IF(B247&lt;&gt;"",IF(E247*100/Table3[حساب الحضور من اخر عدد مرات]&gt;100,1,E247/Table3[حساب الحضور من اخر عدد مرات]),"")</f>
        <v/>
      </c>
      <c r="G247" s="77" t="str">
        <f>IF(B247&lt;&gt;"",_xlfn.XLOOKUP(B247,Table1[ID],Table1[tel2]),"")</f>
        <v/>
      </c>
      <c r="H247" s="77" t="str">
        <f>IF(B247&lt;&gt;"",_xlfn.XLOOKUP(B247,Table1[ID],Table1[tel4]),"")</f>
        <v/>
      </c>
      <c r="I247" s="77" t="str">
        <f>IF(B247&lt;&gt;"",_xlfn.XLOOKUP(B247,Table1[ID],Table1[tel3]),"")</f>
        <v/>
      </c>
      <c r="J247" s="77" t="str">
        <f>IF(B247&lt;&gt;"",_xlfn.XLOOKUP(B247,Table1[ID],Table1[tel1]),"")</f>
        <v/>
      </c>
      <c r="K247" s="77" t="str">
        <f>IF($B247&lt;&gt;"",_xlfn.XLOOKUP(B247,Table1[ID],Table1[address1]),"")</f>
        <v/>
      </c>
      <c r="L247" s="77" t="str">
        <f>IF($B247&lt;&gt;"",_xlfn.XLOOKUP(B247,Table1[ID],Table1[address2]),"")</f>
        <v/>
      </c>
      <c r="M247" s="77" t="str">
        <f>IF($B247&lt;&gt;"",_xlfn.XLOOKUP(B247,Table1[ID],Table1[address3]),"")</f>
        <v/>
      </c>
      <c r="N247" s="77" t="str">
        <f>IF($B247&lt;&gt;"",_xlfn.XLOOKUP(B247,Table1[ID],Table1[address4]),"")</f>
        <v/>
      </c>
      <c r="O247" s="77" t="str">
        <f>IF($B247&lt;&gt;"",_xlfn.XLOOKUP(B247,Table1[ID],Table1[address5]),"")</f>
        <v/>
      </c>
      <c r="P247" s="77" t="str">
        <f>IF($B247&lt;&gt;"",_xlfn.XLOOKUP(B247,Table1[ID],Table1[address7]),"")</f>
        <v/>
      </c>
      <c r="Q247" s="77" t="str">
        <f>IF($B247&lt;&gt;"",_xlfn.XLOOKUP(B247,Table1[ID],Table1[address6]),"")</f>
        <v/>
      </c>
      <c r="R247" s="76" t="str">
        <f>IF($B247&lt;&gt;"",_xlfn.XLOOKUP(B247,Table1[ID],Table1[bdate]),"")</f>
        <v/>
      </c>
      <c r="S247" s="77" t="str">
        <f>IF($B247&lt;&gt;"",_xlfn.XLOOKUP(B247,Table1[ID],Table1[school_job]),"")</f>
        <v/>
      </c>
      <c r="T247" s="77" t="str">
        <f>IF($B247&lt;&gt;"",_xlfn.XLOOKUP(B247,Table1[ID],Table1[con_father]),"")</f>
        <v/>
      </c>
      <c r="U247" s="77" t="str">
        <f>IF($B247&lt;&gt;"",_xlfn.XLOOKUP(B247,Table1[ID],Table1[notes]),"")</f>
        <v/>
      </c>
      <c r="V247" s="80" t="str">
        <f>IF(B247&lt;&gt;"",IF(_xlfn.FLOOR.MATH(B247,100)=0,"غير موزع",_xlfn.XLOOKUP(_xlfn.FLOOR.MATH(B247,100),Classes!$A$1:$A$8,Classes!$B$1:$B$8,"error")),"")</f>
        <v/>
      </c>
    </row>
    <row r="248" spans="1:22" s="3" customFormat="1">
      <c r="A248" s="72" t="str">
        <f>IF(B248&lt;&gt;"",IF(_xlfn.XLOOKUP(TEXT(B248,"#"),'Standard report'!$B$5:$B$505,'Standard report'!$C$5:$C$505,"nn")="Company","=HYPERLINK("&amp;""""&amp;"https://raw.githubusercontent.com/KyrillosMorgan/preparatory/main/"&amp;B248&amp;".jpg"&amp;""""&amp;",IMAGE("&amp;""""&amp;"https://raw.githubusercontent.com/KyrillosMorgan/preparatory/main/"&amp;B248&amp;".jpg"&amp;""""&amp;"))",""),"")</f>
        <v/>
      </c>
      <c r="B248" s="77"/>
      <c r="C248" s="77" t="str">
        <f>IF(B248&lt;&gt;"",_xlfn.XLOOKUP(Class!B248,Table1[ID],Table1[fname]),"")</f>
        <v/>
      </c>
      <c r="D248" s="76" t="str" cm="1">
        <f t="array" ref="D248">IF((B248&lt;&gt;"")*(COUNTIF(Table2[ID],Class!B248)&lt;&gt;0),INDEX(Attendance_sorted!$A$1:$CV$500,MATCH(Class!B248,Attendance_sorted!$A$1:$A$500),COUNTIF(Table2[ID],Class!B248)+1),"")</f>
        <v/>
      </c>
      <c r="E248" s="77" t="str" cm="1">
        <f t="array" aca="1" ref="E248" ca="1">IF(B248&lt;&gt;"",SUM(('Attendance table'!$A$2:$A$501=Class!B248)*('Attendance table'!$B$2:$CW$501&lt;&gt;"")*('Attendance table'!$B$1:$CW$1&gt;DATE(YEAR(TODAY()),MONTH(TODAY()),DAY(TODAY())-MOD(WEEKDAY(TODAY())-6,7))-((Table3[حساب الحضور من اخر عدد مرات])*7))),"")</f>
        <v/>
      </c>
      <c r="F248" s="79" t="str" cm="1">
        <f t="array" ref="F248">IF(B248&lt;&gt;"",IF(E248*100/Table3[حساب الحضور من اخر عدد مرات]&gt;100,1,E248/Table3[حساب الحضور من اخر عدد مرات]),"")</f>
        <v/>
      </c>
      <c r="G248" s="77" t="str">
        <f>IF(B248&lt;&gt;"",_xlfn.XLOOKUP(B248,Table1[ID],Table1[tel2]),"")</f>
        <v/>
      </c>
      <c r="H248" s="77" t="str">
        <f>IF(B248&lt;&gt;"",_xlfn.XLOOKUP(B248,Table1[ID],Table1[tel4]),"")</f>
        <v/>
      </c>
      <c r="I248" s="77" t="str">
        <f>IF(B248&lt;&gt;"",_xlfn.XLOOKUP(B248,Table1[ID],Table1[tel3]),"")</f>
        <v/>
      </c>
      <c r="J248" s="77" t="str">
        <f>IF(B248&lt;&gt;"",_xlfn.XLOOKUP(B248,Table1[ID],Table1[tel1]),"")</f>
        <v/>
      </c>
      <c r="K248" s="77" t="str">
        <f>IF($B248&lt;&gt;"",_xlfn.XLOOKUP(B248,Table1[ID],Table1[address1]),"")</f>
        <v/>
      </c>
      <c r="L248" s="77" t="str">
        <f>IF($B248&lt;&gt;"",_xlfn.XLOOKUP(B248,Table1[ID],Table1[address2]),"")</f>
        <v/>
      </c>
      <c r="M248" s="77" t="str">
        <f>IF($B248&lt;&gt;"",_xlfn.XLOOKUP(B248,Table1[ID],Table1[address3]),"")</f>
        <v/>
      </c>
      <c r="N248" s="77" t="str">
        <f>IF($B248&lt;&gt;"",_xlfn.XLOOKUP(B248,Table1[ID],Table1[address4]),"")</f>
        <v/>
      </c>
      <c r="O248" s="77" t="str">
        <f>IF($B248&lt;&gt;"",_xlfn.XLOOKUP(B248,Table1[ID],Table1[address5]),"")</f>
        <v/>
      </c>
      <c r="P248" s="77" t="str">
        <f>IF($B248&lt;&gt;"",_xlfn.XLOOKUP(B248,Table1[ID],Table1[address7]),"")</f>
        <v/>
      </c>
      <c r="Q248" s="77" t="str">
        <f>IF($B248&lt;&gt;"",_xlfn.XLOOKUP(B248,Table1[ID],Table1[address6]),"")</f>
        <v/>
      </c>
      <c r="R248" s="76" t="str">
        <f>IF($B248&lt;&gt;"",_xlfn.XLOOKUP(B248,Table1[ID],Table1[bdate]),"")</f>
        <v/>
      </c>
      <c r="S248" s="77" t="str">
        <f>IF($B248&lt;&gt;"",_xlfn.XLOOKUP(B248,Table1[ID],Table1[school_job]),"")</f>
        <v/>
      </c>
      <c r="T248" s="77" t="str">
        <f>IF($B248&lt;&gt;"",_xlfn.XLOOKUP(B248,Table1[ID],Table1[con_father]),"")</f>
        <v/>
      </c>
      <c r="U248" s="77" t="str">
        <f>IF($B248&lt;&gt;"",_xlfn.XLOOKUP(B248,Table1[ID],Table1[notes]),"")</f>
        <v/>
      </c>
      <c r="V248" s="80" t="str">
        <f>IF(B248&lt;&gt;"",IF(_xlfn.FLOOR.MATH(B248,100)=0,"غير موزع",_xlfn.XLOOKUP(_xlfn.FLOOR.MATH(B248,100),Classes!$A$1:$A$8,Classes!$B$1:$B$8,"error")),"")</f>
        <v/>
      </c>
    </row>
    <row r="249" spans="1:22" s="3" customFormat="1">
      <c r="A249" s="72" t="str">
        <f>IF(B249&lt;&gt;"",IF(_xlfn.XLOOKUP(TEXT(B249,"#"),'Standard report'!$B$5:$B$505,'Standard report'!$C$5:$C$505,"nn")="Company","=HYPERLINK("&amp;""""&amp;"https://raw.githubusercontent.com/KyrillosMorgan/preparatory/main/"&amp;B249&amp;".jpg"&amp;""""&amp;",IMAGE("&amp;""""&amp;"https://raw.githubusercontent.com/KyrillosMorgan/preparatory/main/"&amp;B249&amp;".jpg"&amp;""""&amp;"))",""),"")</f>
        <v/>
      </c>
      <c r="B249" s="77"/>
      <c r="C249" s="77" t="str">
        <f>IF(B249&lt;&gt;"",_xlfn.XLOOKUP(Class!B249,Table1[ID],Table1[fname]),"")</f>
        <v/>
      </c>
      <c r="D249" s="76" t="str" cm="1">
        <f t="array" ref="D249">IF((B249&lt;&gt;"")*(COUNTIF(Table2[ID],Class!B249)&lt;&gt;0),INDEX(Attendance_sorted!$A$1:$CV$500,MATCH(Class!B249,Attendance_sorted!$A$1:$A$500),COUNTIF(Table2[ID],Class!B249)+1),"")</f>
        <v/>
      </c>
      <c r="E249" s="77" t="str" cm="1">
        <f t="array" aca="1" ref="E249" ca="1">IF(B249&lt;&gt;"",SUM(('Attendance table'!$A$2:$A$501=Class!B249)*('Attendance table'!$B$2:$CW$501&lt;&gt;"")*('Attendance table'!$B$1:$CW$1&gt;DATE(YEAR(TODAY()),MONTH(TODAY()),DAY(TODAY())-MOD(WEEKDAY(TODAY())-6,7))-((Table3[حساب الحضور من اخر عدد مرات])*7))),"")</f>
        <v/>
      </c>
      <c r="F249" s="79" t="str" cm="1">
        <f t="array" ref="F249">IF(B249&lt;&gt;"",IF(E249*100/Table3[حساب الحضور من اخر عدد مرات]&gt;100,1,E249/Table3[حساب الحضور من اخر عدد مرات]),"")</f>
        <v/>
      </c>
      <c r="G249" s="77" t="str">
        <f>IF(B249&lt;&gt;"",_xlfn.XLOOKUP(B249,Table1[ID],Table1[tel2]),"")</f>
        <v/>
      </c>
      <c r="H249" s="77" t="str">
        <f>IF(B249&lt;&gt;"",_xlfn.XLOOKUP(B249,Table1[ID],Table1[tel4]),"")</f>
        <v/>
      </c>
      <c r="I249" s="77" t="str">
        <f>IF(B249&lt;&gt;"",_xlfn.XLOOKUP(B249,Table1[ID],Table1[tel3]),"")</f>
        <v/>
      </c>
      <c r="J249" s="77" t="str">
        <f>IF(B249&lt;&gt;"",_xlfn.XLOOKUP(B249,Table1[ID],Table1[tel1]),"")</f>
        <v/>
      </c>
      <c r="K249" s="77" t="str">
        <f>IF($B249&lt;&gt;"",_xlfn.XLOOKUP(B249,Table1[ID],Table1[address1]),"")</f>
        <v/>
      </c>
      <c r="L249" s="77" t="str">
        <f>IF($B249&lt;&gt;"",_xlfn.XLOOKUP(B249,Table1[ID],Table1[address2]),"")</f>
        <v/>
      </c>
      <c r="M249" s="77" t="str">
        <f>IF($B249&lt;&gt;"",_xlfn.XLOOKUP(B249,Table1[ID],Table1[address3]),"")</f>
        <v/>
      </c>
      <c r="N249" s="77" t="str">
        <f>IF($B249&lt;&gt;"",_xlfn.XLOOKUP(B249,Table1[ID],Table1[address4]),"")</f>
        <v/>
      </c>
      <c r="O249" s="77" t="str">
        <f>IF($B249&lt;&gt;"",_xlfn.XLOOKUP(B249,Table1[ID],Table1[address5]),"")</f>
        <v/>
      </c>
      <c r="P249" s="77" t="str">
        <f>IF($B249&lt;&gt;"",_xlfn.XLOOKUP(B249,Table1[ID],Table1[address7]),"")</f>
        <v/>
      </c>
      <c r="Q249" s="77" t="str">
        <f>IF($B249&lt;&gt;"",_xlfn.XLOOKUP(B249,Table1[ID],Table1[address6]),"")</f>
        <v/>
      </c>
      <c r="R249" s="76" t="str">
        <f>IF($B249&lt;&gt;"",_xlfn.XLOOKUP(B249,Table1[ID],Table1[bdate]),"")</f>
        <v/>
      </c>
      <c r="S249" s="77" t="str">
        <f>IF($B249&lt;&gt;"",_xlfn.XLOOKUP(B249,Table1[ID],Table1[school_job]),"")</f>
        <v/>
      </c>
      <c r="T249" s="77" t="str">
        <f>IF($B249&lt;&gt;"",_xlfn.XLOOKUP(B249,Table1[ID],Table1[con_father]),"")</f>
        <v/>
      </c>
      <c r="U249" s="77" t="str">
        <f>IF($B249&lt;&gt;"",_xlfn.XLOOKUP(B249,Table1[ID],Table1[notes]),"")</f>
        <v/>
      </c>
      <c r="V249" s="80" t="str">
        <f>IF(B249&lt;&gt;"",IF(_xlfn.FLOOR.MATH(B249,100)=0,"غير موزع",_xlfn.XLOOKUP(_xlfn.FLOOR.MATH(B249,100),Classes!$A$1:$A$8,Classes!$B$1:$B$8,"error")),"")</f>
        <v/>
      </c>
    </row>
    <row r="250" spans="1:22" s="3" customFormat="1">
      <c r="A250" s="72" t="str">
        <f>IF(B250&lt;&gt;"",IF(_xlfn.XLOOKUP(TEXT(B250,"#"),'Standard report'!$B$5:$B$505,'Standard report'!$C$5:$C$505,"nn")="Company","=HYPERLINK("&amp;""""&amp;"https://raw.githubusercontent.com/KyrillosMorgan/preparatory/main/"&amp;B250&amp;".jpg"&amp;""""&amp;",IMAGE("&amp;""""&amp;"https://raw.githubusercontent.com/KyrillosMorgan/preparatory/main/"&amp;B250&amp;".jpg"&amp;""""&amp;"))",""),"")</f>
        <v/>
      </c>
      <c r="B250" s="77"/>
      <c r="C250" s="77" t="str">
        <f>IF(B250&lt;&gt;"",_xlfn.XLOOKUP(Class!B250,Table1[ID],Table1[fname]),"")</f>
        <v/>
      </c>
      <c r="D250" s="76" t="str" cm="1">
        <f t="array" ref="D250">IF((B250&lt;&gt;"")*(COUNTIF(Table2[ID],Class!B250)&lt;&gt;0),INDEX(Attendance_sorted!$A$1:$CV$500,MATCH(Class!B250,Attendance_sorted!$A$1:$A$500),COUNTIF(Table2[ID],Class!B250)+1),"")</f>
        <v/>
      </c>
      <c r="E250" s="77" t="str" cm="1">
        <f t="array" aca="1" ref="E250" ca="1">IF(B250&lt;&gt;"",SUM(('Attendance table'!$A$2:$A$501=Class!B250)*('Attendance table'!$B$2:$CW$501&lt;&gt;"")*('Attendance table'!$B$1:$CW$1&gt;DATE(YEAR(TODAY()),MONTH(TODAY()),DAY(TODAY())-MOD(WEEKDAY(TODAY())-6,7))-((Table3[حساب الحضور من اخر عدد مرات])*7))),"")</f>
        <v/>
      </c>
      <c r="F250" s="79" t="str" cm="1">
        <f t="array" ref="F250">IF(B250&lt;&gt;"",IF(E250*100/Table3[حساب الحضور من اخر عدد مرات]&gt;100,1,E250/Table3[حساب الحضور من اخر عدد مرات]),"")</f>
        <v/>
      </c>
      <c r="G250" s="77" t="str">
        <f>IF(B250&lt;&gt;"",_xlfn.XLOOKUP(B250,Table1[ID],Table1[tel2]),"")</f>
        <v/>
      </c>
      <c r="H250" s="77" t="str">
        <f>IF(B250&lt;&gt;"",_xlfn.XLOOKUP(B250,Table1[ID],Table1[tel4]),"")</f>
        <v/>
      </c>
      <c r="I250" s="77" t="str">
        <f>IF(B250&lt;&gt;"",_xlfn.XLOOKUP(B250,Table1[ID],Table1[tel3]),"")</f>
        <v/>
      </c>
      <c r="J250" s="77" t="str">
        <f>IF(B250&lt;&gt;"",_xlfn.XLOOKUP(B250,Table1[ID],Table1[tel1]),"")</f>
        <v/>
      </c>
      <c r="K250" s="77" t="str">
        <f>IF($B250&lt;&gt;"",_xlfn.XLOOKUP(B250,Table1[ID],Table1[address1]),"")</f>
        <v/>
      </c>
      <c r="L250" s="77" t="str">
        <f>IF($B250&lt;&gt;"",_xlfn.XLOOKUP(B250,Table1[ID],Table1[address2]),"")</f>
        <v/>
      </c>
      <c r="M250" s="77" t="str">
        <f>IF($B250&lt;&gt;"",_xlfn.XLOOKUP(B250,Table1[ID],Table1[address3]),"")</f>
        <v/>
      </c>
      <c r="N250" s="77" t="str">
        <f>IF($B250&lt;&gt;"",_xlfn.XLOOKUP(B250,Table1[ID],Table1[address4]),"")</f>
        <v/>
      </c>
      <c r="O250" s="77" t="str">
        <f>IF($B250&lt;&gt;"",_xlfn.XLOOKUP(B250,Table1[ID],Table1[address5]),"")</f>
        <v/>
      </c>
      <c r="P250" s="77" t="str">
        <f>IF($B250&lt;&gt;"",_xlfn.XLOOKUP(B250,Table1[ID],Table1[address7]),"")</f>
        <v/>
      </c>
      <c r="Q250" s="77" t="str">
        <f>IF($B250&lt;&gt;"",_xlfn.XLOOKUP(B250,Table1[ID],Table1[address6]),"")</f>
        <v/>
      </c>
      <c r="R250" s="76" t="str">
        <f>IF($B250&lt;&gt;"",_xlfn.XLOOKUP(B250,Table1[ID],Table1[bdate]),"")</f>
        <v/>
      </c>
      <c r="S250" s="77" t="str">
        <f>IF($B250&lt;&gt;"",_xlfn.XLOOKUP(B250,Table1[ID],Table1[school_job]),"")</f>
        <v/>
      </c>
      <c r="T250" s="77" t="str">
        <f>IF($B250&lt;&gt;"",_xlfn.XLOOKUP(B250,Table1[ID],Table1[con_father]),"")</f>
        <v/>
      </c>
      <c r="U250" s="77" t="str">
        <f>IF($B250&lt;&gt;"",_xlfn.XLOOKUP(B250,Table1[ID],Table1[notes]),"")</f>
        <v/>
      </c>
      <c r="V250" s="80" t="str">
        <f>IF(B250&lt;&gt;"",IF(_xlfn.FLOOR.MATH(B250,100)=0,"غير موزع",_xlfn.XLOOKUP(_xlfn.FLOOR.MATH(B250,100),Classes!$A$1:$A$8,Classes!$B$1:$B$8,"error")),"")</f>
        <v/>
      </c>
    </row>
    <row r="251" spans="1:22" s="3" customFormat="1">
      <c r="A251" s="72" t="str">
        <f>IF(B251&lt;&gt;"",IF(_xlfn.XLOOKUP(TEXT(B251,"#"),'Standard report'!$B$5:$B$505,'Standard report'!$C$5:$C$505,"nn")="Company","=HYPERLINK("&amp;""""&amp;"https://raw.githubusercontent.com/KyrillosMorgan/preparatory/main/"&amp;B251&amp;".jpg"&amp;""""&amp;",IMAGE("&amp;""""&amp;"https://raw.githubusercontent.com/KyrillosMorgan/preparatory/main/"&amp;B251&amp;".jpg"&amp;""""&amp;"))",""),"")</f>
        <v/>
      </c>
      <c r="B251" s="77"/>
      <c r="C251" s="77" t="str">
        <f>IF(B251&lt;&gt;"",_xlfn.XLOOKUP(Class!B251,Table1[ID],Table1[fname]),"")</f>
        <v/>
      </c>
      <c r="D251" s="76" t="str" cm="1">
        <f t="array" ref="D251">IF((B251&lt;&gt;"")*(COUNTIF(Table2[ID],Class!B251)&lt;&gt;0),INDEX(Attendance_sorted!$A$1:$CV$500,MATCH(Class!B251,Attendance_sorted!$A$1:$A$500),COUNTIF(Table2[ID],Class!B251)+1),"")</f>
        <v/>
      </c>
      <c r="E251" s="77" t="str" cm="1">
        <f t="array" aca="1" ref="E251" ca="1">IF(B251&lt;&gt;"",SUM(('Attendance table'!$A$2:$A$501=Class!B251)*('Attendance table'!$B$2:$CW$501&lt;&gt;"")*('Attendance table'!$B$1:$CW$1&gt;DATE(YEAR(TODAY()),MONTH(TODAY()),DAY(TODAY())-MOD(WEEKDAY(TODAY())-6,7))-((Table3[حساب الحضور من اخر عدد مرات])*7))),"")</f>
        <v/>
      </c>
      <c r="F251" s="79" t="str" cm="1">
        <f t="array" ref="F251">IF(B251&lt;&gt;"",IF(E251*100/Table3[حساب الحضور من اخر عدد مرات]&gt;100,1,E251/Table3[حساب الحضور من اخر عدد مرات]),"")</f>
        <v/>
      </c>
      <c r="G251" s="77" t="str">
        <f>IF(B251&lt;&gt;"",_xlfn.XLOOKUP(B251,Table1[ID],Table1[tel2]),"")</f>
        <v/>
      </c>
      <c r="H251" s="77" t="str">
        <f>IF(B251&lt;&gt;"",_xlfn.XLOOKUP(B251,Table1[ID],Table1[tel4]),"")</f>
        <v/>
      </c>
      <c r="I251" s="77" t="str">
        <f>IF(B251&lt;&gt;"",_xlfn.XLOOKUP(B251,Table1[ID],Table1[tel3]),"")</f>
        <v/>
      </c>
      <c r="J251" s="77" t="str">
        <f>IF(B251&lt;&gt;"",_xlfn.XLOOKUP(B251,Table1[ID],Table1[tel1]),"")</f>
        <v/>
      </c>
      <c r="K251" s="77" t="str">
        <f>IF($B251&lt;&gt;"",_xlfn.XLOOKUP(B251,Table1[ID],Table1[address1]),"")</f>
        <v/>
      </c>
      <c r="L251" s="77" t="str">
        <f>IF($B251&lt;&gt;"",_xlfn.XLOOKUP(B251,Table1[ID],Table1[address2]),"")</f>
        <v/>
      </c>
      <c r="M251" s="77" t="str">
        <f>IF($B251&lt;&gt;"",_xlfn.XLOOKUP(B251,Table1[ID],Table1[address3]),"")</f>
        <v/>
      </c>
      <c r="N251" s="77" t="str">
        <f>IF($B251&lt;&gt;"",_xlfn.XLOOKUP(B251,Table1[ID],Table1[address4]),"")</f>
        <v/>
      </c>
      <c r="O251" s="77" t="str">
        <f>IF($B251&lt;&gt;"",_xlfn.XLOOKUP(B251,Table1[ID],Table1[address5]),"")</f>
        <v/>
      </c>
      <c r="P251" s="77" t="str">
        <f>IF($B251&lt;&gt;"",_xlfn.XLOOKUP(B251,Table1[ID],Table1[address7]),"")</f>
        <v/>
      </c>
      <c r="Q251" s="77" t="str">
        <f>IF($B251&lt;&gt;"",_xlfn.XLOOKUP(B251,Table1[ID],Table1[address6]),"")</f>
        <v/>
      </c>
      <c r="R251" s="76" t="str">
        <f>IF($B251&lt;&gt;"",_xlfn.XLOOKUP(B251,Table1[ID],Table1[bdate]),"")</f>
        <v/>
      </c>
      <c r="S251" s="77" t="str">
        <f>IF($B251&lt;&gt;"",_xlfn.XLOOKUP(B251,Table1[ID],Table1[school_job]),"")</f>
        <v/>
      </c>
      <c r="T251" s="77" t="str">
        <f>IF($B251&lt;&gt;"",_xlfn.XLOOKUP(B251,Table1[ID],Table1[con_father]),"")</f>
        <v/>
      </c>
      <c r="U251" s="77" t="str">
        <f>IF($B251&lt;&gt;"",_xlfn.XLOOKUP(B251,Table1[ID],Table1[notes]),"")</f>
        <v/>
      </c>
      <c r="V251" s="80" t="str">
        <f>IF(B251&lt;&gt;"",IF(_xlfn.FLOOR.MATH(B251,100)=0,"غير موزع",_xlfn.XLOOKUP(_xlfn.FLOOR.MATH(B251,100),Classes!$A$1:$A$8,Classes!$B$1:$B$8,"error")),"")</f>
        <v/>
      </c>
    </row>
    <row r="252" spans="1:22" s="3" customFormat="1">
      <c r="A252" s="72" t="str">
        <f>IF(B252&lt;&gt;"",IF(_xlfn.XLOOKUP(TEXT(B252,"#"),'Standard report'!$B$5:$B$505,'Standard report'!$C$5:$C$505,"nn")="Company","=HYPERLINK("&amp;""""&amp;"https://raw.githubusercontent.com/KyrillosMorgan/preparatory/main/"&amp;B252&amp;".jpg"&amp;""""&amp;",IMAGE("&amp;""""&amp;"https://raw.githubusercontent.com/KyrillosMorgan/preparatory/main/"&amp;B252&amp;".jpg"&amp;""""&amp;"))",""),"")</f>
        <v/>
      </c>
      <c r="B252" s="77"/>
      <c r="C252" s="77" t="str">
        <f>IF(B252&lt;&gt;"",_xlfn.XLOOKUP(Class!B252,Table1[ID],Table1[fname]),"")</f>
        <v/>
      </c>
      <c r="D252" s="76" t="str" cm="1">
        <f t="array" ref="D252">IF((B252&lt;&gt;"")*(COUNTIF(Table2[ID],Class!B252)&lt;&gt;0),INDEX(Attendance_sorted!$A$1:$CV$500,MATCH(Class!B252,Attendance_sorted!$A$1:$A$500),COUNTIF(Table2[ID],Class!B252)+1),"")</f>
        <v/>
      </c>
      <c r="E252" s="77" t="str" cm="1">
        <f t="array" aca="1" ref="E252" ca="1">IF(B252&lt;&gt;"",SUM(('Attendance table'!$A$2:$A$501=Class!B252)*('Attendance table'!$B$2:$CW$501&lt;&gt;"")*('Attendance table'!$B$1:$CW$1&gt;DATE(YEAR(TODAY()),MONTH(TODAY()),DAY(TODAY())-MOD(WEEKDAY(TODAY())-6,7))-((Table3[حساب الحضور من اخر عدد مرات])*7))),"")</f>
        <v/>
      </c>
      <c r="F252" s="79" t="str" cm="1">
        <f t="array" ref="F252">IF(B252&lt;&gt;"",IF(E252*100/Table3[حساب الحضور من اخر عدد مرات]&gt;100,1,E252/Table3[حساب الحضور من اخر عدد مرات]),"")</f>
        <v/>
      </c>
      <c r="G252" s="77" t="str">
        <f>IF(B252&lt;&gt;"",_xlfn.XLOOKUP(B252,Table1[ID],Table1[tel2]),"")</f>
        <v/>
      </c>
      <c r="H252" s="77" t="str">
        <f>IF(B252&lt;&gt;"",_xlfn.XLOOKUP(B252,Table1[ID],Table1[tel4]),"")</f>
        <v/>
      </c>
      <c r="I252" s="77" t="str">
        <f>IF(B252&lt;&gt;"",_xlfn.XLOOKUP(B252,Table1[ID],Table1[tel3]),"")</f>
        <v/>
      </c>
      <c r="J252" s="77" t="str">
        <f>IF(B252&lt;&gt;"",_xlfn.XLOOKUP(B252,Table1[ID],Table1[tel1]),"")</f>
        <v/>
      </c>
      <c r="K252" s="77" t="str">
        <f>IF($B252&lt;&gt;"",_xlfn.XLOOKUP(B252,Table1[ID],Table1[address1]),"")</f>
        <v/>
      </c>
      <c r="L252" s="77" t="str">
        <f>IF($B252&lt;&gt;"",_xlfn.XLOOKUP(B252,Table1[ID],Table1[address2]),"")</f>
        <v/>
      </c>
      <c r="M252" s="77" t="str">
        <f>IF($B252&lt;&gt;"",_xlfn.XLOOKUP(B252,Table1[ID],Table1[address3]),"")</f>
        <v/>
      </c>
      <c r="N252" s="77" t="str">
        <f>IF($B252&lt;&gt;"",_xlfn.XLOOKUP(B252,Table1[ID],Table1[address4]),"")</f>
        <v/>
      </c>
      <c r="O252" s="77" t="str">
        <f>IF($B252&lt;&gt;"",_xlfn.XLOOKUP(B252,Table1[ID],Table1[address5]),"")</f>
        <v/>
      </c>
      <c r="P252" s="77" t="str">
        <f>IF($B252&lt;&gt;"",_xlfn.XLOOKUP(B252,Table1[ID],Table1[address7]),"")</f>
        <v/>
      </c>
      <c r="Q252" s="77" t="str">
        <f>IF($B252&lt;&gt;"",_xlfn.XLOOKUP(B252,Table1[ID],Table1[address6]),"")</f>
        <v/>
      </c>
      <c r="R252" s="76" t="str">
        <f>IF($B252&lt;&gt;"",_xlfn.XLOOKUP(B252,Table1[ID],Table1[bdate]),"")</f>
        <v/>
      </c>
      <c r="S252" s="77" t="str">
        <f>IF($B252&lt;&gt;"",_xlfn.XLOOKUP(B252,Table1[ID],Table1[school_job]),"")</f>
        <v/>
      </c>
      <c r="T252" s="77" t="str">
        <f>IF($B252&lt;&gt;"",_xlfn.XLOOKUP(B252,Table1[ID],Table1[con_father]),"")</f>
        <v/>
      </c>
      <c r="U252" s="77" t="str">
        <f>IF($B252&lt;&gt;"",_xlfn.XLOOKUP(B252,Table1[ID],Table1[notes]),"")</f>
        <v/>
      </c>
      <c r="V252" s="80" t="str">
        <f>IF(B252&lt;&gt;"",IF(_xlfn.FLOOR.MATH(B252,100)=0,"غير موزع",_xlfn.XLOOKUP(_xlfn.FLOOR.MATH(B252,100),Classes!$A$1:$A$8,Classes!$B$1:$B$8,"error")),"")</f>
        <v/>
      </c>
    </row>
    <row r="253" spans="1:22" s="3" customFormat="1">
      <c r="A253" s="72" t="str">
        <f>IF(B253&lt;&gt;"",IF(_xlfn.XLOOKUP(TEXT(B253,"#"),'Standard report'!$B$5:$B$505,'Standard report'!$C$5:$C$505,"nn")="Company","=HYPERLINK("&amp;""""&amp;"https://raw.githubusercontent.com/KyrillosMorgan/preparatory/main/"&amp;B253&amp;".jpg"&amp;""""&amp;",IMAGE("&amp;""""&amp;"https://raw.githubusercontent.com/KyrillosMorgan/preparatory/main/"&amp;B253&amp;".jpg"&amp;""""&amp;"))",""),"")</f>
        <v/>
      </c>
      <c r="B253" s="77"/>
      <c r="C253" s="77" t="str">
        <f>IF(B253&lt;&gt;"",_xlfn.XLOOKUP(Class!B253,Table1[ID],Table1[fname]),"")</f>
        <v/>
      </c>
      <c r="D253" s="76" t="str" cm="1">
        <f t="array" ref="D253">IF((B253&lt;&gt;"")*(COUNTIF(Table2[ID],Class!B253)&lt;&gt;0),INDEX(Attendance_sorted!$A$1:$CV$500,MATCH(Class!B253,Attendance_sorted!$A$1:$A$500),COUNTIF(Table2[ID],Class!B253)+1),"")</f>
        <v/>
      </c>
      <c r="E253" s="77" t="str" cm="1">
        <f t="array" aca="1" ref="E253" ca="1">IF(B253&lt;&gt;"",SUM(('Attendance table'!$A$2:$A$501=Class!B253)*('Attendance table'!$B$2:$CW$501&lt;&gt;"")*('Attendance table'!$B$1:$CW$1&gt;DATE(YEAR(TODAY()),MONTH(TODAY()),DAY(TODAY())-MOD(WEEKDAY(TODAY())-6,7))-((Table3[حساب الحضور من اخر عدد مرات])*7))),"")</f>
        <v/>
      </c>
      <c r="F253" s="79" t="str" cm="1">
        <f t="array" ref="F253">IF(B253&lt;&gt;"",IF(E253*100/Table3[حساب الحضور من اخر عدد مرات]&gt;100,1,E253/Table3[حساب الحضور من اخر عدد مرات]),"")</f>
        <v/>
      </c>
      <c r="G253" s="77" t="str">
        <f>IF(B253&lt;&gt;"",_xlfn.XLOOKUP(B253,Table1[ID],Table1[tel2]),"")</f>
        <v/>
      </c>
      <c r="H253" s="77" t="str">
        <f>IF(B253&lt;&gt;"",_xlfn.XLOOKUP(B253,Table1[ID],Table1[tel4]),"")</f>
        <v/>
      </c>
      <c r="I253" s="77" t="str">
        <f>IF(B253&lt;&gt;"",_xlfn.XLOOKUP(B253,Table1[ID],Table1[tel3]),"")</f>
        <v/>
      </c>
      <c r="J253" s="77" t="str">
        <f>IF(B253&lt;&gt;"",_xlfn.XLOOKUP(B253,Table1[ID],Table1[tel1]),"")</f>
        <v/>
      </c>
      <c r="K253" s="77" t="str">
        <f>IF($B253&lt;&gt;"",_xlfn.XLOOKUP(B253,Table1[ID],Table1[address1]),"")</f>
        <v/>
      </c>
      <c r="L253" s="77" t="str">
        <f>IF($B253&lt;&gt;"",_xlfn.XLOOKUP(B253,Table1[ID],Table1[address2]),"")</f>
        <v/>
      </c>
      <c r="M253" s="77" t="str">
        <f>IF($B253&lt;&gt;"",_xlfn.XLOOKUP(B253,Table1[ID],Table1[address3]),"")</f>
        <v/>
      </c>
      <c r="N253" s="77" t="str">
        <f>IF($B253&lt;&gt;"",_xlfn.XLOOKUP(B253,Table1[ID],Table1[address4]),"")</f>
        <v/>
      </c>
      <c r="O253" s="77" t="str">
        <f>IF($B253&lt;&gt;"",_xlfn.XLOOKUP(B253,Table1[ID],Table1[address5]),"")</f>
        <v/>
      </c>
      <c r="P253" s="77" t="str">
        <f>IF($B253&lt;&gt;"",_xlfn.XLOOKUP(B253,Table1[ID],Table1[address7]),"")</f>
        <v/>
      </c>
      <c r="Q253" s="77" t="str">
        <f>IF($B253&lt;&gt;"",_xlfn.XLOOKUP(B253,Table1[ID],Table1[address6]),"")</f>
        <v/>
      </c>
      <c r="R253" s="76" t="str">
        <f>IF($B253&lt;&gt;"",_xlfn.XLOOKUP(B253,Table1[ID],Table1[bdate]),"")</f>
        <v/>
      </c>
      <c r="S253" s="77" t="str">
        <f>IF($B253&lt;&gt;"",_xlfn.XLOOKUP(B253,Table1[ID],Table1[school_job]),"")</f>
        <v/>
      </c>
      <c r="T253" s="77" t="str">
        <f>IF($B253&lt;&gt;"",_xlfn.XLOOKUP(B253,Table1[ID],Table1[con_father]),"")</f>
        <v/>
      </c>
      <c r="U253" s="77" t="str">
        <f>IF($B253&lt;&gt;"",_xlfn.XLOOKUP(B253,Table1[ID],Table1[notes]),"")</f>
        <v/>
      </c>
      <c r="V253" s="80" t="str">
        <f>IF(B253&lt;&gt;"",IF(_xlfn.FLOOR.MATH(B253,100)=0,"غير موزع",_xlfn.XLOOKUP(_xlfn.FLOOR.MATH(B253,100),Classes!$A$1:$A$8,Classes!$B$1:$B$8,"error")),"")</f>
        <v/>
      </c>
    </row>
    <row r="254" spans="1:22" s="3" customFormat="1">
      <c r="A254" s="72" t="str">
        <f>IF(B254&lt;&gt;"",IF(_xlfn.XLOOKUP(TEXT(B254,"#"),'Standard report'!$B$5:$B$505,'Standard report'!$C$5:$C$505,"nn")="Company","=HYPERLINK("&amp;""""&amp;"https://raw.githubusercontent.com/KyrillosMorgan/preparatory/main/"&amp;B254&amp;".jpg"&amp;""""&amp;",IMAGE("&amp;""""&amp;"https://raw.githubusercontent.com/KyrillosMorgan/preparatory/main/"&amp;B254&amp;".jpg"&amp;""""&amp;"))",""),"")</f>
        <v/>
      </c>
      <c r="B254" s="77"/>
      <c r="C254" s="77" t="str">
        <f>IF(B254&lt;&gt;"",_xlfn.XLOOKUP(Class!B254,Table1[ID],Table1[fname]),"")</f>
        <v/>
      </c>
      <c r="D254" s="76" t="str" cm="1">
        <f t="array" ref="D254">IF((B254&lt;&gt;"")*(COUNTIF(Table2[ID],Class!B254)&lt;&gt;0),INDEX(Attendance_sorted!$A$1:$CV$500,MATCH(Class!B254,Attendance_sorted!$A$1:$A$500),COUNTIF(Table2[ID],Class!B254)+1),"")</f>
        <v/>
      </c>
      <c r="E254" s="77" t="str" cm="1">
        <f t="array" aca="1" ref="E254" ca="1">IF(B254&lt;&gt;"",SUM(('Attendance table'!$A$2:$A$501=Class!B254)*('Attendance table'!$B$2:$CW$501&lt;&gt;"")*('Attendance table'!$B$1:$CW$1&gt;DATE(YEAR(TODAY()),MONTH(TODAY()),DAY(TODAY())-MOD(WEEKDAY(TODAY())-6,7))-((Table3[حساب الحضور من اخر عدد مرات])*7))),"")</f>
        <v/>
      </c>
      <c r="F254" s="79" t="str" cm="1">
        <f t="array" ref="F254">IF(B254&lt;&gt;"",IF(E254*100/Table3[حساب الحضور من اخر عدد مرات]&gt;100,1,E254/Table3[حساب الحضور من اخر عدد مرات]),"")</f>
        <v/>
      </c>
      <c r="G254" s="77" t="str">
        <f>IF(B254&lt;&gt;"",_xlfn.XLOOKUP(B254,Table1[ID],Table1[tel2]),"")</f>
        <v/>
      </c>
      <c r="H254" s="77" t="str">
        <f>IF(B254&lt;&gt;"",_xlfn.XLOOKUP(B254,Table1[ID],Table1[tel4]),"")</f>
        <v/>
      </c>
      <c r="I254" s="77" t="str">
        <f>IF(B254&lt;&gt;"",_xlfn.XLOOKUP(B254,Table1[ID],Table1[tel3]),"")</f>
        <v/>
      </c>
      <c r="J254" s="77" t="str">
        <f>IF(B254&lt;&gt;"",_xlfn.XLOOKUP(B254,Table1[ID],Table1[tel1]),"")</f>
        <v/>
      </c>
      <c r="K254" s="77" t="str">
        <f>IF($B254&lt;&gt;"",_xlfn.XLOOKUP(B254,Table1[ID],Table1[address1]),"")</f>
        <v/>
      </c>
      <c r="L254" s="77" t="str">
        <f>IF($B254&lt;&gt;"",_xlfn.XLOOKUP(B254,Table1[ID],Table1[address2]),"")</f>
        <v/>
      </c>
      <c r="M254" s="77" t="str">
        <f>IF($B254&lt;&gt;"",_xlfn.XLOOKUP(B254,Table1[ID],Table1[address3]),"")</f>
        <v/>
      </c>
      <c r="N254" s="77" t="str">
        <f>IF($B254&lt;&gt;"",_xlfn.XLOOKUP(B254,Table1[ID],Table1[address4]),"")</f>
        <v/>
      </c>
      <c r="O254" s="77" t="str">
        <f>IF($B254&lt;&gt;"",_xlfn.XLOOKUP(B254,Table1[ID],Table1[address5]),"")</f>
        <v/>
      </c>
      <c r="P254" s="77" t="str">
        <f>IF($B254&lt;&gt;"",_xlfn.XLOOKUP(B254,Table1[ID],Table1[address7]),"")</f>
        <v/>
      </c>
      <c r="Q254" s="77" t="str">
        <f>IF($B254&lt;&gt;"",_xlfn.XLOOKUP(B254,Table1[ID],Table1[address6]),"")</f>
        <v/>
      </c>
      <c r="R254" s="76" t="str">
        <f>IF($B254&lt;&gt;"",_xlfn.XLOOKUP(B254,Table1[ID],Table1[bdate]),"")</f>
        <v/>
      </c>
      <c r="S254" s="77" t="str">
        <f>IF($B254&lt;&gt;"",_xlfn.XLOOKUP(B254,Table1[ID],Table1[school_job]),"")</f>
        <v/>
      </c>
      <c r="T254" s="77" t="str">
        <f>IF($B254&lt;&gt;"",_xlfn.XLOOKUP(B254,Table1[ID],Table1[con_father]),"")</f>
        <v/>
      </c>
      <c r="U254" s="77" t="str">
        <f>IF($B254&lt;&gt;"",_xlfn.XLOOKUP(B254,Table1[ID],Table1[notes]),"")</f>
        <v/>
      </c>
      <c r="V254" s="80" t="str">
        <f>IF(B254&lt;&gt;"",IF(_xlfn.FLOOR.MATH(B254,100)=0,"غير موزع",_xlfn.XLOOKUP(_xlfn.FLOOR.MATH(B254,100),Classes!$A$1:$A$8,Classes!$B$1:$B$8,"error")),"")</f>
        <v/>
      </c>
    </row>
    <row r="255" spans="1:22" s="3" customFormat="1">
      <c r="A255" s="72" t="str">
        <f>IF(B255&lt;&gt;"",IF(_xlfn.XLOOKUP(TEXT(B255,"#"),'Standard report'!$B$5:$B$505,'Standard report'!$C$5:$C$505,"nn")="Company","=HYPERLINK("&amp;""""&amp;"https://raw.githubusercontent.com/KyrillosMorgan/preparatory/main/"&amp;B255&amp;".jpg"&amp;""""&amp;",IMAGE("&amp;""""&amp;"https://raw.githubusercontent.com/KyrillosMorgan/preparatory/main/"&amp;B255&amp;".jpg"&amp;""""&amp;"))",""),"")</f>
        <v/>
      </c>
      <c r="B255" s="77"/>
      <c r="C255" s="77" t="str">
        <f>IF(B255&lt;&gt;"",_xlfn.XLOOKUP(Class!B255,Table1[ID],Table1[fname]),"")</f>
        <v/>
      </c>
      <c r="D255" s="76" t="str" cm="1">
        <f t="array" ref="D255">IF((B255&lt;&gt;"")*(COUNTIF(Table2[ID],Class!B255)&lt;&gt;0),INDEX(Attendance_sorted!$A$1:$CV$500,MATCH(Class!B255,Attendance_sorted!$A$1:$A$500),COUNTIF(Table2[ID],Class!B255)+1),"")</f>
        <v/>
      </c>
      <c r="E255" s="77" t="str" cm="1">
        <f t="array" aca="1" ref="E255" ca="1">IF(B255&lt;&gt;"",SUM(('Attendance table'!$A$2:$A$501=Class!B255)*('Attendance table'!$B$2:$CW$501&lt;&gt;"")*('Attendance table'!$B$1:$CW$1&gt;DATE(YEAR(TODAY()),MONTH(TODAY()),DAY(TODAY())-MOD(WEEKDAY(TODAY())-6,7))-((Table3[حساب الحضور من اخر عدد مرات])*7))),"")</f>
        <v/>
      </c>
      <c r="F255" s="79" t="str" cm="1">
        <f t="array" ref="F255">IF(B255&lt;&gt;"",IF(E255*100/Table3[حساب الحضور من اخر عدد مرات]&gt;100,1,E255/Table3[حساب الحضور من اخر عدد مرات]),"")</f>
        <v/>
      </c>
      <c r="G255" s="77" t="str">
        <f>IF(B255&lt;&gt;"",_xlfn.XLOOKUP(B255,Table1[ID],Table1[tel2]),"")</f>
        <v/>
      </c>
      <c r="H255" s="77" t="str">
        <f>IF(B255&lt;&gt;"",_xlfn.XLOOKUP(B255,Table1[ID],Table1[tel4]),"")</f>
        <v/>
      </c>
      <c r="I255" s="77" t="str">
        <f>IF(B255&lt;&gt;"",_xlfn.XLOOKUP(B255,Table1[ID],Table1[tel3]),"")</f>
        <v/>
      </c>
      <c r="J255" s="77" t="str">
        <f>IF(B255&lt;&gt;"",_xlfn.XLOOKUP(B255,Table1[ID],Table1[tel1]),"")</f>
        <v/>
      </c>
      <c r="K255" s="77" t="str">
        <f>IF($B255&lt;&gt;"",_xlfn.XLOOKUP(B255,Table1[ID],Table1[address1]),"")</f>
        <v/>
      </c>
      <c r="L255" s="77" t="str">
        <f>IF($B255&lt;&gt;"",_xlfn.XLOOKUP(B255,Table1[ID],Table1[address2]),"")</f>
        <v/>
      </c>
      <c r="M255" s="77" t="str">
        <f>IF($B255&lt;&gt;"",_xlfn.XLOOKUP(B255,Table1[ID],Table1[address3]),"")</f>
        <v/>
      </c>
      <c r="N255" s="77" t="str">
        <f>IF($B255&lt;&gt;"",_xlfn.XLOOKUP(B255,Table1[ID],Table1[address4]),"")</f>
        <v/>
      </c>
      <c r="O255" s="77" t="str">
        <f>IF($B255&lt;&gt;"",_xlfn.XLOOKUP(B255,Table1[ID],Table1[address5]),"")</f>
        <v/>
      </c>
      <c r="P255" s="77" t="str">
        <f>IF($B255&lt;&gt;"",_xlfn.XLOOKUP(B255,Table1[ID],Table1[address7]),"")</f>
        <v/>
      </c>
      <c r="Q255" s="77" t="str">
        <f>IF($B255&lt;&gt;"",_xlfn.XLOOKUP(B255,Table1[ID],Table1[address6]),"")</f>
        <v/>
      </c>
      <c r="R255" s="76" t="str">
        <f>IF($B255&lt;&gt;"",_xlfn.XLOOKUP(B255,Table1[ID],Table1[bdate]),"")</f>
        <v/>
      </c>
      <c r="S255" s="77" t="str">
        <f>IF($B255&lt;&gt;"",_xlfn.XLOOKUP(B255,Table1[ID],Table1[school_job]),"")</f>
        <v/>
      </c>
      <c r="T255" s="77" t="str">
        <f>IF($B255&lt;&gt;"",_xlfn.XLOOKUP(B255,Table1[ID],Table1[con_father]),"")</f>
        <v/>
      </c>
      <c r="U255" s="77" t="str">
        <f>IF($B255&lt;&gt;"",_xlfn.XLOOKUP(B255,Table1[ID],Table1[notes]),"")</f>
        <v/>
      </c>
      <c r="V255" s="80" t="str">
        <f>IF(B255&lt;&gt;"",IF(_xlfn.FLOOR.MATH(B255,100)=0,"غير موزع",_xlfn.XLOOKUP(_xlfn.FLOOR.MATH(B255,100),Classes!$A$1:$A$8,Classes!$B$1:$B$8,"error")),"")</f>
        <v/>
      </c>
    </row>
    <row r="256" spans="1:22" s="3" customFormat="1">
      <c r="A256" s="72" t="str">
        <f>IF(B256&lt;&gt;"",IF(_xlfn.XLOOKUP(TEXT(B256,"#"),'Standard report'!$B$5:$B$505,'Standard report'!$C$5:$C$505,"nn")="Company","=HYPERLINK("&amp;""""&amp;"https://raw.githubusercontent.com/KyrillosMorgan/preparatory/main/"&amp;B256&amp;".jpg"&amp;""""&amp;",IMAGE("&amp;""""&amp;"https://raw.githubusercontent.com/KyrillosMorgan/preparatory/main/"&amp;B256&amp;".jpg"&amp;""""&amp;"))",""),"")</f>
        <v/>
      </c>
      <c r="B256" s="77"/>
      <c r="C256" s="77" t="str">
        <f>IF(B256&lt;&gt;"",_xlfn.XLOOKUP(Class!B256,Table1[ID],Table1[fname]),"")</f>
        <v/>
      </c>
      <c r="D256" s="76" t="str" cm="1">
        <f t="array" ref="D256">IF((B256&lt;&gt;"")*(COUNTIF(Table2[ID],Class!B256)&lt;&gt;0),INDEX(Attendance_sorted!$A$1:$CV$500,MATCH(Class!B256,Attendance_sorted!$A$1:$A$500),COUNTIF(Table2[ID],Class!B256)+1),"")</f>
        <v/>
      </c>
      <c r="E256" s="77" t="str" cm="1">
        <f t="array" aca="1" ref="E256" ca="1">IF(B256&lt;&gt;"",SUM(('Attendance table'!$A$2:$A$501=Class!B256)*('Attendance table'!$B$2:$CW$501&lt;&gt;"")*('Attendance table'!$B$1:$CW$1&gt;DATE(YEAR(TODAY()),MONTH(TODAY()),DAY(TODAY())-MOD(WEEKDAY(TODAY())-6,7))-((Table3[حساب الحضور من اخر عدد مرات])*7))),"")</f>
        <v/>
      </c>
      <c r="F256" s="79" t="str" cm="1">
        <f t="array" ref="F256">IF(B256&lt;&gt;"",IF(E256*100/Table3[حساب الحضور من اخر عدد مرات]&gt;100,1,E256/Table3[حساب الحضور من اخر عدد مرات]),"")</f>
        <v/>
      </c>
      <c r="G256" s="77" t="str">
        <f>IF(B256&lt;&gt;"",_xlfn.XLOOKUP(B256,Table1[ID],Table1[tel2]),"")</f>
        <v/>
      </c>
      <c r="H256" s="77" t="str">
        <f>IF(B256&lt;&gt;"",_xlfn.XLOOKUP(B256,Table1[ID],Table1[tel4]),"")</f>
        <v/>
      </c>
      <c r="I256" s="77" t="str">
        <f>IF(B256&lt;&gt;"",_xlfn.XLOOKUP(B256,Table1[ID],Table1[tel3]),"")</f>
        <v/>
      </c>
      <c r="J256" s="77" t="str">
        <f>IF(B256&lt;&gt;"",_xlfn.XLOOKUP(B256,Table1[ID],Table1[tel1]),"")</f>
        <v/>
      </c>
      <c r="K256" s="77" t="str">
        <f>IF($B256&lt;&gt;"",_xlfn.XLOOKUP(B256,Table1[ID],Table1[address1]),"")</f>
        <v/>
      </c>
      <c r="L256" s="77" t="str">
        <f>IF($B256&lt;&gt;"",_xlfn.XLOOKUP(B256,Table1[ID],Table1[address2]),"")</f>
        <v/>
      </c>
      <c r="M256" s="77" t="str">
        <f>IF($B256&lt;&gt;"",_xlfn.XLOOKUP(B256,Table1[ID],Table1[address3]),"")</f>
        <v/>
      </c>
      <c r="N256" s="77" t="str">
        <f>IF($B256&lt;&gt;"",_xlfn.XLOOKUP(B256,Table1[ID],Table1[address4]),"")</f>
        <v/>
      </c>
      <c r="O256" s="77" t="str">
        <f>IF($B256&lt;&gt;"",_xlfn.XLOOKUP(B256,Table1[ID],Table1[address5]),"")</f>
        <v/>
      </c>
      <c r="P256" s="77" t="str">
        <f>IF($B256&lt;&gt;"",_xlfn.XLOOKUP(B256,Table1[ID],Table1[address7]),"")</f>
        <v/>
      </c>
      <c r="Q256" s="77" t="str">
        <f>IF($B256&lt;&gt;"",_xlfn.XLOOKUP(B256,Table1[ID],Table1[address6]),"")</f>
        <v/>
      </c>
      <c r="R256" s="76" t="str">
        <f>IF($B256&lt;&gt;"",_xlfn.XLOOKUP(B256,Table1[ID],Table1[bdate]),"")</f>
        <v/>
      </c>
      <c r="S256" s="77" t="str">
        <f>IF($B256&lt;&gt;"",_xlfn.XLOOKUP(B256,Table1[ID],Table1[school_job]),"")</f>
        <v/>
      </c>
      <c r="T256" s="77" t="str">
        <f>IF($B256&lt;&gt;"",_xlfn.XLOOKUP(B256,Table1[ID],Table1[con_father]),"")</f>
        <v/>
      </c>
      <c r="U256" s="77" t="str">
        <f>IF($B256&lt;&gt;"",_xlfn.XLOOKUP(B256,Table1[ID],Table1[notes]),"")</f>
        <v/>
      </c>
      <c r="V256" s="80" t="str">
        <f>IF(B256&lt;&gt;"",IF(_xlfn.FLOOR.MATH(B256,100)=0,"غير موزع",_xlfn.XLOOKUP(_xlfn.FLOOR.MATH(B256,100),Classes!$A$1:$A$8,Classes!$B$1:$B$8,"error")),"")</f>
        <v/>
      </c>
    </row>
    <row r="257" spans="1:22" s="3" customFormat="1">
      <c r="A257" s="72" t="str">
        <f>IF(B257&lt;&gt;"",IF(_xlfn.XLOOKUP(TEXT(B257,"#"),'Standard report'!$B$5:$B$505,'Standard report'!$C$5:$C$505,"nn")="Company","=HYPERLINK("&amp;""""&amp;"https://raw.githubusercontent.com/KyrillosMorgan/preparatory/main/"&amp;B257&amp;".jpg"&amp;""""&amp;",IMAGE("&amp;""""&amp;"https://raw.githubusercontent.com/KyrillosMorgan/preparatory/main/"&amp;B257&amp;".jpg"&amp;""""&amp;"))",""),"")</f>
        <v/>
      </c>
      <c r="B257" s="77"/>
      <c r="C257" s="77" t="str">
        <f>IF(B257&lt;&gt;"",_xlfn.XLOOKUP(Class!B257,Table1[ID],Table1[fname]),"")</f>
        <v/>
      </c>
      <c r="D257" s="76" t="str" cm="1">
        <f t="array" ref="D257">IF((B257&lt;&gt;"")*(COUNTIF(Table2[ID],Class!B257)&lt;&gt;0),INDEX(Attendance_sorted!$A$1:$CV$500,MATCH(Class!B257,Attendance_sorted!$A$1:$A$500),COUNTIF(Table2[ID],Class!B257)+1),"")</f>
        <v/>
      </c>
      <c r="E257" s="77" t="str" cm="1">
        <f t="array" aca="1" ref="E257" ca="1">IF(B257&lt;&gt;"",SUM(('Attendance table'!$A$2:$A$501=Class!B257)*('Attendance table'!$B$2:$CW$501&lt;&gt;"")*('Attendance table'!$B$1:$CW$1&gt;DATE(YEAR(TODAY()),MONTH(TODAY()),DAY(TODAY())-MOD(WEEKDAY(TODAY())-6,7))-((Table3[حساب الحضور من اخر عدد مرات])*7))),"")</f>
        <v/>
      </c>
      <c r="F257" s="79" t="str" cm="1">
        <f t="array" ref="F257">IF(B257&lt;&gt;"",IF(E257*100/Table3[حساب الحضور من اخر عدد مرات]&gt;100,1,E257/Table3[حساب الحضور من اخر عدد مرات]),"")</f>
        <v/>
      </c>
      <c r="G257" s="77" t="str">
        <f>IF(B257&lt;&gt;"",_xlfn.XLOOKUP(B257,Table1[ID],Table1[tel2]),"")</f>
        <v/>
      </c>
      <c r="H257" s="77" t="str">
        <f>IF(B257&lt;&gt;"",_xlfn.XLOOKUP(B257,Table1[ID],Table1[tel4]),"")</f>
        <v/>
      </c>
      <c r="I257" s="77" t="str">
        <f>IF(B257&lt;&gt;"",_xlfn.XLOOKUP(B257,Table1[ID],Table1[tel3]),"")</f>
        <v/>
      </c>
      <c r="J257" s="77" t="str">
        <f>IF(B257&lt;&gt;"",_xlfn.XLOOKUP(B257,Table1[ID],Table1[tel1]),"")</f>
        <v/>
      </c>
      <c r="K257" s="77" t="str">
        <f>IF($B257&lt;&gt;"",_xlfn.XLOOKUP(B257,Table1[ID],Table1[address1]),"")</f>
        <v/>
      </c>
      <c r="L257" s="77" t="str">
        <f>IF($B257&lt;&gt;"",_xlfn.XLOOKUP(B257,Table1[ID],Table1[address2]),"")</f>
        <v/>
      </c>
      <c r="M257" s="77" t="str">
        <f>IF($B257&lt;&gt;"",_xlfn.XLOOKUP(B257,Table1[ID],Table1[address3]),"")</f>
        <v/>
      </c>
      <c r="N257" s="77" t="str">
        <f>IF($B257&lt;&gt;"",_xlfn.XLOOKUP(B257,Table1[ID],Table1[address4]),"")</f>
        <v/>
      </c>
      <c r="O257" s="77" t="str">
        <f>IF($B257&lt;&gt;"",_xlfn.XLOOKUP(B257,Table1[ID],Table1[address5]),"")</f>
        <v/>
      </c>
      <c r="P257" s="77" t="str">
        <f>IF($B257&lt;&gt;"",_xlfn.XLOOKUP(B257,Table1[ID],Table1[address7]),"")</f>
        <v/>
      </c>
      <c r="Q257" s="77" t="str">
        <f>IF($B257&lt;&gt;"",_xlfn.XLOOKUP(B257,Table1[ID],Table1[address6]),"")</f>
        <v/>
      </c>
      <c r="R257" s="76" t="str">
        <f>IF($B257&lt;&gt;"",_xlfn.XLOOKUP(B257,Table1[ID],Table1[bdate]),"")</f>
        <v/>
      </c>
      <c r="S257" s="77" t="str">
        <f>IF($B257&lt;&gt;"",_xlfn.XLOOKUP(B257,Table1[ID],Table1[school_job]),"")</f>
        <v/>
      </c>
      <c r="T257" s="77" t="str">
        <f>IF($B257&lt;&gt;"",_xlfn.XLOOKUP(B257,Table1[ID],Table1[con_father]),"")</f>
        <v/>
      </c>
      <c r="U257" s="77" t="str">
        <f>IF($B257&lt;&gt;"",_xlfn.XLOOKUP(B257,Table1[ID],Table1[notes]),"")</f>
        <v/>
      </c>
      <c r="V257" s="80" t="str">
        <f>IF(B257&lt;&gt;"",IF(_xlfn.FLOOR.MATH(B257,100)=0,"غير موزع",_xlfn.XLOOKUP(_xlfn.FLOOR.MATH(B257,100),Classes!$A$1:$A$8,Classes!$B$1:$B$8,"error")),"")</f>
        <v/>
      </c>
    </row>
    <row r="258" spans="1:22" s="3" customFormat="1">
      <c r="A258" s="72" t="str">
        <f>IF(B258&lt;&gt;"",IF(_xlfn.XLOOKUP(TEXT(B258,"#"),'Standard report'!$B$5:$B$505,'Standard report'!$C$5:$C$505,"nn")="Company","=HYPERLINK("&amp;""""&amp;"https://raw.githubusercontent.com/KyrillosMorgan/preparatory/main/"&amp;B258&amp;".jpg"&amp;""""&amp;",IMAGE("&amp;""""&amp;"https://raw.githubusercontent.com/KyrillosMorgan/preparatory/main/"&amp;B258&amp;".jpg"&amp;""""&amp;"))",""),"")</f>
        <v/>
      </c>
      <c r="B258" s="77"/>
      <c r="C258" s="77" t="str">
        <f>IF(B258&lt;&gt;"",_xlfn.XLOOKUP(Class!B258,Table1[ID],Table1[fname]),"")</f>
        <v/>
      </c>
      <c r="D258" s="76" t="str" cm="1">
        <f t="array" ref="D258">IF((B258&lt;&gt;"")*(COUNTIF(Table2[ID],Class!B258)&lt;&gt;0),INDEX(Attendance_sorted!$A$1:$CV$500,MATCH(Class!B258,Attendance_sorted!$A$1:$A$500),COUNTIF(Table2[ID],Class!B258)+1),"")</f>
        <v/>
      </c>
      <c r="E258" s="77" t="str" cm="1">
        <f t="array" aca="1" ref="E258" ca="1">IF(B258&lt;&gt;"",SUM(('Attendance table'!$A$2:$A$501=Class!B258)*('Attendance table'!$B$2:$CW$501&lt;&gt;"")*('Attendance table'!$B$1:$CW$1&gt;DATE(YEAR(TODAY()),MONTH(TODAY()),DAY(TODAY())-MOD(WEEKDAY(TODAY())-6,7))-((Table3[حساب الحضور من اخر عدد مرات])*7))),"")</f>
        <v/>
      </c>
      <c r="F258" s="79" t="str" cm="1">
        <f t="array" ref="F258">IF(B258&lt;&gt;"",IF(E258*100/Table3[حساب الحضور من اخر عدد مرات]&gt;100,1,E258/Table3[حساب الحضور من اخر عدد مرات]),"")</f>
        <v/>
      </c>
      <c r="G258" s="77" t="str">
        <f>IF(B258&lt;&gt;"",_xlfn.XLOOKUP(B258,Table1[ID],Table1[tel2]),"")</f>
        <v/>
      </c>
      <c r="H258" s="77" t="str">
        <f>IF(B258&lt;&gt;"",_xlfn.XLOOKUP(B258,Table1[ID],Table1[tel4]),"")</f>
        <v/>
      </c>
      <c r="I258" s="77" t="str">
        <f>IF(B258&lt;&gt;"",_xlfn.XLOOKUP(B258,Table1[ID],Table1[tel3]),"")</f>
        <v/>
      </c>
      <c r="J258" s="77" t="str">
        <f>IF(B258&lt;&gt;"",_xlfn.XLOOKUP(B258,Table1[ID],Table1[tel1]),"")</f>
        <v/>
      </c>
      <c r="K258" s="77" t="str">
        <f>IF($B258&lt;&gt;"",_xlfn.XLOOKUP(B258,Table1[ID],Table1[address1]),"")</f>
        <v/>
      </c>
      <c r="L258" s="77" t="str">
        <f>IF($B258&lt;&gt;"",_xlfn.XLOOKUP(B258,Table1[ID],Table1[address2]),"")</f>
        <v/>
      </c>
      <c r="M258" s="77" t="str">
        <f>IF($B258&lt;&gt;"",_xlfn.XLOOKUP(B258,Table1[ID],Table1[address3]),"")</f>
        <v/>
      </c>
      <c r="N258" s="77" t="str">
        <f>IF($B258&lt;&gt;"",_xlfn.XLOOKUP(B258,Table1[ID],Table1[address4]),"")</f>
        <v/>
      </c>
      <c r="O258" s="77" t="str">
        <f>IF($B258&lt;&gt;"",_xlfn.XLOOKUP(B258,Table1[ID],Table1[address5]),"")</f>
        <v/>
      </c>
      <c r="P258" s="77" t="str">
        <f>IF($B258&lt;&gt;"",_xlfn.XLOOKUP(B258,Table1[ID],Table1[address7]),"")</f>
        <v/>
      </c>
      <c r="Q258" s="77" t="str">
        <f>IF($B258&lt;&gt;"",_xlfn.XLOOKUP(B258,Table1[ID],Table1[address6]),"")</f>
        <v/>
      </c>
      <c r="R258" s="76" t="str">
        <f>IF($B258&lt;&gt;"",_xlfn.XLOOKUP(B258,Table1[ID],Table1[bdate]),"")</f>
        <v/>
      </c>
      <c r="S258" s="77" t="str">
        <f>IF($B258&lt;&gt;"",_xlfn.XLOOKUP(B258,Table1[ID],Table1[school_job]),"")</f>
        <v/>
      </c>
      <c r="T258" s="77" t="str">
        <f>IF($B258&lt;&gt;"",_xlfn.XLOOKUP(B258,Table1[ID],Table1[con_father]),"")</f>
        <v/>
      </c>
      <c r="U258" s="77" t="str">
        <f>IF($B258&lt;&gt;"",_xlfn.XLOOKUP(B258,Table1[ID],Table1[notes]),"")</f>
        <v/>
      </c>
      <c r="V258" s="80" t="str">
        <f>IF(B258&lt;&gt;"",IF(_xlfn.FLOOR.MATH(B258,100)=0,"غير موزع",_xlfn.XLOOKUP(_xlfn.FLOOR.MATH(B258,100),Classes!$A$1:$A$8,Classes!$B$1:$B$8,"error")),"")</f>
        <v/>
      </c>
    </row>
    <row r="259" spans="1:22" s="3" customFormat="1">
      <c r="A259" s="72" t="str">
        <f>IF(B259&lt;&gt;"",IF(_xlfn.XLOOKUP(TEXT(B259,"#"),'Standard report'!$B$5:$B$505,'Standard report'!$C$5:$C$505,"nn")="Company","=HYPERLINK("&amp;""""&amp;"https://raw.githubusercontent.com/KyrillosMorgan/preparatory/main/"&amp;B259&amp;".jpg"&amp;""""&amp;",IMAGE("&amp;""""&amp;"https://raw.githubusercontent.com/KyrillosMorgan/preparatory/main/"&amp;B259&amp;".jpg"&amp;""""&amp;"))",""),"")</f>
        <v/>
      </c>
      <c r="B259" s="77"/>
      <c r="C259" s="77" t="str">
        <f>IF(B259&lt;&gt;"",_xlfn.XLOOKUP(Class!B259,Table1[ID],Table1[fname]),"")</f>
        <v/>
      </c>
      <c r="D259" s="76" t="str" cm="1">
        <f t="array" ref="D259">IF((B259&lt;&gt;"")*(COUNTIF(Table2[ID],Class!B259)&lt;&gt;0),INDEX(Attendance_sorted!$A$1:$CV$500,MATCH(Class!B259,Attendance_sorted!$A$1:$A$500),COUNTIF(Table2[ID],Class!B259)+1),"")</f>
        <v/>
      </c>
      <c r="E259" s="77" t="str" cm="1">
        <f t="array" aca="1" ref="E259" ca="1">IF(B259&lt;&gt;"",SUM(('Attendance table'!$A$2:$A$501=Class!B259)*('Attendance table'!$B$2:$CW$501&lt;&gt;"")*('Attendance table'!$B$1:$CW$1&gt;DATE(YEAR(TODAY()),MONTH(TODAY()),DAY(TODAY())-MOD(WEEKDAY(TODAY())-6,7))-((Table3[حساب الحضور من اخر عدد مرات])*7))),"")</f>
        <v/>
      </c>
      <c r="F259" s="79" t="str" cm="1">
        <f t="array" ref="F259">IF(B259&lt;&gt;"",IF(E259*100/Table3[حساب الحضور من اخر عدد مرات]&gt;100,1,E259/Table3[حساب الحضور من اخر عدد مرات]),"")</f>
        <v/>
      </c>
      <c r="G259" s="77" t="str">
        <f>IF(B259&lt;&gt;"",_xlfn.XLOOKUP(B259,Table1[ID],Table1[tel2]),"")</f>
        <v/>
      </c>
      <c r="H259" s="77" t="str">
        <f>IF(B259&lt;&gt;"",_xlfn.XLOOKUP(B259,Table1[ID],Table1[tel4]),"")</f>
        <v/>
      </c>
      <c r="I259" s="77" t="str">
        <f>IF(B259&lt;&gt;"",_xlfn.XLOOKUP(B259,Table1[ID],Table1[tel3]),"")</f>
        <v/>
      </c>
      <c r="J259" s="77" t="str">
        <f>IF(B259&lt;&gt;"",_xlfn.XLOOKUP(B259,Table1[ID],Table1[tel1]),"")</f>
        <v/>
      </c>
      <c r="K259" s="77" t="str">
        <f>IF($B259&lt;&gt;"",_xlfn.XLOOKUP(B259,Table1[ID],Table1[address1]),"")</f>
        <v/>
      </c>
      <c r="L259" s="77" t="str">
        <f>IF($B259&lt;&gt;"",_xlfn.XLOOKUP(B259,Table1[ID],Table1[address2]),"")</f>
        <v/>
      </c>
      <c r="M259" s="77" t="str">
        <f>IF($B259&lt;&gt;"",_xlfn.XLOOKUP(B259,Table1[ID],Table1[address3]),"")</f>
        <v/>
      </c>
      <c r="N259" s="77" t="str">
        <f>IF($B259&lt;&gt;"",_xlfn.XLOOKUP(B259,Table1[ID],Table1[address4]),"")</f>
        <v/>
      </c>
      <c r="O259" s="77" t="str">
        <f>IF($B259&lt;&gt;"",_xlfn.XLOOKUP(B259,Table1[ID],Table1[address5]),"")</f>
        <v/>
      </c>
      <c r="P259" s="77" t="str">
        <f>IF($B259&lt;&gt;"",_xlfn.XLOOKUP(B259,Table1[ID],Table1[address7]),"")</f>
        <v/>
      </c>
      <c r="Q259" s="77" t="str">
        <f>IF($B259&lt;&gt;"",_xlfn.XLOOKUP(B259,Table1[ID],Table1[address6]),"")</f>
        <v/>
      </c>
      <c r="R259" s="76" t="str">
        <f>IF($B259&lt;&gt;"",_xlfn.XLOOKUP(B259,Table1[ID],Table1[bdate]),"")</f>
        <v/>
      </c>
      <c r="S259" s="77" t="str">
        <f>IF($B259&lt;&gt;"",_xlfn.XLOOKUP(B259,Table1[ID],Table1[school_job]),"")</f>
        <v/>
      </c>
      <c r="T259" s="77" t="str">
        <f>IF($B259&lt;&gt;"",_xlfn.XLOOKUP(B259,Table1[ID],Table1[con_father]),"")</f>
        <v/>
      </c>
      <c r="U259" s="77" t="str">
        <f>IF($B259&lt;&gt;"",_xlfn.XLOOKUP(B259,Table1[ID],Table1[notes]),"")</f>
        <v/>
      </c>
      <c r="V259" s="80" t="str">
        <f>IF(B259&lt;&gt;"",IF(_xlfn.FLOOR.MATH(B259,100)=0,"غير موزع",_xlfn.XLOOKUP(_xlfn.FLOOR.MATH(B259,100),Classes!$A$1:$A$8,Classes!$B$1:$B$8,"error")),"")</f>
        <v/>
      </c>
    </row>
    <row r="260" spans="1:22" s="3" customFormat="1">
      <c r="A260" s="72" t="str">
        <f>IF(B260&lt;&gt;"",IF(_xlfn.XLOOKUP(TEXT(B260,"#"),'Standard report'!$B$5:$B$505,'Standard report'!$C$5:$C$505,"nn")="Company","=HYPERLINK("&amp;""""&amp;"https://raw.githubusercontent.com/KyrillosMorgan/preparatory/main/"&amp;B260&amp;".jpg"&amp;""""&amp;",IMAGE("&amp;""""&amp;"https://raw.githubusercontent.com/KyrillosMorgan/preparatory/main/"&amp;B260&amp;".jpg"&amp;""""&amp;"))",""),"")</f>
        <v/>
      </c>
      <c r="B260" s="77"/>
      <c r="C260" s="77" t="str">
        <f>IF(B260&lt;&gt;"",_xlfn.XLOOKUP(Class!B260,Table1[ID],Table1[fname]),"")</f>
        <v/>
      </c>
      <c r="D260" s="76" t="str" cm="1">
        <f t="array" ref="D260">IF((B260&lt;&gt;"")*(COUNTIF(Table2[ID],Class!B260)&lt;&gt;0),INDEX(Attendance_sorted!$A$1:$CV$500,MATCH(Class!B260,Attendance_sorted!$A$1:$A$500),COUNTIF(Table2[ID],Class!B260)+1),"")</f>
        <v/>
      </c>
      <c r="E260" s="77" t="str" cm="1">
        <f t="array" aca="1" ref="E260" ca="1">IF(B260&lt;&gt;"",SUM(('Attendance table'!$A$2:$A$501=Class!B260)*('Attendance table'!$B$2:$CW$501&lt;&gt;"")*('Attendance table'!$B$1:$CW$1&gt;DATE(YEAR(TODAY()),MONTH(TODAY()),DAY(TODAY())-MOD(WEEKDAY(TODAY())-6,7))-((Table3[حساب الحضور من اخر عدد مرات])*7))),"")</f>
        <v/>
      </c>
      <c r="F260" s="79" t="str" cm="1">
        <f t="array" ref="F260">IF(B260&lt;&gt;"",IF(E260*100/Table3[حساب الحضور من اخر عدد مرات]&gt;100,1,E260/Table3[حساب الحضور من اخر عدد مرات]),"")</f>
        <v/>
      </c>
      <c r="G260" s="77" t="str">
        <f>IF(B260&lt;&gt;"",_xlfn.XLOOKUP(B260,Table1[ID],Table1[tel2]),"")</f>
        <v/>
      </c>
      <c r="H260" s="77" t="str">
        <f>IF(B260&lt;&gt;"",_xlfn.XLOOKUP(B260,Table1[ID],Table1[tel4]),"")</f>
        <v/>
      </c>
      <c r="I260" s="77" t="str">
        <f>IF(B260&lt;&gt;"",_xlfn.XLOOKUP(B260,Table1[ID],Table1[tel3]),"")</f>
        <v/>
      </c>
      <c r="J260" s="77" t="str">
        <f>IF(B260&lt;&gt;"",_xlfn.XLOOKUP(B260,Table1[ID],Table1[tel1]),"")</f>
        <v/>
      </c>
      <c r="K260" s="77" t="str">
        <f>IF($B260&lt;&gt;"",_xlfn.XLOOKUP(B260,Table1[ID],Table1[address1]),"")</f>
        <v/>
      </c>
      <c r="L260" s="77" t="str">
        <f>IF($B260&lt;&gt;"",_xlfn.XLOOKUP(B260,Table1[ID],Table1[address2]),"")</f>
        <v/>
      </c>
      <c r="M260" s="77" t="str">
        <f>IF($B260&lt;&gt;"",_xlfn.XLOOKUP(B260,Table1[ID],Table1[address3]),"")</f>
        <v/>
      </c>
      <c r="N260" s="77" t="str">
        <f>IF($B260&lt;&gt;"",_xlfn.XLOOKUP(B260,Table1[ID],Table1[address4]),"")</f>
        <v/>
      </c>
      <c r="O260" s="77" t="str">
        <f>IF($B260&lt;&gt;"",_xlfn.XLOOKUP(B260,Table1[ID],Table1[address5]),"")</f>
        <v/>
      </c>
      <c r="P260" s="77" t="str">
        <f>IF($B260&lt;&gt;"",_xlfn.XLOOKUP(B260,Table1[ID],Table1[address7]),"")</f>
        <v/>
      </c>
      <c r="Q260" s="77" t="str">
        <f>IF($B260&lt;&gt;"",_xlfn.XLOOKUP(B260,Table1[ID],Table1[address6]),"")</f>
        <v/>
      </c>
      <c r="R260" s="76" t="str">
        <f>IF($B260&lt;&gt;"",_xlfn.XLOOKUP(B260,Table1[ID],Table1[bdate]),"")</f>
        <v/>
      </c>
      <c r="S260" s="77" t="str">
        <f>IF($B260&lt;&gt;"",_xlfn.XLOOKUP(B260,Table1[ID],Table1[school_job]),"")</f>
        <v/>
      </c>
      <c r="T260" s="77" t="str">
        <f>IF($B260&lt;&gt;"",_xlfn.XLOOKUP(B260,Table1[ID],Table1[con_father]),"")</f>
        <v/>
      </c>
      <c r="U260" s="77" t="str">
        <f>IF($B260&lt;&gt;"",_xlfn.XLOOKUP(B260,Table1[ID],Table1[notes]),"")</f>
        <v/>
      </c>
      <c r="V260" s="80" t="str">
        <f>IF(B260&lt;&gt;"",IF(_xlfn.FLOOR.MATH(B260,100)=0,"غير موزع",_xlfn.XLOOKUP(_xlfn.FLOOR.MATH(B260,100),Classes!$A$1:$A$8,Classes!$B$1:$B$8,"error")),"")</f>
        <v/>
      </c>
    </row>
    <row r="261" spans="1:22" s="3" customFormat="1">
      <c r="A261" s="72" t="str">
        <f>IF(B261&lt;&gt;"",IF(_xlfn.XLOOKUP(TEXT(B261,"#"),'Standard report'!$B$5:$B$505,'Standard report'!$C$5:$C$505,"nn")="Company","=HYPERLINK("&amp;""""&amp;"https://raw.githubusercontent.com/KyrillosMorgan/preparatory/main/"&amp;B261&amp;".jpg"&amp;""""&amp;",IMAGE("&amp;""""&amp;"https://raw.githubusercontent.com/KyrillosMorgan/preparatory/main/"&amp;B261&amp;".jpg"&amp;""""&amp;"))",""),"")</f>
        <v/>
      </c>
      <c r="B261" s="77"/>
      <c r="C261" s="77" t="str">
        <f>IF(B261&lt;&gt;"",_xlfn.XLOOKUP(Class!B261,Table1[ID],Table1[fname]),"")</f>
        <v/>
      </c>
      <c r="D261" s="76" t="str" cm="1">
        <f t="array" ref="D261">IF((B261&lt;&gt;"")*(COUNTIF(Table2[ID],Class!B261)&lt;&gt;0),INDEX(Attendance_sorted!$A$1:$CV$500,MATCH(Class!B261,Attendance_sorted!$A$1:$A$500),COUNTIF(Table2[ID],Class!B261)+1),"")</f>
        <v/>
      </c>
      <c r="E261" s="77" t="str" cm="1">
        <f t="array" aca="1" ref="E261" ca="1">IF(B261&lt;&gt;"",SUM(('Attendance table'!$A$2:$A$501=Class!B261)*('Attendance table'!$B$2:$CW$501&lt;&gt;"")*('Attendance table'!$B$1:$CW$1&gt;DATE(YEAR(TODAY()),MONTH(TODAY()),DAY(TODAY())-MOD(WEEKDAY(TODAY())-6,7))-((Table3[حساب الحضور من اخر عدد مرات])*7))),"")</f>
        <v/>
      </c>
      <c r="F261" s="79" t="str" cm="1">
        <f t="array" ref="F261">IF(B261&lt;&gt;"",IF(E261*100/Table3[حساب الحضور من اخر عدد مرات]&gt;100,1,E261/Table3[حساب الحضور من اخر عدد مرات]),"")</f>
        <v/>
      </c>
      <c r="G261" s="77" t="str">
        <f>IF(B261&lt;&gt;"",_xlfn.XLOOKUP(B261,Table1[ID],Table1[tel2]),"")</f>
        <v/>
      </c>
      <c r="H261" s="77" t="str">
        <f>IF(B261&lt;&gt;"",_xlfn.XLOOKUP(B261,Table1[ID],Table1[tel4]),"")</f>
        <v/>
      </c>
      <c r="I261" s="77" t="str">
        <f>IF(B261&lt;&gt;"",_xlfn.XLOOKUP(B261,Table1[ID],Table1[tel3]),"")</f>
        <v/>
      </c>
      <c r="J261" s="77" t="str">
        <f>IF(B261&lt;&gt;"",_xlfn.XLOOKUP(B261,Table1[ID],Table1[tel1]),"")</f>
        <v/>
      </c>
      <c r="K261" s="77" t="str">
        <f>IF($B261&lt;&gt;"",_xlfn.XLOOKUP(B261,Table1[ID],Table1[address1]),"")</f>
        <v/>
      </c>
      <c r="L261" s="77" t="str">
        <f>IF($B261&lt;&gt;"",_xlfn.XLOOKUP(B261,Table1[ID],Table1[address2]),"")</f>
        <v/>
      </c>
      <c r="M261" s="77" t="str">
        <f>IF($B261&lt;&gt;"",_xlfn.XLOOKUP(B261,Table1[ID],Table1[address3]),"")</f>
        <v/>
      </c>
      <c r="N261" s="77" t="str">
        <f>IF($B261&lt;&gt;"",_xlfn.XLOOKUP(B261,Table1[ID],Table1[address4]),"")</f>
        <v/>
      </c>
      <c r="O261" s="77" t="str">
        <f>IF($B261&lt;&gt;"",_xlfn.XLOOKUP(B261,Table1[ID],Table1[address5]),"")</f>
        <v/>
      </c>
      <c r="P261" s="77" t="str">
        <f>IF($B261&lt;&gt;"",_xlfn.XLOOKUP(B261,Table1[ID],Table1[address7]),"")</f>
        <v/>
      </c>
      <c r="Q261" s="77" t="str">
        <f>IF($B261&lt;&gt;"",_xlfn.XLOOKUP(B261,Table1[ID],Table1[address6]),"")</f>
        <v/>
      </c>
      <c r="R261" s="76" t="str">
        <f>IF($B261&lt;&gt;"",_xlfn.XLOOKUP(B261,Table1[ID],Table1[bdate]),"")</f>
        <v/>
      </c>
      <c r="S261" s="77" t="str">
        <f>IF($B261&lt;&gt;"",_xlfn.XLOOKUP(B261,Table1[ID],Table1[school_job]),"")</f>
        <v/>
      </c>
      <c r="T261" s="77" t="str">
        <f>IF($B261&lt;&gt;"",_xlfn.XLOOKUP(B261,Table1[ID],Table1[con_father]),"")</f>
        <v/>
      </c>
      <c r="U261" s="77" t="str">
        <f>IF($B261&lt;&gt;"",_xlfn.XLOOKUP(B261,Table1[ID],Table1[notes]),"")</f>
        <v/>
      </c>
      <c r="V261" s="80" t="str">
        <f>IF(B261&lt;&gt;"",IF(_xlfn.FLOOR.MATH(B261,100)=0,"غير موزع",_xlfn.XLOOKUP(_xlfn.FLOOR.MATH(B261,100),Classes!$A$1:$A$8,Classes!$B$1:$B$8,"error")),"")</f>
        <v/>
      </c>
    </row>
    <row r="262" spans="1:22" s="3" customFormat="1">
      <c r="A262" s="72" t="str">
        <f>IF(B262&lt;&gt;"",IF(_xlfn.XLOOKUP(TEXT(B262,"#"),'Standard report'!$B$5:$B$505,'Standard report'!$C$5:$C$505,"nn")="Company","=HYPERLINK("&amp;""""&amp;"https://raw.githubusercontent.com/KyrillosMorgan/preparatory/main/"&amp;B262&amp;".jpg"&amp;""""&amp;",IMAGE("&amp;""""&amp;"https://raw.githubusercontent.com/KyrillosMorgan/preparatory/main/"&amp;B262&amp;".jpg"&amp;""""&amp;"))",""),"")</f>
        <v/>
      </c>
      <c r="B262" s="77"/>
      <c r="C262" s="77" t="str">
        <f>IF(B262&lt;&gt;"",_xlfn.XLOOKUP(Class!B262,Table1[ID],Table1[fname]),"")</f>
        <v/>
      </c>
      <c r="D262" s="76" t="str" cm="1">
        <f t="array" ref="D262">IF((B262&lt;&gt;"")*(COUNTIF(Table2[ID],Class!B262)&lt;&gt;0),INDEX(Attendance_sorted!$A$1:$CV$500,MATCH(Class!B262,Attendance_sorted!$A$1:$A$500),COUNTIF(Table2[ID],Class!B262)+1),"")</f>
        <v/>
      </c>
      <c r="E262" s="77" t="str" cm="1">
        <f t="array" aca="1" ref="E262" ca="1">IF(B262&lt;&gt;"",SUM(('Attendance table'!$A$2:$A$501=Class!B262)*('Attendance table'!$B$2:$CW$501&lt;&gt;"")*('Attendance table'!$B$1:$CW$1&gt;DATE(YEAR(TODAY()),MONTH(TODAY()),DAY(TODAY())-MOD(WEEKDAY(TODAY())-6,7))-((Table3[حساب الحضور من اخر عدد مرات])*7))),"")</f>
        <v/>
      </c>
      <c r="F262" s="79" t="str" cm="1">
        <f t="array" ref="F262">IF(B262&lt;&gt;"",IF(E262*100/Table3[حساب الحضور من اخر عدد مرات]&gt;100,1,E262/Table3[حساب الحضور من اخر عدد مرات]),"")</f>
        <v/>
      </c>
      <c r="G262" s="77" t="str">
        <f>IF(B262&lt;&gt;"",_xlfn.XLOOKUP(B262,Table1[ID],Table1[tel2]),"")</f>
        <v/>
      </c>
      <c r="H262" s="77" t="str">
        <f>IF(B262&lt;&gt;"",_xlfn.XLOOKUP(B262,Table1[ID],Table1[tel4]),"")</f>
        <v/>
      </c>
      <c r="I262" s="77" t="str">
        <f>IF(B262&lt;&gt;"",_xlfn.XLOOKUP(B262,Table1[ID],Table1[tel3]),"")</f>
        <v/>
      </c>
      <c r="J262" s="77" t="str">
        <f>IF(B262&lt;&gt;"",_xlfn.XLOOKUP(B262,Table1[ID],Table1[tel1]),"")</f>
        <v/>
      </c>
      <c r="K262" s="77" t="str">
        <f>IF($B262&lt;&gt;"",_xlfn.XLOOKUP(B262,Table1[ID],Table1[address1]),"")</f>
        <v/>
      </c>
      <c r="L262" s="77" t="str">
        <f>IF($B262&lt;&gt;"",_xlfn.XLOOKUP(B262,Table1[ID],Table1[address2]),"")</f>
        <v/>
      </c>
      <c r="M262" s="77" t="str">
        <f>IF($B262&lt;&gt;"",_xlfn.XLOOKUP(B262,Table1[ID],Table1[address3]),"")</f>
        <v/>
      </c>
      <c r="N262" s="77" t="str">
        <f>IF($B262&lt;&gt;"",_xlfn.XLOOKUP(B262,Table1[ID],Table1[address4]),"")</f>
        <v/>
      </c>
      <c r="O262" s="77" t="str">
        <f>IF($B262&lt;&gt;"",_xlfn.XLOOKUP(B262,Table1[ID],Table1[address5]),"")</f>
        <v/>
      </c>
      <c r="P262" s="77" t="str">
        <f>IF($B262&lt;&gt;"",_xlfn.XLOOKUP(B262,Table1[ID],Table1[address7]),"")</f>
        <v/>
      </c>
      <c r="Q262" s="77" t="str">
        <f>IF($B262&lt;&gt;"",_xlfn.XLOOKUP(B262,Table1[ID],Table1[address6]),"")</f>
        <v/>
      </c>
      <c r="R262" s="76" t="str">
        <f>IF($B262&lt;&gt;"",_xlfn.XLOOKUP(B262,Table1[ID],Table1[bdate]),"")</f>
        <v/>
      </c>
      <c r="S262" s="77" t="str">
        <f>IF($B262&lt;&gt;"",_xlfn.XLOOKUP(B262,Table1[ID],Table1[school_job]),"")</f>
        <v/>
      </c>
      <c r="T262" s="77" t="str">
        <f>IF($B262&lt;&gt;"",_xlfn.XLOOKUP(B262,Table1[ID],Table1[con_father]),"")</f>
        <v/>
      </c>
      <c r="U262" s="77" t="str">
        <f>IF($B262&lt;&gt;"",_xlfn.XLOOKUP(B262,Table1[ID],Table1[notes]),"")</f>
        <v/>
      </c>
      <c r="V262" s="80" t="str">
        <f>IF(B262&lt;&gt;"",IF(_xlfn.FLOOR.MATH(B262,100)=0,"غير موزع",_xlfn.XLOOKUP(_xlfn.FLOOR.MATH(B262,100),Classes!$A$1:$A$8,Classes!$B$1:$B$8,"error")),"")</f>
        <v/>
      </c>
    </row>
    <row r="263" spans="1:22" s="3" customFormat="1">
      <c r="A263" s="72" t="str">
        <f>IF(B263&lt;&gt;"",IF(_xlfn.XLOOKUP(TEXT(B263,"#"),'Standard report'!$B$5:$B$505,'Standard report'!$C$5:$C$505,"nn")="Company","=HYPERLINK("&amp;""""&amp;"https://raw.githubusercontent.com/KyrillosMorgan/preparatory/main/"&amp;B263&amp;".jpg"&amp;""""&amp;",IMAGE("&amp;""""&amp;"https://raw.githubusercontent.com/KyrillosMorgan/preparatory/main/"&amp;B263&amp;".jpg"&amp;""""&amp;"))",""),"")</f>
        <v/>
      </c>
      <c r="B263" s="77"/>
      <c r="C263" s="77" t="str">
        <f>IF(B263&lt;&gt;"",_xlfn.XLOOKUP(Class!B263,Table1[ID],Table1[fname]),"")</f>
        <v/>
      </c>
      <c r="D263" s="76" t="str" cm="1">
        <f t="array" ref="D263">IF((B263&lt;&gt;"")*(COUNTIF(Table2[ID],Class!B263)&lt;&gt;0),INDEX(Attendance_sorted!$A$1:$CV$500,MATCH(Class!B263,Attendance_sorted!$A$1:$A$500),COUNTIF(Table2[ID],Class!B263)+1),"")</f>
        <v/>
      </c>
      <c r="E263" s="77" t="str" cm="1">
        <f t="array" aca="1" ref="E263" ca="1">IF(B263&lt;&gt;"",SUM(('Attendance table'!$A$2:$A$501=Class!B263)*('Attendance table'!$B$2:$CW$501&lt;&gt;"")*('Attendance table'!$B$1:$CW$1&gt;DATE(YEAR(TODAY()),MONTH(TODAY()),DAY(TODAY())-MOD(WEEKDAY(TODAY())-6,7))-((Table3[حساب الحضور من اخر عدد مرات])*7))),"")</f>
        <v/>
      </c>
      <c r="F263" s="79" t="str" cm="1">
        <f t="array" ref="F263">IF(B263&lt;&gt;"",IF(E263*100/Table3[حساب الحضور من اخر عدد مرات]&gt;100,1,E263/Table3[حساب الحضور من اخر عدد مرات]),"")</f>
        <v/>
      </c>
      <c r="G263" s="77" t="str">
        <f>IF(B263&lt;&gt;"",_xlfn.XLOOKUP(B263,Table1[ID],Table1[tel2]),"")</f>
        <v/>
      </c>
      <c r="H263" s="77" t="str">
        <f>IF(B263&lt;&gt;"",_xlfn.XLOOKUP(B263,Table1[ID],Table1[tel4]),"")</f>
        <v/>
      </c>
      <c r="I263" s="77" t="str">
        <f>IF(B263&lt;&gt;"",_xlfn.XLOOKUP(B263,Table1[ID],Table1[tel3]),"")</f>
        <v/>
      </c>
      <c r="J263" s="77" t="str">
        <f>IF(B263&lt;&gt;"",_xlfn.XLOOKUP(B263,Table1[ID],Table1[tel1]),"")</f>
        <v/>
      </c>
      <c r="K263" s="77" t="str">
        <f>IF($B263&lt;&gt;"",_xlfn.XLOOKUP(B263,Table1[ID],Table1[address1]),"")</f>
        <v/>
      </c>
      <c r="L263" s="77" t="str">
        <f>IF($B263&lt;&gt;"",_xlfn.XLOOKUP(B263,Table1[ID],Table1[address2]),"")</f>
        <v/>
      </c>
      <c r="M263" s="77" t="str">
        <f>IF($B263&lt;&gt;"",_xlfn.XLOOKUP(B263,Table1[ID],Table1[address3]),"")</f>
        <v/>
      </c>
      <c r="N263" s="77" t="str">
        <f>IF($B263&lt;&gt;"",_xlfn.XLOOKUP(B263,Table1[ID],Table1[address4]),"")</f>
        <v/>
      </c>
      <c r="O263" s="77" t="str">
        <f>IF($B263&lt;&gt;"",_xlfn.XLOOKUP(B263,Table1[ID],Table1[address5]),"")</f>
        <v/>
      </c>
      <c r="P263" s="77" t="str">
        <f>IF($B263&lt;&gt;"",_xlfn.XLOOKUP(B263,Table1[ID],Table1[address7]),"")</f>
        <v/>
      </c>
      <c r="Q263" s="77" t="str">
        <f>IF($B263&lt;&gt;"",_xlfn.XLOOKUP(B263,Table1[ID],Table1[address6]),"")</f>
        <v/>
      </c>
      <c r="R263" s="76" t="str">
        <f>IF($B263&lt;&gt;"",_xlfn.XLOOKUP(B263,Table1[ID],Table1[bdate]),"")</f>
        <v/>
      </c>
      <c r="S263" s="77" t="str">
        <f>IF($B263&lt;&gt;"",_xlfn.XLOOKUP(B263,Table1[ID],Table1[school_job]),"")</f>
        <v/>
      </c>
      <c r="T263" s="77" t="str">
        <f>IF($B263&lt;&gt;"",_xlfn.XLOOKUP(B263,Table1[ID],Table1[con_father]),"")</f>
        <v/>
      </c>
      <c r="U263" s="77" t="str">
        <f>IF($B263&lt;&gt;"",_xlfn.XLOOKUP(B263,Table1[ID],Table1[notes]),"")</f>
        <v/>
      </c>
      <c r="V263" s="80" t="str">
        <f>IF(B263&lt;&gt;"",IF(_xlfn.FLOOR.MATH(B263,100)=0,"غير موزع",_xlfn.XLOOKUP(_xlfn.FLOOR.MATH(B263,100),Classes!$A$1:$A$8,Classes!$B$1:$B$8,"error")),"")</f>
        <v/>
      </c>
    </row>
    <row r="264" spans="1:22" s="3" customFormat="1">
      <c r="A264" s="72" t="str">
        <f>IF(B264&lt;&gt;"",IF(_xlfn.XLOOKUP(TEXT(B264,"#"),'Standard report'!$B$5:$B$505,'Standard report'!$C$5:$C$505,"nn")="Company","=HYPERLINK("&amp;""""&amp;"https://raw.githubusercontent.com/KyrillosMorgan/preparatory/main/"&amp;B264&amp;".jpg"&amp;""""&amp;",IMAGE("&amp;""""&amp;"https://raw.githubusercontent.com/KyrillosMorgan/preparatory/main/"&amp;B264&amp;".jpg"&amp;""""&amp;"))",""),"")</f>
        <v/>
      </c>
      <c r="B264" s="77"/>
      <c r="C264" s="77" t="str">
        <f>IF(B264&lt;&gt;"",_xlfn.XLOOKUP(Class!B264,Table1[ID],Table1[fname]),"")</f>
        <v/>
      </c>
      <c r="D264" s="76" t="str" cm="1">
        <f t="array" ref="D264">IF((B264&lt;&gt;"")*(COUNTIF(Table2[ID],Class!B264)&lt;&gt;0),INDEX(Attendance_sorted!$A$1:$CV$500,MATCH(Class!B264,Attendance_sorted!$A$1:$A$500),COUNTIF(Table2[ID],Class!B264)+1),"")</f>
        <v/>
      </c>
      <c r="E264" s="77" t="str" cm="1">
        <f t="array" aca="1" ref="E264" ca="1">IF(B264&lt;&gt;"",SUM(('Attendance table'!$A$2:$A$501=Class!B264)*('Attendance table'!$B$2:$CW$501&lt;&gt;"")*('Attendance table'!$B$1:$CW$1&gt;DATE(YEAR(TODAY()),MONTH(TODAY()),DAY(TODAY())-MOD(WEEKDAY(TODAY())-6,7))-((Table3[حساب الحضور من اخر عدد مرات])*7))),"")</f>
        <v/>
      </c>
      <c r="F264" s="79" t="str" cm="1">
        <f t="array" ref="F264">IF(B264&lt;&gt;"",IF(E264*100/Table3[حساب الحضور من اخر عدد مرات]&gt;100,1,E264/Table3[حساب الحضور من اخر عدد مرات]),"")</f>
        <v/>
      </c>
      <c r="G264" s="77" t="str">
        <f>IF(B264&lt;&gt;"",_xlfn.XLOOKUP(B264,Table1[ID],Table1[tel2]),"")</f>
        <v/>
      </c>
      <c r="H264" s="77" t="str">
        <f>IF(B264&lt;&gt;"",_xlfn.XLOOKUP(B264,Table1[ID],Table1[tel4]),"")</f>
        <v/>
      </c>
      <c r="I264" s="77" t="str">
        <f>IF(B264&lt;&gt;"",_xlfn.XLOOKUP(B264,Table1[ID],Table1[tel3]),"")</f>
        <v/>
      </c>
      <c r="J264" s="77" t="str">
        <f>IF(B264&lt;&gt;"",_xlfn.XLOOKUP(B264,Table1[ID],Table1[tel1]),"")</f>
        <v/>
      </c>
      <c r="K264" s="77" t="str">
        <f>IF($B264&lt;&gt;"",_xlfn.XLOOKUP(B264,Table1[ID],Table1[address1]),"")</f>
        <v/>
      </c>
      <c r="L264" s="77" t="str">
        <f>IF($B264&lt;&gt;"",_xlfn.XLOOKUP(B264,Table1[ID],Table1[address2]),"")</f>
        <v/>
      </c>
      <c r="M264" s="77" t="str">
        <f>IF($B264&lt;&gt;"",_xlfn.XLOOKUP(B264,Table1[ID],Table1[address3]),"")</f>
        <v/>
      </c>
      <c r="N264" s="77" t="str">
        <f>IF($B264&lt;&gt;"",_xlfn.XLOOKUP(B264,Table1[ID],Table1[address4]),"")</f>
        <v/>
      </c>
      <c r="O264" s="77" t="str">
        <f>IF($B264&lt;&gt;"",_xlfn.XLOOKUP(B264,Table1[ID],Table1[address5]),"")</f>
        <v/>
      </c>
      <c r="P264" s="77" t="str">
        <f>IF($B264&lt;&gt;"",_xlfn.XLOOKUP(B264,Table1[ID],Table1[address7]),"")</f>
        <v/>
      </c>
      <c r="Q264" s="77" t="str">
        <f>IF($B264&lt;&gt;"",_xlfn.XLOOKUP(B264,Table1[ID],Table1[address6]),"")</f>
        <v/>
      </c>
      <c r="R264" s="76" t="str">
        <f>IF($B264&lt;&gt;"",_xlfn.XLOOKUP(B264,Table1[ID],Table1[bdate]),"")</f>
        <v/>
      </c>
      <c r="S264" s="77" t="str">
        <f>IF($B264&lt;&gt;"",_xlfn.XLOOKUP(B264,Table1[ID],Table1[school_job]),"")</f>
        <v/>
      </c>
      <c r="T264" s="77" t="str">
        <f>IF($B264&lt;&gt;"",_xlfn.XLOOKUP(B264,Table1[ID],Table1[con_father]),"")</f>
        <v/>
      </c>
      <c r="U264" s="77" t="str">
        <f>IF($B264&lt;&gt;"",_xlfn.XLOOKUP(B264,Table1[ID],Table1[notes]),"")</f>
        <v/>
      </c>
      <c r="V264" s="80" t="str">
        <f>IF(B264&lt;&gt;"",IF(_xlfn.FLOOR.MATH(B264,100)=0,"غير موزع",_xlfn.XLOOKUP(_xlfn.FLOOR.MATH(B264,100),Classes!$A$1:$A$8,Classes!$B$1:$B$8,"error")),"")</f>
        <v/>
      </c>
    </row>
    <row r="265" spans="1:22" s="3" customFormat="1">
      <c r="A265" s="72" t="str">
        <f>IF(B265&lt;&gt;"",IF(_xlfn.XLOOKUP(TEXT(B265,"#"),'Standard report'!$B$5:$B$505,'Standard report'!$C$5:$C$505,"nn")="Company","=HYPERLINK("&amp;""""&amp;"https://raw.githubusercontent.com/KyrillosMorgan/preparatory/main/"&amp;B265&amp;".jpg"&amp;""""&amp;",IMAGE("&amp;""""&amp;"https://raw.githubusercontent.com/KyrillosMorgan/preparatory/main/"&amp;B265&amp;".jpg"&amp;""""&amp;"))",""),"")</f>
        <v/>
      </c>
      <c r="B265" s="77"/>
      <c r="C265" s="77" t="str">
        <f>IF(B265&lt;&gt;"",_xlfn.XLOOKUP(Class!B265,Table1[ID],Table1[fname]),"")</f>
        <v/>
      </c>
      <c r="D265" s="76" t="str" cm="1">
        <f t="array" ref="D265">IF((B265&lt;&gt;"")*(COUNTIF(Table2[ID],Class!B265)&lt;&gt;0),INDEX(Attendance_sorted!$A$1:$CV$500,MATCH(Class!B265,Attendance_sorted!$A$1:$A$500),COUNTIF(Table2[ID],Class!B265)+1),"")</f>
        <v/>
      </c>
      <c r="E265" s="77" t="str" cm="1">
        <f t="array" aca="1" ref="E265" ca="1">IF(B265&lt;&gt;"",SUM(('Attendance table'!$A$2:$A$501=Class!B265)*('Attendance table'!$B$2:$CW$501&lt;&gt;"")*('Attendance table'!$B$1:$CW$1&gt;DATE(YEAR(TODAY()),MONTH(TODAY()),DAY(TODAY())-MOD(WEEKDAY(TODAY())-6,7))-((Table3[حساب الحضور من اخر عدد مرات])*7))),"")</f>
        <v/>
      </c>
      <c r="F265" s="79" t="str" cm="1">
        <f t="array" ref="F265">IF(B265&lt;&gt;"",IF(E265*100/Table3[حساب الحضور من اخر عدد مرات]&gt;100,1,E265/Table3[حساب الحضور من اخر عدد مرات]),"")</f>
        <v/>
      </c>
      <c r="G265" s="77" t="str">
        <f>IF(B265&lt;&gt;"",_xlfn.XLOOKUP(B265,Table1[ID],Table1[tel2]),"")</f>
        <v/>
      </c>
      <c r="H265" s="77" t="str">
        <f>IF(B265&lt;&gt;"",_xlfn.XLOOKUP(B265,Table1[ID],Table1[tel4]),"")</f>
        <v/>
      </c>
      <c r="I265" s="77" t="str">
        <f>IF(B265&lt;&gt;"",_xlfn.XLOOKUP(B265,Table1[ID],Table1[tel3]),"")</f>
        <v/>
      </c>
      <c r="J265" s="77" t="str">
        <f>IF(B265&lt;&gt;"",_xlfn.XLOOKUP(B265,Table1[ID],Table1[tel1]),"")</f>
        <v/>
      </c>
      <c r="K265" s="77" t="str">
        <f>IF($B265&lt;&gt;"",_xlfn.XLOOKUP(B265,Table1[ID],Table1[address1]),"")</f>
        <v/>
      </c>
      <c r="L265" s="77" t="str">
        <f>IF($B265&lt;&gt;"",_xlfn.XLOOKUP(B265,Table1[ID],Table1[address2]),"")</f>
        <v/>
      </c>
      <c r="M265" s="77" t="str">
        <f>IF($B265&lt;&gt;"",_xlfn.XLOOKUP(B265,Table1[ID],Table1[address3]),"")</f>
        <v/>
      </c>
      <c r="N265" s="77" t="str">
        <f>IF($B265&lt;&gt;"",_xlfn.XLOOKUP(B265,Table1[ID],Table1[address4]),"")</f>
        <v/>
      </c>
      <c r="O265" s="77" t="str">
        <f>IF($B265&lt;&gt;"",_xlfn.XLOOKUP(B265,Table1[ID],Table1[address5]),"")</f>
        <v/>
      </c>
      <c r="P265" s="77" t="str">
        <f>IF($B265&lt;&gt;"",_xlfn.XLOOKUP(B265,Table1[ID],Table1[address7]),"")</f>
        <v/>
      </c>
      <c r="Q265" s="77" t="str">
        <f>IF($B265&lt;&gt;"",_xlfn.XLOOKUP(B265,Table1[ID],Table1[address6]),"")</f>
        <v/>
      </c>
      <c r="R265" s="76" t="str">
        <f>IF($B265&lt;&gt;"",_xlfn.XLOOKUP(B265,Table1[ID],Table1[bdate]),"")</f>
        <v/>
      </c>
      <c r="S265" s="77" t="str">
        <f>IF($B265&lt;&gt;"",_xlfn.XLOOKUP(B265,Table1[ID],Table1[school_job]),"")</f>
        <v/>
      </c>
      <c r="T265" s="77" t="str">
        <f>IF($B265&lt;&gt;"",_xlfn.XLOOKUP(B265,Table1[ID],Table1[con_father]),"")</f>
        <v/>
      </c>
      <c r="U265" s="77" t="str">
        <f>IF($B265&lt;&gt;"",_xlfn.XLOOKUP(B265,Table1[ID],Table1[notes]),"")</f>
        <v/>
      </c>
      <c r="V265" s="80" t="str">
        <f>IF(B265&lt;&gt;"",IF(_xlfn.FLOOR.MATH(B265,100)=0,"غير موزع",_xlfn.XLOOKUP(_xlfn.FLOOR.MATH(B265,100),Classes!$A$1:$A$8,Classes!$B$1:$B$8,"error")),"")</f>
        <v/>
      </c>
    </row>
    <row r="266" spans="1:22" s="3" customFormat="1">
      <c r="A266" s="72" t="str">
        <f>IF(B266&lt;&gt;"",IF(_xlfn.XLOOKUP(TEXT(B266,"#"),'Standard report'!$B$5:$B$505,'Standard report'!$C$5:$C$505,"nn")="Company","=HYPERLINK("&amp;""""&amp;"https://raw.githubusercontent.com/KyrillosMorgan/preparatory/main/"&amp;B266&amp;".jpg"&amp;""""&amp;",IMAGE("&amp;""""&amp;"https://raw.githubusercontent.com/KyrillosMorgan/preparatory/main/"&amp;B266&amp;".jpg"&amp;""""&amp;"))",""),"")</f>
        <v/>
      </c>
      <c r="B266" s="77"/>
      <c r="C266" s="77" t="str">
        <f>IF(B266&lt;&gt;"",_xlfn.XLOOKUP(Class!B266,Table1[ID],Table1[fname]),"")</f>
        <v/>
      </c>
      <c r="D266" s="76" t="str" cm="1">
        <f t="array" ref="D266">IF((B266&lt;&gt;"")*(COUNTIF(Table2[ID],Class!B266)&lt;&gt;0),INDEX(Attendance_sorted!$A$1:$CV$500,MATCH(Class!B266,Attendance_sorted!$A$1:$A$500),COUNTIF(Table2[ID],Class!B266)+1),"")</f>
        <v/>
      </c>
      <c r="E266" s="77" t="str" cm="1">
        <f t="array" aca="1" ref="E266" ca="1">IF(B266&lt;&gt;"",SUM(('Attendance table'!$A$2:$A$501=Class!B266)*('Attendance table'!$B$2:$CW$501&lt;&gt;"")*('Attendance table'!$B$1:$CW$1&gt;DATE(YEAR(TODAY()),MONTH(TODAY()),DAY(TODAY())-MOD(WEEKDAY(TODAY())-6,7))-((Table3[حساب الحضور من اخر عدد مرات])*7))),"")</f>
        <v/>
      </c>
      <c r="F266" s="79" t="str" cm="1">
        <f t="array" ref="F266">IF(B266&lt;&gt;"",IF(E266*100/Table3[حساب الحضور من اخر عدد مرات]&gt;100,1,E266/Table3[حساب الحضور من اخر عدد مرات]),"")</f>
        <v/>
      </c>
      <c r="G266" s="77" t="str">
        <f>IF(B266&lt;&gt;"",_xlfn.XLOOKUP(B266,Table1[ID],Table1[tel2]),"")</f>
        <v/>
      </c>
      <c r="H266" s="77" t="str">
        <f>IF(B266&lt;&gt;"",_xlfn.XLOOKUP(B266,Table1[ID],Table1[tel4]),"")</f>
        <v/>
      </c>
      <c r="I266" s="77" t="str">
        <f>IF(B266&lt;&gt;"",_xlfn.XLOOKUP(B266,Table1[ID],Table1[tel3]),"")</f>
        <v/>
      </c>
      <c r="J266" s="77" t="str">
        <f>IF(B266&lt;&gt;"",_xlfn.XLOOKUP(B266,Table1[ID],Table1[tel1]),"")</f>
        <v/>
      </c>
      <c r="K266" s="77" t="str">
        <f>IF($B266&lt;&gt;"",_xlfn.XLOOKUP(B266,Table1[ID],Table1[address1]),"")</f>
        <v/>
      </c>
      <c r="L266" s="77" t="str">
        <f>IF($B266&lt;&gt;"",_xlfn.XLOOKUP(B266,Table1[ID],Table1[address2]),"")</f>
        <v/>
      </c>
      <c r="M266" s="77" t="str">
        <f>IF($B266&lt;&gt;"",_xlfn.XLOOKUP(B266,Table1[ID],Table1[address3]),"")</f>
        <v/>
      </c>
      <c r="N266" s="77" t="str">
        <f>IF($B266&lt;&gt;"",_xlfn.XLOOKUP(B266,Table1[ID],Table1[address4]),"")</f>
        <v/>
      </c>
      <c r="O266" s="77" t="str">
        <f>IF($B266&lt;&gt;"",_xlfn.XLOOKUP(B266,Table1[ID],Table1[address5]),"")</f>
        <v/>
      </c>
      <c r="P266" s="77" t="str">
        <f>IF($B266&lt;&gt;"",_xlfn.XLOOKUP(B266,Table1[ID],Table1[address7]),"")</f>
        <v/>
      </c>
      <c r="Q266" s="77" t="str">
        <f>IF($B266&lt;&gt;"",_xlfn.XLOOKUP(B266,Table1[ID],Table1[address6]),"")</f>
        <v/>
      </c>
      <c r="R266" s="76" t="str">
        <f>IF($B266&lt;&gt;"",_xlfn.XLOOKUP(B266,Table1[ID],Table1[bdate]),"")</f>
        <v/>
      </c>
      <c r="S266" s="77" t="str">
        <f>IF($B266&lt;&gt;"",_xlfn.XLOOKUP(B266,Table1[ID],Table1[school_job]),"")</f>
        <v/>
      </c>
      <c r="T266" s="77" t="str">
        <f>IF($B266&lt;&gt;"",_xlfn.XLOOKUP(B266,Table1[ID],Table1[con_father]),"")</f>
        <v/>
      </c>
      <c r="U266" s="77" t="str">
        <f>IF($B266&lt;&gt;"",_xlfn.XLOOKUP(B266,Table1[ID],Table1[notes]),"")</f>
        <v/>
      </c>
      <c r="V266" s="80" t="str">
        <f>IF(B266&lt;&gt;"",IF(_xlfn.FLOOR.MATH(B266,100)=0,"غير موزع",_xlfn.XLOOKUP(_xlfn.FLOOR.MATH(B266,100),Classes!$A$1:$A$8,Classes!$B$1:$B$8,"error")),"")</f>
        <v/>
      </c>
    </row>
    <row r="267" spans="1:22" s="3" customFormat="1">
      <c r="A267" s="72" t="str">
        <f>IF(B267&lt;&gt;"",IF(_xlfn.XLOOKUP(TEXT(B267,"#"),'Standard report'!$B$5:$B$505,'Standard report'!$C$5:$C$505,"nn")="Company","=HYPERLINK("&amp;""""&amp;"https://raw.githubusercontent.com/KyrillosMorgan/preparatory/main/"&amp;B267&amp;".jpg"&amp;""""&amp;",IMAGE("&amp;""""&amp;"https://raw.githubusercontent.com/KyrillosMorgan/preparatory/main/"&amp;B267&amp;".jpg"&amp;""""&amp;"))",""),"")</f>
        <v/>
      </c>
      <c r="B267" s="77"/>
      <c r="C267" s="77" t="str">
        <f>IF(B267&lt;&gt;"",_xlfn.XLOOKUP(Class!B267,Table1[ID],Table1[fname]),"")</f>
        <v/>
      </c>
      <c r="D267" s="76" t="str" cm="1">
        <f t="array" ref="D267">IF((B267&lt;&gt;"")*(COUNTIF(Table2[ID],Class!B267)&lt;&gt;0),INDEX(Attendance_sorted!$A$1:$CV$500,MATCH(Class!B267,Attendance_sorted!$A$1:$A$500),COUNTIF(Table2[ID],Class!B267)+1),"")</f>
        <v/>
      </c>
      <c r="E267" s="77" t="str" cm="1">
        <f t="array" aca="1" ref="E267" ca="1">IF(B267&lt;&gt;"",SUM(('Attendance table'!$A$2:$A$501=Class!B267)*('Attendance table'!$B$2:$CW$501&lt;&gt;"")*('Attendance table'!$B$1:$CW$1&gt;DATE(YEAR(TODAY()),MONTH(TODAY()),DAY(TODAY())-MOD(WEEKDAY(TODAY())-6,7))-((Table3[حساب الحضور من اخر عدد مرات])*7))),"")</f>
        <v/>
      </c>
      <c r="F267" s="79" t="str" cm="1">
        <f t="array" ref="F267">IF(B267&lt;&gt;"",IF(E267*100/Table3[حساب الحضور من اخر عدد مرات]&gt;100,1,E267/Table3[حساب الحضور من اخر عدد مرات]),"")</f>
        <v/>
      </c>
      <c r="G267" s="77" t="str">
        <f>IF(B267&lt;&gt;"",_xlfn.XLOOKUP(B267,Table1[ID],Table1[tel2]),"")</f>
        <v/>
      </c>
      <c r="H267" s="77" t="str">
        <f>IF(B267&lt;&gt;"",_xlfn.XLOOKUP(B267,Table1[ID],Table1[tel4]),"")</f>
        <v/>
      </c>
      <c r="I267" s="77" t="str">
        <f>IF(B267&lt;&gt;"",_xlfn.XLOOKUP(B267,Table1[ID],Table1[tel3]),"")</f>
        <v/>
      </c>
      <c r="J267" s="77" t="str">
        <f>IF(B267&lt;&gt;"",_xlfn.XLOOKUP(B267,Table1[ID],Table1[tel1]),"")</f>
        <v/>
      </c>
      <c r="K267" s="77" t="str">
        <f>IF($B267&lt;&gt;"",_xlfn.XLOOKUP(B267,Table1[ID],Table1[address1]),"")</f>
        <v/>
      </c>
      <c r="L267" s="77" t="str">
        <f>IF($B267&lt;&gt;"",_xlfn.XLOOKUP(B267,Table1[ID],Table1[address2]),"")</f>
        <v/>
      </c>
      <c r="M267" s="77" t="str">
        <f>IF($B267&lt;&gt;"",_xlfn.XLOOKUP(B267,Table1[ID],Table1[address3]),"")</f>
        <v/>
      </c>
      <c r="N267" s="77" t="str">
        <f>IF($B267&lt;&gt;"",_xlfn.XLOOKUP(B267,Table1[ID],Table1[address4]),"")</f>
        <v/>
      </c>
      <c r="O267" s="77" t="str">
        <f>IF($B267&lt;&gt;"",_xlfn.XLOOKUP(B267,Table1[ID],Table1[address5]),"")</f>
        <v/>
      </c>
      <c r="P267" s="77" t="str">
        <f>IF($B267&lt;&gt;"",_xlfn.XLOOKUP(B267,Table1[ID],Table1[address7]),"")</f>
        <v/>
      </c>
      <c r="Q267" s="77" t="str">
        <f>IF($B267&lt;&gt;"",_xlfn.XLOOKUP(B267,Table1[ID],Table1[address6]),"")</f>
        <v/>
      </c>
      <c r="R267" s="76" t="str">
        <f>IF($B267&lt;&gt;"",_xlfn.XLOOKUP(B267,Table1[ID],Table1[bdate]),"")</f>
        <v/>
      </c>
      <c r="S267" s="77" t="str">
        <f>IF($B267&lt;&gt;"",_xlfn.XLOOKUP(B267,Table1[ID],Table1[school_job]),"")</f>
        <v/>
      </c>
      <c r="T267" s="77" t="str">
        <f>IF($B267&lt;&gt;"",_xlfn.XLOOKUP(B267,Table1[ID],Table1[con_father]),"")</f>
        <v/>
      </c>
      <c r="U267" s="77" t="str">
        <f>IF($B267&lt;&gt;"",_xlfn.XLOOKUP(B267,Table1[ID],Table1[notes]),"")</f>
        <v/>
      </c>
      <c r="V267" s="80" t="str">
        <f>IF(B267&lt;&gt;"",IF(_xlfn.FLOOR.MATH(B267,100)=0,"غير موزع",_xlfn.XLOOKUP(_xlfn.FLOOR.MATH(B267,100),Classes!$A$1:$A$8,Classes!$B$1:$B$8,"error")),"")</f>
        <v/>
      </c>
    </row>
    <row r="268" spans="1:22" s="3" customFormat="1">
      <c r="A268" s="72" t="str">
        <f>IF(B268&lt;&gt;"",IF(_xlfn.XLOOKUP(TEXT(B268,"#"),'Standard report'!$B$5:$B$505,'Standard report'!$C$5:$C$505,"nn")="Company","=HYPERLINK("&amp;""""&amp;"https://raw.githubusercontent.com/KyrillosMorgan/preparatory/main/"&amp;B268&amp;".jpg"&amp;""""&amp;",IMAGE("&amp;""""&amp;"https://raw.githubusercontent.com/KyrillosMorgan/preparatory/main/"&amp;B268&amp;".jpg"&amp;""""&amp;"))",""),"")</f>
        <v/>
      </c>
      <c r="B268" s="77"/>
      <c r="C268" s="77" t="str">
        <f>IF(B268&lt;&gt;"",_xlfn.XLOOKUP(Class!B268,Table1[ID],Table1[fname]),"")</f>
        <v/>
      </c>
      <c r="D268" s="76" t="str" cm="1">
        <f t="array" ref="D268">IF((B268&lt;&gt;"")*(COUNTIF(Table2[ID],Class!B268)&lt;&gt;0),INDEX(Attendance_sorted!$A$1:$CV$500,MATCH(Class!B268,Attendance_sorted!$A$1:$A$500),COUNTIF(Table2[ID],Class!B268)+1),"")</f>
        <v/>
      </c>
      <c r="E268" s="77" t="str" cm="1">
        <f t="array" aca="1" ref="E268" ca="1">IF(B268&lt;&gt;"",SUM(('Attendance table'!$A$2:$A$501=Class!B268)*('Attendance table'!$B$2:$CW$501&lt;&gt;"")*('Attendance table'!$B$1:$CW$1&gt;DATE(YEAR(TODAY()),MONTH(TODAY()),DAY(TODAY())-MOD(WEEKDAY(TODAY())-6,7))-((Table3[حساب الحضور من اخر عدد مرات])*7))),"")</f>
        <v/>
      </c>
      <c r="F268" s="79" t="str" cm="1">
        <f t="array" ref="F268">IF(B268&lt;&gt;"",IF(E268*100/Table3[حساب الحضور من اخر عدد مرات]&gt;100,1,E268/Table3[حساب الحضور من اخر عدد مرات]),"")</f>
        <v/>
      </c>
      <c r="G268" s="77" t="str">
        <f>IF(B268&lt;&gt;"",_xlfn.XLOOKUP(B268,Table1[ID],Table1[tel2]),"")</f>
        <v/>
      </c>
      <c r="H268" s="77" t="str">
        <f>IF(B268&lt;&gt;"",_xlfn.XLOOKUP(B268,Table1[ID],Table1[tel4]),"")</f>
        <v/>
      </c>
      <c r="I268" s="77" t="str">
        <f>IF(B268&lt;&gt;"",_xlfn.XLOOKUP(B268,Table1[ID],Table1[tel3]),"")</f>
        <v/>
      </c>
      <c r="J268" s="77" t="str">
        <f>IF(B268&lt;&gt;"",_xlfn.XLOOKUP(B268,Table1[ID],Table1[tel1]),"")</f>
        <v/>
      </c>
      <c r="K268" s="77" t="str">
        <f>IF($B268&lt;&gt;"",_xlfn.XLOOKUP(B268,Table1[ID],Table1[address1]),"")</f>
        <v/>
      </c>
      <c r="L268" s="77" t="str">
        <f>IF($B268&lt;&gt;"",_xlfn.XLOOKUP(B268,Table1[ID],Table1[address2]),"")</f>
        <v/>
      </c>
      <c r="M268" s="77" t="str">
        <f>IF($B268&lt;&gt;"",_xlfn.XLOOKUP(B268,Table1[ID],Table1[address3]),"")</f>
        <v/>
      </c>
      <c r="N268" s="77" t="str">
        <f>IF($B268&lt;&gt;"",_xlfn.XLOOKUP(B268,Table1[ID],Table1[address4]),"")</f>
        <v/>
      </c>
      <c r="O268" s="77" t="str">
        <f>IF($B268&lt;&gt;"",_xlfn.XLOOKUP(B268,Table1[ID],Table1[address5]),"")</f>
        <v/>
      </c>
      <c r="P268" s="77" t="str">
        <f>IF($B268&lt;&gt;"",_xlfn.XLOOKUP(B268,Table1[ID],Table1[address7]),"")</f>
        <v/>
      </c>
      <c r="Q268" s="77" t="str">
        <f>IF($B268&lt;&gt;"",_xlfn.XLOOKUP(B268,Table1[ID],Table1[address6]),"")</f>
        <v/>
      </c>
      <c r="R268" s="76" t="str">
        <f>IF($B268&lt;&gt;"",_xlfn.XLOOKUP(B268,Table1[ID],Table1[bdate]),"")</f>
        <v/>
      </c>
      <c r="S268" s="77" t="str">
        <f>IF($B268&lt;&gt;"",_xlfn.XLOOKUP(B268,Table1[ID],Table1[school_job]),"")</f>
        <v/>
      </c>
      <c r="T268" s="77" t="str">
        <f>IF($B268&lt;&gt;"",_xlfn.XLOOKUP(B268,Table1[ID],Table1[con_father]),"")</f>
        <v/>
      </c>
      <c r="U268" s="77" t="str">
        <f>IF($B268&lt;&gt;"",_xlfn.XLOOKUP(B268,Table1[ID],Table1[notes]),"")</f>
        <v/>
      </c>
      <c r="V268" s="80" t="str">
        <f>IF(B268&lt;&gt;"",IF(_xlfn.FLOOR.MATH(B268,100)=0,"غير موزع",_xlfn.XLOOKUP(_xlfn.FLOOR.MATH(B268,100),Classes!$A$1:$A$8,Classes!$B$1:$B$8,"error")),"")</f>
        <v/>
      </c>
    </row>
    <row r="269" spans="1:22" s="3" customFormat="1">
      <c r="A269" s="72" t="str">
        <f>IF(B269&lt;&gt;"",IF(_xlfn.XLOOKUP(TEXT(B269,"#"),'Standard report'!$B$5:$B$505,'Standard report'!$C$5:$C$505,"nn")="Company","=HYPERLINK("&amp;""""&amp;"https://raw.githubusercontent.com/KyrillosMorgan/preparatory/main/"&amp;B269&amp;".jpg"&amp;""""&amp;",IMAGE("&amp;""""&amp;"https://raw.githubusercontent.com/KyrillosMorgan/preparatory/main/"&amp;B269&amp;".jpg"&amp;""""&amp;"))",""),"")</f>
        <v/>
      </c>
      <c r="B269" s="77"/>
      <c r="C269" s="77" t="str">
        <f>IF(B269&lt;&gt;"",_xlfn.XLOOKUP(Class!B269,Table1[ID],Table1[fname]),"")</f>
        <v/>
      </c>
      <c r="D269" s="76" t="str" cm="1">
        <f t="array" ref="D269">IF((B269&lt;&gt;"")*(COUNTIF(Table2[ID],Class!B269)&lt;&gt;0),INDEX(Attendance_sorted!$A$1:$CV$500,MATCH(Class!B269,Attendance_sorted!$A$1:$A$500),COUNTIF(Table2[ID],Class!B269)+1),"")</f>
        <v/>
      </c>
      <c r="E269" s="77" t="str" cm="1">
        <f t="array" aca="1" ref="E269" ca="1">IF(B269&lt;&gt;"",SUM(('Attendance table'!$A$2:$A$501=Class!B269)*('Attendance table'!$B$2:$CW$501&lt;&gt;"")*('Attendance table'!$B$1:$CW$1&gt;DATE(YEAR(TODAY()),MONTH(TODAY()),DAY(TODAY())-MOD(WEEKDAY(TODAY())-6,7))-((Table3[حساب الحضور من اخر عدد مرات])*7))),"")</f>
        <v/>
      </c>
      <c r="F269" s="79" t="str" cm="1">
        <f t="array" ref="F269">IF(B269&lt;&gt;"",IF(E269*100/Table3[حساب الحضور من اخر عدد مرات]&gt;100,1,E269/Table3[حساب الحضور من اخر عدد مرات]),"")</f>
        <v/>
      </c>
      <c r="G269" s="77" t="str">
        <f>IF(B269&lt;&gt;"",_xlfn.XLOOKUP(B269,Table1[ID],Table1[tel2]),"")</f>
        <v/>
      </c>
      <c r="H269" s="77" t="str">
        <f>IF(B269&lt;&gt;"",_xlfn.XLOOKUP(B269,Table1[ID],Table1[tel4]),"")</f>
        <v/>
      </c>
      <c r="I269" s="77" t="str">
        <f>IF(B269&lt;&gt;"",_xlfn.XLOOKUP(B269,Table1[ID],Table1[tel3]),"")</f>
        <v/>
      </c>
      <c r="J269" s="77" t="str">
        <f>IF(B269&lt;&gt;"",_xlfn.XLOOKUP(B269,Table1[ID],Table1[tel1]),"")</f>
        <v/>
      </c>
      <c r="K269" s="77" t="str">
        <f>IF($B269&lt;&gt;"",_xlfn.XLOOKUP(B269,Table1[ID],Table1[address1]),"")</f>
        <v/>
      </c>
      <c r="L269" s="77" t="str">
        <f>IF($B269&lt;&gt;"",_xlfn.XLOOKUP(B269,Table1[ID],Table1[address2]),"")</f>
        <v/>
      </c>
      <c r="M269" s="77" t="str">
        <f>IF($B269&lt;&gt;"",_xlfn.XLOOKUP(B269,Table1[ID],Table1[address3]),"")</f>
        <v/>
      </c>
      <c r="N269" s="77" t="str">
        <f>IF($B269&lt;&gt;"",_xlfn.XLOOKUP(B269,Table1[ID],Table1[address4]),"")</f>
        <v/>
      </c>
      <c r="O269" s="77" t="str">
        <f>IF($B269&lt;&gt;"",_xlfn.XLOOKUP(B269,Table1[ID],Table1[address5]),"")</f>
        <v/>
      </c>
      <c r="P269" s="77" t="str">
        <f>IF($B269&lt;&gt;"",_xlfn.XLOOKUP(B269,Table1[ID],Table1[address7]),"")</f>
        <v/>
      </c>
      <c r="Q269" s="77" t="str">
        <f>IF($B269&lt;&gt;"",_xlfn.XLOOKUP(B269,Table1[ID],Table1[address6]),"")</f>
        <v/>
      </c>
      <c r="R269" s="76" t="str">
        <f>IF($B269&lt;&gt;"",_xlfn.XLOOKUP(B269,Table1[ID],Table1[bdate]),"")</f>
        <v/>
      </c>
      <c r="S269" s="77" t="str">
        <f>IF($B269&lt;&gt;"",_xlfn.XLOOKUP(B269,Table1[ID],Table1[school_job]),"")</f>
        <v/>
      </c>
      <c r="T269" s="77" t="str">
        <f>IF($B269&lt;&gt;"",_xlfn.XLOOKUP(B269,Table1[ID],Table1[con_father]),"")</f>
        <v/>
      </c>
      <c r="U269" s="77" t="str">
        <f>IF($B269&lt;&gt;"",_xlfn.XLOOKUP(B269,Table1[ID],Table1[notes]),"")</f>
        <v/>
      </c>
      <c r="V269" s="80" t="str">
        <f>IF(B269&lt;&gt;"",IF(_xlfn.FLOOR.MATH(B269,100)=0,"غير موزع",_xlfn.XLOOKUP(_xlfn.FLOOR.MATH(B269,100),Classes!$A$1:$A$8,Classes!$B$1:$B$8,"error")),"")</f>
        <v/>
      </c>
    </row>
    <row r="270" spans="1:22" s="3" customFormat="1">
      <c r="A270" s="72" t="str">
        <f>IF(B270&lt;&gt;"",IF(_xlfn.XLOOKUP(TEXT(B270,"#"),'Standard report'!$B$5:$B$505,'Standard report'!$C$5:$C$505,"nn")="Company","=HYPERLINK("&amp;""""&amp;"https://raw.githubusercontent.com/KyrillosMorgan/preparatory/main/"&amp;B270&amp;".jpg"&amp;""""&amp;",IMAGE("&amp;""""&amp;"https://raw.githubusercontent.com/KyrillosMorgan/preparatory/main/"&amp;B270&amp;".jpg"&amp;""""&amp;"))",""),"")</f>
        <v/>
      </c>
      <c r="B270" s="77"/>
      <c r="C270" s="77" t="str">
        <f>IF(B270&lt;&gt;"",_xlfn.XLOOKUP(Class!B270,Table1[ID],Table1[fname]),"")</f>
        <v/>
      </c>
      <c r="D270" s="76" t="str" cm="1">
        <f t="array" ref="D270">IF((B270&lt;&gt;"")*(COUNTIF(Table2[ID],Class!B270)&lt;&gt;0),INDEX(Attendance_sorted!$A$1:$CV$500,MATCH(Class!B270,Attendance_sorted!$A$1:$A$500),COUNTIF(Table2[ID],Class!B270)+1),"")</f>
        <v/>
      </c>
      <c r="E270" s="77" t="str" cm="1">
        <f t="array" aca="1" ref="E270" ca="1">IF(B270&lt;&gt;"",SUM(('Attendance table'!$A$2:$A$501=Class!B270)*('Attendance table'!$B$2:$CW$501&lt;&gt;"")*('Attendance table'!$B$1:$CW$1&gt;DATE(YEAR(TODAY()),MONTH(TODAY()),DAY(TODAY())-MOD(WEEKDAY(TODAY())-6,7))-((Table3[حساب الحضور من اخر عدد مرات])*7))),"")</f>
        <v/>
      </c>
      <c r="F270" s="79" t="str" cm="1">
        <f t="array" ref="F270">IF(B270&lt;&gt;"",IF(E270*100/Table3[حساب الحضور من اخر عدد مرات]&gt;100,1,E270/Table3[حساب الحضور من اخر عدد مرات]),"")</f>
        <v/>
      </c>
      <c r="G270" s="77" t="str">
        <f>IF(B270&lt;&gt;"",_xlfn.XLOOKUP(B270,Table1[ID],Table1[tel2]),"")</f>
        <v/>
      </c>
      <c r="H270" s="77" t="str">
        <f>IF(B270&lt;&gt;"",_xlfn.XLOOKUP(B270,Table1[ID],Table1[tel4]),"")</f>
        <v/>
      </c>
      <c r="I270" s="77" t="str">
        <f>IF(B270&lt;&gt;"",_xlfn.XLOOKUP(B270,Table1[ID],Table1[tel3]),"")</f>
        <v/>
      </c>
      <c r="J270" s="77" t="str">
        <f>IF(B270&lt;&gt;"",_xlfn.XLOOKUP(B270,Table1[ID],Table1[tel1]),"")</f>
        <v/>
      </c>
      <c r="K270" s="77" t="str">
        <f>IF($B270&lt;&gt;"",_xlfn.XLOOKUP(B270,Table1[ID],Table1[address1]),"")</f>
        <v/>
      </c>
      <c r="L270" s="77" t="str">
        <f>IF($B270&lt;&gt;"",_xlfn.XLOOKUP(B270,Table1[ID],Table1[address2]),"")</f>
        <v/>
      </c>
      <c r="M270" s="77" t="str">
        <f>IF($B270&lt;&gt;"",_xlfn.XLOOKUP(B270,Table1[ID],Table1[address3]),"")</f>
        <v/>
      </c>
      <c r="N270" s="77" t="str">
        <f>IF($B270&lt;&gt;"",_xlfn.XLOOKUP(B270,Table1[ID],Table1[address4]),"")</f>
        <v/>
      </c>
      <c r="O270" s="77" t="str">
        <f>IF($B270&lt;&gt;"",_xlfn.XLOOKUP(B270,Table1[ID],Table1[address5]),"")</f>
        <v/>
      </c>
      <c r="P270" s="77" t="str">
        <f>IF($B270&lt;&gt;"",_xlfn.XLOOKUP(B270,Table1[ID],Table1[address7]),"")</f>
        <v/>
      </c>
      <c r="Q270" s="77" t="str">
        <f>IF($B270&lt;&gt;"",_xlfn.XLOOKUP(B270,Table1[ID],Table1[address6]),"")</f>
        <v/>
      </c>
      <c r="R270" s="76" t="str">
        <f>IF($B270&lt;&gt;"",_xlfn.XLOOKUP(B270,Table1[ID],Table1[bdate]),"")</f>
        <v/>
      </c>
      <c r="S270" s="77" t="str">
        <f>IF($B270&lt;&gt;"",_xlfn.XLOOKUP(B270,Table1[ID],Table1[school_job]),"")</f>
        <v/>
      </c>
      <c r="T270" s="77" t="str">
        <f>IF($B270&lt;&gt;"",_xlfn.XLOOKUP(B270,Table1[ID],Table1[con_father]),"")</f>
        <v/>
      </c>
      <c r="U270" s="77" t="str">
        <f>IF($B270&lt;&gt;"",_xlfn.XLOOKUP(B270,Table1[ID],Table1[notes]),"")</f>
        <v/>
      </c>
      <c r="V270" s="80" t="str">
        <f>IF(B270&lt;&gt;"",IF(_xlfn.FLOOR.MATH(B270,100)=0,"غير موزع",_xlfn.XLOOKUP(_xlfn.FLOOR.MATH(B270,100),Classes!$A$1:$A$8,Classes!$B$1:$B$8,"error")),"")</f>
        <v/>
      </c>
    </row>
    <row r="271" spans="1:22" s="3" customFormat="1">
      <c r="A271" s="72" t="str">
        <f>IF(B271&lt;&gt;"",IF(_xlfn.XLOOKUP(TEXT(B271,"#"),'Standard report'!$B$5:$B$505,'Standard report'!$C$5:$C$505,"nn")="Company","=HYPERLINK("&amp;""""&amp;"https://raw.githubusercontent.com/KyrillosMorgan/preparatory/main/"&amp;B271&amp;".jpg"&amp;""""&amp;",IMAGE("&amp;""""&amp;"https://raw.githubusercontent.com/KyrillosMorgan/preparatory/main/"&amp;B271&amp;".jpg"&amp;""""&amp;"))",""),"")</f>
        <v/>
      </c>
      <c r="B271" s="77"/>
      <c r="C271" s="77" t="str">
        <f>IF(B271&lt;&gt;"",_xlfn.XLOOKUP(Class!B271,Table1[ID],Table1[fname]),"")</f>
        <v/>
      </c>
      <c r="D271" s="76" t="str" cm="1">
        <f t="array" ref="D271">IF((B271&lt;&gt;"")*(COUNTIF(Table2[ID],Class!B271)&lt;&gt;0),INDEX(Attendance_sorted!$A$1:$CV$500,MATCH(Class!B271,Attendance_sorted!$A$1:$A$500),COUNTIF(Table2[ID],Class!B271)+1),"")</f>
        <v/>
      </c>
      <c r="E271" s="77" t="str" cm="1">
        <f t="array" aca="1" ref="E271" ca="1">IF(B271&lt;&gt;"",SUM(('Attendance table'!$A$2:$A$501=Class!B271)*('Attendance table'!$B$2:$CW$501&lt;&gt;"")*('Attendance table'!$B$1:$CW$1&gt;DATE(YEAR(TODAY()),MONTH(TODAY()),DAY(TODAY())-MOD(WEEKDAY(TODAY())-6,7))-((Table3[حساب الحضور من اخر عدد مرات])*7))),"")</f>
        <v/>
      </c>
      <c r="F271" s="79" t="str" cm="1">
        <f t="array" ref="F271">IF(B271&lt;&gt;"",IF(E271*100/Table3[حساب الحضور من اخر عدد مرات]&gt;100,1,E271/Table3[حساب الحضور من اخر عدد مرات]),"")</f>
        <v/>
      </c>
      <c r="G271" s="77" t="str">
        <f>IF(B271&lt;&gt;"",_xlfn.XLOOKUP(B271,Table1[ID],Table1[tel2]),"")</f>
        <v/>
      </c>
      <c r="H271" s="77" t="str">
        <f>IF(B271&lt;&gt;"",_xlfn.XLOOKUP(B271,Table1[ID],Table1[tel4]),"")</f>
        <v/>
      </c>
      <c r="I271" s="77" t="str">
        <f>IF(B271&lt;&gt;"",_xlfn.XLOOKUP(B271,Table1[ID],Table1[tel3]),"")</f>
        <v/>
      </c>
      <c r="J271" s="77" t="str">
        <f>IF(B271&lt;&gt;"",_xlfn.XLOOKUP(B271,Table1[ID],Table1[tel1]),"")</f>
        <v/>
      </c>
      <c r="K271" s="77" t="str">
        <f>IF($B271&lt;&gt;"",_xlfn.XLOOKUP(B271,Table1[ID],Table1[address1]),"")</f>
        <v/>
      </c>
      <c r="L271" s="77" t="str">
        <f>IF($B271&lt;&gt;"",_xlfn.XLOOKUP(B271,Table1[ID],Table1[address2]),"")</f>
        <v/>
      </c>
      <c r="M271" s="77" t="str">
        <f>IF($B271&lt;&gt;"",_xlfn.XLOOKUP(B271,Table1[ID],Table1[address3]),"")</f>
        <v/>
      </c>
      <c r="N271" s="77" t="str">
        <f>IF($B271&lt;&gt;"",_xlfn.XLOOKUP(B271,Table1[ID],Table1[address4]),"")</f>
        <v/>
      </c>
      <c r="O271" s="77" t="str">
        <f>IF($B271&lt;&gt;"",_xlfn.XLOOKUP(B271,Table1[ID],Table1[address5]),"")</f>
        <v/>
      </c>
      <c r="P271" s="77" t="str">
        <f>IF($B271&lt;&gt;"",_xlfn.XLOOKUP(B271,Table1[ID],Table1[address7]),"")</f>
        <v/>
      </c>
      <c r="Q271" s="77" t="str">
        <f>IF($B271&lt;&gt;"",_xlfn.XLOOKUP(B271,Table1[ID],Table1[address6]),"")</f>
        <v/>
      </c>
      <c r="R271" s="76" t="str">
        <f>IF($B271&lt;&gt;"",_xlfn.XLOOKUP(B271,Table1[ID],Table1[bdate]),"")</f>
        <v/>
      </c>
      <c r="S271" s="77" t="str">
        <f>IF($B271&lt;&gt;"",_xlfn.XLOOKUP(B271,Table1[ID],Table1[school_job]),"")</f>
        <v/>
      </c>
      <c r="T271" s="77" t="str">
        <f>IF($B271&lt;&gt;"",_xlfn.XLOOKUP(B271,Table1[ID],Table1[con_father]),"")</f>
        <v/>
      </c>
      <c r="U271" s="77" t="str">
        <f>IF($B271&lt;&gt;"",_xlfn.XLOOKUP(B271,Table1[ID],Table1[notes]),"")</f>
        <v/>
      </c>
      <c r="V271" s="80" t="str">
        <f>IF(B271&lt;&gt;"",IF(_xlfn.FLOOR.MATH(B271,100)=0,"غير موزع",_xlfn.XLOOKUP(_xlfn.FLOOR.MATH(B271,100),Classes!$A$1:$A$8,Classes!$B$1:$B$8,"error")),"")</f>
        <v/>
      </c>
    </row>
    <row r="272" spans="1:22" s="3" customFormat="1">
      <c r="A272" s="72" t="str">
        <f>IF(B272&lt;&gt;"",IF(_xlfn.XLOOKUP(TEXT(B272,"#"),'Standard report'!$B$5:$B$505,'Standard report'!$C$5:$C$505,"nn")="Company","=HYPERLINK("&amp;""""&amp;"https://raw.githubusercontent.com/KyrillosMorgan/preparatory/main/"&amp;B272&amp;".jpg"&amp;""""&amp;",IMAGE("&amp;""""&amp;"https://raw.githubusercontent.com/KyrillosMorgan/preparatory/main/"&amp;B272&amp;".jpg"&amp;""""&amp;"))",""),"")</f>
        <v/>
      </c>
      <c r="B272" s="77"/>
      <c r="C272" s="77" t="str">
        <f>IF(B272&lt;&gt;"",_xlfn.XLOOKUP(Class!B272,Table1[ID],Table1[fname]),"")</f>
        <v/>
      </c>
      <c r="D272" s="76" t="str" cm="1">
        <f t="array" ref="D272">IF((B272&lt;&gt;"")*(COUNTIF(Table2[ID],Class!B272)&lt;&gt;0),INDEX(Attendance_sorted!$A$1:$CV$500,MATCH(Class!B272,Attendance_sorted!$A$1:$A$500),COUNTIF(Table2[ID],Class!B272)+1),"")</f>
        <v/>
      </c>
      <c r="E272" s="77" t="str" cm="1">
        <f t="array" aca="1" ref="E272" ca="1">IF(B272&lt;&gt;"",SUM(('Attendance table'!$A$2:$A$501=Class!B272)*('Attendance table'!$B$2:$CW$501&lt;&gt;"")*('Attendance table'!$B$1:$CW$1&gt;DATE(YEAR(TODAY()),MONTH(TODAY()),DAY(TODAY())-MOD(WEEKDAY(TODAY())-6,7))-((Table3[حساب الحضور من اخر عدد مرات])*7))),"")</f>
        <v/>
      </c>
      <c r="F272" s="79" t="str" cm="1">
        <f t="array" ref="F272">IF(B272&lt;&gt;"",IF(E272*100/Table3[حساب الحضور من اخر عدد مرات]&gt;100,1,E272/Table3[حساب الحضور من اخر عدد مرات]),"")</f>
        <v/>
      </c>
      <c r="G272" s="77" t="str">
        <f>IF(B272&lt;&gt;"",_xlfn.XLOOKUP(B272,Table1[ID],Table1[tel2]),"")</f>
        <v/>
      </c>
      <c r="H272" s="77" t="str">
        <f>IF(B272&lt;&gt;"",_xlfn.XLOOKUP(B272,Table1[ID],Table1[tel4]),"")</f>
        <v/>
      </c>
      <c r="I272" s="77" t="str">
        <f>IF(B272&lt;&gt;"",_xlfn.XLOOKUP(B272,Table1[ID],Table1[tel3]),"")</f>
        <v/>
      </c>
      <c r="J272" s="77" t="str">
        <f>IF(B272&lt;&gt;"",_xlfn.XLOOKUP(B272,Table1[ID],Table1[tel1]),"")</f>
        <v/>
      </c>
      <c r="K272" s="77" t="str">
        <f>IF($B272&lt;&gt;"",_xlfn.XLOOKUP(B272,Table1[ID],Table1[address1]),"")</f>
        <v/>
      </c>
      <c r="L272" s="77" t="str">
        <f>IF($B272&lt;&gt;"",_xlfn.XLOOKUP(B272,Table1[ID],Table1[address2]),"")</f>
        <v/>
      </c>
      <c r="M272" s="77" t="str">
        <f>IF($B272&lt;&gt;"",_xlfn.XLOOKUP(B272,Table1[ID],Table1[address3]),"")</f>
        <v/>
      </c>
      <c r="N272" s="77" t="str">
        <f>IF($B272&lt;&gt;"",_xlfn.XLOOKUP(B272,Table1[ID],Table1[address4]),"")</f>
        <v/>
      </c>
      <c r="O272" s="77" t="str">
        <f>IF($B272&lt;&gt;"",_xlfn.XLOOKUP(B272,Table1[ID],Table1[address5]),"")</f>
        <v/>
      </c>
      <c r="P272" s="77" t="str">
        <f>IF($B272&lt;&gt;"",_xlfn.XLOOKUP(B272,Table1[ID],Table1[address7]),"")</f>
        <v/>
      </c>
      <c r="Q272" s="77" t="str">
        <f>IF($B272&lt;&gt;"",_xlfn.XLOOKUP(B272,Table1[ID],Table1[address6]),"")</f>
        <v/>
      </c>
      <c r="R272" s="76" t="str">
        <f>IF($B272&lt;&gt;"",_xlfn.XLOOKUP(B272,Table1[ID],Table1[bdate]),"")</f>
        <v/>
      </c>
      <c r="S272" s="77" t="str">
        <f>IF($B272&lt;&gt;"",_xlfn.XLOOKUP(B272,Table1[ID],Table1[school_job]),"")</f>
        <v/>
      </c>
      <c r="T272" s="77" t="str">
        <f>IF($B272&lt;&gt;"",_xlfn.XLOOKUP(B272,Table1[ID],Table1[con_father]),"")</f>
        <v/>
      </c>
      <c r="U272" s="77" t="str">
        <f>IF($B272&lt;&gt;"",_xlfn.XLOOKUP(B272,Table1[ID],Table1[notes]),"")</f>
        <v/>
      </c>
      <c r="V272" s="80" t="str">
        <f>IF(B272&lt;&gt;"",IF(_xlfn.FLOOR.MATH(B272,100)=0,"غير موزع",_xlfn.XLOOKUP(_xlfn.FLOOR.MATH(B272,100),Classes!$A$1:$A$8,Classes!$B$1:$B$8,"error")),"")</f>
        <v/>
      </c>
    </row>
    <row r="273" spans="1:22" s="3" customFormat="1">
      <c r="A273" s="72" t="str">
        <f>IF(B273&lt;&gt;"",IF(_xlfn.XLOOKUP(TEXT(B273,"#"),'Standard report'!$B$5:$B$505,'Standard report'!$C$5:$C$505,"nn")="Company","=HYPERLINK("&amp;""""&amp;"https://raw.githubusercontent.com/KyrillosMorgan/preparatory/main/"&amp;B273&amp;".jpg"&amp;""""&amp;",IMAGE("&amp;""""&amp;"https://raw.githubusercontent.com/KyrillosMorgan/preparatory/main/"&amp;B273&amp;".jpg"&amp;""""&amp;"))",""),"")</f>
        <v/>
      </c>
      <c r="B273" s="77"/>
      <c r="C273" s="77" t="str">
        <f>IF(B273&lt;&gt;"",_xlfn.XLOOKUP(Class!B273,Table1[ID],Table1[fname]),"")</f>
        <v/>
      </c>
      <c r="D273" s="76" t="str" cm="1">
        <f t="array" ref="D273">IF((B273&lt;&gt;"")*(COUNTIF(Table2[ID],Class!B273)&lt;&gt;0),INDEX(Attendance_sorted!$A$1:$CV$500,MATCH(Class!B273,Attendance_sorted!$A$1:$A$500),COUNTIF(Table2[ID],Class!B273)+1),"")</f>
        <v/>
      </c>
      <c r="E273" s="77" t="str" cm="1">
        <f t="array" aca="1" ref="E273" ca="1">IF(B273&lt;&gt;"",SUM(('Attendance table'!$A$2:$A$501=Class!B273)*('Attendance table'!$B$2:$CW$501&lt;&gt;"")*('Attendance table'!$B$1:$CW$1&gt;DATE(YEAR(TODAY()),MONTH(TODAY()),DAY(TODAY())-MOD(WEEKDAY(TODAY())-6,7))-((Table3[حساب الحضور من اخر عدد مرات])*7))),"")</f>
        <v/>
      </c>
      <c r="F273" s="79" t="str" cm="1">
        <f t="array" ref="F273">IF(B273&lt;&gt;"",IF(E273*100/Table3[حساب الحضور من اخر عدد مرات]&gt;100,1,E273/Table3[حساب الحضور من اخر عدد مرات]),"")</f>
        <v/>
      </c>
      <c r="G273" s="77" t="str">
        <f>IF(B273&lt;&gt;"",_xlfn.XLOOKUP(B273,Table1[ID],Table1[tel2]),"")</f>
        <v/>
      </c>
      <c r="H273" s="77" t="str">
        <f>IF(B273&lt;&gt;"",_xlfn.XLOOKUP(B273,Table1[ID],Table1[tel4]),"")</f>
        <v/>
      </c>
      <c r="I273" s="77" t="str">
        <f>IF(B273&lt;&gt;"",_xlfn.XLOOKUP(B273,Table1[ID],Table1[tel3]),"")</f>
        <v/>
      </c>
      <c r="J273" s="77" t="str">
        <f>IF(B273&lt;&gt;"",_xlfn.XLOOKUP(B273,Table1[ID],Table1[tel1]),"")</f>
        <v/>
      </c>
      <c r="K273" s="77" t="str">
        <f>IF($B273&lt;&gt;"",_xlfn.XLOOKUP(B273,Table1[ID],Table1[address1]),"")</f>
        <v/>
      </c>
      <c r="L273" s="77" t="str">
        <f>IF($B273&lt;&gt;"",_xlfn.XLOOKUP(B273,Table1[ID],Table1[address2]),"")</f>
        <v/>
      </c>
      <c r="M273" s="77" t="str">
        <f>IF($B273&lt;&gt;"",_xlfn.XLOOKUP(B273,Table1[ID],Table1[address3]),"")</f>
        <v/>
      </c>
      <c r="N273" s="77" t="str">
        <f>IF($B273&lt;&gt;"",_xlfn.XLOOKUP(B273,Table1[ID],Table1[address4]),"")</f>
        <v/>
      </c>
      <c r="O273" s="77" t="str">
        <f>IF($B273&lt;&gt;"",_xlfn.XLOOKUP(B273,Table1[ID],Table1[address5]),"")</f>
        <v/>
      </c>
      <c r="P273" s="77" t="str">
        <f>IF($B273&lt;&gt;"",_xlfn.XLOOKUP(B273,Table1[ID],Table1[address7]),"")</f>
        <v/>
      </c>
      <c r="Q273" s="77" t="str">
        <f>IF($B273&lt;&gt;"",_xlfn.XLOOKUP(B273,Table1[ID],Table1[address6]),"")</f>
        <v/>
      </c>
      <c r="R273" s="76" t="str">
        <f>IF($B273&lt;&gt;"",_xlfn.XLOOKUP(B273,Table1[ID],Table1[bdate]),"")</f>
        <v/>
      </c>
      <c r="S273" s="77" t="str">
        <f>IF($B273&lt;&gt;"",_xlfn.XLOOKUP(B273,Table1[ID],Table1[school_job]),"")</f>
        <v/>
      </c>
      <c r="T273" s="77" t="str">
        <f>IF($B273&lt;&gt;"",_xlfn.XLOOKUP(B273,Table1[ID],Table1[con_father]),"")</f>
        <v/>
      </c>
      <c r="U273" s="77" t="str">
        <f>IF($B273&lt;&gt;"",_xlfn.XLOOKUP(B273,Table1[ID],Table1[notes]),"")</f>
        <v/>
      </c>
      <c r="V273" s="80" t="str">
        <f>IF(B273&lt;&gt;"",IF(_xlfn.FLOOR.MATH(B273,100)=0,"غير موزع",_xlfn.XLOOKUP(_xlfn.FLOOR.MATH(B273,100),Classes!$A$1:$A$8,Classes!$B$1:$B$8,"error")),"")</f>
        <v/>
      </c>
    </row>
    <row r="274" spans="1:22" s="3" customFormat="1">
      <c r="A274" s="72" t="str">
        <f>IF(B274&lt;&gt;"",IF(_xlfn.XLOOKUP(TEXT(B274,"#"),'Standard report'!$B$5:$B$505,'Standard report'!$C$5:$C$505,"nn")="Company","=HYPERLINK("&amp;""""&amp;"https://raw.githubusercontent.com/KyrillosMorgan/preparatory/main/"&amp;B274&amp;".jpg"&amp;""""&amp;",IMAGE("&amp;""""&amp;"https://raw.githubusercontent.com/KyrillosMorgan/preparatory/main/"&amp;B274&amp;".jpg"&amp;""""&amp;"))",""),"")</f>
        <v/>
      </c>
      <c r="B274" s="77"/>
      <c r="C274" s="77" t="str">
        <f>IF(B274&lt;&gt;"",_xlfn.XLOOKUP(Class!B274,Table1[ID],Table1[fname]),"")</f>
        <v/>
      </c>
      <c r="D274" s="76" t="str" cm="1">
        <f t="array" ref="D274">IF((B274&lt;&gt;"")*(COUNTIF(Table2[ID],Class!B274)&lt;&gt;0),INDEX(Attendance_sorted!$A$1:$CV$500,MATCH(Class!B274,Attendance_sorted!$A$1:$A$500),COUNTIF(Table2[ID],Class!B274)+1),"")</f>
        <v/>
      </c>
      <c r="E274" s="77" t="str" cm="1">
        <f t="array" aca="1" ref="E274" ca="1">IF(B274&lt;&gt;"",SUM(('Attendance table'!$A$2:$A$501=Class!B274)*('Attendance table'!$B$2:$CW$501&lt;&gt;"")*('Attendance table'!$B$1:$CW$1&gt;DATE(YEAR(TODAY()),MONTH(TODAY()),DAY(TODAY())-MOD(WEEKDAY(TODAY())-6,7))-((Table3[حساب الحضور من اخر عدد مرات])*7))),"")</f>
        <v/>
      </c>
      <c r="F274" s="79" t="str" cm="1">
        <f t="array" ref="F274">IF(B274&lt;&gt;"",IF(E274*100/Table3[حساب الحضور من اخر عدد مرات]&gt;100,1,E274/Table3[حساب الحضور من اخر عدد مرات]),"")</f>
        <v/>
      </c>
      <c r="G274" s="77" t="str">
        <f>IF(B274&lt;&gt;"",_xlfn.XLOOKUP(B274,Table1[ID],Table1[tel2]),"")</f>
        <v/>
      </c>
      <c r="H274" s="77" t="str">
        <f>IF(B274&lt;&gt;"",_xlfn.XLOOKUP(B274,Table1[ID],Table1[tel4]),"")</f>
        <v/>
      </c>
      <c r="I274" s="77" t="str">
        <f>IF(B274&lt;&gt;"",_xlfn.XLOOKUP(B274,Table1[ID],Table1[tel3]),"")</f>
        <v/>
      </c>
      <c r="J274" s="77" t="str">
        <f>IF(B274&lt;&gt;"",_xlfn.XLOOKUP(B274,Table1[ID],Table1[tel1]),"")</f>
        <v/>
      </c>
      <c r="K274" s="77" t="str">
        <f>IF($B274&lt;&gt;"",_xlfn.XLOOKUP(B274,Table1[ID],Table1[address1]),"")</f>
        <v/>
      </c>
      <c r="L274" s="77" t="str">
        <f>IF($B274&lt;&gt;"",_xlfn.XLOOKUP(B274,Table1[ID],Table1[address2]),"")</f>
        <v/>
      </c>
      <c r="M274" s="77" t="str">
        <f>IF($B274&lt;&gt;"",_xlfn.XLOOKUP(B274,Table1[ID],Table1[address3]),"")</f>
        <v/>
      </c>
      <c r="N274" s="77" t="str">
        <f>IF($B274&lt;&gt;"",_xlfn.XLOOKUP(B274,Table1[ID],Table1[address4]),"")</f>
        <v/>
      </c>
      <c r="O274" s="77" t="str">
        <f>IF($B274&lt;&gt;"",_xlfn.XLOOKUP(B274,Table1[ID],Table1[address5]),"")</f>
        <v/>
      </c>
      <c r="P274" s="77" t="str">
        <f>IF($B274&lt;&gt;"",_xlfn.XLOOKUP(B274,Table1[ID],Table1[address7]),"")</f>
        <v/>
      </c>
      <c r="Q274" s="77" t="str">
        <f>IF($B274&lt;&gt;"",_xlfn.XLOOKUP(B274,Table1[ID],Table1[address6]),"")</f>
        <v/>
      </c>
      <c r="R274" s="76" t="str">
        <f>IF($B274&lt;&gt;"",_xlfn.XLOOKUP(B274,Table1[ID],Table1[bdate]),"")</f>
        <v/>
      </c>
      <c r="S274" s="77" t="str">
        <f>IF($B274&lt;&gt;"",_xlfn.XLOOKUP(B274,Table1[ID],Table1[school_job]),"")</f>
        <v/>
      </c>
      <c r="T274" s="77" t="str">
        <f>IF($B274&lt;&gt;"",_xlfn.XLOOKUP(B274,Table1[ID],Table1[con_father]),"")</f>
        <v/>
      </c>
      <c r="U274" s="77" t="str">
        <f>IF($B274&lt;&gt;"",_xlfn.XLOOKUP(B274,Table1[ID],Table1[notes]),"")</f>
        <v/>
      </c>
      <c r="V274" s="80" t="str">
        <f>IF(B274&lt;&gt;"",IF(_xlfn.FLOOR.MATH(B274,100)=0,"غير موزع",_xlfn.XLOOKUP(_xlfn.FLOOR.MATH(B274,100),Classes!$A$1:$A$8,Classes!$B$1:$B$8,"error")),"")</f>
        <v/>
      </c>
    </row>
    <row r="275" spans="1:22" s="3" customFormat="1">
      <c r="A275" s="72" t="str">
        <f>IF(B275&lt;&gt;"",IF(_xlfn.XLOOKUP(TEXT(B275,"#"),'Standard report'!$B$5:$B$505,'Standard report'!$C$5:$C$505,"nn")="Company","=HYPERLINK("&amp;""""&amp;"https://raw.githubusercontent.com/KyrillosMorgan/preparatory/main/"&amp;B275&amp;".jpg"&amp;""""&amp;",IMAGE("&amp;""""&amp;"https://raw.githubusercontent.com/KyrillosMorgan/preparatory/main/"&amp;B275&amp;".jpg"&amp;""""&amp;"))",""),"")</f>
        <v/>
      </c>
      <c r="B275" s="77"/>
      <c r="C275" s="77" t="str">
        <f>IF(B275&lt;&gt;"",_xlfn.XLOOKUP(Class!B275,Table1[ID],Table1[fname]),"")</f>
        <v/>
      </c>
      <c r="D275" s="76" t="str" cm="1">
        <f t="array" ref="D275">IF((B275&lt;&gt;"")*(COUNTIF(Table2[ID],Class!B275)&lt;&gt;0),INDEX(Attendance_sorted!$A$1:$CV$500,MATCH(Class!B275,Attendance_sorted!$A$1:$A$500),COUNTIF(Table2[ID],Class!B275)+1),"")</f>
        <v/>
      </c>
      <c r="E275" s="77" t="str" cm="1">
        <f t="array" aca="1" ref="E275" ca="1">IF(B275&lt;&gt;"",SUM(('Attendance table'!$A$2:$A$501=Class!B275)*('Attendance table'!$B$2:$CW$501&lt;&gt;"")*('Attendance table'!$B$1:$CW$1&gt;DATE(YEAR(TODAY()),MONTH(TODAY()),DAY(TODAY())-MOD(WEEKDAY(TODAY())-6,7))-((Table3[حساب الحضور من اخر عدد مرات])*7))),"")</f>
        <v/>
      </c>
      <c r="F275" s="79" t="str" cm="1">
        <f t="array" ref="F275">IF(B275&lt;&gt;"",IF(E275*100/Table3[حساب الحضور من اخر عدد مرات]&gt;100,1,E275/Table3[حساب الحضور من اخر عدد مرات]),"")</f>
        <v/>
      </c>
      <c r="G275" s="77" t="str">
        <f>IF(B275&lt;&gt;"",_xlfn.XLOOKUP(B275,Table1[ID],Table1[tel2]),"")</f>
        <v/>
      </c>
      <c r="H275" s="77" t="str">
        <f>IF(B275&lt;&gt;"",_xlfn.XLOOKUP(B275,Table1[ID],Table1[tel4]),"")</f>
        <v/>
      </c>
      <c r="I275" s="77" t="str">
        <f>IF(B275&lt;&gt;"",_xlfn.XLOOKUP(B275,Table1[ID],Table1[tel3]),"")</f>
        <v/>
      </c>
      <c r="J275" s="77" t="str">
        <f>IF(B275&lt;&gt;"",_xlfn.XLOOKUP(B275,Table1[ID],Table1[tel1]),"")</f>
        <v/>
      </c>
      <c r="K275" s="77" t="str">
        <f>IF($B275&lt;&gt;"",_xlfn.XLOOKUP(B275,Table1[ID],Table1[address1]),"")</f>
        <v/>
      </c>
      <c r="L275" s="77" t="str">
        <f>IF($B275&lt;&gt;"",_xlfn.XLOOKUP(B275,Table1[ID],Table1[address2]),"")</f>
        <v/>
      </c>
      <c r="M275" s="77" t="str">
        <f>IF($B275&lt;&gt;"",_xlfn.XLOOKUP(B275,Table1[ID],Table1[address3]),"")</f>
        <v/>
      </c>
      <c r="N275" s="77" t="str">
        <f>IF($B275&lt;&gt;"",_xlfn.XLOOKUP(B275,Table1[ID],Table1[address4]),"")</f>
        <v/>
      </c>
      <c r="O275" s="77" t="str">
        <f>IF($B275&lt;&gt;"",_xlfn.XLOOKUP(B275,Table1[ID],Table1[address5]),"")</f>
        <v/>
      </c>
      <c r="P275" s="77" t="str">
        <f>IF($B275&lt;&gt;"",_xlfn.XLOOKUP(B275,Table1[ID],Table1[address7]),"")</f>
        <v/>
      </c>
      <c r="Q275" s="77" t="str">
        <f>IF($B275&lt;&gt;"",_xlfn.XLOOKUP(B275,Table1[ID],Table1[address6]),"")</f>
        <v/>
      </c>
      <c r="R275" s="76" t="str">
        <f>IF($B275&lt;&gt;"",_xlfn.XLOOKUP(B275,Table1[ID],Table1[bdate]),"")</f>
        <v/>
      </c>
      <c r="S275" s="77" t="str">
        <f>IF($B275&lt;&gt;"",_xlfn.XLOOKUP(B275,Table1[ID],Table1[school_job]),"")</f>
        <v/>
      </c>
      <c r="T275" s="77" t="str">
        <f>IF($B275&lt;&gt;"",_xlfn.XLOOKUP(B275,Table1[ID],Table1[con_father]),"")</f>
        <v/>
      </c>
      <c r="U275" s="77" t="str">
        <f>IF($B275&lt;&gt;"",_xlfn.XLOOKUP(B275,Table1[ID],Table1[notes]),"")</f>
        <v/>
      </c>
      <c r="V275" s="80" t="str">
        <f>IF(B275&lt;&gt;"",IF(_xlfn.FLOOR.MATH(B275,100)=0,"غير موزع",_xlfn.XLOOKUP(_xlfn.FLOOR.MATH(B275,100),Classes!$A$1:$A$8,Classes!$B$1:$B$8,"error")),"")</f>
        <v/>
      </c>
    </row>
    <row r="276" spans="1:22" s="3" customFormat="1">
      <c r="A276" s="72" t="str">
        <f>IF(B276&lt;&gt;"",IF(_xlfn.XLOOKUP(TEXT(B276,"#"),'Standard report'!$B$5:$B$505,'Standard report'!$C$5:$C$505,"nn")="Company","=HYPERLINK("&amp;""""&amp;"https://raw.githubusercontent.com/KyrillosMorgan/preparatory/main/"&amp;B276&amp;".jpg"&amp;""""&amp;",IMAGE("&amp;""""&amp;"https://raw.githubusercontent.com/KyrillosMorgan/preparatory/main/"&amp;B276&amp;".jpg"&amp;""""&amp;"))",""),"")</f>
        <v/>
      </c>
      <c r="B276" s="77"/>
      <c r="C276" s="77" t="str">
        <f>IF(B276&lt;&gt;"",_xlfn.XLOOKUP(Class!B276,Table1[ID],Table1[fname]),"")</f>
        <v/>
      </c>
      <c r="D276" s="76" t="str" cm="1">
        <f t="array" ref="D276">IF((B276&lt;&gt;"")*(COUNTIF(Table2[ID],Class!B276)&lt;&gt;0),INDEX(Attendance_sorted!$A$1:$CV$500,MATCH(Class!B276,Attendance_sorted!$A$1:$A$500),COUNTIF(Table2[ID],Class!B276)+1),"")</f>
        <v/>
      </c>
      <c r="E276" s="77" t="str" cm="1">
        <f t="array" aca="1" ref="E276" ca="1">IF(B276&lt;&gt;"",SUM(('Attendance table'!$A$2:$A$501=Class!B276)*('Attendance table'!$B$2:$CW$501&lt;&gt;"")*('Attendance table'!$B$1:$CW$1&gt;DATE(YEAR(TODAY()),MONTH(TODAY()),DAY(TODAY())-MOD(WEEKDAY(TODAY())-6,7))-((Table3[حساب الحضور من اخر عدد مرات])*7))),"")</f>
        <v/>
      </c>
      <c r="F276" s="79" t="str" cm="1">
        <f t="array" ref="F276">IF(B276&lt;&gt;"",IF(E276*100/Table3[حساب الحضور من اخر عدد مرات]&gt;100,1,E276/Table3[حساب الحضور من اخر عدد مرات]),"")</f>
        <v/>
      </c>
      <c r="G276" s="77" t="str">
        <f>IF(B276&lt;&gt;"",_xlfn.XLOOKUP(B276,Table1[ID],Table1[tel2]),"")</f>
        <v/>
      </c>
      <c r="H276" s="77" t="str">
        <f>IF(B276&lt;&gt;"",_xlfn.XLOOKUP(B276,Table1[ID],Table1[tel4]),"")</f>
        <v/>
      </c>
      <c r="I276" s="77" t="str">
        <f>IF(B276&lt;&gt;"",_xlfn.XLOOKUP(B276,Table1[ID],Table1[tel3]),"")</f>
        <v/>
      </c>
      <c r="J276" s="77" t="str">
        <f>IF(B276&lt;&gt;"",_xlfn.XLOOKUP(B276,Table1[ID],Table1[tel1]),"")</f>
        <v/>
      </c>
      <c r="K276" s="77" t="str">
        <f>IF($B276&lt;&gt;"",_xlfn.XLOOKUP(B276,Table1[ID],Table1[address1]),"")</f>
        <v/>
      </c>
      <c r="L276" s="77" t="str">
        <f>IF($B276&lt;&gt;"",_xlfn.XLOOKUP(B276,Table1[ID],Table1[address2]),"")</f>
        <v/>
      </c>
      <c r="M276" s="77" t="str">
        <f>IF($B276&lt;&gt;"",_xlfn.XLOOKUP(B276,Table1[ID],Table1[address3]),"")</f>
        <v/>
      </c>
      <c r="N276" s="77" t="str">
        <f>IF($B276&lt;&gt;"",_xlfn.XLOOKUP(B276,Table1[ID],Table1[address4]),"")</f>
        <v/>
      </c>
      <c r="O276" s="77" t="str">
        <f>IF($B276&lt;&gt;"",_xlfn.XLOOKUP(B276,Table1[ID],Table1[address5]),"")</f>
        <v/>
      </c>
      <c r="P276" s="77" t="str">
        <f>IF($B276&lt;&gt;"",_xlfn.XLOOKUP(B276,Table1[ID],Table1[address7]),"")</f>
        <v/>
      </c>
      <c r="Q276" s="77" t="str">
        <f>IF($B276&lt;&gt;"",_xlfn.XLOOKUP(B276,Table1[ID],Table1[address6]),"")</f>
        <v/>
      </c>
      <c r="R276" s="76" t="str">
        <f>IF($B276&lt;&gt;"",_xlfn.XLOOKUP(B276,Table1[ID],Table1[bdate]),"")</f>
        <v/>
      </c>
      <c r="S276" s="77" t="str">
        <f>IF($B276&lt;&gt;"",_xlfn.XLOOKUP(B276,Table1[ID],Table1[school_job]),"")</f>
        <v/>
      </c>
      <c r="T276" s="77" t="str">
        <f>IF($B276&lt;&gt;"",_xlfn.XLOOKUP(B276,Table1[ID],Table1[con_father]),"")</f>
        <v/>
      </c>
      <c r="U276" s="77" t="str">
        <f>IF($B276&lt;&gt;"",_xlfn.XLOOKUP(B276,Table1[ID],Table1[notes]),"")</f>
        <v/>
      </c>
      <c r="V276" s="80" t="str">
        <f>IF(B276&lt;&gt;"",IF(_xlfn.FLOOR.MATH(B276,100)=0,"غير موزع",_xlfn.XLOOKUP(_xlfn.FLOOR.MATH(B276,100),Classes!$A$1:$A$8,Classes!$B$1:$B$8,"error")),"")</f>
        <v/>
      </c>
    </row>
    <row r="277" spans="1:22" s="3" customFormat="1">
      <c r="A277" s="72" t="str">
        <f>IF(B277&lt;&gt;"",IF(_xlfn.XLOOKUP(TEXT(B277,"#"),'Standard report'!$B$5:$B$505,'Standard report'!$C$5:$C$505,"nn")="Company","=HYPERLINK("&amp;""""&amp;"https://raw.githubusercontent.com/KyrillosMorgan/preparatory/main/"&amp;B277&amp;".jpg"&amp;""""&amp;",IMAGE("&amp;""""&amp;"https://raw.githubusercontent.com/KyrillosMorgan/preparatory/main/"&amp;B277&amp;".jpg"&amp;""""&amp;"))",""),"")</f>
        <v/>
      </c>
      <c r="B277" s="77"/>
      <c r="C277" s="77" t="str">
        <f>IF(B277&lt;&gt;"",_xlfn.XLOOKUP(Class!B277,Table1[ID],Table1[fname]),"")</f>
        <v/>
      </c>
      <c r="D277" s="76" t="str" cm="1">
        <f t="array" ref="D277">IF((B277&lt;&gt;"")*(COUNTIF(Table2[ID],Class!B277)&lt;&gt;0),INDEX(Attendance_sorted!$A$1:$CV$500,MATCH(Class!B277,Attendance_sorted!$A$1:$A$500),COUNTIF(Table2[ID],Class!B277)+1),"")</f>
        <v/>
      </c>
      <c r="E277" s="77" t="str" cm="1">
        <f t="array" aca="1" ref="E277" ca="1">IF(B277&lt;&gt;"",SUM(('Attendance table'!$A$2:$A$501=Class!B277)*('Attendance table'!$B$2:$CW$501&lt;&gt;"")*('Attendance table'!$B$1:$CW$1&gt;DATE(YEAR(TODAY()),MONTH(TODAY()),DAY(TODAY())-MOD(WEEKDAY(TODAY())-6,7))-((Table3[حساب الحضور من اخر عدد مرات])*7))),"")</f>
        <v/>
      </c>
      <c r="F277" s="79" t="str" cm="1">
        <f t="array" ref="F277">IF(B277&lt;&gt;"",IF(E277*100/Table3[حساب الحضور من اخر عدد مرات]&gt;100,1,E277/Table3[حساب الحضور من اخر عدد مرات]),"")</f>
        <v/>
      </c>
      <c r="G277" s="77" t="str">
        <f>IF(B277&lt;&gt;"",_xlfn.XLOOKUP(B277,Table1[ID],Table1[tel2]),"")</f>
        <v/>
      </c>
      <c r="H277" s="77" t="str">
        <f>IF(B277&lt;&gt;"",_xlfn.XLOOKUP(B277,Table1[ID],Table1[tel4]),"")</f>
        <v/>
      </c>
      <c r="I277" s="77" t="str">
        <f>IF(B277&lt;&gt;"",_xlfn.XLOOKUP(B277,Table1[ID],Table1[tel3]),"")</f>
        <v/>
      </c>
      <c r="J277" s="77" t="str">
        <f>IF(B277&lt;&gt;"",_xlfn.XLOOKUP(B277,Table1[ID],Table1[tel1]),"")</f>
        <v/>
      </c>
      <c r="K277" s="77" t="str">
        <f>IF($B277&lt;&gt;"",_xlfn.XLOOKUP(B277,Table1[ID],Table1[address1]),"")</f>
        <v/>
      </c>
      <c r="L277" s="77" t="str">
        <f>IF($B277&lt;&gt;"",_xlfn.XLOOKUP(B277,Table1[ID],Table1[address2]),"")</f>
        <v/>
      </c>
      <c r="M277" s="77" t="str">
        <f>IF($B277&lt;&gt;"",_xlfn.XLOOKUP(B277,Table1[ID],Table1[address3]),"")</f>
        <v/>
      </c>
      <c r="N277" s="77" t="str">
        <f>IF($B277&lt;&gt;"",_xlfn.XLOOKUP(B277,Table1[ID],Table1[address4]),"")</f>
        <v/>
      </c>
      <c r="O277" s="77" t="str">
        <f>IF($B277&lt;&gt;"",_xlfn.XLOOKUP(B277,Table1[ID],Table1[address5]),"")</f>
        <v/>
      </c>
      <c r="P277" s="77" t="str">
        <f>IF($B277&lt;&gt;"",_xlfn.XLOOKUP(B277,Table1[ID],Table1[address7]),"")</f>
        <v/>
      </c>
      <c r="Q277" s="77" t="str">
        <f>IF($B277&lt;&gt;"",_xlfn.XLOOKUP(B277,Table1[ID],Table1[address6]),"")</f>
        <v/>
      </c>
      <c r="R277" s="76" t="str">
        <f>IF($B277&lt;&gt;"",_xlfn.XLOOKUP(B277,Table1[ID],Table1[bdate]),"")</f>
        <v/>
      </c>
      <c r="S277" s="77" t="str">
        <f>IF($B277&lt;&gt;"",_xlfn.XLOOKUP(B277,Table1[ID],Table1[school_job]),"")</f>
        <v/>
      </c>
      <c r="T277" s="77" t="str">
        <f>IF($B277&lt;&gt;"",_xlfn.XLOOKUP(B277,Table1[ID],Table1[con_father]),"")</f>
        <v/>
      </c>
      <c r="U277" s="77" t="str">
        <f>IF($B277&lt;&gt;"",_xlfn.XLOOKUP(B277,Table1[ID],Table1[notes]),"")</f>
        <v/>
      </c>
      <c r="V277" s="80" t="str">
        <f>IF(B277&lt;&gt;"",IF(_xlfn.FLOOR.MATH(B277,100)=0,"غير موزع",_xlfn.XLOOKUP(_xlfn.FLOOR.MATH(B277,100),Classes!$A$1:$A$8,Classes!$B$1:$B$8,"error")),"")</f>
        <v/>
      </c>
    </row>
    <row r="278" spans="1:22" s="3" customFormat="1">
      <c r="A278" s="72" t="str">
        <f>IF(B278&lt;&gt;"",IF(_xlfn.XLOOKUP(TEXT(B278,"#"),'Standard report'!$B$5:$B$505,'Standard report'!$C$5:$C$505,"nn")="Company","=HYPERLINK("&amp;""""&amp;"https://raw.githubusercontent.com/KyrillosMorgan/preparatory/main/"&amp;B278&amp;".jpg"&amp;""""&amp;",IMAGE("&amp;""""&amp;"https://raw.githubusercontent.com/KyrillosMorgan/preparatory/main/"&amp;B278&amp;".jpg"&amp;""""&amp;"))",""),"")</f>
        <v/>
      </c>
      <c r="B278" s="77"/>
      <c r="C278" s="77" t="str">
        <f>IF(B278&lt;&gt;"",_xlfn.XLOOKUP(Class!B278,Table1[ID],Table1[fname]),"")</f>
        <v/>
      </c>
      <c r="D278" s="76" t="str" cm="1">
        <f t="array" ref="D278">IF((B278&lt;&gt;"")*(COUNTIF(Table2[ID],Class!B278)&lt;&gt;0),INDEX(Attendance_sorted!$A$1:$CV$500,MATCH(Class!B278,Attendance_sorted!$A$1:$A$500),COUNTIF(Table2[ID],Class!B278)+1),"")</f>
        <v/>
      </c>
      <c r="E278" s="77" t="str" cm="1">
        <f t="array" aca="1" ref="E278" ca="1">IF(B278&lt;&gt;"",SUM(('Attendance table'!$A$2:$A$501=Class!B278)*('Attendance table'!$B$2:$CW$501&lt;&gt;"")*('Attendance table'!$B$1:$CW$1&gt;DATE(YEAR(TODAY()),MONTH(TODAY()),DAY(TODAY())-MOD(WEEKDAY(TODAY())-6,7))-((Table3[حساب الحضور من اخر عدد مرات])*7))),"")</f>
        <v/>
      </c>
      <c r="F278" s="79" t="str" cm="1">
        <f t="array" ref="F278">IF(B278&lt;&gt;"",IF(E278*100/Table3[حساب الحضور من اخر عدد مرات]&gt;100,1,E278/Table3[حساب الحضور من اخر عدد مرات]),"")</f>
        <v/>
      </c>
      <c r="G278" s="77" t="str">
        <f>IF(B278&lt;&gt;"",_xlfn.XLOOKUP(B278,Table1[ID],Table1[tel2]),"")</f>
        <v/>
      </c>
      <c r="H278" s="77" t="str">
        <f>IF(B278&lt;&gt;"",_xlfn.XLOOKUP(B278,Table1[ID],Table1[tel4]),"")</f>
        <v/>
      </c>
      <c r="I278" s="77" t="str">
        <f>IF(B278&lt;&gt;"",_xlfn.XLOOKUP(B278,Table1[ID],Table1[tel3]),"")</f>
        <v/>
      </c>
      <c r="J278" s="77" t="str">
        <f>IF(B278&lt;&gt;"",_xlfn.XLOOKUP(B278,Table1[ID],Table1[tel1]),"")</f>
        <v/>
      </c>
      <c r="K278" s="77" t="str">
        <f>IF($B278&lt;&gt;"",_xlfn.XLOOKUP(B278,Table1[ID],Table1[address1]),"")</f>
        <v/>
      </c>
      <c r="L278" s="77" t="str">
        <f>IF($B278&lt;&gt;"",_xlfn.XLOOKUP(B278,Table1[ID],Table1[address2]),"")</f>
        <v/>
      </c>
      <c r="M278" s="77" t="str">
        <f>IF($B278&lt;&gt;"",_xlfn.XLOOKUP(B278,Table1[ID],Table1[address3]),"")</f>
        <v/>
      </c>
      <c r="N278" s="77" t="str">
        <f>IF($B278&lt;&gt;"",_xlfn.XLOOKUP(B278,Table1[ID],Table1[address4]),"")</f>
        <v/>
      </c>
      <c r="O278" s="77" t="str">
        <f>IF($B278&lt;&gt;"",_xlfn.XLOOKUP(B278,Table1[ID],Table1[address5]),"")</f>
        <v/>
      </c>
      <c r="P278" s="77" t="str">
        <f>IF($B278&lt;&gt;"",_xlfn.XLOOKUP(B278,Table1[ID],Table1[address7]),"")</f>
        <v/>
      </c>
      <c r="Q278" s="77" t="str">
        <f>IF($B278&lt;&gt;"",_xlfn.XLOOKUP(B278,Table1[ID],Table1[address6]),"")</f>
        <v/>
      </c>
      <c r="R278" s="76" t="str">
        <f>IF($B278&lt;&gt;"",_xlfn.XLOOKUP(B278,Table1[ID],Table1[bdate]),"")</f>
        <v/>
      </c>
      <c r="S278" s="77" t="str">
        <f>IF($B278&lt;&gt;"",_xlfn.XLOOKUP(B278,Table1[ID],Table1[school_job]),"")</f>
        <v/>
      </c>
      <c r="T278" s="77" t="str">
        <f>IF($B278&lt;&gt;"",_xlfn.XLOOKUP(B278,Table1[ID],Table1[con_father]),"")</f>
        <v/>
      </c>
      <c r="U278" s="77" t="str">
        <f>IF($B278&lt;&gt;"",_xlfn.XLOOKUP(B278,Table1[ID],Table1[notes]),"")</f>
        <v/>
      </c>
      <c r="V278" s="80" t="str">
        <f>IF(B278&lt;&gt;"",IF(_xlfn.FLOOR.MATH(B278,100)=0,"غير موزع",_xlfn.XLOOKUP(_xlfn.FLOOR.MATH(B278,100),Classes!$A$1:$A$8,Classes!$B$1:$B$8,"error")),"")</f>
        <v/>
      </c>
    </row>
    <row r="279" spans="1:22" s="3" customFormat="1">
      <c r="A279" s="72" t="str">
        <f>IF(B279&lt;&gt;"",IF(_xlfn.XLOOKUP(TEXT(B279,"#"),'Standard report'!$B$5:$B$505,'Standard report'!$C$5:$C$505,"nn")="Company","=HYPERLINK("&amp;""""&amp;"https://raw.githubusercontent.com/KyrillosMorgan/preparatory/main/"&amp;B279&amp;".jpg"&amp;""""&amp;",IMAGE("&amp;""""&amp;"https://raw.githubusercontent.com/KyrillosMorgan/preparatory/main/"&amp;B279&amp;".jpg"&amp;""""&amp;"))",""),"")</f>
        <v/>
      </c>
      <c r="B279" s="77"/>
      <c r="C279" s="77" t="str">
        <f>IF(B279&lt;&gt;"",_xlfn.XLOOKUP(Class!B279,Table1[ID],Table1[fname]),"")</f>
        <v/>
      </c>
      <c r="D279" s="76" t="str" cm="1">
        <f t="array" ref="D279">IF((B279&lt;&gt;"")*(COUNTIF(Table2[ID],Class!B279)&lt;&gt;0),INDEX(Attendance_sorted!$A$1:$CV$500,MATCH(Class!B279,Attendance_sorted!$A$1:$A$500),COUNTIF(Table2[ID],Class!B279)+1),"")</f>
        <v/>
      </c>
      <c r="E279" s="77" t="str" cm="1">
        <f t="array" aca="1" ref="E279" ca="1">IF(B279&lt;&gt;"",SUM(('Attendance table'!$A$2:$A$501=Class!B279)*('Attendance table'!$B$2:$CW$501&lt;&gt;"")*('Attendance table'!$B$1:$CW$1&gt;DATE(YEAR(TODAY()),MONTH(TODAY()),DAY(TODAY())-MOD(WEEKDAY(TODAY())-6,7))-((Table3[حساب الحضور من اخر عدد مرات])*7))),"")</f>
        <v/>
      </c>
      <c r="F279" s="79" t="str" cm="1">
        <f t="array" ref="F279">IF(B279&lt;&gt;"",IF(E279*100/Table3[حساب الحضور من اخر عدد مرات]&gt;100,1,E279/Table3[حساب الحضور من اخر عدد مرات]),"")</f>
        <v/>
      </c>
      <c r="G279" s="77" t="str">
        <f>IF(B279&lt;&gt;"",_xlfn.XLOOKUP(B279,Table1[ID],Table1[tel2]),"")</f>
        <v/>
      </c>
      <c r="H279" s="77" t="str">
        <f>IF(B279&lt;&gt;"",_xlfn.XLOOKUP(B279,Table1[ID],Table1[tel4]),"")</f>
        <v/>
      </c>
      <c r="I279" s="77" t="str">
        <f>IF(B279&lt;&gt;"",_xlfn.XLOOKUP(B279,Table1[ID],Table1[tel3]),"")</f>
        <v/>
      </c>
      <c r="J279" s="77" t="str">
        <f>IF(B279&lt;&gt;"",_xlfn.XLOOKUP(B279,Table1[ID],Table1[tel1]),"")</f>
        <v/>
      </c>
      <c r="K279" s="77" t="str">
        <f>IF($B279&lt;&gt;"",_xlfn.XLOOKUP(B279,Table1[ID],Table1[address1]),"")</f>
        <v/>
      </c>
      <c r="L279" s="77" t="str">
        <f>IF($B279&lt;&gt;"",_xlfn.XLOOKUP(B279,Table1[ID],Table1[address2]),"")</f>
        <v/>
      </c>
      <c r="M279" s="77" t="str">
        <f>IF($B279&lt;&gt;"",_xlfn.XLOOKUP(B279,Table1[ID],Table1[address3]),"")</f>
        <v/>
      </c>
      <c r="N279" s="77" t="str">
        <f>IF($B279&lt;&gt;"",_xlfn.XLOOKUP(B279,Table1[ID],Table1[address4]),"")</f>
        <v/>
      </c>
      <c r="O279" s="77" t="str">
        <f>IF($B279&lt;&gt;"",_xlfn.XLOOKUP(B279,Table1[ID],Table1[address5]),"")</f>
        <v/>
      </c>
      <c r="P279" s="77" t="str">
        <f>IF($B279&lt;&gt;"",_xlfn.XLOOKUP(B279,Table1[ID],Table1[address7]),"")</f>
        <v/>
      </c>
      <c r="Q279" s="77" t="str">
        <f>IF($B279&lt;&gt;"",_xlfn.XLOOKUP(B279,Table1[ID],Table1[address6]),"")</f>
        <v/>
      </c>
      <c r="R279" s="76" t="str">
        <f>IF($B279&lt;&gt;"",_xlfn.XLOOKUP(B279,Table1[ID],Table1[bdate]),"")</f>
        <v/>
      </c>
      <c r="S279" s="77" t="str">
        <f>IF($B279&lt;&gt;"",_xlfn.XLOOKUP(B279,Table1[ID],Table1[school_job]),"")</f>
        <v/>
      </c>
      <c r="T279" s="77" t="str">
        <f>IF($B279&lt;&gt;"",_xlfn.XLOOKUP(B279,Table1[ID],Table1[con_father]),"")</f>
        <v/>
      </c>
      <c r="U279" s="77" t="str">
        <f>IF($B279&lt;&gt;"",_xlfn.XLOOKUP(B279,Table1[ID],Table1[notes]),"")</f>
        <v/>
      </c>
      <c r="V279" s="80" t="str">
        <f>IF(B279&lt;&gt;"",IF(_xlfn.FLOOR.MATH(B279,100)=0,"غير موزع",_xlfn.XLOOKUP(_xlfn.FLOOR.MATH(B279,100),Classes!$A$1:$A$8,Classes!$B$1:$B$8,"error")),"")</f>
        <v/>
      </c>
    </row>
    <row r="280" spans="1:22" s="3" customFormat="1">
      <c r="A280" s="72" t="str">
        <f>IF(B280&lt;&gt;"",IF(_xlfn.XLOOKUP(TEXT(B280,"#"),'Standard report'!$B$5:$B$505,'Standard report'!$C$5:$C$505,"nn")="Company","=HYPERLINK("&amp;""""&amp;"https://raw.githubusercontent.com/KyrillosMorgan/preparatory/main/"&amp;B280&amp;".jpg"&amp;""""&amp;",IMAGE("&amp;""""&amp;"https://raw.githubusercontent.com/KyrillosMorgan/preparatory/main/"&amp;B280&amp;".jpg"&amp;""""&amp;"))",""),"")</f>
        <v/>
      </c>
      <c r="B280" s="77"/>
      <c r="C280" s="77" t="str">
        <f>IF(B280&lt;&gt;"",_xlfn.XLOOKUP(Class!B280,Table1[ID],Table1[fname]),"")</f>
        <v/>
      </c>
      <c r="D280" s="76" t="str" cm="1">
        <f t="array" ref="D280">IF((B280&lt;&gt;"")*(COUNTIF(Table2[ID],Class!B280)&lt;&gt;0),INDEX(Attendance_sorted!$A$1:$CV$500,MATCH(Class!B280,Attendance_sorted!$A$1:$A$500),COUNTIF(Table2[ID],Class!B280)+1),"")</f>
        <v/>
      </c>
      <c r="E280" s="77" t="str" cm="1">
        <f t="array" aca="1" ref="E280" ca="1">IF(B280&lt;&gt;"",SUM(('Attendance table'!$A$2:$A$501=Class!B280)*('Attendance table'!$B$2:$CW$501&lt;&gt;"")*('Attendance table'!$B$1:$CW$1&gt;DATE(YEAR(TODAY()),MONTH(TODAY()),DAY(TODAY())-MOD(WEEKDAY(TODAY())-6,7))-((Table3[حساب الحضور من اخر عدد مرات])*7))),"")</f>
        <v/>
      </c>
      <c r="F280" s="79" t="str" cm="1">
        <f t="array" ref="F280">IF(B280&lt;&gt;"",IF(E280*100/Table3[حساب الحضور من اخر عدد مرات]&gt;100,1,E280/Table3[حساب الحضور من اخر عدد مرات]),"")</f>
        <v/>
      </c>
      <c r="G280" s="77" t="str">
        <f>IF(B280&lt;&gt;"",_xlfn.XLOOKUP(B280,Table1[ID],Table1[tel2]),"")</f>
        <v/>
      </c>
      <c r="H280" s="77" t="str">
        <f>IF(B280&lt;&gt;"",_xlfn.XLOOKUP(B280,Table1[ID],Table1[tel4]),"")</f>
        <v/>
      </c>
      <c r="I280" s="77" t="str">
        <f>IF(B280&lt;&gt;"",_xlfn.XLOOKUP(B280,Table1[ID],Table1[tel3]),"")</f>
        <v/>
      </c>
      <c r="J280" s="77" t="str">
        <f>IF(B280&lt;&gt;"",_xlfn.XLOOKUP(B280,Table1[ID],Table1[tel1]),"")</f>
        <v/>
      </c>
      <c r="K280" s="77" t="str">
        <f>IF($B280&lt;&gt;"",_xlfn.XLOOKUP(B280,Table1[ID],Table1[address1]),"")</f>
        <v/>
      </c>
      <c r="L280" s="77" t="str">
        <f>IF($B280&lt;&gt;"",_xlfn.XLOOKUP(B280,Table1[ID],Table1[address2]),"")</f>
        <v/>
      </c>
      <c r="M280" s="77" t="str">
        <f>IF($B280&lt;&gt;"",_xlfn.XLOOKUP(B280,Table1[ID],Table1[address3]),"")</f>
        <v/>
      </c>
      <c r="N280" s="77" t="str">
        <f>IF($B280&lt;&gt;"",_xlfn.XLOOKUP(B280,Table1[ID],Table1[address4]),"")</f>
        <v/>
      </c>
      <c r="O280" s="77" t="str">
        <f>IF($B280&lt;&gt;"",_xlfn.XLOOKUP(B280,Table1[ID],Table1[address5]),"")</f>
        <v/>
      </c>
      <c r="P280" s="77" t="str">
        <f>IF($B280&lt;&gt;"",_xlfn.XLOOKUP(B280,Table1[ID],Table1[address7]),"")</f>
        <v/>
      </c>
      <c r="Q280" s="77" t="str">
        <f>IF($B280&lt;&gt;"",_xlfn.XLOOKUP(B280,Table1[ID],Table1[address6]),"")</f>
        <v/>
      </c>
      <c r="R280" s="76" t="str">
        <f>IF($B280&lt;&gt;"",_xlfn.XLOOKUP(B280,Table1[ID],Table1[bdate]),"")</f>
        <v/>
      </c>
      <c r="S280" s="77" t="str">
        <f>IF($B280&lt;&gt;"",_xlfn.XLOOKUP(B280,Table1[ID],Table1[school_job]),"")</f>
        <v/>
      </c>
      <c r="T280" s="77" t="str">
        <f>IF($B280&lt;&gt;"",_xlfn.XLOOKUP(B280,Table1[ID],Table1[con_father]),"")</f>
        <v/>
      </c>
      <c r="U280" s="77" t="str">
        <f>IF($B280&lt;&gt;"",_xlfn.XLOOKUP(B280,Table1[ID],Table1[notes]),"")</f>
        <v/>
      </c>
      <c r="V280" s="80" t="str">
        <f>IF(B280&lt;&gt;"",IF(_xlfn.FLOOR.MATH(B280,100)=0,"غير موزع",_xlfn.XLOOKUP(_xlfn.FLOOR.MATH(B280,100),Classes!$A$1:$A$8,Classes!$B$1:$B$8,"error")),"")</f>
        <v/>
      </c>
    </row>
    <row r="281" spans="1:22" s="3" customFormat="1">
      <c r="A281" s="72" t="str">
        <f>IF(B281&lt;&gt;"",IF(_xlfn.XLOOKUP(TEXT(B281,"#"),'Standard report'!$B$5:$B$505,'Standard report'!$C$5:$C$505,"nn")="Company","=HYPERLINK("&amp;""""&amp;"https://raw.githubusercontent.com/KyrillosMorgan/preparatory/main/"&amp;B281&amp;".jpg"&amp;""""&amp;",IMAGE("&amp;""""&amp;"https://raw.githubusercontent.com/KyrillosMorgan/preparatory/main/"&amp;B281&amp;".jpg"&amp;""""&amp;"))",""),"")</f>
        <v/>
      </c>
      <c r="B281" s="77"/>
      <c r="C281" s="77" t="str">
        <f>IF(B281&lt;&gt;"",_xlfn.XLOOKUP(Class!B281,Table1[ID],Table1[fname]),"")</f>
        <v/>
      </c>
      <c r="D281" s="76" t="str" cm="1">
        <f t="array" ref="D281">IF((B281&lt;&gt;"")*(COUNTIF(Table2[ID],Class!B281)&lt;&gt;0),INDEX(Attendance_sorted!$A$1:$CV$500,MATCH(Class!B281,Attendance_sorted!$A$1:$A$500),COUNTIF(Table2[ID],Class!B281)+1),"")</f>
        <v/>
      </c>
      <c r="E281" s="77" t="str" cm="1">
        <f t="array" aca="1" ref="E281" ca="1">IF(B281&lt;&gt;"",SUM(('Attendance table'!$A$2:$A$501=Class!B281)*('Attendance table'!$B$2:$CW$501&lt;&gt;"")*('Attendance table'!$B$1:$CW$1&gt;DATE(YEAR(TODAY()),MONTH(TODAY()),DAY(TODAY())-MOD(WEEKDAY(TODAY())-6,7))-((Table3[حساب الحضور من اخر عدد مرات])*7))),"")</f>
        <v/>
      </c>
      <c r="F281" s="79" t="str" cm="1">
        <f t="array" ref="F281">IF(B281&lt;&gt;"",IF(E281*100/Table3[حساب الحضور من اخر عدد مرات]&gt;100,1,E281/Table3[حساب الحضور من اخر عدد مرات]),"")</f>
        <v/>
      </c>
      <c r="G281" s="77" t="str">
        <f>IF(B281&lt;&gt;"",_xlfn.XLOOKUP(B281,Table1[ID],Table1[tel2]),"")</f>
        <v/>
      </c>
      <c r="H281" s="77" t="str">
        <f>IF(B281&lt;&gt;"",_xlfn.XLOOKUP(B281,Table1[ID],Table1[tel4]),"")</f>
        <v/>
      </c>
      <c r="I281" s="77" t="str">
        <f>IF(B281&lt;&gt;"",_xlfn.XLOOKUP(B281,Table1[ID],Table1[tel3]),"")</f>
        <v/>
      </c>
      <c r="J281" s="77" t="str">
        <f>IF(B281&lt;&gt;"",_xlfn.XLOOKUP(B281,Table1[ID],Table1[tel1]),"")</f>
        <v/>
      </c>
      <c r="K281" s="77" t="str">
        <f>IF($B281&lt;&gt;"",_xlfn.XLOOKUP(B281,Table1[ID],Table1[address1]),"")</f>
        <v/>
      </c>
      <c r="L281" s="77" t="str">
        <f>IF($B281&lt;&gt;"",_xlfn.XLOOKUP(B281,Table1[ID],Table1[address2]),"")</f>
        <v/>
      </c>
      <c r="M281" s="77" t="str">
        <f>IF($B281&lt;&gt;"",_xlfn.XLOOKUP(B281,Table1[ID],Table1[address3]),"")</f>
        <v/>
      </c>
      <c r="N281" s="77" t="str">
        <f>IF($B281&lt;&gt;"",_xlfn.XLOOKUP(B281,Table1[ID],Table1[address4]),"")</f>
        <v/>
      </c>
      <c r="O281" s="77" t="str">
        <f>IF($B281&lt;&gt;"",_xlfn.XLOOKUP(B281,Table1[ID],Table1[address5]),"")</f>
        <v/>
      </c>
      <c r="P281" s="77" t="str">
        <f>IF($B281&lt;&gt;"",_xlfn.XLOOKUP(B281,Table1[ID],Table1[address7]),"")</f>
        <v/>
      </c>
      <c r="Q281" s="77" t="str">
        <f>IF($B281&lt;&gt;"",_xlfn.XLOOKUP(B281,Table1[ID],Table1[address6]),"")</f>
        <v/>
      </c>
      <c r="R281" s="76" t="str">
        <f>IF($B281&lt;&gt;"",_xlfn.XLOOKUP(B281,Table1[ID],Table1[bdate]),"")</f>
        <v/>
      </c>
      <c r="S281" s="77" t="str">
        <f>IF($B281&lt;&gt;"",_xlfn.XLOOKUP(B281,Table1[ID],Table1[school_job]),"")</f>
        <v/>
      </c>
      <c r="T281" s="77" t="str">
        <f>IF($B281&lt;&gt;"",_xlfn.XLOOKUP(B281,Table1[ID],Table1[con_father]),"")</f>
        <v/>
      </c>
      <c r="U281" s="77" t="str">
        <f>IF($B281&lt;&gt;"",_xlfn.XLOOKUP(B281,Table1[ID],Table1[notes]),"")</f>
        <v/>
      </c>
      <c r="V281" s="80" t="str">
        <f>IF(B281&lt;&gt;"",IF(_xlfn.FLOOR.MATH(B281,100)=0,"غير موزع",_xlfn.XLOOKUP(_xlfn.FLOOR.MATH(B281,100),Classes!$A$1:$A$8,Classes!$B$1:$B$8,"error")),"")</f>
        <v/>
      </c>
    </row>
    <row r="282" spans="1:22" s="3" customFormat="1">
      <c r="A282" s="72" t="str">
        <f>IF(B282&lt;&gt;"",IF(_xlfn.XLOOKUP(TEXT(B282,"#"),'Standard report'!$B$5:$B$505,'Standard report'!$C$5:$C$505,"nn")="Company","=HYPERLINK("&amp;""""&amp;"https://raw.githubusercontent.com/KyrillosMorgan/preparatory/main/"&amp;B282&amp;".jpg"&amp;""""&amp;",IMAGE("&amp;""""&amp;"https://raw.githubusercontent.com/KyrillosMorgan/preparatory/main/"&amp;B282&amp;".jpg"&amp;""""&amp;"))",""),"")</f>
        <v/>
      </c>
      <c r="B282" s="77"/>
      <c r="C282" s="77" t="str">
        <f>IF(B282&lt;&gt;"",_xlfn.XLOOKUP(Class!B282,Table1[ID],Table1[fname]),"")</f>
        <v/>
      </c>
      <c r="D282" s="76" t="str" cm="1">
        <f t="array" ref="D282">IF((B282&lt;&gt;"")*(COUNTIF(Table2[ID],Class!B282)&lt;&gt;0),INDEX(Attendance_sorted!$A$1:$CV$500,MATCH(Class!B282,Attendance_sorted!$A$1:$A$500),COUNTIF(Table2[ID],Class!B282)+1),"")</f>
        <v/>
      </c>
      <c r="E282" s="77" t="str" cm="1">
        <f t="array" aca="1" ref="E282" ca="1">IF(B282&lt;&gt;"",SUM(('Attendance table'!$A$2:$A$501=Class!B282)*('Attendance table'!$B$2:$CW$501&lt;&gt;"")*('Attendance table'!$B$1:$CW$1&gt;DATE(YEAR(TODAY()),MONTH(TODAY()),DAY(TODAY())-MOD(WEEKDAY(TODAY())-6,7))-((Table3[حساب الحضور من اخر عدد مرات])*7))),"")</f>
        <v/>
      </c>
      <c r="F282" s="79" t="str" cm="1">
        <f t="array" ref="F282">IF(B282&lt;&gt;"",IF(E282*100/Table3[حساب الحضور من اخر عدد مرات]&gt;100,1,E282/Table3[حساب الحضور من اخر عدد مرات]),"")</f>
        <v/>
      </c>
      <c r="G282" s="77" t="str">
        <f>IF(B282&lt;&gt;"",_xlfn.XLOOKUP(B282,Table1[ID],Table1[tel2]),"")</f>
        <v/>
      </c>
      <c r="H282" s="77" t="str">
        <f>IF(B282&lt;&gt;"",_xlfn.XLOOKUP(B282,Table1[ID],Table1[tel4]),"")</f>
        <v/>
      </c>
      <c r="I282" s="77" t="str">
        <f>IF(B282&lt;&gt;"",_xlfn.XLOOKUP(B282,Table1[ID],Table1[tel3]),"")</f>
        <v/>
      </c>
      <c r="J282" s="77" t="str">
        <f>IF(B282&lt;&gt;"",_xlfn.XLOOKUP(B282,Table1[ID],Table1[tel1]),"")</f>
        <v/>
      </c>
      <c r="K282" s="77" t="str">
        <f>IF($B282&lt;&gt;"",_xlfn.XLOOKUP(B282,Table1[ID],Table1[address1]),"")</f>
        <v/>
      </c>
      <c r="L282" s="77" t="str">
        <f>IF($B282&lt;&gt;"",_xlfn.XLOOKUP(B282,Table1[ID],Table1[address2]),"")</f>
        <v/>
      </c>
      <c r="M282" s="77" t="str">
        <f>IF($B282&lt;&gt;"",_xlfn.XLOOKUP(B282,Table1[ID],Table1[address3]),"")</f>
        <v/>
      </c>
      <c r="N282" s="77" t="str">
        <f>IF($B282&lt;&gt;"",_xlfn.XLOOKUP(B282,Table1[ID],Table1[address4]),"")</f>
        <v/>
      </c>
      <c r="O282" s="77" t="str">
        <f>IF($B282&lt;&gt;"",_xlfn.XLOOKUP(B282,Table1[ID],Table1[address5]),"")</f>
        <v/>
      </c>
      <c r="P282" s="77" t="str">
        <f>IF($B282&lt;&gt;"",_xlfn.XLOOKUP(B282,Table1[ID],Table1[address7]),"")</f>
        <v/>
      </c>
      <c r="Q282" s="77" t="str">
        <f>IF($B282&lt;&gt;"",_xlfn.XLOOKUP(B282,Table1[ID],Table1[address6]),"")</f>
        <v/>
      </c>
      <c r="R282" s="76" t="str">
        <f>IF($B282&lt;&gt;"",_xlfn.XLOOKUP(B282,Table1[ID],Table1[bdate]),"")</f>
        <v/>
      </c>
      <c r="S282" s="77" t="str">
        <f>IF($B282&lt;&gt;"",_xlfn.XLOOKUP(B282,Table1[ID],Table1[school_job]),"")</f>
        <v/>
      </c>
      <c r="T282" s="77" t="str">
        <f>IF($B282&lt;&gt;"",_xlfn.XLOOKUP(B282,Table1[ID],Table1[con_father]),"")</f>
        <v/>
      </c>
      <c r="U282" s="77" t="str">
        <f>IF($B282&lt;&gt;"",_xlfn.XLOOKUP(B282,Table1[ID],Table1[notes]),"")</f>
        <v/>
      </c>
      <c r="V282" s="80" t="str">
        <f>IF(B282&lt;&gt;"",IF(_xlfn.FLOOR.MATH(B282,100)=0,"غير موزع",_xlfn.XLOOKUP(_xlfn.FLOOR.MATH(B282,100),Classes!$A$1:$A$8,Classes!$B$1:$B$8,"error")),"")</f>
        <v/>
      </c>
    </row>
    <row r="283" spans="1:22" s="3" customFormat="1">
      <c r="A283" s="72" t="str">
        <f>IF(B283&lt;&gt;"",IF(_xlfn.XLOOKUP(TEXT(B283,"#"),'Standard report'!$B$5:$B$505,'Standard report'!$C$5:$C$505,"nn")="Company","=HYPERLINK("&amp;""""&amp;"https://raw.githubusercontent.com/KyrillosMorgan/preparatory/main/"&amp;B283&amp;".jpg"&amp;""""&amp;",IMAGE("&amp;""""&amp;"https://raw.githubusercontent.com/KyrillosMorgan/preparatory/main/"&amp;B283&amp;".jpg"&amp;""""&amp;"))",""),"")</f>
        <v/>
      </c>
      <c r="B283" s="77"/>
      <c r="C283" s="77" t="str">
        <f>IF(B283&lt;&gt;"",_xlfn.XLOOKUP(Class!B283,Table1[ID],Table1[fname]),"")</f>
        <v/>
      </c>
      <c r="D283" s="76" t="str" cm="1">
        <f t="array" ref="D283">IF((B283&lt;&gt;"")*(COUNTIF(Table2[ID],Class!B283)&lt;&gt;0),INDEX(Attendance_sorted!$A$1:$CV$500,MATCH(Class!B283,Attendance_sorted!$A$1:$A$500),COUNTIF(Table2[ID],Class!B283)+1),"")</f>
        <v/>
      </c>
      <c r="E283" s="77" t="str" cm="1">
        <f t="array" aca="1" ref="E283" ca="1">IF(B283&lt;&gt;"",SUM(('Attendance table'!$A$2:$A$501=Class!B283)*('Attendance table'!$B$2:$CW$501&lt;&gt;"")*('Attendance table'!$B$1:$CW$1&gt;DATE(YEAR(TODAY()),MONTH(TODAY()),DAY(TODAY())-MOD(WEEKDAY(TODAY())-6,7))-((Table3[حساب الحضور من اخر عدد مرات])*7))),"")</f>
        <v/>
      </c>
      <c r="F283" s="79" t="str" cm="1">
        <f t="array" ref="F283">IF(B283&lt;&gt;"",IF(E283*100/Table3[حساب الحضور من اخر عدد مرات]&gt;100,1,E283/Table3[حساب الحضور من اخر عدد مرات]),"")</f>
        <v/>
      </c>
      <c r="G283" s="77" t="str">
        <f>IF(B283&lt;&gt;"",_xlfn.XLOOKUP(B283,Table1[ID],Table1[tel2]),"")</f>
        <v/>
      </c>
      <c r="H283" s="77" t="str">
        <f>IF(B283&lt;&gt;"",_xlfn.XLOOKUP(B283,Table1[ID],Table1[tel4]),"")</f>
        <v/>
      </c>
      <c r="I283" s="77" t="str">
        <f>IF(B283&lt;&gt;"",_xlfn.XLOOKUP(B283,Table1[ID],Table1[tel3]),"")</f>
        <v/>
      </c>
      <c r="J283" s="77" t="str">
        <f>IF(B283&lt;&gt;"",_xlfn.XLOOKUP(B283,Table1[ID],Table1[tel1]),"")</f>
        <v/>
      </c>
      <c r="K283" s="77" t="str">
        <f>IF($B283&lt;&gt;"",_xlfn.XLOOKUP(B283,Table1[ID],Table1[address1]),"")</f>
        <v/>
      </c>
      <c r="L283" s="77" t="str">
        <f>IF($B283&lt;&gt;"",_xlfn.XLOOKUP(B283,Table1[ID],Table1[address2]),"")</f>
        <v/>
      </c>
      <c r="M283" s="77" t="str">
        <f>IF($B283&lt;&gt;"",_xlfn.XLOOKUP(B283,Table1[ID],Table1[address3]),"")</f>
        <v/>
      </c>
      <c r="N283" s="77" t="str">
        <f>IF($B283&lt;&gt;"",_xlfn.XLOOKUP(B283,Table1[ID],Table1[address4]),"")</f>
        <v/>
      </c>
      <c r="O283" s="77" t="str">
        <f>IF($B283&lt;&gt;"",_xlfn.XLOOKUP(B283,Table1[ID],Table1[address5]),"")</f>
        <v/>
      </c>
      <c r="P283" s="77" t="str">
        <f>IF($B283&lt;&gt;"",_xlfn.XLOOKUP(B283,Table1[ID],Table1[address7]),"")</f>
        <v/>
      </c>
      <c r="Q283" s="77" t="str">
        <f>IF($B283&lt;&gt;"",_xlfn.XLOOKUP(B283,Table1[ID],Table1[address6]),"")</f>
        <v/>
      </c>
      <c r="R283" s="76" t="str">
        <f>IF($B283&lt;&gt;"",_xlfn.XLOOKUP(B283,Table1[ID],Table1[bdate]),"")</f>
        <v/>
      </c>
      <c r="S283" s="77" t="str">
        <f>IF($B283&lt;&gt;"",_xlfn.XLOOKUP(B283,Table1[ID],Table1[school_job]),"")</f>
        <v/>
      </c>
      <c r="T283" s="77" t="str">
        <f>IF($B283&lt;&gt;"",_xlfn.XLOOKUP(B283,Table1[ID],Table1[con_father]),"")</f>
        <v/>
      </c>
      <c r="U283" s="77" t="str">
        <f>IF($B283&lt;&gt;"",_xlfn.XLOOKUP(B283,Table1[ID],Table1[notes]),"")</f>
        <v/>
      </c>
      <c r="V283" s="80" t="str">
        <f>IF(B283&lt;&gt;"",IF(_xlfn.FLOOR.MATH(B283,100)=0,"غير موزع",_xlfn.XLOOKUP(_xlfn.FLOOR.MATH(B283,100),Classes!$A$1:$A$8,Classes!$B$1:$B$8,"error")),"")</f>
        <v/>
      </c>
    </row>
    <row r="284" spans="1:22" s="3" customFormat="1">
      <c r="A284" s="72" t="str">
        <f>IF(B284&lt;&gt;"",IF(_xlfn.XLOOKUP(TEXT(B284,"#"),'Standard report'!$B$5:$B$505,'Standard report'!$C$5:$C$505,"nn")="Company","=HYPERLINK("&amp;""""&amp;"https://raw.githubusercontent.com/KyrillosMorgan/preparatory/main/"&amp;B284&amp;".jpg"&amp;""""&amp;",IMAGE("&amp;""""&amp;"https://raw.githubusercontent.com/KyrillosMorgan/preparatory/main/"&amp;B284&amp;".jpg"&amp;""""&amp;"))",""),"")</f>
        <v/>
      </c>
      <c r="B284" s="77"/>
      <c r="C284" s="77" t="str">
        <f>IF(B284&lt;&gt;"",_xlfn.XLOOKUP(Class!B284,Table1[ID],Table1[fname]),"")</f>
        <v/>
      </c>
      <c r="D284" s="76" t="str" cm="1">
        <f t="array" ref="D284">IF((B284&lt;&gt;"")*(COUNTIF(Table2[ID],Class!B284)&lt;&gt;0),INDEX(Attendance_sorted!$A$1:$CV$500,MATCH(Class!B284,Attendance_sorted!$A$1:$A$500),COUNTIF(Table2[ID],Class!B284)+1),"")</f>
        <v/>
      </c>
      <c r="E284" s="77" t="str" cm="1">
        <f t="array" aca="1" ref="E284" ca="1">IF(B284&lt;&gt;"",SUM(('Attendance table'!$A$2:$A$501=Class!B284)*('Attendance table'!$B$2:$CW$501&lt;&gt;"")*('Attendance table'!$B$1:$CW$1&gt;DATE(YEAR(TODAY()),MONTH(TODAY()),DAY(TODAY())-MOD(WEEKDAY(TODAY())-6,7))-((Table3[حساب الحضور من اخر عدد مرات])*7))),"")</f>
        <v/>
      </c>
      <c r="F284" s="79" t="str" cm="1">
        <f t="array" ref="F284">IF(B284&lt;&gt;"",IF(E284*100/Table3[حساب الحضور من اخر عدد مرات]&gt;100,1,E284/Table3[حساب الحضور من اخر عدد مرات]),"")</f>
        <v/>
      </c>
      <c r="G284" s="77" t="str">
        <f>IF(B284&lt;&gt;"",_xlfn.XLOOKUP(B284,Table1[ID],Table1[tel2]),"")</f>
        <v/>
      </c>
      <c r="H284" s="77" t="str">
        <f>IF(B284&lt;&gt;"",_xlfn.XLOOKUP(B284,Table1[ID],Table1[tel4]),"")</f>
        <v/>
      </c>
      <c r="I284" s="77" t="str">
        <f>IF(B284&lt;&gt;"",_xlfn.XLOOKUP(B284,Table1[ID],Table1[tel3]),"")</f>
        <v/>
      </c>
      <c r="J284" s="77" t="str">
        <f>IF(B284&lt;&gt;"",_xlfn.XLOOKUP(B284,Table1[ID],Table1[tel1]),"")</f>
        <v/>
      </c>
      <c r="K284" s="77" t="str">
        <f>IF($B284&lt;&gt;"",_xlfn.XLOOKUP(B284,Table1[ID],Table1[address1]),"")</f>
        <v/>
      </c>
      <c r="L284" s="77" t="str">
        <f>IF($B284&lt;&gt;"",_xlfn.XLOOKUP(B284,Table1[ID],Table1[address2]),"")</f>
        <v/>
      </c>
      <c r="M284" s="77" t="str">
        <f>IF($B284&lt;&gt;"",_xlfn.XLOOKUP(B284,Table1[ID],Table1[address3]),"")</f>
        <v/>
      </c>
      <c r="N284" s="77" t="str">
        <f>IF($B284&lt;&gt;"",_xlfn.XLOOKUP(B284,Table1[ID],Table1[address4]),"")</f>
        <v/>
      </c>
      <c r="O284" s="77" t="str">
        <f>IF($B284&lt;&gt;"",_xlfn.XLOOKUP(B284,Table1[ID],Table1[address5]),"")</f>
        <v/>
      </c>
      <c r="P284" s="77" t="str">
        <f>IF($B284&lt;&gt;"",_xlfn.XLOOKUP(B284,Table1[ID],Table1[address7]),"")</f>
        <v/>
      </c>
      <c r="Q284" s="77" t="str">
        <f>IF($B284&lt;&gt;"",_xlfn.XLOOKUP(B284,Table1[ID],Table1[address6]),"")</f>
        <v/>
      </c>
      <c r="R284" s="76" t="str">
        <f>IF($B284&lt;&gt;"",_xlfn.XLOOKUP(B284,Table1[ID],Table1[bdate]),"")</f>
        <v/>
      </c>
      <c r="S284" s="77" t="str">
        <f>IF($B284&lt;&gt;"",_xlfn.XLOOKUP(B284,Table1[ID],Table1[school_job]),"")</f>
        <v/>
      </c>
      <c r="T284" s="77" t="str">
        <f>IF($B284&lt;&gt;"",_xlfn.XLOOKUP(B284,Table1[ID],Table1[con_father]),"")</f>
        <v/>
      </c>
      <c r="U284" s="77" t="str">
        <f>IF($B284&lt;&gt;"",_xlfn.XLOOKUP(B284,Table1[ID],Table1[notes]),"")</f>
        <v/>
      </c>
      <c r="V284" s="80" t="str">
        <f>IF(B284&lt;&gt;"",IF(_xlfn.FLOOR.MATH(B284,100)=0,"غير موزع",_xlfn.XLOOKUP(_xlfn.FLOOR.MATH(B284,100),Classes!$A$1:$A$8,Classes!$B$1:$B$8,"error")),"")</f>
        <v/>
      </c>
    </row>
    <row r="285" spans="1:22" s="3" customFormat="1">
      <c r="A285" s="72" t="str">
        <f>IF(B285&lt;&gt;"",IF(_xlfn.XLOOKUP(TEXT(B285,"#"),'Standard report'!$B$5:$B$505,'Standard report'!$C$5:$C$505,"nn")="Company","=HYPERLINK("&amp;""""&amp;"https://raw.githubusercontent.com/KyrillosMorgan/preparatory/main/"&amp;B285&amp;".jpg"&amp;""""&amp;",IMAGE("&amp;""""&amp;"https://raw.githubusercontent.com/KyrillosMorgan/preparatory/main/"&amp;B285&amp;".jpg"&amp;""""&amp;"))",""),"")</f>
        <v/>
      </c>
      <c r="B285" s="77"/>
      <c r="C285" s="77" t="str">
        <f>IF(B285&lt;&gt;"",_xlfn.XLOOKUP(Class!B285,Table1[ID],Table1[fname]),"")</f>
        <v/>
      </c>
      <c r="D285" s="76" t="str" cm="1">
        <f t="array" ref="D285">IF((B285&lt;&gt;"")*(COUNTIF(Table2[ID],Class!B285)&lt;&gt;0),INDEX(Attendance_sorted!$A$1:$CV$500,MATCH(Class!B285,Attendance_sorted!$A$1:$A$500),COUNTIF(Table2[ID],Class!B285)+1),"")</f>
        <v/>
      </c>
      <c r="E285" s="77" t="str" cm="1">
        <f t="array" aca="1" ref="E285" ca="1">IF(B285&lt;&gt;"",SUM(('Attendance table'!$A$2:$A$501=Class!B285)*('Attendance table'!$B$2:$CW$501&lt;&gt;"")*('Attendance table'!$B$1:$CW$1&gt;DATE(YEAR(TODAY()),MONTH(TODAY()),DAY(TODAY())-MOD(WEEKDAY(TODAY())-6,7))-((Table3[حساب الحضور من اخر عدد مرات])*7))),"")</f>
        <v/>
      </c>
      <c r="F285" s="79" t="str" cm="1">
        <f t="array" ref="F285">IF(B285&lt;&gt;"",IF(E285*100/Table3[حساب الحضور من اخر عدد مرات]&gt;100,1,E285/Table3[حساب الحضور من اخر عدد مرات]),"")</f>
        <v/>
      </c>
      <c r="G285" s="77" t="str">
        <f>IF(B285&lt;&gt;"",_xlfn.XLOOKUP(B285,Table1[ID],Table1[tel2]),"")</f>
        <v/>
      </c>
      <c r="H285" s="77" t="str">
        <f>IF(B285&lt;&gt;"",_xlfn.XLOOKUP(B285,Table1[ID],Table1[tel4]),"")</f>
        <v/>
      </c>
      <c r="I285" s="77" t="str">
        <f>IF(B285&lt;&gt;"",_xlfn.XLOOKUP(B285,Table1[ID],Table1[tel3]),"")</f>
        <v/>
      </c>
      <c r="J285" s="77" t="str">
        <f>IF(B285&lt;&gt;"",_xlfn.XLOOKUP(B285,Table1[ID],Table1[tel1]),"")</f>
        <v/>
      </c>
      <c r="K285" s="77" t="str">
        <f>IF($B285&lt;&gt;"",_xlfn.XLOOKUP(B285,Table1[ID],Table1[address1]),"")</f>
        <v/>
      </c>
      <c r="L285" s="77" t="str">
        <f>IF($B285&lt;&gt;"",_xlfn.XLOOKUP(B285,Table1[ID],Table1[address2]),"")</f>
        <v/>
      </c>
      <c r="M285" s="77" t="str">
        <f>IF($B285&lt;&gt;"",_xlfn.XLOOKUP(B285,Table1[ID],Table1[address3]),"")</f>
        <v/>
      </c>
      <c r="N285" s="77" t="str">
        <f>IF($B285&lt;&gt;"",_xlfn.XLOOKUP(B285,Table1[ID],Table1[address4]),"")</f>
        <v/>
      </c>
      <c r="O285" s="77" t="str">
        <f>IF($B285&lt;&gt;"",_xlfn.XLOOKUP(B285,Table1[ID],Table1[address5]),"")</f>
        <v/>
      </c>
      <c r="P285" s="77" t="str">
        <f>IF($B285&lt;&gt;"",_xlfn.XLOOKUP(B285,Table1[ID],Table1[address7]),"")</f>
        <v/>
      </c>
      <c r="Q285" s="77" t="str">
        <f>IF($B285&lt;&gt;"",_xlfn.XLOOKUP(B285,Table1[ID],Table1[address6]),"")</f>
        <v/>
      </c>
      <c r="R285" s="76" t="str">
        <f>IF($B285&lt;&gt;"",_xlfn.XLOOKUP(B285,Table1[ID],Table1[bdate]),"")</f>
        <v/>
      </c>
      <c r="S285" s="77" t="str">
        <f>IF($B285&lt;&gt;"",_xlfn.XLOOKUP(B285,Table1[ID],Table1[school_job]),"")</f>
        <v/>
      </c>
      <c r="T285" s="77" t="str">
        <f>IF($B285&lt;&gt;"",_xlfn.XLOOKUP(B285,Table1[ID],Table1[con_father]),"")</f>
        <v/>
      </c>
      <c r="U285" s="77" t="str">
        <f>IF($B285&lt;&gt;"",_xlfn.XLOOKUP(B285,Table1[ID],Table1[notes]),"")</f>
        <v/>
      </c>
      <c r="V285" s="80" t="str">
        <f>IF(B285&lt;&gt;"",IF(_xlfn.FLOOR.MATH(B285,100)=0,"غير موزع",_xlfn.XLOOKUP(_xlfn.FLOOR.MATH(B285,100),Classes!$A$1:$A$8,Classes!$B$1:$B$8,"error")),"")</f>
        <v/>
      </c>
    </row>
    <row r="286" spans="1:22" s="3" customFormat="1">
      <c r="A286" s="72" t="str">
        <f>IF(B286&lt;&gt;"",IF(_xlfn.XLOOKUP(TEXT(B286,"#"),'Standard report'!$B$5:$B$505,'Standard report'!$C$5:$C$505,"nn")="Company","=HYPERLINK("&amp;""""&amp;"https://raw.githubusercontent.com/KyrillosMorgan/preparatory/main/"&amp;B286&amp;".jpg"&amp;""""&amp;",IMAGE("&amp;""""&amp;"https://raw.githubusercontent.com/KyrillosMorgan/preparatory/main/"&amp;B286&amp;".jpg"&amp;""""&amp;"))",""),"")</f>
        <v/>
      </c>
      <c r="B286" s="77"/>
      <c r="C286" s="77" t="str">
        <f>IF(B286&lt;&gt;"",_xlfn.XLOOKUP(Class!B286,Table1[ID],Table1[fname]),"")</f>
        <v/>
      </c>
      <c r="D286" s="76" t="str" cm="1">
        <f t="array" ref="D286">IF((B286&lt;&gt;"")*(COUNTIF(Table2[ID],Class!B286)&lt;&gt;0),INDEX(Attendance_sorted!$A$1:$CV$500,MATCH(Class!B286,Attendance_sorted!$A$1:$A$500),COUNTIF(Table2[ID],Class!B286)+1),"")</f>
        <v/>
      </c>
      <c r="E286" s="77" t="str" cm="1">
        <f t="array" aca="1" ref="E286" ca="1">IF(B286&lt;&gt;"",SUM(('Attendance table'!$A$2:$A$501=Class!B286)*('Attendance table'!$B$2:$CW$501&lt;&gt;"")*('Attendance table'!$B$1:$CW$1&gt;DATE(YEAR(TODAY()),MONTH(TODAY()),DAY(TODAY())-MOD(WEEKDAY(TODAY())-6,7))-((Table3[حساب الحضور من اخر عدد مرات])*7))),"")</f>
        <v/>
      </c>
      <c r="F286" s="79" t="str" cm="1">
        <f t="array" ref="F286">IF(B286&lt;&gt;"",IF(E286*100/Table3[حساب الحضور من اخر عدد مرات]&gt;100,1,E286/Table3[حساب الحضور من اخر عدد مرات]),"")</f>
        <v/>
      </c>
      <c r="G286" s="77" t="str">
        <f>IF(B286&lt;&gt;"",_xlfn.XLOOKUP(B286,Table1[ID],Table1[tel2]),"")</f>
        <v/>
      </c>
      <c r="H286" s="77" t="str">
        <f>IF(B286&lt;&gt;"",_xlfn.XLOOKUP(B286,Table1[ID],Table1[tel4]),"")</f>
        <v/>
      </c>
      <c r="I286" s="77" t="str">
        <f>IF(B286&lt;&gt;"",_xlfn.XLOOKUP(B286,Table1[ID],Table1[tel3]),"")</f>
        <v/>
      </c>
      <c r="J286" s="77" t="str">
        <f>IF(B286&lt;&gt;"",_xlfn.XLOOKUP(B286,Table1[ID],Table1[tel1]),"")</f>
        <v/>
      </c>
      <c r="K286" s="77" t="str">
        <f>IF($B286&lt;&gt;"",_xlfn.XLOOKUP(B286,Table1[ID],Table1[address1]),"")</f>
        <v/>
      </c>
      <c r="L286" s="77" t="str">
        <f>IF($B286&lt;&gt;"",_xlfn.XLOOKUP(B286,Table1[ID],Table1[address2]),"")</f>
        <v/>
      </c>
      <c r="M286" s="77" t="str">
        <f>IF($B286&lt;&gt;"",_xlfn.XLOOKUP(B286,Table1[ID],Table1[address3]),"")</f>
        <v/>
      </c>
      <c r="N286" s="77" t="str">
        <f>IF($B286&lt;&gt;"",_xlfn.XLOOKUP(B286,Table1[ID],Table1[address4]),"")</f>
        <v/>
      </c>
      <c r="O286" s="77" t="str">
        <f>IF($B286&lt;&gt;"",_xlfn.XLOOKUP(B286,Table1[ID],Table1[address5]),"")</f>
        <v/>
      </c>
      <c r="P286" s="77" t="str">
        <f>IF($B286&lt;&gt;"",_xlfn.XLOOKUP(B286,Table1[ID],Table1[address7]),"")</f>
        <v/>
      </c>
      <c r="Q286" s="77" t="str">
        <f>IF($B286&lt;&gt;"",_xlfn.XLOOKUP(B286,Table1[ID],Table1[address6]),"")</f>
        <v/>
      </c>
      <c r="R286" s="76" t="str">
        <f>IF($B286&lt;&gt;"",_xlfn.XLOOKUP(B286,Table1[ID],Table1[bdate]),"")</f>
        <v/>
      </c>
      <c r="S286" s="77" t="str">
        <f>IF($B286&lt;&gt;"",_xlfn.XLOOKUP(B286,Table1[ID],Table1[school_job]),"")</f>
        <v/>
      </c>
      <c r="T286" s="77" t="str">
        <f>IF($B286&lt;&gt;"",_xlfn.XLOOKUP(B286,Table1[ID],Table1[con_father]),"")</f>
        <v/>
      </c>
      <c r="U286" s="77" t="str">
        <f>IF($B286&lt;&gt;"",_xlfn.XLOOKUP(B286,Table1[ID],Table1[notes]),"")</f>
        <v/>
      </c>
      <c r="V286" s="80" t="str">
        <f>IF(B286&lt;&gt;"",IF(_xlfn.FLOOR.MATH(B286,100)=0,"غير موزع",_xlfn.XLOOKUP(_xlfn.FLOOR.MATH(B286,100),Classes!$A$1:$A$8,Classes!$B$1:$B$8,"error")),"")</f>
        <v/>
      </c>
    </row>
    <row r="287" spans="1:22" s="3" customFormat="1">
      <c r="A287" s="72" t="str">
        <f>IF(B287&lt;&gt;"",IF(_xlfn.XLOOKUP(TEXT(B287,"#"),'Standard report'!$B$5:$B$505,'Standard report'!$C$5:$C$505,"nn")="Company","=HYPERLINK("&amp;""""&amp;"https://raw.githubusercontent.com/KyrillosMorgan/preparatory/main/"&amp;B287&amp;".jpg"&amp;""""&amp;",IMAGE("&amp;""""&amp;"https://raw.githubusercontent.com/KyrillosMorgan/preparatory/main/"&amp;B287&amp;".jpg"&amp;""""&amp;"))",""),"")</f>
        <v/>
      </c>
      <c r="B287" s="77"/>
      <c r="C287" s="77" t="str">
        <f>IF(B287&lt;&gt;"",_xlfn.XLOOKUP(Class!B287,Table1[ID],Table1[fname]),"")</f>
        <v/>
      </c>
      <c r="D287" s="76" t="str" cm="1">
        <f t="array" ref="D287">IF((B287&lt;&gt;"")*(COUNTIF(Table2[ID],Class!B287)&lt;&gt;0),INDEX(Attendance_sorted!$A$1:$CV$500,MATCH(Class!B287,Attendance_sorted!$A$1:$A$500),COUNTIF(Table2[ID],Class!B287)+1),"")</f>
        <v/>
      </c>
      <c r="E287" s="77" t="str" cm="1">
        <f t="array" aca="1" ref="E287" ca="1">IF(B287&lt;&gt;"",SUM(('Attendance table'!$A$2:$A$501=Class!B287)*('Attendance table'!$B$2:$CW$501&lt;&gt;"")*('Attendance table'!$B$1:$CW$1&gt;DATE(YEAR(TODAY()),MONTH(TODAY()),DAY(TODAY())-MOD(WEEKDAY(TODAY())-6,7))-((Table3[حساب الحضور من اخر عدد مرات])*7))),"")</f>
        <v/>
      </c>
      <c r="F287" s="79" t="str" cm="1">
        <f t="array" ref="F287">IF(B287&lt;&gt;"",IF(E287*100/Table3[حساب الحضور من اخر عدد مرات]&gt;100,1,E287/Table3[حساب الحضور من اخر عدد مرات]),"")</f>
        <v/>
      </c>
      <c r="G287" s="77" t="str">
        <f>IF(B287&lt;&gt;"",_xlfn.XLOOKUP(B287,Table1[ID],Table1[tel2]),"")</f>
        <v/>
      </c>
      <c r="H287" s="77" t="str">
        <f>IF(B287&lt;&gt;"",_xlfn.XLOOKUP(B287,Table1[ID],Table1[tel4]),"")</f>
        <v/>
      </c>
      <c r="I287" s="77" t="str">
        <f>IF(B287&lt;&gt;"",_xlfn.XLOOKUP(B287,Table1[ID],Table1[tel3]),"")</f>
        <v/>
      </c>
      <c r="J287" s="77" t="str">
        <f>IF(B287&lt;&gt;"",_xlfn.XLOOKUP(B287,Table1[ID],Table1[tel1]),"")</f>
        <v/>
      </c>
      <c r="K287" s="77" t="str">
        <f>IF($B287&lt;&gt;"",_xlfn.XLOOKUP(B287,Table1[ID],Table1[address1]),"")</f>
        <v/>
      </c>
      <c r="L287" s="77" t="str">
        <f>IF($B287&lt;&gt;"",_xlfn.XLOOKUP(B287,Table1[ID],Table1[address2]),"")</f>
        <v/>
      </c>
      <c r="M287" s="77" t="str">
        <f>IF($B287&lt;&gt;"",_xlfn.XLOOKUP(B287,Table1[ID],Table1[address3]),"")</f>
        <v/>
      </c>
      <c r="N287" s="77" t="str">
        <f>IF($B287&lt;&gt;"",_xlfn.XLOOKUP(B287,Table1[ID],Table1[address4]),"")</f>
        <v/>
      </c>
      <c r="O287" s="77" t="str">
        <f>IF($B287&lt;&gt;"",_xlfn.XLOOKUP(B287,Table1[ID],Table1[address5]),"")</f>
        <v/>
      </c>
      <c r="P287" s="77" t="str">
        <f>IF($B287&lt;&gt;"",_xlfn.XLOOKUP(B287,Table1[ID],Table1[address7]),"")</f>
        <v/>
      </c>
      <c r="Q287" s="77" t="str">
        <f>IF($B287&lt;&gt;"",_xlfn.XLOOKUP(B287,Table1[ID],Table1[address6]),"")</f>
        <v/>
      </c>
      <c r="R287" s="76" t="str">
        <f>IF($B287&lt;&gt;"",_xlfn.XLOOKUP(B287,Table1[ID],Table1[bdate]),"")</f>
        <v/>
      </c>
      <c r="S287" s="77" t="str">
        <f>IF($B287&lt;&gt;"",_xlfn.XLOOKUP(B287,Table1[ID],Table1[school_job]),"")</f>
        <v/>
      </c>
      <c r="T287" s="77" t="str">
        <f>IF($B287&lt;&gt;"",_xlfn.XLOOKUP(B287,Table1[ID],Table1[con_father]),"")</f>
        <v/>
      </c>
      <c r="U287" s="77" t="str">
        <f>IF($B287&lt;&gt;"",_xlfn.XLOOKUP(B287,Table1[ID],Table1[notes]),"")</f>
        <v/>
      </c>
      <c r="V287" s="80" t="str">
        <f>IF(B287&lt;&gt;"",IF(_xlfn.FLOOR.MATH(B287,100)=0,"غير موزع",_xlfn.XLOOKUP(_xlfn.FLOOR.MATH(B287,100),Classes!$A$1:$A$8,Classes!$B$1:$B$8,"error")),"")</f>
        <v/>
      </c>
    </row>
    <row r="288" spans="1:22" s="3" customFormat="1">
      <c r="A288" s="72" t="str">
        <f>IF(B288&lt;&gt;"",IF(_xlfn.XLOOKUP(TEXT(B288,"#"),'Standard report'!$B$5:$B$505,'Standard report'!$C$5:$C$505,"nn")="Company","=HYPERLINK("&amp;""""&amp;"https://raw.githubusercontent.com/KyrillosMorgan/preparatory/main/"&amp;B288&amp;".jpg"&amp;""""&amp;",IMAGE("&amp;""""&amp;"https://raw.githubusercontent.com/KyrillosMorgan/preparatory/main/"&amp;B288&amp;".jpg"&amp;""""&amp;"))",""),"")</f>
        <v/>
      </c>
      <c r="B288" s="77"/>
      <c r="C288" s="77" t="str">
        <f>IF(B288&lt;&gt;"",_xlfn.XLOOKUP(Class!B288,Table1[ID],Table1[fname]),"")</f>
        <v/>
      </c>
      <c r="D288" s="76" t="str" cm="1">
        <f t="array" ref="D288">IF((B288&lt;&gt;"")*(COUNTIF(Table2[ID],Class!B288)&lt;&gt;0),INDEX(Attendance_sorted!$A$1:$CV$500,MATCH(Class!B288,Attendance_sorted!$A$1:$A$500),COUNTIF(Table2[ID],Class!B288)+1),"")</f>
        <v/>
      </c>
      <c r="E288" s="77" t="str" cm="1">
        <f t="array" aca="1" ref="E288" ca="1">IF(B288&lt;&gt;"",SUM(('Attendance table'!$A$2:$A$501=Class!B288)*('Attendance table'!$B$2:$CW$501&lt;&gt;"")*('Attendance table'!$B$1:$CW$1&gt;DATE(YEAR(TODAY()),MONTH(TODAY()),DAY(TODAY())-MOD(WEEKDAY(TODAY())-6,7))-((Table3[حساب الحضور من اخر عدد مرات])*7))),"")</f>
        <v/>
      </c>
      <c r="F288" s="79" t="str" cm="1">
        <f t="array" ref="F288">IF(B288&lt;&gt;"",IF(E288*100/Table3[حساب الحضور من اخر عدد مرات]&gt;100,1,E288/Table3[حساب الحضور من اخر عدد مرات]),"")</f>
        <v/>
      </c>
      <c r="G288" s="77" t="str">
        <f>IF(B288&lt;&gt;"",_xlfn.XLOOKUP(B288,Table1[ID],Table1[tel2]),"")</f>
        <v/>
      </c>
      <c r="H288" s="77" t="str">
        <f>IF(B288&lt;&gt;"",_xlfn.XLOOKUP(B288,Table1[ID],Table1[tel4]),"")</f>
        <v/>
      </c>
      <c r="I288" s="77" t="str">
        <f>IF(B288&lt;&gt;"",_xlfn.XLOOKUP(B288,Table1[ID],Table1[tel3]),"")</f>
        <v/>
      </c>
      <c r="J288" s="77" t="str">
        <f>IF(B288&lt;&gt;"",_xlfn.XLOOKUP(B288,Table1[ID],Table1[tel1]),"")</f>
        <v/>
      </c>
      <c r="K288" s="77" t="str">
        <f>IF($B288&lt;&gt;"",_xlfn.XLOOKUP(B288,Table1[ID],Table1[address1]),"")</f>
        <v/>
      </c>
      <c r="L288" s="77" t="str">
        <f>IF($B288&lt;&gt;"",_xlfn.XLOOKUP(B288,Table1[ID],Table1[address2]),"")</f>
        <v/>
      </c>
      <c r="M288" s="77" t="str">
        <f>IF($B288&lt;&gt;"",_xlfn.XLOOKUP(B288,Table1[ID],Table1[address3]),"")</f>
        <v/>
      </c>
      <c r="N288" s="77" t="str">
        <f>IF($B288&lt;&gt;"",_xlfn.XLOOKUP(B288,Table1[ID],Table1[address4]),"")</f>
        <v/>
      </c>
      <c r="O288" s="77" t="str">
        <f>IF($B288&lt;&gt;"",_xlfn.XLOOKUP(B288,Table1[ID],Table1[address5]),"")</f>
        <v/>
      </c>
      <c r="P288" s="77" t="str">
        <f>IF($B288&lt;&gt;"",_xlfn.XLOOKUP(B288,Table1[ID],Table1[address7]),"")</f>
        <v/>
      </c>
      <c r="Q288" s="77" t="str">
        <f>IF($B288&lt;&gt;"",_xlfn.XLOOKUP(B288,Table1[ID],Table1[address6]),"")</f>
        <v/>
      </c>
      <c r="R288" s="76" t="str">
        <f>IF($B288&lt;&gt;"",_xlfn.XLOOKUP(B288,Table1[ID],Table1[bdate]),"")</f>
        <v/>
      </c>
      <c r="S288" s="77" t="str">
        <f>IF($B288&lt;&gt;"",_xlfn.XLOOKUP(B288,Table1[ID],Table1[school_job]),"")</f>
        <v/>
      </c>
      <c r="T288" s="77" t="str">
        <f>IF($B288&lt;&gt;"",_xlfn.XLOOKUP(B288,Table1[ID],Table1[con_father]),"")</f>
        <v/>
      </c>
      <c r="U288" s="77" t="str">
        <f>IF($B288&lt;&gt;"",_xlfn.XLOOKUP(B288,Table1[ID],Table1[notes]),"")</f>
        <v/>
      </c>
      <c r="V288" s="80" t="str">
        <f>IF(B288&lt;&gt;"",IF(_xlfn.FLOOR.MATH(B288,100)=0,"غير موزع",_xlfn.XLOOKUP(_xlfn.FLOOR.MATH(B288,100),Classes!$A$1:$A$8,Classes!$B$1:$B$8,"error")),"")</f>
        <v/>
      </c>
    </row>
    <row r="289" spans="1:22" s="3" customFormat="1">
      <c r="A289" s="72" t="str">
        <f>IF(B289&lt;&gt;"",IF(_xlfn.XLOOKUP(TEXT(B289,"#"),'Standard report'!$B$5:$B$505,'Standard report'!$C$5:$C$505,"nn")="Company","=HYPERLINK("&amp;""""&amp;"https://raw.githubusercontent.com/KyrillosMorgan/preparatory/main/"&amp;B289&amp;".jpg"&amp;""""&amp;",IMAGE("&amp;""""&amp;"https://raw.githubusercontent.com/KyrillosMorgan/preparatory/main/"&amp;B289&amp;".jpg"&amp;""""&amp;"))",""),"")</f>
        <v/>
      </c>
      <c r="B289" s="77"/>
      <c r="C289" s="77" t="str">
        <f>IF(B289&lt;&gt;"",_xlfn.XLOOKUP(Class!B289,Table1[ID],Table1[fname]),"")</f>
        <v/>
      </c>
      <c r="D289" s="76" t="str" cm="1">
        <f t="array" ref="D289">IF((B289&lt;&gt;"")*(COUNTIF(Table2[ID],Class!B289)&lt;&gt;0),INDEX(Attendance_sorted!$A$1:$CV$500,MATCH(Class!B289,Attendance_sorted!$A$1:$A$500),COUNTIF(Table2[ID],Class!B289)+1),"")</f>
        <v/>
      </c>
      <c r="E289" s="77" t="str" cm="1">
        <f t="array" aca="1" ref="E289" ca="1">IF(B289&lt;&gt;"",SUM(('Attendance table'!$A$2:$A$501=Class!B289)*('Attendance table'!$B$2:$CW$501&lt;&gt;"")*('Attendance table'!$B$1:$CW$1&gt;DATE(YEAR(TODAY()),MONTH(TODAY()),DAY(TODAY())-MOD(WEEKDAY(TODAY())-6,7))-((Table3[حساب الحضور من اخر عدد مرات])*7))),"")</f>
        <v/>
      </c>
      <c r="F289" s="79" t="str" cm="1">
        <f t="array" ref="F289">IF(B289&lt;&gt;"",IF(E289*100/Table3[حساب الحضور من اخر عدد مرات]&gt;100,1,E289/Table3[حساب الحضور من اخر عدد مرات]),"")</f>
        <v/>
      </c>
      <c r="G289" s="77" t="str">
        <f>IF(B289&lt;&gt;"",_xlfn.XLOOKUP(B289,Table1[ID],Table1[tel2]),"")</f>
        <v/>
      </c>
      <c r="H289" s="77" t="str">
        <f>IF(B289&lt;&gt;"",_xlfn.XLOOKUP(B289,Table1[ID],Table1[tel4]),"")</f>
        <v/>
      </c>
      <c r="I289" s="77" t="str">
        <f>IF(B289&lt;&gt;"",_xlfn.XLOOKUP(B289,Table1[ID],Table1[tel3]),"")</f>
        <v/>
      </c>
      <c r="J289" s="77" t="str">
        <f>IF(B289&lt;&gt;"",_xlfn.XLOOKUP(B289,Table1[ID],Table1[tel1]),"")</f>
        <v/>
      </c>
      <c r="K289" s="77" t="str">
        <f>IF($B289&lt;&gt;"",_xlfn.XLOOKUP(B289,Table1[ID],Table1[address1]),"")</f>
        <v/>
      </c>
      <c r="L289" s="77" t="str">
        <f>IF($B289&lt;&gt;"",_xlfn.XLOOKUP(B289,Table1[ID],Table1[address2]),"")</f>
        <v/>
      </c>
      <c r="M289" s="77" t="str">
        <f>IF($B289&lt;&gt;"",_xlfn.XLOOKUP(B289,Table1[ID],Table1[address3]),"")</f>
        <v/>
      </c>
      <c r="N289" s="77" t="str">
        <f>IF($B289&lt;&gt;"",_xlfn.XLOOKUP(B289,Table1[ID],Table1[address4]),"")</f>
        <v/>
      </c>
      <c r="O289" s="77" t="str">
        <f>IF($B289&lt;&gt;"",_xlfn.XLOOKUP(B289,Table1[ID],Table1[address5]),"")</f>
        <v/>
      </c>
      <c r="P289" s="77" t="str">
        <f>IF($B289&lt;&gt;"",_xlfn.XLOOKUP(B289,Table1[ID],Table1[address7]),"")</f>
        <v/>
      </c>
      <c r="Q289" s="77" t="str">
        <f>IF($B289&lt;&gt;"",_xlfn.XLOOKUP(B289,Table1[ID],Table1[address6]),"")</f>
        <v/>
      </c>
      <c r="R289" s="76" t="str">
        <f>IF($B289&lt;&gt;"",_xlfn.XLOOKUP(B289,Table1[ID],Table1[bdate]),"")</f>
        <v/>
      </c>
      <c r="S289" s="77" t="str">
        <f>IF($B289&lt;&gt;"",_xlfn.XLOOKUP(B289,Table1[ID],Table1[school_job]),"")</f>
        <v/>
      </c>
      <c r="T289" s="77" t="str">
        <f>IF($B289&lt;&gt;"",_xlfn.XLOOKUP(B289,Table1[ID],Table1[con_father]),"")</f>
        <v/>
      </c>
      <c r="U289" s="77" t="str">
        <f>IF($B289&lt;&gt;"",_xlfn.XLOOKUP(B289,Table1[ID],Table1[notes]),"")</f>
        <v/>
      </c>
      <c r="V289" s="80" t="str">
        <f>IF(B289&lt;&gt;"",IF(_xlfn.FLOOR.MATH(B289,100)=0,"غير موزع",_xlfn.XLOOKUP(_xlfn.FLOOR.MATH(B289,100),Classes!$A$1:$A$8,Classes!$B$1:$B$8,"error")),"")</f>
        <v/>
      </c>
    </row>
    <row r="290" spans="1:22" s="3" customFormat="1">
      <c r="A290" s="72" t="str">
        <f>IF(B290&lt;&gt;"",IF(_xlfn.XLOOKUP(TEXT(B290,"#"),'Standard report'!$B$5:$B$505,'Standard report'!$C$5:$C$505,"nn")="Company","=HYPERLINK("&amp;""""&amp;"https://raw.githubusercontent.com/KyrillosMorgan/preparatory/main/"&amp;B290&amp;".jpg"&amp;""""&amp;",IMAGE("&amp;""""&amp;"https://raw.githubusercontent.com/KyrillosMorgan/preparatory/main/"&amp;B290&amp;".jpg"&amp;""""&amp;"))",""),"")</f>
        <v/>
      </c>
      <c r="B290" s="77"/>
      <c r="C290" s="77" t="str">
        <f>IF(B290&lt;&gt;"",_xlfn.XLOOKUP(Class!B290,Table1[ID],Table1[fname]),"")</f>
        <v/>
      </c>
      <c r="D290" s="76" t="str" cm="1">
        <f t="array" ref="D290">IF((B290&lt;&gt;"")*(COUNTIF(Table2[ID],Class!B290)&lt;&gt;0),INDEX(Attendance_sorted!$A$1:$CV$500,MATCH(Class!B290,Attendance_sorted!$A$1:$A$500),COUNTIF(Table2[ID],Class!B290)+1),"")</f>
        <v/>
      </c>
      <c r="E290" s="77" t="str" cm="1">
        <f t="array" aca="1" ref="E290" ca="1">IF(B290&lt;&gt;"",SUM(('Attendance table'!$A$2:$A$501=Class!B290)*('Attendance table'!$B$2:$CW$501&lt;&gt;"")*('Attendance table'!$B$1:$CW$1&gt;DATE(YEAR(TODAY()),MONTH(TODAY()),DAY(TODAY())-MOD(WEEKDAY(TODAY())-6,7))-((Table3[حساب الحضور من اخر عدد مرات])*7))),"")</f>
        <v/>
      </c>
      <c r="F290" s="79" t="str" cm="1">
        <f t="array" ref="F290">IF(B290&lt;&gt;"",IF(E290*100/Table3[حساب الحضور من اخر عدد مرات]&gt;100,1,E290/Table3[حساب الحضور من اخر عدد مرات]),"")</f>
        <v/>
      </c>
      <c r="G290" s="77" t="str">
        <f>IF(B290&lt;&gt;"",_xlfn.XLOOKUP(B290,Table1[ID],Table1[tel2]),"")</f>
        <v/>
      </c>
      <c r="H290" s="77" t="str">
        <f>IF(B290&lt;&gt;"",_xlfn.XLOOKUP(B290,Table1[ID],Table1[tel4]),"")</f>
        <v/>
      </c>
      <c r="I290" s="77" t="str">
        <f>IF(B290&lt;&gt;"",_xlfn.XLOOKUP(B290,Table1[ID],Table1[tel3]),"")</f>
        <v/>
      </c>
      <c r="J290" s="77" t="str">
        <f>IF(B290&lt;&gt;"",_xlfn.XLOOKUP(B290,Table1[ID],Table1[tel1]),"")</f>
        <v/>
      </c>
      <c r="K290" s="77" t="str">
        <f>IF($B290&lt;&gt;"",_xlfn.XLOOKUP(B290,Table1[ID],Table1[address1]),"")</f>
        <v/>
      </c>
      <c r="L290" s="77" t="str">
        <f>IF($B290&lt;&gt;"",_xlfn.XLOOKUP(B290,Table1[ID],Table1[address2]),"")</f>
        <v/>
      </c>
      <c r="M290" s="77" t="str">
        <f>IF($B290&lt;&gt;"",_xlfn.XLOOKUP(B290,Table1[ID],Table1[address3]),"")</f>
        <v/>
      </c>
      <c r="N290" s="77" t="str">
        <f>IF($B290&lt;&gt;"",_xlfn.XLOOKUP(B290,Table1[ID],Table1[address4]),"")</f>
        <v/>
      </c>
      <c r="O290" s="77" t="str">
        <f>IF($B290&lt;&gt;"",_xlfn.XLOOKUP(B290,Table1[ID],Table1[address5]),"")</f>
        <v/>
      </c>
      <c r="P290" s="77" t="str">
        <f>IF($B290&lt;&gt;"",_xlfn.XLOOKUP(B290,Table1[ID],Table1[address7]),"")</f>
        <v/>
      </c>
      <c r="Q290" s="77" t="str">
        <f>IF($B290&lt;&gt;"",_xlfn.XLOOKUP(B290,Table1[ID],Table1[address6]),"")</f>
        <v/>
      </c>
      <c r="R290" s="76" t="str">
        <f>IF($B290&lt;&gt;"",_xlfn.XLOOKUP(B290,Table1[ID],Table1[bdate]),"")</f>
        <v/>
      </c>
      <c r="S290" s="77" t="str">
        <f>IF($B290&lt;&gt;"",_xlfn.XLOOKUP(B290,Table1[ID],Table1[school_job]),"")</f>
        <v/>
      </c>
      <c r="T290" s="77" t="str">
        <f>IF($B290&lt;&gt;"",_xlfn.XLOOKUP(B290,Table1[ID],Table1[con_father]),"")</f>
        <v/>
      </c>
      <c r="U290" s="77" t="str">
        <f>IF($B290&lt;&gt;"",_xlfn.XLOOKUP(B290,Table1[ID],Table1[notes]),"")</f>
        <v/>
      </c>
      <c r="V290" s="80" t="str">
        <f>IF(B290&lt;&gt;"",IF(_xlfn.FLOOR.MATH(B290,100)=0,"غير موزع",_xlfn.XLOOKUP(_xlfn.FLOOR.MATH(B290,100),Classes!$A$1:$A$8,Classes!$B$1:$B$8,"error")),"")</f>
        <v/>
      </c>
    </row>
    <row r="291" spans="1:22" s="3" customFormat="1">
      <c r="A291" s="72" t="str">
        <f>IF(B291&lt;&gt;"",IF(_xlfn.XLOOKUP(TEXT(B291,"#"),'Standard report'!$B$5:$B$505,'Standard report'!$C$5:$C$505,"nn")="Company","=HYPERLINK("&amp;""""&amp;"https://raw.githubusercontent.com/KyrillosMorgan/preparatory/main/"&amp;B291&amp;".jpg"&amp;""""&amp;",IMAGE("&amp;""""&amp;"https://raw.githubusercontent.com/KyrillosMorgan/preparatory/main/"&amp;B291&amp;".jpg"&amp;""""&amp;"))",""),"")</f>
        <v/>
      </c>
      <c r="B291" s="77"/>
      <c r="C291" s="77" t="str">
        <f>IF(B291&lt;&gt;"",_xlfn.XLOOKUP(Class!B291,Table1[ID],Table1[fname]),"")</f>
        <v/>
      </c>
      <c r="D291" s="76" t="str" cm="1">
        <f t="array" ref="D291">IF((B291&lt;&gt;"")*(COUNTIF(Table2[ID],Class!B291)&lt;&gt;0),INDEX(Attendance_sorted!$A$1:$CV$500,MATCH(Class!B291,Attendance_sorted!$A$1:$A$500),COUNTIF(Table2[ID],Class!B291)+1),"")</f>
        <v/>
      </c>
      <c r="E291" s="77" t="str" cm="1">
        <f t="array" aca="1" ref="E291" ca="1">IF(B291&lt;&gt;"",SUM(('Attendance table'!$A$2:$A$501=Class!B291)*('Attendance table'!$B$2:$CW$501&lt;&gt;"")*('Attendance table'!$B$1:$CW$1&gt;DATE(YEAR(TODAY()),MONTH(TODAY()),DAY(TODAY())-MOD(WEEKDAY(TODAY())-6,7))-((Table3[حساب الحضور من اخر عدد مرات])*7))),"")</f>
        <v/>
      </c>
      <c r="F291" s="79" t="str" cm="1">
        <f t="array" ref="F291">IF(B291&lt;&gt;"",IF(E291*100/Table3[حساب الحضور من اخر عدد مرات]&gt;100,1,E291/Table3[حساب الحضور من اخر عدد مرات]),"")</f>
        <v/>
      </c>
      <c r="G291" s="77" t="str">
        <f>IF(B291&lt;&gt;"",_xlfn.XLOOKUP(B291,Table1[ID],Table1[tel2]),"")</f>
        <v/>
      </c>
      <c r="H291" s="77" t="str">
        <f>IF(B291&lt;&gt;"",_xlfn.XLOOKUP(B291,Table1[ID],Table1[tel4]),"")</f>
        <v/>
      </c>
      <c r="I291" s="77" t="str">
        <f>IF(B291&lt;&gt;"",_xlfn.XLOOKUP(B291,Table1[ID],Table1[tel3]),"")</f>
        <v/>
      </c>
      <c r="J291" s="77" t="str">
        <f>IF(B291&lt;&gt;"",_xlfn.XLOOKUP(B291,Table1[ID],Table1[tel1]),"")</f>
        <v/>
      </c>
      <c r="K291" s="77" t="str">
        <f>IF($B291&lt;&gt;"",_xlfn.XLOOKUP(B291,Table1[ID],Table1[address1]),"")</f>
        <v/>
      </c>
      <c r="L291" s="77" t="str">
        <f>IF($B291&lt;&gt;"",_xlfn.XLOOKUP(B291,Table1[ID],Table1[address2]),"")</f>
        <v/>
      </c>
      <c r="M291" s="77" t="str">
        <f>IF($B291&lt;&gt;"",_xlfn.XLOOKUP(B291,Table1[ID],Table1[address3]),"")</f>
        <v/>
      </c>
      <c r="N291" s="77" t="str">
        <f>IF($B291&lt;&gt;"",_xlfn.XLOOKUP(B291,Table1[ID],Table1[address4]),"")</f>
        <v/>
      </c>
      <c r="O291" s="77" t="str">
        <f>IF($B291&lt;&gt;"",_xlfn.XLOOKUP(B291,Table1[ID],Table1[address5]),"")</f>
        <v/>
      </c>
      <c r="P291" s="77" t="str">
        <f>IF($B291&lt;&gt;"",_xlfn.XLOOKUP(B291,Table1[ID],Table1[address7]),"")</f>
        <v/>
      </c>
      <c r="Q291" s="77" t="str">
        <f>IF($B291&lt;&gt;"",_xlfn.XLOOKUP(B291,Table1[ID],Table1[address6]),"")</f>
        <v/>
      </c>
      <c r="R291" s="76" t="str">
        <f>IF($B291&lt;&gt;"",_xlfn.XLOOKUP(B291,Table1[ID],Table1[bdate]),"")</f>
        <v/>
      </c>
      <c r="S291" s="77" t="str">
        <f>IF($B291&lt;&gt;"",_xlfn.XLOOKUP(B291,Table1[ID],Table1[school_job]),"")</f>
        <v/>
      </c>
      <c r="T291" s="77" t="str">
        <f>IF($B291&lt;&gt;"",_xlfn.XLOOKUP(B291,Table1[ID],Table1[con_father]),"")</f>
        <v/>
      </c>
      <c r="U291" s="77" t="str">
        <f>IF($B291&lt;&gt;"",_xlfn.XLOOKUP(B291,Table1[ID],Table1[notes]),"")</f>
        <v/>
      </c>
      <c r="V291" s="80" t="str">
        <f>IF(B291&lt;&gt;"",IF(_xlfn.FLOOR.MATH(B291,100)=0,"غير موزع",_xlfn.XLOOKUP(_xlfn.FLOOR.MATH(B291,100),Classes!$A$1:$A$8,Classes!$B$1:$B$8,"error")),"")</f>
        <v/>
      </c>
    </row>
    <row r="292" spans="1:22" s="3" customFormat="1">
      <c r="A292" s="72" t="str">
        <f>IF(B292&lt;&gt;"",IF(_xlfn.XLOOKUP(TEXT(B292,"#"),'Standard report'!$B$5:$B$505,'Standard report'!$C$5:$C$505,"nn")="Company","=HYPERLINK("&amp;""""&amp;"https://raw.githubusercontent.com/KyrillosMorgan/preparatory/main/"&amp;B292&amp;".jpg"&amp;""""&amp;",IMAGE("&amp;""""&amp;"https://raw.githubusercontent.com/KyrillosMorgan/preparatory/main/"&amp;B292&amp;".jpg"&amp;""""&amp;"))",""),"")</f>
        <v/>
      </c>
      <c r="B292" s="77"/>
      <c r="C292" s="77" t="str">
        <f>IF(B292&lt;&gt;"",_xlfn.XLOOKUP(Class!B292,Table1[ID],Table1[fname]),"")</f>
        <v/>
      </c>
      <c r="D292" s="76" t="str" cm="1">
        <f t="array" ref="D292">IF((B292&lt;&gt;"")*(COUNTIF(Table2[ID],Class!B292)&lt;&gt;0),INDEX(Attendance_sorted!$A$1:$CV$500,MATCH(Class!B292,Attendance_sorted!$A$1:$A$500),COUNTIF(Table2[ID],Class!B292)+1),"")</f>
        <v/>
      </c>
      <c r="E292" s="77" t="str" cm="1">
        <f t="array" aca="1" ref="E292" ca="1">IF(B292&lt;&gt;"",SUM(('Attendance table'!$A$2:$A$501=Class!B292)*('Attendance table'!$B$2:$CW$501&lt;&gt;"")*('Attendance table'!$B$1:$CW$1&gt;DATE(YEAR(TODAY()),MONTH(TODAY()),DAY(TODAY())-MOD(WEEKDAY(TODAY())-6,7))-((Table3[حساب الحضور من اخر عدد مرات])*7))),"")</f>
        <v/>
      </c>
      <c r="F292" s="79" t="str" cm="1">
        <f t="array" ref="F292">IF(B292&lt;&gt;"",IF(E292*100/Table3[حساب الحضور من اخر عدد مرات]&gt;100,1,E292/Table3[حساب الحضور من اخر عدد مرات]),"")</f>
        <v/>
      </c>
      <c r="G292" s="77" t="str">
        <f>IF(B292&lt;&gt;"",_xlfn.XLOOKUP(B292,Table1[ID],Table1[tel2]),"")</f>
        <v/>
      </c>
      <c r="H292" s="77" t="str">
        <f>IF(B292&lt;&gt;"",_xlfn.XLOOKUP(B292,Table1[ID],Table1[tel4]),"")</f>
        <v/>
      </c>
      <c r="I292" s="77" t="str">
        <f>IF(B292&lt;&gt;"",_xlfn.XLOOKUP(B292,Table1[ID],Table1[tel3]),"")</f>
        <v/>
      </c>
      <c r="J292" s="77" t="str">
        <f>IF(B292&lt;&gt;"",_xlfn.XLOOKUP(B292,Table1[ID],Table1[tel1]),"")</f>
        <v/>
      </c>
      <c r="K292" s="77" t="str">
        <f>IF($B292&lt;&gt;"",_xlfn.XLOOKUP(B292,Table1[ID],Table1[address1]),"")</f>
        <v/>
      </c>
      <c r="L292" s="77" t="str">
        <f>IF($B292&lt;&gt;"",_xlfn.XLOOKUP(B292,Table1[ID],Table1[address2]),"")</f>
        <v/>
      </c>
      <c r="M292" s="77" t="str">
        <f>IF($B292&lt;&gt;"",_xlfn.XLOOKUP(B292,Table1[ID],Table1[address3]),"")</f>
        <v/>
      </c>
      <c r="N292" s="77" t="str">
        <f>IF($B292&lt;&gt;"",_xlfn.XLOOKUP(B292,Table1[ID],Table1[address4]),"")</f>
        <v/>
      </c>
      <c r="O292" s="77" t="str">
        <f>IF($B292&lt;&gt;"",_xlfn.XLOOKUP(B292,Table1[ID],Table1[address5]),"")</f>
        <v/>
      </c>
      <c r="P292" s="77" t="str">
        <f>IF($B292&lt;&gt;"",_xlfn.XLOOKUP(B292,Table1[ID],Table1[address7]),"")</f>
        <v/>
      </c>
      <c r="Q292" s="77" t="str">
        <f>IF($B292&lt;&gt;"",_xlfn.XLOOKUP(B292,Table1[ID],Table1[address6]),"")</f>
        <v/>
      </c>
      <c r="R292" s="76" t="str">
        <f>IF($B292&lt;&gt;"",_xlfn.XLOOKUP(B292,Table1[ID],Table1[bdate]),"")</f>
        <v/>
      </c>
      <c r="S292" s="77" t="str">
        <f>IF($B292&lt;&gt;"",_xlfn.XLOOKUP(B292,Table1[ID],Table1[school_job]),"")</f>
        <v/>
      </c>
      <c r="T292" s="77" t="str">
        <f>IF($B292&lt;&gt;"",_xlfn.XLOOKUP(B292,Table1[ID],Table1[con_father]),"")</f>
        <v/>
      </c>
      <c r="U292" s="77" t="str">
        <f>IF($B292&lt;&gt;"",_xlfn.XLOOKUP(B292,Table1[ID],Table1[notes]),"")</f>
        <v/>
      </c>
      <c r="V292" s="80" t="str">
        <f>IF(B292&lt;&gt;"",IF(_xlfn.FLOOR.MATH(B292,100)=0,"غير موزع",_xlfn.XLOOKUP(_xlfn.FLOOR.MATH(B292,100),Classes!$A$1:$A$8,Classes!$B$1:$B$8,"error")),"")</f>
        <v/>
      </c>
    </row>
    <row r="293" spans="1:22" s="3" customFormat="1">
      <c r="A293" s="72" t="str">
        <f>IF(B293&lt;&gt;"",IF(_xlfn.XLOOKUP(TEXT(B293,"#"),'Standard report'!$B$5:$B$505,'Standard report'!$C$5:$C$505,"nn")="Company","=HYPERLINK("&amp;""""&amp;"https://raw.githubusercontent.com/KyrillosMorgan/preparatory/main/"&amp;B293&amp;".jpg"&amp;""""&amp;",IMAGE("&amp;""""&amp;"https://raw.githubusercontent.com/KyrillosMorgan/preparatory/main/"&amp;B293&amp;".jpg"&amp;""""&amp;"))",""),"")</f>
        <v/>
      </c>
      <c r="B293" s="77"/>
      <c r="C293" s="77" t="str">
        <f>IF(B293&lt;&gt;"",_xlfn.XLOOKUP(Class!B293,Table1[ID],Table1[fname]),"")</f>
        <v/>
      </c>
      <c r="D293" s="76" t="str" cm="1">
        <f t="array" ref="D293">IF((B293&lt;&gt;"")*(COUNTIF(Table2[ID],Class!B293)&lt;&gt;0),INDEX(Attendance_sorted!$A$1:$CV$500,MATCH(Class!B293,Attendance_sorted!$A$1:$A$500),COUNTIF(Table2[ID],Class!B293)+1),"")</f>
        <v/>
      </c>
      <c r="E293" s="77" t="str" cm="1">
        <f t="array" aca="1" ref="E293" ca="1">IF(B293&lt;&gt;"",SUM(('Attendance table'!$A$2:$A$501=Class!B293)*('Attendance table'!$B$2:$CW$501&lt;&gt;"")*('Attendance table'!$B$1:$CW$1&gt;DATE(YEAR(TODAY()),MONTH(TODAY()),DAY(TODAY())-MOD(WEEKDAY(TODAY())-6,7))-((Table3[حساب الحضور من اخر عدد مرات])*7))),"")</f>
        <v/>
      </c>
      <c r="F293" s="79" t="str" cm="1">
        <f t="array" ref="F293">IF(B293&lt;&gt;"",IF(E293*100/Table3[حساب الحضور من اخر عدد مرات]&gt;100,1,E293/Table3[حساب الحضور من اخر عدد مرات]),"")</f>
        <v/>
      </c>
      <c r="G293" s="77" t="str">
        <f>IF(B293&lt;&gt;"",_xlfn.XLOOKUP(B293,Table1[ID],Table1[tel2]),"")</f>
        <v/>
      </c>
      <c r="H293" s="77" t="str">
        <f>IF(B293&lt;&gt;"",_xlfn.XLOOKUP(B293,Table1[ID],Table1[tel4]),"")</f>
        <v/>
      </c>
      <c r="I293" s="77" t="str">
        <f>IF(B293&lt;&gt;"",_xlfn.XLOOKUP(B293,Table1[ID],Table1[tel3]),"")</f>
        <v/>
      </c>
      <c r="J293" s="77" t="str">
        <f>IF(B293&lt;&gt;"",_xlfn.XLOOKUP(B293,Table1[ID],Table1[tel1]),"")</f>
        <v/>
      </c>
      <c r="K293" s="77" t="str">
        <f>IF($B293&lt;&gt;"",_xlfn.XLOOKUP(B293,Table1[ID],Table1[address1]),"")</f>
        <v/>
      </c>
      <c r="L293" s="77" t="str">
        <f>IF($B293&lt;&gt;"",_xlfn.XLOOKUP(B293,Table1[ID],Table1[address2]),"")</f>
        <v/>
      </c>
      <c r="M293" s="77" t="str">
        <f>IF($B293&lt;&gt;"",_xlfn.XLOOKUP(B293,Table1[ID],Table1[address3]),"")</f>
        <v/>
      </c>
      <c r="N293" s="77" t="str">
        <f>IF($B293&lt;&gt;"",_xlfn.XLOOKUP(B293,Table1[ID],Table1[address4]),"")</f>
        <v/>
      </c>
      <c r="O293" s="77" t="str">
        <f>IF($B293&lt;&gt;"",_xlfn.XLOOKUP(B293,Table1[ID],Table1[address5]),"")</f>
        <v/>
      </c>
      <c r="P293" s="77" t="str">
        <f>IF($B293&lt;&gt;"",_xlfn.XLOOKUP(B293,Table1[ID],Table1[address7]),"")</f>
        <v/>
      </c>
      <c r="Q293" s="77" t="str">
        <f>IF($B293&lt;&gt;"",_xlfn.XLOOKUP(B293,Table1[ID],Table1[address6]),"")</f>
        <v/>
      </c>
      <c r="R293" s="76" t="str">
        <f>IF($B293&lt;&gt;"",_xlfn.XLOOKUP(B293,Table1[ID],Table1[bdate]),"")</f>
        <v/>
      </c>
      <c r="S293" s="77" t="str">
        <f>IF($B293&lt;&gt;"",_xlfn.XLOOKUP(B293,Table1[ID],Table1[school_job]),"")</f>
        <v/>
      </c>
      <c r="T293" s="77" t="str">
        <f>IF($B293&lt;&gt;"",_xlfn.XLOOKUP(B293,Table1[ID],Table1[con_father]),"")</f>
        <v/>
      </c>
      <c r="U293" s="77" t="str">
        <f>IF($B293&lt;&gt;"",_xlfn.XLOOKUP(B293,Table1[ID],Table1[notes]),"")</f>
        <v/>
      </c>
      <c r="V293" s="80" t="str">
        <f>IF(B293&lt;&gt;"",IF(_xlfn.FLOOR.MATH(B293,100)=0,"غير موزع",_xlfn.XLOOKUP(_xlfn.FLOOR.MATH(B293,100),Classes!$A$1:$A$8,Classes!$B$1:$B$8,"error")),"")</f>
        <v/>
      </c>
    </row>
    <row r="294" spans="1:22" s="3" customFormat="1">
      <c r="A294" s="72" t="str">
        <f>IF(B294&lt;&gt;"",IF(_xlfn.XLOOKUP(TEXT(B294,"#"),'Standard report'!$B$5:$B$505,'Standard report'!$C$5:$C$505,"nn")="Company","=HYPERLINK("&amp;""""&amp;"https://raw.githubusercontent.com/KyrillosMorgan/preparatory/main/"&amp;B294&amp;".jpg"&amp;""""&amp;",IMAGE("&amp;""""&amp;"https://raw.githubusercontent.com/KyrillosMorgan/preparatory/main/"&amp;B294&amp;".jpg"&amp;""""&amp;"))",""),"")</f>
        <v/>
      </c>
      <c r="B294" s="77"/>
      <c r="C294" s="77" t="str">
        <f>IF(B294&lt;&gt;"",_xlfn.XLOOKUP(Class!B294,Table1[ID],Table1[fname]),"")</f>
        <v/>
      </c>
      <c r="D294" s="76" t="str" cm="1">
        <f t="array" ref="D294">IF((B294&lt;&gt;"")*(COUNTIF(Table2[ID],Class!B294)&lt;&gt;0),INDEX(Attendance_sorted!$A$1:$CV$500,MATCH(Class!B294,Attendance_sorted!$A$1:$A$500),COUNTIF(Table2[ID],Class!B294)+1),"")</f>
        <v/>
      </c>
      <c r="E294" s="77" t="str" cm="1">
        <f t="array" aca="1" ref="E294" ca="1">IF(B294&lt;&gt;"",SUM(('Attendance table'!$A$2:$A$501=Class!B294)*('Attendance table'!$B$2:$CW$501&lt;&gt;"")*('Attendance table'!$B$1:$CW$1&gt;DATE(YEAR(TODAY()),MONTH(TODAY()),DAY(TODAY())-MOD(WEEKDAY(TODAY())-6,7))-((Table3[حساب الحضور من اخر عدد مرات])*7))),"")</f>
        <v/>
      </c>
      <c r="F294" s="79" t="str" cm="1">
        <f t="array" ref="F294">IF(B294&lt;&gt;"",IF(E294*100/Table3[حساب الحضور من اخر عدد مرات]&gt;100,1,E294/Table3[حساب الحضور من اخر عدد مرات]),"")</f>
        <v/>
      </c>
      <c r="G294" s="77" t="str">
        <f>IF(B294&lt;&gt;"",_xlfn.XLOOKUP(B294,Table1[ID],Table1[tel2]),"")</f>
        <v/>
      </c>
      <c r="H294" s="77" t="str">
        <f>IF(B294&lt;&gt;"",_xlfn.XLOOKUP(B294,Table1[ID],Table1[tel4]),"")</f>
        <v/>
      </c>
      <c r="I294" s="77" t="str">
        <f>IF(B294&lt;&gt;"",_xlfn.XLOOKUP(B294,Table1[ID],Table1[tel3]),"")</f>
        <v/>
      </c>
      <c r="J294" s="77" t="str">
        <f>IF(B294&lt;&gt;"",_xlfn.XLOOKUP(B294,Table1[ID],Table1[tel1]),"")</f>
        <v/>
      </c>
      <c r="K294" s="77" t="str">
        <f>IF($B294&lt;&gt;"",_xlfn.XLOOKUP(B294,Table1[ID],Table1[address1]),"")</f>
        <v/>
      </c>
      <c r="L294" s="77" t="str">
        <f>IF($B294&lt;&gt;"",_xlfn.XLOOKUP(B294,Table1[ID],Table1[address2]),"")</f>
        <v/>
      </c>
      <c r="M294" s="77" t="str">
        <f>IF($B294&lt;&gt;"",_xlfn.XLOOKUP(B294,Table1[ID],Table1[address3]),"")</f>
        <v/>
      </c>
      <c r="N294" s="77" t="str">
        <f>IF($B294&lt;&gt;"",_xlfn.XLOOKUP(B294,Table1[ID],Table1[address4]),"")</f>
        <v/>
      </c>
      <c r="O294" s="77" t="str">
        <f>IF($B294&lt;&gt;"",_xlfn.XLOOKUP(B294,Table1[ID],Table1[address5]),"")</f>
        <v/>
      </c>
      <c r="P294" s="77" t="str">
        <f>IF($B294&lt;&gt;"",_xlfn.XLOOKUP(B294,Table1[ID],Table1[address7]),"")</f>
        <v/>
      </c>
      <c r="Q294" s="77" t="str">
        <f>IF($B294&lt;&gt;"",_xlfn.XLOOKUP(B294,Table1[ID],Table1[address6]),"")</f>
        <v/>
      </c>
      <c r="R294" s="76" t="str">
        <f>IF($B294&lt;&gt;"",_xlfn.XLOOKUP(B294,Table1[ID],Table1[bdate]),"")</f>
        <v/>
      </c>
      <c r="S294" s="77" t="str">
        <f>IF($B294&lt;&gt;"",_xlfn.XLOOKUP(B294,Table1[ID],Table1[school_job]),"")</f>
        <v/>
      </c>
      <c r="T294" s="77" t="str">
        <f>IF($B294&lt;&gt;"",_xlfn.XLOOKUP(B294,Table1[ID],Table1[con_father]),"")</f>
        <v/>
      </c>
      <c r="U294" s="77" t="str">
        <f>IF($B294&lt;&gt;"",_xlfn.XLOOKUP(B294,Table1[ID],Table1[notes]),"")</f>
        <v/>
      </c>
      <c r="V294" s="80" t="str">
        <f>IF(B294&lt;&gt;"",IF(_xlfn.FLOOR.MATH(B294,100)=0,"غير موزع",_xlfn.XLOOKUP(_xlfn.FLOOR.MATH(B294,100),Classes!$A$1:$A$8,Classes!$B$1:$B$8,"error")),"")</f>
        <v/>
      </c>
    </row>
    <row r="295" spans="1:22" s="3" customFormat="1">
      <c r="A295" s="72" t="str">
        <f>IF(B295&lt;&gt;"",IF(_xlfn.XLOOKUP(TEXT(B295,"#"),'Standard report'!$B$5:$B$505,'Standard report'!$C$5:$C$505,"nn")="Company","=HYPERLINK("&amp;""""&amp;"https://raw.githubusercontent.com/KyrillosMorgan/preparatory/main/"&amp;B295&amp;".jpg"&amp;""""&amp;",IMAGE("&amp;""""&amp;"https://raw.githubusercontent.com/KyrillosMorgan/preparatory/main/"&amp;B295&amp;".jpg"&amp;""""&amp;"))",""),"")</f>
        <v/>
      </c>
      <c r="B295" s="77"/>
      <c r="C295" s="77" t="str">
        <f>IF(B295&lt;&gt;"",_xlfn.XLOOKUP(Class!B295,Table1[ID],Table1[fname]),"")</f>
        <v/>
      </c>
      <c r="D295" s="76" t="str" cm="1">
        <f t="array" ref="D295">IF((B295&lt;&gt;"")*(COUNTIF(Table2[ID],Class!B295)&lt;&gt;0),INDEX(Attendance_sorted!$A$1:$CV$500,MATCH(Class!B295,Attendance_sorted!$A$1:$A$500),COUNTIF(Table2[ID],Class!B295)+1),"")</f>
        <v/>
      </c>
      <c r="E295" s="77" t="str" cm="1">
        <f t="array" aca="1" ref="E295" ca="1">IF(B295&lt;&gt;"",SUM(('Attendance table'!$A$2:$A$501=Class!B295)*('Attendance table'!$B$2:$CW$501&lt;&gt;"")*('Attendance table'!$B$1:$CW$1&gt;DATE(YEAR(TODAY()),MONTH(TODAY()),DAY(TODAY())-MOD(WEEKDAY(TODAY())-6,7))-((Table3[حساب الحضور من اخر عدد مرات])*7))),"")</f>
        <v/>
      </c>
      <c r="F295" s="79" t="str" cm="1">
        <f t="array" ref="F295">IF(B295&lt;&gt;"",IF(E295*100/Table3[حساب الحضور من اخر عدد مرات]&gt;100,1,E295/Table3[حساب الحضور من اخر عدد مرات]),"")</f>
        <v/>
      </c>
      <c r="G295" s="77" t="str">
        <f>IF(B295&lt;&gt;"",_xlfn.XLOOKUP(B295,Table1[ID],Table1[tel2]),"")</f>
        <v/>
      </c>
      <c r="H295" s="77" t="str">
        <f>IF(B295&lt;&gt;"",_xlfn.XLOOKUP(B295,Table1[ID],Table1[tel4]),"")</f>
        <v/>
      </c>
      <c r="I295" s="77" t="str">
        <f>IF(B295&lt;&gt;"",_xlfn.XLOOKUP(B295,Table1[ID],Table1[tel3]),"")</f>
        <v/>
      </c>
      <c r="J295" s="77" t="str">
        <f>IF(B295&lt;&gt;"",_xlfn.XLOOKUP(B295,Table1[ID],Table1[tel1]),"")</f>
        <v/>
      </c>
      <c r="K295" s="77" t="str">
        <f>IF($B295&lt;&gt;"",_xlfn.XLOOKUP(B295,Table1[ID],Table1[address1]),"")</f>
        <v/>
      </c>
      <c r="L295" s="77" t="str">
        <f>IF($B295&lt;&gt;"",_xlfn.XLOOKUP(B295,Table1[ID],Table1[address2]),"")</f>
        <v/>
      </c>
      <c r="M295" s="77" t="str">
        <f>IF($B295&lt;&gt;"",_xlfn.XLOOKUP(B295,Table1[ID],Table1[address3]),"")</f>
        <v/>
      </c>
      <c r="N295" s="77" t="str">
        <f>IF($B295&lt;&gt;"",_xlfn.XLOOKUP(B295,Table1[ID],Table1[address4]),"")</f>
        <v/>
      </c>
      <c r="O295" s="77" t="str">
        <f>IF($B295&lt;&gt;"",_xlfn.XLOOKUP(B295,Table1[ID],Table1[address5]),"")</f>
        <v/>
      </c>
      <c r="P295" s="77" t="str">
        <f>IF($B295&lt;&gt;"",_xlfn.XLOOKUP(B295,Table1[ID],Table1[address7]),"")</f>
        <v/>
      </c>
      <c r="Q295" s="77" t="str">
        <f>IF($B295&lt;&gt;"",_xlfn.XLOOKUP(B295,Table1[ID],Table1[address6]),"")</f>
        <v/>
      </c>
      <c r="R295" s="76" t="str">
        <f>IF($B295&lt;&gt;"",_xlfn.XLOOKUP(B295,Table1[ID],Table1[bdate]),"")</f>
        <v/>
      </c>
      <c r="S295" s="77" t="str">
        <f>IF($B295&lt;&gt;"",_xlfn.XLOOKUP(B295,Table1[ID],Table1[school_job]),"")</f>
        <v/>
      </c>
      <c r="T295" s="77" t="str">
        <f>IF($B295&lt;&gt;"",_xlfn.XLOOKUP(B295,Table1[ID],Table1[con_father]),"")</f>
        <v/>
      </c>
      <c r="U295" s="77" t="str">
        <f>IF($B295&lt;&gt;"",_xlfn.XLOOKUP(B295,Table1[ID],Table1[notes]),"")</f>
        <v/>
      </c>
      <c r="V295" s="80" t="str">
        <f>IF(B295&lt;&gt;"",IF(_xlfn.FLOOR.MATH(B295,100)=0,"غير موزع",_xlfn.XLOOKUP(_xlfn.FLOOR.MATH(B295,100),Classes!$A$1:$A$8,Classes!$B$1:$B$8,"error")),"")</f>
        <v/>
      </c>
    </row>
    <row r="296" spans="1:22" s="3" customFormat="1">
      <c r="A296" s="72" t="str">
        <f>IF(B296&lt;&gt;"",IF(_xlfn.XLOOKUP(TEXT(B296,"#"),'Standard report'!$B$5:$B$505,'Standard report'!$C$5:$C$505,"nn")="Company","=HYPERLINK("&amp;""""&amp;"https://raw.githubusercontent.com/KyrillosMorgan/preparatory/main/"&amp;B296&amp;".jpg"&amp;""""&amp;",IMAGE("&amp;""""&amp;"https://raw.githubusercontent.com/KyrillosMorgan/preparatory/main/"&amp;B296&amp;".jpg"&amp;""""&amp;"))",""),"")</f>
        <v/>
      </c>
      <c r="B296" s="77"/>
      <c r="C296" s="77" t="str">
        <f>IF(B296&lt;&gt;"",_xlfn.XLOOKUP(Class!B296,Table1[ID],Table1[fname]),"")</f>
        <v/>
      </c>
      <c r="D296" s="76" t="str" cm="1">
        <f t="array" ref="D296">IF((B296&lt;&gt;"")*(COUNTIF(Table2[ID],Class!B296)&lt;&gt;0),INDEX(Attendance_sorted!$A$1:$CV$500,MATCH(Class!B296,Attendance_sorted!$A$1:$A$500),COUNTIF(Table2[ID],Class!B296)+1),"")</f>
        <v/>
      </c>
      <c r="E296" s="77" t="str" cm="1">
        <f t="array" aca="1" ref="E296" ca="1">IF(B296&lt;&gt;"",SUM(('Attendance table'!$A$2:$A$501=Class!B296)*('Attendance table'!$B$2:$CW$501&lt;&gt;"")*('Attendance table'!$B$1:$CW$1&gt;DATE(YEAR(TODAY()),MONTH(TODAY()),DAY(TODAY())-MOD(WEEKDAY(TODAY())-6,7))-((Table3[حساب الحضور من اخر عدد مرات])*7))),"")</f>
        <v/>
      </c>
      <c r="F296" s="79" t="str" cm="1">
        <f t="array" ref="F296">IF(B296&lt;&gt;"",IF(E296*100/Table3[حساب الحضور من اخر عدد مرات]&gt;100,1,E296/Table3[حساب الحضور من اخر عدد مرات]),"")</f>
        <v/>
      </c>
      <c r="G296" s="77" t="str">
        <f>IF(B296&lt;&gt;"",_xlfn.XLOOKUP(B296,Table1[ID],Table1[tel2]),"")</f>
        <v/>
      </c>
      <c r="H296" s="77" t="str">
        <f>IF(B296&lt;&gt;"",_xlfn.XLOOKUP(B296,Table1[ID],Table1[tel4]),"")</f>
        <v/>
      </c>
      <c r="I296" s="77" t="str">
        <f>IF(B296&lt;&gt;"",_xlfn.XLOOKUP(B296,Table1[ID],Table1[tel3]),"")</f>
        <v/>
      </c>
      <c r="J296" s="77" t="str">
        <f>IF(B296&lt;&gt;"",_xlfn.XLOOKUP(B296,Table1[ID],Table1[tel1]),"")</f>
        <v/>
      </c>
      <c r="K296" s="77" t="str">
        <f>IF($B296&lt;&gt;"",_xlfn.XLOOKUP(B296,Table1[ID],Table1[address1]),"")</f>
        <v/>
      </c>
      <c r="L296" s="77" t="str">
        <f>IF($B296&lt;&gt;"",_xlfn.XLOOKUP(B296,Table1[ID],Table1[address2]),"")</f>
        <v/>
      </c>
      <c r="M296" s="77" t="str">
        <f>IF($B296&lt;&gt;"",_xlfn.XLOOKUP(B296,Table1[ID],Table1[address3]),"")</f>
        <v/>
      </c>
      <c r="N296" s="77" t="str">
        <f>IF($B296&lt;&gt;"",_xlfn.XLOOKUP(B296,Table1[ID],Table1[address4]),"")</f>
        <v/>
      </c>
      <c r="O296" s="77" t="str">
        <f>IF($B296&lt;&gt;"",_xlfn.XLOOKUP(B296,Table1[ID],Table1[address5]),"")</f>
        <v/>
      </c>
      <c r="P296" s="77" t="str">
        <f>IF($B296&lt;&gt;"",_xlfn.XLOOKUP(B296,Table1[ID],Table1[address7]),"")</f>
        <v/>
      </c>
      <c r="Q296" s="77" t="str">
        <f>IF($B296&lt;&gt;"",_xlfn.XLOOKUP(B296,Table1[ID],Table1[address6]),"")</f>
        <v/>
      </c>
      <c r="R296" s="76" t="str">
        <f>IF($B296&lt;&gt;"",_xlfn.XLOOKUP(B296,Table1[ID],Table1[bdate]),"")</f>
        <v/>
      </c>
      <c r="S296" s="77" t="str">
        <f>IF($B296&lt;&gt;"",_xlfn.XLOOKUP(B296,Table1[ID],Table1[school_job]),"")</f>
        <v/>
      </c>
      <c r="T296" s="77" t="str">
        <f>IF($B296&lt;&gt;"",_xlfn.XLOOKUP(B296,Table1[ID],Table1[con_father]),"")</f>
        <v/>
      </c>
      <c r="U296" s="77" t="str">
        <f>IF($B296&lt;&gt;"",_xlfn.XLOOKUP(B296,Table1[ID],Table1[notes]),"")</f>
        <v/>
      </c>
      <c r="V296" s="80" t="str">
        <f>IF(B296&lt;&gt;"",IF(_xlfn.FLOOR.MATH(B296,100)=0,"غير موزع",_xlfn.XLOOKUP(_xlfn.FLOOR.MATH(B296,100),Classes!$A$1:$A$8,Classes!$B$1:$B$8,"error")),"")</f>
        <v/>
      </c>
    </row>
    <row r="297" spans="1:22" s="3" customFormat="1">
      <c r="A297" s="72" t="str">
        <f>IF(B297&lt;&gt;"",IF(_xlfn.XLOOKUP(TEXT(B297,"#"),'Standard report'!$B$5:$B$505,'Standard report'!$C$5:$C$505,"nn")="Company","=HYPERLINK("&amp;""""&amp;"https://raw.githubusercontent.com/KyrillosMorgan/preparatory/main/"&amp;B297&amp;".jpg"&amp;""""&amp;",IMAGE("&amp;""""&amp;"https://raw.githubusercontent.com/KyrillosMorgan/preparatory/main/"&amp;B297&amp;".jpg"&amp;""""&amp;"))",""),"")</f>
        <v/>
      </c>
      <c r="B297" s="77"/>
      <c r="C297" s="77" t="str">
        <f>IF(B297&lt;&gt;"",_xlfn.XLOOKUP(Class!B297,Table1[ID],Table1[fname]),"")</f>
        <v/>
      </c>
      <c r="D297" s="76" t="str" cm="1">
        <f t="array" ref="D297">IF((B297&lt;&gt;"")*(COUNTIF(Table2[ID],Class!B297)&lt;&gt;0),INDEX(Attendance_sorted!$A$1:$CV$500,MATCH(Class!B297,Attendance_sorted!$A$1:$A$500),COUNTIF(Table2[ID],Class!B297)+1),"")</f>
        <v/>
      </c>
      <c r="E297" s="77" t="str" cm="1">
        <f t="array" aca="1" ref="E297" ca="1">IF(B297&lt;&gt;"",SUM(('Attendance table'!$A$2:$A$501=Class!B297)*('Attendance table'!$B$2:$CW$501&lt;&gt;"")*('Attendance table'!$B$1:$CW$1&gt;DATE(YEAR(TODAY()),MONTH(TODAY()),DAY(TODAY())-MOD(WEEKDAY(TODAY())-6,7))-((Table3[حساب الحضور من اخر عدد مرات])*7))),"")</f>
        <v/>
      </c>
      <c r="F297" s="79" t="str" cm="1">
        <f t="array" ref="F297">IF(B297&lt;&gt;"",IF(E297*100/Table3[حساب الحضور من اخر عدد مرات]&gt;100,1,E297/Table3[حساب الحضور من اخر عدد مرات]),"")</f>
        <v/>
      </c>
      <c r="G297" s="77" t="str">
        <f>IF(B297&lt;&gt;"",_xlfn.XLOOKUP(B297,Table1[ID],Table1[tel2]),"")</f>
        <v/>
      </c>
      <c r="H297" s="77" t="str">
        <f>IF(B297&lt;&gt;"",_xlfn.XLOOKUP(B297,Table1[ID],Table1[tel4]),"")</f>
        <v/>
      </c>
      <c r="I297" s="77" t="str">
        <f>IF(B297&lt;&gt;"",_xlfn.XLOOKUP(B297,Table1[ID],Table1[tel3]),"")</f>
        <v/>
      </c>
      <c r="J297" s="77" t="str">
        <f>IF(B297&lt;&gt;"",_xlfn.XLOOKUP(B297,Table1[ID],Table1[tel1]),"")</f>
        <v/>
      </c>
      <c r="K297" s="77" t="str">
        <f>IF($B297&lt;&gt;"",_xlfn.XLOOKUP(B297,Table1[ID],Table1[address1]),"")</f>
        <v/>
      </c>
      <c r="L297" s="77" t="str">
        <f>IF($B297&lt;&gt;"",_xlfn.XLOOKUP(B297,Table1[ID],Table1[address2]),"")</f>
        <v/>
      </c>
      <c r="M297" s="77" t="str">
        <f>IF($B297&lt;&gt;"",_xlfn.XLOOKUP(B297,Table1[ID],Table1[address3]),"")</f>
        <v/>
      </c>
      <c r="N297" s="77" t="str">
        <f>IF($B297&lt;&gt;"",_xlfn.XLOOKUP(B297,Table1[ID],Table1[address4]),"")</f>
        <v/>
      </c>
      <c r="O297" s="77" t="str">
        <f>IF($B297&lt;&gt;"",_xlfn.XLOOKUP(B297,Table1[ID],Table1[address5]),"")</f>
        <v/>
      </c>
      <c r="P297" s="77" t="str">
        <f>IF($B297&lt;&gt;"",_xlfn.XLOOKUP(B297,Table1[ID],Table1[address7]),"")</f>
        <v/>
      </c>
      <c r="Q297" s="77" t="str">
        <f>IF($B297&lt;&gt;"",_xlfn.XLOOKUP(B297,Table1[ID],Table1[address6]),"")</f>
        <v/>
      </c>
      <c r="R297" s="76" t="str">
        <f>IF($B297&lt;&gt;"",_xlfn.XLOOKUP(B297,Table1[ID],Table1[bdate]),"")</f>
        <v/>
      </c>
      <c r="S297" s="77" t="str">
        <f>IF($B297&lt;&gt;"",_xlfn.XLOOKUP(B297,Table1[ID],Table1[school_job]),"")</f>
        <v/>
      </c>
      <c r="T297" s="77" t="str">
        <f>IF($B297&lt;&gt;"",_xlfn.XLOOKUP(B297,Table1[ID],Table1[con_father]),"")</f>
        <v/>
      </c>
      <c r="U297" s="77" t="str">
        <f>IF($B297&lt;&gt;"",_xlfn.XLOOKUP(B297,Table1[ID],Table1[notes]),"")</f>
        <v/>
      </c>
      <c r="V297" s="80" t="str">
        <f>IF(B297&lt;&gt;"",IF(_xlfn.FLOOR.MATH(B297,100)=0,"غير موزع",_xlfn.XLOOKUP(_xlfn.FLOOR.MATH(B297,100),Classes!$A$1:$A$8,Classes!$B$1:$B$8,"error")),"")</f>
        <v/>
      </c>
    </row>
    <row r="298" spans="1:22" s="3" customFormat="1">
      <c r="A298" s="72" t="str">
        <f>IF(B298&lt;&gt;"",IF(_xlfn.XLOOKUP(TEXT(B298,"#"),'Standard report'!$B$5:$B$505,'Standard report'!$C$5:$C$505,"nn")="Company","=HYPERLINK("&amp;""""&amp;"https://raw.githubusercontent.com/KyrillosMorgan/preparatory/main/"&amp;B298&amp;".jpg"&amp;""""&amp;",IMAGE("&amp;""""&amp;"https://raw.githubusercontent.com/KyrillosMorgan/preparatory/main/"&amp;B298&amp;".jpg"&amp;""""&amp;"))",""),"")</f>
        <v/>
      </c>
      <c r="B298" s="77"/>
      <c r="C298" s="77" t="str">
        <f>IF(B298&lt;&gt;"",_xlfn.XLOOKUP(Class!B298,Table1[ID],Table1[fname]),"")</f>
        <v/>
      </c>
      <c r="D298" s="76" t="str" cm="1">
        <f t="array" ref="D298">IF((B298&lt;&gt;"")*(COUNTIF(Table2[ID],Class!B298)&lt;&gt;0),INDEX(Attendance_sorted!$A$1:$CV$500,MATCH(Class!B298,Attendance_sorted!$A$1:$A$500),COUNTIF(Table2[ID],Class!B298)+1),"")</f>
        <v/>
      </c>
      <c r="E298" s="77" t="str" cm="1">
        <f t="array" aca="1" ref="E298" ca="1">IF(B298&lt;&gt;"",SUM(('Attendance table'!$A$2:$A$501=Class!B298)*('Attendance table'!$B$2:$CW$501&lt;&gt;"")*('Attendance table'!$B$1:$CW$1&gt;DATE(YEAR(TODAY()),MONTH(TODAY()),DAY(TODAY())-MOD(WEEKDAY(TODAY())-6,7))-((Table3[حساب الحضور من اخر عدد مرات])*7))),"")</f>
        <v/>
      </c>
      <c r="F298" s="79" t="str" cm="1">
        <f t="array" ref="F298">IF(B298&lt;&gt;"",IF(E298*100/Table3[حساب الحضور من اخر عدد مرات]&gt;100,1,E298/Table3[حساب الحضور من اخر عدد مرات]),"")</f>
        <v/>
      </c>
      <c r="G298" s="77" t="str">
        <f>IF(B298&lt;&gt;"",_xlfn.XLOOKUP(B298,Table1[ID],Table1[tel2]),"")</f>
        <v/>
      </c>
      <c r="H298" s="77" t="str">
        <f>IF(B298&lt;&gt;"",_xlfn.XLOOKUP(B298,Table1[ID],Table1[tel4]),"")</f>
        <v/>
      </c>
      <c r="I298" s="77" t="str">
        <f>IF(B298&lt;&gt;"",_xlfn.XLOOKUP(B298,Table1[ID],Table1[tel3]),"")</f>
        <v/>
      </c>
      <c r="J298" s="77" t="str">
        <f>IF(B298&lt;&gt;"",_xlfn.XLOOKUP(B298,Table1[ID],Table1[tel1]),"")</f>
        <v/>
      </c>
      <c r="K298" s="77" t="str">
        <f>IF($B298&lt;&gt;"",_xlfn.XLOOKUP(B298,Table1[ID],Table1[address1]),"")</f>
        <v/>
      </c>
      <c r="L298" s="77" t="str">
        <f>IF($B298&lt;&gt;"",_xlfn.XLOOKUP(B298,Table1[ID],Table1[address2]),"")</f>
        <v/>
      </c>
      <c r="M298" s="77" t="str">
        <f>IF($B298&lt;&gt;"",_xlfn.XLOOKUP(B298,Table1[ID],Table1[address3]),"")</f>
        <v/>
      </c>
      <c r="N298" s="77" t="str">
        <f>IF($B298&lt;&gt;"",_xlfn.XLOOKUP(B298,Table1[ID],Table1[address4]),"")</f>
        <v/>
      </c>
      <c r="O298" s="77" t="str">
        <f>IF($B298&lt;&gt;"",_xlfn.XLOOKUP(B298,Table1[ID],Table1[address5]),"")</f>
        <v/>
      </c>
      <c r="P298" s="77" t="str">
        <f>IF($B298&lt;&gt;"",_xlfn.XLOOKUP(B298,Table1[ID],Table1[address7]),"")</f>
        <v/>
      </c>
      <c r="Q298" s="77" t="str">
        <f>IF($B298&lt;&gt;"",_xlfn.XLOOKUP(B298,Table1[ID],Table1[address6]),"")</f>
        <v/>
      </c>
      <c r="R298" s="76" t="str">
        <f>IF($B298&lt;&gt;"",_xlfn.XLOOKUP(B298,Table1[ID],Table1[bdate]),"")</f>
        <v/>
      </c>
      <c r="S298" s="77" t="str">
        <f>IF($B298&lt;&gt;"",_xlfn.XLOOKUP(B298,Table1[ID],Table1[school_job]),"")</f>
        <v/>
      </c>
      <c r="T298" s="77" t="str">
        <f>IF($B298&lt;&gt;"",_xlfn.XLOOKUP(B298,Table1[ID],Table1[con_father]),"")</f>
        <v/>
      </c>
      <c r="U298" s="77" t="str">
        <f>IF($B298&lt;&gt;"",_xlfn.XLOOKUP(B298,Table1[ID],Table1[notes]),"")</f>
        <v/>
      </c>
      <c r="V298" s="80" t="str">
        <f>IF(B298&lt;&gt;"",IF(_xlfn.FLOOR.MATH(B298,100)=0,"غير موزع",_xlfn.XLOOKUP(_xlfn.FLOOR.MATH(B298,100),Classes!$A$1:$A$8,Classes!$B$1:$B$8,"error")),"")</f>
        <v/>
      </c>
    </row>
    <row r="299" spans="1:22" s="3" customFormat="1">
      <c r="A299" s="72" t="str">
        <f>IF(B299&lt;&gt;"",IF(_xlfn.XLOOKUP(TEXT(B299,"#"),'Standard report'!$B$5:$B$505,'Standard report'!$C$5:$C$505,"nn")="Company","=HYPERLINK("&amp;""""&amp;"https://raw.githubusercontent.com/KyrillosMorgan/preparatory/main/"&amp;B299&amp;".jpg"&amp;""""&amp;",IMAGE("&amp;""""&amp;"https://raw.githubusercontent.com/KyrillosMorgan/preparatory/main/"&amp;B299&amp;".jpg"&amp;""""&amp;"))",""),"")</f>
        <v/>
      </c>
      <c r="B299" s="77"/>
      <c r="C299" s="77" t="str">
        <f>IF(B299&lt;&gt;"",_xlfn.XLOOKUP(Class!B299,Table1[ID],Table1[fname]),"")</f>
        <v/>
      </c>
      <c r="D299" s="76" t="str" cm="1">
        <f t="array" ref="D299">IF((B299&lt;&gt;"")*(COUNTIF(Table2[ID],Class!B299)&lt;&gt;0),INDEX(Attendance_sorted!$A$1:$CV$500,MATCH(Class!B299,Attendance_sorted!$A$1:$A$500),COUNTIF(Table2[ID],Class!B299)+1),"")</f>
        <v/>
      </c>
      <c r="E299" s="77" t="str" cm="1">
        <f t="array" aca="1" ref="E299" ca="1">IF(B299&lt;&gt;"",SUM(('Attendance table'!$A$2:$A$501=Class!B299)*('Attendance table'!$B$2:$CW$501&lt;&gt;"")*('Attendance table'!$B$1:$CW$1&gt;DATE(YEAR(TODAY()),MONTH(TODAY()),DAY(TODAY())-MOD(WEEKDAY(TODAY())-6,7))-((Table3[حساب الحضور من اخر عدد مرات])*7))),"")</f>
        <v/>
      </c>
      <c r="F299" s="79" t="str" cm="1">
        <f t="array" ref="F299">IF(B299&lt;&gt;"",IF(E299*100/Table3[حساب الحضور من اخر عدد مرات]&gt;100,1,E299/Table3[حساب الحضور من اخر عدد مرات]),"")</f>
        <v/>
      </c>
      <c r="G299" s="77" t="str">
        <f>IF(B299&lt;&gt;"",_xlfn.XLOOKUP(B299,Table1[ID],Table1[tel2]),"")</f>
        <v/>
      </c>
      <c r="H299" s="77" t="str">
        <f>IF(B299&lt;&gt;"",_xlfn.XLOOKUP(B299,Table1[ID],Table1[tel4]),"")</f>
        <v/>
      </c>
      <c r="I299" s="77" t="str">
        <f>IF(B299&lt;&gt;"",_xlfn.XLOOKUP(B299,Table1[ID],Table1[tel3]),"")</f>
        <v/>
      </c>
      <c r="J299" s="77" t="str">
        <f>IF(B299&lt;&gt;"",_xlfn.XLOOKUP(B299,Table1[ID],Table1[tel1]),"")</f>
        <v/>
      </c>
      <c r="K299" s="77" t="str">
        <f>IF($B299&lt;&gt;"",_xlfn.XLOOKUP(B299,Table1[ID],Table1[address1]),"")</f>
        <v/>
      </c>
      <c r="L299" s="77" t="str">
        <f>IF($B299&lt;&gt;"",_xlfn.XLOOKUP(B299,Table1[ID],Table1[address2]),"")</f>
        <v/>
      </c>
      <c r="M299" s="77" t="str">
        <f>IF($B299&lt;&gt;"",_xlfn.XLOOKUP(B299,Table1[ID],Table1[address3]),"")</f>
        <v/>
      </c>
      <c r="N299" s="77" t="str">
        <f>IF($B299&lt;&gt;"",_xlfn.XLOOKUP(B299,Table1[ID],Table1[address4]),"")</f>
        <v/>
      </c>
      <c r="O299" s="77" t="str">
        <f>IF($B299&lt;&gt;"",_xlfn.XLOOKUP(B299,Table1[ID],Table1[address5]),"")</f>
        <v/>
      </c>
      <c r="P299" s="77" t="str">
        <f>IF($B299&lt;&gt;"",_xlfn.XLOOKUP(B299,Table1[ID],Table1[address7]),"")</f>
        <v/>
      </c>
      <c r="Q299" s="77" t="str">
        <f>IF($B299&lt;&gt;"",_xlfn.XLOOKUP(B299,Table1[ID],Table1[address6]),"")</f>
        <v/>
      </c>
      <c r="R299" s="76" t="str">
        <f>IF($B299&lt;&gt;"",_xlfn.XLOOKUP(B299,Table1[ID],Table1[bdate]),"")</f>
        <v/>
      </c>
      <c r="S299" s="77" t="str">
        <f>IF($B299&lt;&gt;"",_xlfn.XLOOKUP(B299,Table1[ID],Table1[school_job]),"")</f>
        <v/>
      </c>
      <c r="T299" s="77" t="str">
        <f>IF($B299&lt;&gt;"",_xlfn.XLOOKUP(B299,Table1[ID],Table1[con_father]),"")</f>
        <v/>
      </c>
      <c r="U299" s="77" t="str">
        <f>IF($B299&lt;&gt;"",_xlfn.XLOOKUP(B299,Table1[ID],Table1[notes]),"")</f>
        <v/>
      </c>
      <c r="V299" s="80" t="str">
        <f>IF(B299&lt;&gt;"",IF(_xlfn.FLOOR.MATH(B299,100)=0,"غير موزع",_xlfn.XLOOKUP(_xlfn.FLOOR.MATH(B299,100),Classes!$A$1:$A$8,Classes!$B$1:$B$8,"error")),"")</f>
        <v/>
      </c>
    </row>
    <row r="300" spans="1:22" s="3" customFormat="1">
      <c r="A300" s="72" t="str">
        <f>IF(B300&lt;&gt;"",IF(_xlfn.XLOOKUP(TEXT(B300,"#"),'Standard report'!$B$5:$B$505,'Standard report'!$C$5:$C$505,"nn")="Company","=HYPERLINK("&amp;""""&amp;"https://raw.githubusercontent.com/KyrillosMorgan/preparatory/main/"&amp;B300&amp;".jpg"&amp;""""&amp;",IMAGE("&amp;""""&amp;"https://raw.githubusercontent.com/KyrillosMorgan/preparatory/main/"&amp;B300&amp;".jpg"&amp;""""&amp;"))",""),"")</f>
        <v/>
      </c>
      <c r="B300" s="77"/>
      <c r="C300" s="77" t="str">
        <f>IF(B300&lt;&gt;"",_xlfn.XLOOKUP(Class!B300,Table1[ID],Table1[fname]),"")</f>
        <v/>
      </c>
      <c r="D300" s="76" t="str" cm="1">
        <f t="array" ref="D300">IF((B300&lt;&gt;"")*(COUNTIF(Table2[ID],Class!B300)&lt;&gt;0),INDEX(Attendance_sorted!$A$1:$CV$500,MATCH(Class!B300,Attendance_sorted!$A$1:$A$500),COUNTIF(Table2[ID],Class!B300)+1),"")</f>
        <v/>
      </c>
      <c r="E300" s="77" t="str" cm="1">
        <f t="array" aca="1" ref="E300" ca="1">IF(B300&lt;&gt;"",SUM(('Attendance table'!$A$2:$A$501=Class!B300)*('Attendance table'!$B$2:$CW$501&lt;&gt;"")*('Attendance table'!$B$1:$CW$1&gt;DATE(YEAR(TODAY()),MONTH(TODAY()),DAY(TODAY())-MOD(WEEKDAY(TODAY())-6,7))-((Table3[حساب الحضور من اخر عدد مرات])*7))),"")</f>
        <v/>
      </c>
      <c r="F300" s="79" t="str" cm="1">
        <f t="array" ref="F300">IF(B300&lt;&gt;"",IF(E300*100/Table3[حساب الحضور من اخر عدد مرات]&gt;100,1,E300/Table3[حساب الحضور من اخر عدد مرات]),"")</f>
        <v/>
      </c>
      <c r="G300" s="77" t="str">
        <f>IF(B300&lt;&gt;"",_xlfn.XLOOKUP(B300,Table1[ID],Table1[tel2]),"")</f>
        <v/>
      </c>
      <c r="H300" s="77" t="str">
        <f>IF(B300&lt;&gt;"",_xlfn.XLOOKUP(B300,Table1[ID],Table1[tel4]),"")</f>
        <v/>
      </c>
      <c r="I300" s="77" t="str">
        <f>IF(B300&lt;&gt;"",_xlfn.XLOOKUP(B300,Table1[ID],Table1[tel3]),"")</f>
        <v/>
      </c>
      <c r="J300" s="77" t="str">
        <f>IF(B300&lt;&gt;"",_xlfn.XLOOKUP(B300,Table1[ID],Table1[tel1]),"")</f>
        <v/>
      </c>
      <c r="K300" s="77" t="str">
        <f>IF($B300&lt;&gt;"",_xlfn.XLOOKUP(B300,Table1[ID],Table1[address1]),"")</f>
        <v/>
      </c>
      <c r="L300" s="77" t="str">
        <f>IF($B300&lt;&gt;"",_xlfn.XLOOKUP(B300,Table1[ID],Table1[address2]),"")</f>
        <v/>
      </c>
      <c r="M300" s="77" t="str">
        <f>IF($B300&lt;&gt;"",_xlfn.XLOOKUP(B300,Table1[ID],Table1[address3]),"")</f>
        <v/>
      </c>
      <c r="N300" s="77" t="str">
        <f>IF($B300&lt;&gt;"",_xlfn.XLOOKUP(B300,Table1[ID],Table1[address4]),"")</f>
        <v/>
      </c>
      <c r="O300" s="77" t="str">
        <f>IF($B300&lt;&gt;"",_xlfn.XLOOKUP(B300,Table1[ID],Table1[address5]),"")</f>
        <v/>
      </c>
      <c r="P300" s="77" t="str">
        <f>IF($B300&lt;&gt;"",_xlfn.XLOOKUP(B300,Table1[ID],Table1[address7]),"")</f>
        <v/>
      </c>
      <c r="Q300" s="77" t="str">
        <f>IF($B300&lt;&gt;"",_xlfn.XLOOKUP(B300,Table1[ID],Table1[address6]),"")</f>
        <v/>
      </c>
      <c r="R300" s="76" t="str">
        <f>IF($B300&lt;&gt;"",_xlfn.XLOOKUP(B300,Table1[ID],Table1[bdate]),"")</f>
        <v/>
      </c>
      <c r="S300" s="77" t="str">
        <f>IF($B300&lt;&gt;"",_xlfn.XLOOKUP(B300,Table1[ID],Table1[school_job]),"")</f>
        <v/>
      </c>
      <c r="T300" s="77" t="str">
        <f>IF($B300&lt;&gt;"",_xlfn.XLOOKUP(B300,Table1[ID],Table1[con_father]),"")</f>
        <v/>
      </c>
      <c r="U300" s="77" t="str">
        <f>IF($B300&lt;&gt;"",_xlfn.XLOOKUP(B300,Table1[ID],Table1[notes]),"")</f>
        <v/>
      </c>
      <c r="V300" s="80" t="str">
        <f>IF(B300&lt;&gt;"",IF(_xlfn.FLOOR.MATH(B300,100)=0,"غير موزع",_xlfn.XLOOKUP(_xlfn.FLOOR.MATH(B300,100),Classes!$A$1:$A$8,Classes!$B$1:$B$8,"error")),"")</f>
        <v/>
      </c>
    </row>
    <row r="301" spans="1:22" s="3" customFormat="1">
      <c r="A301" s="72" t="str">
        <f>IF(B301&lt;&gt;"",IF(_xlfn.XLOOKUP(TEXT(B301,"#"),'Standard report'!$B$5:$B$505,'Standard report'!$C$5:$C$505,"nn")="Company","=HYPERLINK("&amp;""""&amp;"https://raw.githubusercontent.com/KyrillosMorgan/preparatory/main/"&amp;B301&amp;".jpg"&amp;""""&amp;",IMAGE("&amp;""""&amp;"https://raw.githubusercontent.com/KyrillosMorgan/preparatory/main/"&amp;B301&amp;".jpg"&amp;""""&amp;"))",""),"")</f>
        <v/>
      </c>
      <c r="B301" s="77"/>
      <c r="C301" s="77" t="str">
        <f>IF(B301&lt;&gt;"",_xlfn.XLOOKUP(Class!B301,Table1[ID],Table1[fname]),"")</f>
        <v/>
      </c>
      <c r="D301" s="76" t="str" cm="1">
        <f t="array" ref="D301">IF((B301&lt;&gt;"")*(COUNTIF(Table2[ID],Class!B301)&lt;&gt;0),INDEX(Attendance_sorted!$A$1:$CV$500,MATCH(Class!B301,Attendance_sorted!$A$1:$A$500),COUNTIF(Table2[ID],Class!B301)+1),"")</f>
        <v/>
      </c>
      <c r="E301" s="77" t="str" cm="1">
        <f t="array" aca="1" ref="E301" ca="1">IF(B301&lt;&gt;"",SUM(('Attendance table'!$A$2:$A$501=Class!B301)*('Attendance table'!$B$2:$CW$501&lt;&gt;"")*('Attendance table'!$B$1:$CW$1&gt;DATE(YEAR(TODAY()),MONTH(TODAY()),DAY(TODAY())-MOD(WEEKDAY(TODAY())-6,7))-((Table3[حساب الحضور من اخر عدد مرات])*7))),"")</f>
        <v/>
      </c>
      <c r="F301" s="79" t="str" cm="1">
        <f t="array" ref="F301">IF(B301&lt;&gt;"",IF(E301*100/Table3[حساب الحضور من اخر عدد مرات]&gt;100,1,E301/Table3[حساب الحضور من اخر عدد مرات]),"")</f>
        <v/>
      </c>
      <c r="G301" s="77" t="str">
        <f>IF(B301&lt;&gt;"",_xlfn.XLOOKUP(B301,Table1[ID],Table1[tel2]),"")</f>
        <v/>
      </c>
      <c r="H301" s="77" t="str">
        <f>IF(B301&lt;&gt;"",_xlfn.XLOOKUP(B301,Table1[ID],Table1[tel4]),"")</f>
        <v/>
      </c>
      <c r="I301" s="77" t="str">
        <f>IF(B301&lt;&gt;"",_xlfn.XLOOKUP(B301,Table1[ID],Table1[tel3]),"")</f>
        <v/>
      </c>
      <c r="J301" s="77" t="str">
        <f>IF(B301&lt;&gt;"",_xlfn.XLOOKUP(B301,Table1[ID],Table1[tel1]),"")</f>
        <v/>
      </c>
      <c r="K301" s="77" t="str">
        <f>IF($B301&lt;&gt;"",_xlfn.XLOOKUP(B301,Table1[ID],Table1[address1]),"")</f>
        <v/>
      </c>
      <c r="L301" s="77" t="str">
        <f>IF($B301&lt;&gt;"",_xlfn.XLOOKUP(B301,Table1[ID],Table1[address2]),"")</f>
        <v/>
      </c>
      <c r="M301" s="77" t="str">
        <f>IF($B301&lt;&gt;"",_xlfn.XLOOKUP(B301,Table1[ID],Table1[address3]),"")</f>
        <v/>
      </c>
      <c r="N301" s="77" t="str">
        <f>IF($B301&lt;&gt;"",_xlfn.XLOOKUP(B301,Table1[ID],Table1[address4]),"")</f>
        <v/>
      </c>
      <c r="O301" s="77" t="str">
        <f>IF($B301&lt;&gt;"",_xlfn.XLOOKUP(B301,Table1[ID],Table1[address5]),"")</f>
        <v/>
      </c>
      <c r="P301" s="77" t="str">
        <f>IF($B301&lt;&gt;"",_xlfn.XLOOKUP(B301,Table1[ID],Table1[address7]),"")</f>
        <v/>
      </c>
      <c r="Q301" s="77" t="str">
        <f>IF($B301&lt;&gt;"",_xlfn.XLOOKUP(B301,Table1[ID],Table1[address6]),"")</f>
        <v/>
      </c>
      <c r="R301" s="76" t="str">
        <f>IF($B301&lt;&gt;"",_xlfn.XLOOKUP(B301,Table1[ID],Table1[bdate]),"")</f>
        <v/>
      </c>
      <c r="S301" s="77" t="str">
        <f>IF($B301&lt;&gt;"",_xlfn.XLOOKUP(B301,Table1[ID],Table1[school_job]),"")</f>
        <v/>
      </c>
      <c r="T301" s="77" t="str">
        <f>IF($B301&lt;&gt;"",_xlfn.XLOOKUP(B301,Table1[ID],Table1[con_father]),"")</f>
        <v/>
      </c>
      <c r="U301" s="77" t="str">
        <f>IF($B301&lt;&gt;"",_xlfn.XLOOKUP(B301,Table1[ID],Table1[notes]),"")</f>
        <v/>
      </c>
      <c r="V301" s="80" t="str">
        <f>IF(B301&lt;&gt;"",IF(_xlfn.FLOOR.MATH(B301,100)=0,"غير موزع",_xlfn.XLOOKUP(_xlfn.FLOOR.MATH(B301,100),Classes!$A$1:$A$8,Classes!$B$1:$B$8,"error")),"")</f>
        <v/>
      </c>
    </row>
    <row r="302" spans="1:22" s="3" customFormat="1">
      <c r="A302" s="72" t="str">
        <f>IF(B302&lt;&gt;"",IF(_xlfn.XLOOKUP(TEXT(B302,"#"),'Standard report'!$B$5:$B$505,'Standard report'!$C$5:$C$505,"nn")="Company","=HYPERLINK("&amp;""""&amp;"https://raw.githubusercontent.com/KyrillosMorgan/preparatory/main/"&amp;B302&amp;".jpg"&amp;""""&amp;",IMAGE("&amp;""""&amp;"https://raw.githubusercontent.com/KyrillosMorgan/preparatory/main/"&amp;B302&amp;".jpg"&amp;""""&amp;"))",""),"")</f>
        <v/>
      </c>
      <c r="B302" s="77"/>
      <c r="C302" s="77" t="str">
        <f>IF(B302&lt;&gt;"",_xlfn.XLOOKUP(Class!B302,Table1[ID],Table1[fname]),"")</f>
        <v/>
      </c>
      <c r="D302" s="76" t="str" cm="1">
        <f t="array" ref="D302">IF((B302&lt;&gt;"")*(COUNTIF(Table2[ID],Class!B302)&lt;&gt;0),INDEX(Attendance_sorted!$A$1:$CV$500,MATCH(Class!B302,Attendance_sorted!$A$1:$A$500),COUNTIF(Table2[ID],Class!B302)+1),"")</f>
        <v/>
      </c>
      <c r="E302" s="77" t="str" cm="1">
        <f t="array" aca="1" ref="E302" ca="1">IF(B302&lt;&gt;"",SUM(('Attendance table'!$A$2:$A$501=Class!B302)*('Attendance table'!$B$2:$CW$501&lt;&gt;"")*('Attendance table'!$B$1:$CW$1&gt;DATE(YEAR(TODAY()),MONTH(TODAY()),DAY(TODAY())-MOD(WEEKDAY(TODAY())-6,7))-((Table3[حساب الحضور من اخر عدد مرات])*7))),"")</f>
        <v/>
      </c>
      <c r="F302" s="79" t="str" cm="1">
        <f t="array" ref="F302">IF(B302&lt;&gt;"",IF(E302*100/Table3[حساب الحضور من اخر عدد مرات]&gt;100,1,E302/Table3[حساب الحضور من اخر عدد مرات]),"")</f>
        <v/>
      </c>
      <c r="G302" s="77" t="str">
        <f>IF(B302&lt;&gt;"",_xlfn.XLOOKUP(B302,Table1[ID],Table1[tel2]),"")</f>
        <v/>
      </c>
      <c r="H302" s="77" t="str">
        <f>IF(B302&lt;&gt;"",_xlfn.XLOOKUP(B302,Table1[ID],Table1[tel4]),"")</f>
        <v/>
      </c>
      <c r="I302" s="77" t="str">
        <f>IF(B302&lt;&gt;"",_xlfn.XLOOKUP(B302,Table1[ID],Table1[tel3]),"")</f>
        <v/>
      </c>
      <c r="J302" s="77" t="str">
        <f>IF(B302&lt;&gt;"",_xlfn.XLOOKUP(B302,Table1[ID],Table1[tel1]),"")</f>
        <v/>
      </c>
      <c r="K302" s="77" t="str">
        <f>IF($B302&lt;&gt;"",_xlfn.XLOOKUP(B302,Table1[ID],Table1[address1]),"")</f>
        <v/>
      </c>
      <c r="L302" s="77" t="str">
        <f>IF($B302&lt;&gt;"",_xlfn.XLOOKUP(B302,Table1[ID],Table1[address2]),"")</f>
        <v/>
      </c>
      <c r="M302" s="77" t="str">
        <f>IF($B302&lt;&gt;"",_xlfn.XLOOKUP(B302,Table1[ID],Table1[address3]),"")</f>
        <v/>
      </c>
      <c r="N302" s="77" t="str">
        <f>IF($B302&lt;&gt;"",_xlfn.XLOOKUP(B302,Table1[ID],Table1[address4]),"")</f>
        <v/>
      </c>
      <c r="O302" s="77" t="str">
        <f>IF($B302&lt;&gt;"",_xlfn.XLOOKUP(B302,Table1[ID],Table1[address5]),"")</f>
        <v/>
      </c>
      <c r="P302" s="77" t="str">
        <f>IF($B302&lt;&gt;"",_xlfn.XLOOKUP(B302,Table1[ID],Table1[address7]),"")</f>
        <v/>
      </c>
      <c r="Q302" s="77" t="str">
        <f>IF($B302&lt;&gt;"",_xlfn.XLOOKUP(B302,Table1[ID],Table1[address6]),"")</f>
        <v/>
      </c>
      <c r="R302" s="76" t="str">
        <f>IF($B302&lt;&gt;"",_xlfn.XLOOKUP(B302,Table1[ID],Table1[bdate]),"")</f>
        <v/>
      </c>
      <c r="S302" s="77" t="str">
        <f>IF($B302&lt;&gt;"",_xlfn.XLOOKUP(B302,Table1[ID],Table1[school_job]),"")</f>
        <v/>
      </c>
      <c r="T302" s="77" t="str">
        <f>IF($B302&lt;&gt;"",_xlfn.XLOOKUP(B302,Table1[ID],Table1[con_father]),"")</f>
        <v/>
      </c>
      <c r="U302" s="77" t="str">
        <f>IF($B302&lt;&gt;"",_xlfn.XLOOKUP(B302,Table1[ID],Table1[notes]),"")</f>
        <v/>
      </c>
      <c r="V302" s="80" t="str">
        <f>IF(B302&lt;&gt;"",IF(_xlfn.FLOOR.MATH(B302,100)=0,"غير موزع",_xlfn.XLOOKUP(_xlfn.FLOOR.MATH(B302,100),Classes!$A$1:$A$8,Classes!$B$1:$B$8,"error")),"")</f>
        <v/>
      </c>
    </row>
    <row r="303" spans="1:22" s="3" customFormat="1">
      <c r="A303" s="72" t="str">
        <f>IF(B303&lt;&gt;"",IF(_xlfn.XLOOKUP(TEXT(B303,"#"),'Standard report'!$B$5:$B$505,'Standard report'!$C$5:$C$505,"nn")="Company","=HYPERLINK("&amp;""""&amp;"https://raw.githubusercontent.com/KyrillosMorgan/preparatory/main/"&amp;B303&amp;".jpg"&amp;""""&amp;",IMAGE("&amp;""""&amp;"https://raw.githubusercontent.com/KyrillosMorgan/preparatory/main/"&amp;B303&amp;".jpg"&amp;""""&amp;"))",""),"")</f>
        <v/>
      </c>
      <c r="B303" s="77"/>
      <c r="C303" s="77" t="str">
        <f>IF(B303&lt;&gt;"",_xlfn.XLOOKUP(Class!B303,Table1[ID],Table1[fname]),"")</f>
        <v/>
      </c>
      <c r="D303" s="76" t="str" cm="1">
        <f t="array" ref="D303">IF((B303&lt;&gt;"")*(COUNTIF(Table2[ID],Class!B303)&lt;&gt;0),INDEX(Attendance_sorted!$A$1:$CV$500,MATCH(Class!B303,Attendance_sorted!$A$1:$A$500),COUNTIF(Table2[ID],Class!B303)+1),"")</f>
        <v/>
      </c>
      <c r="E303" s="77" t="str" cm="1">
        <f t="array" aca="1" ref="E303" ca="1">IF(B303&lt;&gt;"",SUM(('Attendance table'!$A$2:$A$501=Class!B303)*('Attendance table'!$B$2:$CW$501&lt;&gt;"")*('Attendance table'!$B$1:$CW$1&gt;DATE(YEAR(TODAY()),MONTH(TODAY()),DAY(TODAY())-MOD(WEEKDAY(TODAY())-6,7))-((Table3[حساب الحضور من اخر عدد مرات])*7))),"")</f>
        <v/>
      </c>
      <c r="F303" s="79" t="str" cm="1">
        <f t="array" ref="F303">IF(B303&lt;&gt;"",IF(E303*100/Table3[حساب الحضور من اخر عدد مرات]&gt;100,1,E303/Table3[حساب الحضور من اخر عدد مرات]),"")</f>
        <v/>
      </c>
      <c r="G303" s="77" t="str">
        <f>IF(B303&lt;&gt;"",_xlfn.XLOOKUP(B303,Table1[ID],Table1[tel2]),"")</f>
        <v/>
      </c>
      <c r="H303" s="77" t="str">
        <f>IF(B303&lt;&gt;"",_xlfn.XLOOKUP(B303,Table1[ID],Table1[tel4]),"")</f>
        <v/>
      </c>
      <c r="I303" s="77" t="str">
        <f>IF(B303&lt;&gt;"",_xlfn.XLOOKUP(B303,Table1[ID],Table1[tel3]),"")</f>
        <v/>
      </c>
      <c r="J303" s="77" t="str">
        <f>IF(B303&lt;&gt;"",_xlfn.XLOOKUP(B303,Table1[ID],Table1[tel1]),"")</f>
        <v/>
      </c>
      <c r="K303" s="77" t="str">
        <f>IF($B303&lt;&gt;"",_xlfn.XLOOKUP(B303,Table1[ID],Table1[address1]),"")</f>
        <v/>
      </c>
      <c r="L303" s="77" t="str">
        <f>IF($B303&lt;&gt;"",_xlfn.XLOOKUP(B303,Table1[ID],Table1[address2]),"")</f>
        <v/>
      </c>
      <c r="M303" s="77" t="str">
        <f>IF($B303&lt;&gt;"",_xlfn.XLOOKUP(B303,Table1[ID],Table1[address3]),"")</f>
        <v/>
      </c>
      <c r="N303" s="77" t="str">
        <f>IF($B303&lt;&gt;"",_xlfn.XLOOKUP(B303,Table1[ID],Table1[address4]),"")</f>
        <v/>
      </c>
      <c r="O303" s="77" t="str">
        <f>IF($B303&lt;&gt;"",_xlfn.XLOOKUP(B303,Table1[ID],Table1[address5]),"")</f>
        <v/>
      </c>
      <c r="P303" s="77" t="str">
        <f>IF($B303&lt;&gt;"",_xlfn.XLOOKUP(B303,Table1[ID],Table1[address7]),"")</f>
        <v/>
      </c>
      <c r="Q303" s="77" t="str">
        <f>IF($B303&lt;&gt;"",_xlfn.XLOOKUP(B303,Table1[ID],Table1[address6]),"")</f>
        <v/>
      </c>
      <c r="R303" s="76" t="str">
        <f>IF($B303&lt;&gt;"",_xlfn.XLOOKUP(B303,Table1[ID],Table1[bdate]),"")</f>
        <v/>
      </c>
      <c r="S303" s="77" t="str">
        <f>IF($B303&lt;&gt;"",_xlfn.XLOOKUP(B303,Table1[ID],Table1[school_job]),"")</f>
        <v/>
      </c>
      <c r="T303" s="77" t="str">
        <f>IF($B303&lt;&gt;"",_xlfn.XLOOKUP(B303,Table1[ID],Table1[con_father]),"")</f>
        <v/>
      </c>
      <c r="U303" s="77" t="str">
        <f>IF($B303&lt;&gt;"",_xlfn.XLOOKUP(B303,Table1[ID],Table1[notes]),"")</f>
        <v/>
      </c>
      <c r="V303" s="80" t="str">
        <f>IF(B303&lt;&gt;"",IF(_xlfn.FLOOR.MATH(B303,100)=0,"غير موزع",_xlfn.XLOOKUP(_xlfn.FLOOR.MATH(B303,100),Classes!$A$1:$A$8,Classes!$B$1:$B$8,"error")),"")</f>
        <v/>
      </c>
    </row>
    <row r="304" spans="1:22" s="3" customFormat="1">
      <c r="A304" s="72" t="str">
        <f>IF(B304&lt;&gt;"",IF(_xlfn.XLOOKUP(TEXT(B304,"#"),'Standard report'!$B$5:$B$505,'Standard report'!$C$5:$C$505,"nn")="Company","=HYPERLINK("&amp;""""&amp;"https://raw.githubusercontent.com/KyrillosMorgan/preparatory/main/"&amp;B304&amp;".jpg"&amp;""""&amp;",IMAGE("&amp;""""&amp;"https://raw.githubusercontent.com/KyrillosMorgan/preparatory/main/"&amp;B304&amp;".jpg"&amp;""""&amp;"))",""),"")</f>
        <v/>
      </c>
      <c r="B304" s="77"/>
      <c r="C304" s="77" t="str">
        <f>IF(B304&lt;&gt;"",_xlfn.XLOOKUP(Class!B304,Table1[ID],Table1[fname]),"")</f>
        <v/>
      </c>
      <c r="D304" s="76" t="str" cm="1">
        <f t="array" ref="D304">IF((B304&lt;&gt;"")*(COUNTIF(Table2[ID],Class!B304)&lt;&gt;0),INDEX(Attendance_sorted!$A$1:$CV$500,MATCH(Class!B304,Attendance_sorted!$A$1:$A$500),COUNTIF(Table2[ID],Class!B304)+1),"")</f>
        <v/>
      </c>
      <c r="E304" s="77" t="str" cm="1">
        <f t="array" aca="1" ref="E304" ca="1">IF(B304&lt;&gt;"",SUM(('Attendance table'!$A$2:$A$501=Class!B304)*('Attendance table'!$B$2:$CW$501&lt;&gt;"")*('Attendance table'!$B$1:$CW$1&gt;DATE(YEAR(TODAY()),MONTH(TODAY()),DAY(TODAY())-MOD(WEEKDAY(TODAY())-6,7))-((Table3[حساب الحضور من اخر عدد مرات])*7))),"")</f>
        <v/>
      </c>
      <c r="F304" s="79" t="str" cm="1">
        <f t="array" ref="F304">IF(B304&lt;&gt;"",IF(E304*100/Table3[حساب الحضور من اخر عدد مرات]&gt;100,1,E304/Table3[حساب الحضور من اخر عدد مرات]),"")</f>
        <v/>
      </c>
      <c r="G304" s="77" t="str">
        <f>IF(B304&lt;&gt;"",_xlfn.XLOOKUP(B304,Table1[ID],Table1[tel2]),"")</f>
        <v/>
      </c>
      <c r="H304" s="77" t="str">
        <f>IF(B304&lt;&gt;"",_xlfn.XLOOKUP(B304,Table1[ID],Table1[tel4]),"")</f>
        <v/>
      </c>
      <c r="I304" s="77" t="str">
        <f>IF(B304&lt;&gt;"",_xlfn.XLOOKUP(B304,Table1[ID],Table1[tel3]),"")</f>
        <v/>
      </c>
      <c r="J304" s="77" t="str">
        <f>IF(B304&lt;&gt;"",_xlfn.XLOOKUP(B304,Table1[ID],Table1[tel1]),"")</f>
        <v/>
      </c>
      <c r="K304" s="77" t="str">
        <f>IF($B304&lt;&gt;"",_xlfn.XLOOKUP(B304,Table1[ID],Table1[address1]),"")</f>
        <v/>
      </c>
      <c r="L304" s="77" t="str">
        <f>IF($B304&lt;&gt;"",_xlfn.XLOOKUP(B304,Table1[ID],Table1[address2]),"")</f>
        <v/>
      </c>
      <c r="M304" s="77" t="str">
        <f>IF($B304&lt;&gt;"",_xlfn.XLOOKUP(B304,Table1[ID],Table1[address3]),"")</f>
        <v/>
      </c>
      <c r="N304" s="77" t="str">
        <f>IF($B304&lt;&gt;"",_xlfn.XLOOKUP(B304,Table1[ID],Table1[address4]),"")</f>
        <v/>
      </c>
      <c r="O304" s="77" t="str">
        <f>IF($B304&lt;&gt;"",_xlfn.XLOOKUP(B304,Table1[ID],Table1[address5]),"")</f>
        <v/>
      </c>
      <c r="P304" s="77" t="str">
        <f>IF($B304&lt;&gt;"",_xlfn.XLOOKUP(B304,Table1[ID],Table1[address7]),"")</f>
        <v/>
      </c>
      <c r="Q304" s="77" t="str">
        <f>IF($B304&lt;&gt;"",_xlfn.XLOOKUP(B304,Table1[ID],Table1[address6]),"")</f>
        <v/>
      </c>
      <c r="R304" s="76" t="str">
        <f>IF($B304&lt;&gt;"",_xlfn.XLOOKUP(B304,Table1[ID],Table1[bdate]),"")</f>
        <v/>
      </c>
      <c r="S304" s="77" t="str">
        <f>IF($B304&lt;&gt;"",_xlfn.XLOOKUP(B304,Table1[ID],Table1[school_job]),"")</f>
        <v/>
      </c>
      <c r="T304" s="77" t="str">
        <f>IF($B304&lt;&gt;"",_xlfn.XLOOKUP(B304,Table1[ID],Table1[con_father]),"")</f>
        <v/>
      </c>
      <c r="U304" s="77" t="str">
        <f>IF($B304&lt;&gt;"",_xlfn.XLOOKUP(B304,Table1[ID],Table1[notes]),"")</f>
        <v/>
      </c>
      <c r="V304" s="80" t="str">
        <f>IF(B304&lt;&gt;"",IF(_xlfn.FLOOR.MATH(B304,100)=0,"غير موزع",_xlfn.XLOOKUP(_xlfn.FLOOR.MATH(B304,100),Classes!$A$1:$A$8,Classes!$B$1:$B$8,"error")),"")</f>
        <v/>
      </c>
    </row>
    <row r="305" spans="1:22" s="3" customFormat="1">
      <c r="A305" s="72" t="str">
        <f>IF(B305&lt;&gt;"",IF(_xlfn.XLOOKUP(TEXT(B305,"#"),'Standard report'!$B$5:$B$505,'Standard report'!$C$5:$C$505,"nn")="Company","=HYPERLINK("&amp;""""&amp;"https://raw.githubusercontent.com/KyrillosMorgan/preparatory/main/"&amp;B305&amp;".jpg"&amp;""""&amp;",IMAGE("&amp;""""&amp;"https://raw.githubusercontent.com/KyrillosMorgan/preparatory/main/"&amp;B305&amp;".jpg"&amp;""""&amp;"))",""),"")</f>
        <v/>
      </c>
      <c r="B305" s="77"/>
      <c r="C305" s="77" t="str">
        <f>IF(B305&lt;&gt;"",_xlfn.XLOOKUP(Class!B305,Table1[ID],Table1[fname]),"")</f>
        <v/>
      </c>
      <c r="D305" s="76" t="str" cm="1">
        <f t="array" ref="D305">IF((B305&lt;&gt;"")*(COUNTIF(Table2[ID],Class!B305)&lt;&gt;0),INDEX(Attendance_sorted!$A$1:$CV$500,MATCH(Class!B305,Attendance_sorted!$A$1:$A$500),COUNTIF(Table2[ID],Class!B305)+1),"")</f>
        <v/>
      </c>
      <c r="E305" s="77" t="str" cm="1">
        <f t="array" aca="1" ref="E305" ca="1">IF(B305&lt;&gt;"",SUM(('Attendance table'!$A$2:$A$501=Class!B305)*('Attendance table'!$B$2:$CW$501&lt;&gt;"")*('Attendance table'!$B$1:$CW$1&gt;DATE(YEAR(TODAY()),MONTH(TODAY()),DAY(TODAY())-MOD(WEEKDAY(TODAY())-6,7))-((Table3[حساب الحضور من اخر عدد مرات])*7))),"")</f>
        <v/>
      </c>
      <c r="F305" s="79" t="str" cm="1">
        <f t="array" ref="F305">IF(B305&lt;&gt;"",IF(E305*100/Table3[حساب الحضور من اخر عدد مرات]&gt;100,1,E305/Table3[حساب الحضور من اخر عدد مرات]),"")</f>
        <v/>
      </c>
      <c r="G305" s="77" t="str">
        <f>IF(B305&lt;&gt;"",_xlfn.XLOOKUP(B305,Table1[ID],Table1[tel2]),"")</f>
        <v/>
      </c>
      <c r="H305" s="77" t="str">
        <f>IF(B305&lt;&gt;"",_xlfn.XLOOKUP(B305,Table1[ID],Table1[tel4]),"")</f>
        <v/>
      </c>
      <c r="I305" s="77" t="str">
        <f>IF(B305&lt;&gt;"",_xlfn.XLOOKUP(B305,Table1[ID],Table1[tel3]),"")</f>
        <v/>
      </c>
      <c r="J305" s="77" t="str">
        <f>IF(B305&lt;&gt;"",_xlfn.XLOOKUP(B305,Table1[ID],Table1[tel1]),"")</f>
        <v/>
      </c>
      <c r="K305" s="77" t="str">
        <f>IF($B305&lt;&gt;"",_xlfn.XLOOKUP(B305,Table1[ID],Table1[address1]),"")</f>
        <v/>
      </c>
      <c r="L305" s="77" t="str">
        <f>IF($B305&lt;&gt;"",_xlfn.XLOOKUP(B305,Table1[ID],Table1[address2]),"")</f>
        <v/>
      </c>
      <c r="M305" s="77" t="str">
        <f>IF($B305&lt;&gt;"",_xlfn.XLOOKUP(B305,Table1[ID],Table1[address3]),"")</f>
        <v/>
      </c>
      <c r="N305" s="77" t="str">
        <f>IF($B305&lt;&gt;"",_xlfn.XLOOKUP(B305,Table1[ID],Table1[address4]),"")</f>
        <v/>
      </c>
      <c r="O305" s="77" t="str">
        <f>IF($B305&lt;&gt;"",_xlfn.XLOOKUP(B305,Table1[ID],Table1[address5]),"")</f>
        <v/>
      </c>
      <c r="P305" s="77" t="str">
        <f>IF($B305&lt;&gt;"",_xlfn.XLOOKUP(B305,Table1[ID],Table1[address7]),"")</f>
        <v/>
      </c>
      <c r="Q305" s="77" t="str">
        <f>IF($B305&lt;&gt;"",_xlfn.XLOOKUP(B305,Table1[ID],Table1[address6]),"")</f>
        <v/>
      </c>
      <c r="R305" s="76" t="str">
        <f>IF($B305&lt;&gt;"",_xlfn.XLOOKUP(B305,Table1[ID],Table1[bdate]),"")</f>
        <v/>
      </c>
      <c r="S305" s="77" t="str">
        <f>IF($B305&lt;&gt;"",_xlfn.XLOOKUP(B305,Table1[ID],Table1[school_job]),"")</f>
        <v/>
      </c>
      <c r="T305" s="77" t="str">
        <f>IF($B305&lt;&gt;"",_xlfn.XLOOKUP(B305,Table1[ID],Table1[con_father]),"")</f>
        <v/>
      </c>
      <c r="U305" s="77" t="str">
        <f>IF($B305&lt;&gt;"",_xlfn.XLOOKUP(B305,Table1[ID],Table1[notes]),"")</f>
        <v/>
      </c>
      <c r="V305" s="80" t="str">
        <f>IF(B305&lt;&gt;"",IF(_xlfn.FLOOR.MATH(B305,100)=0,"غير موزع",_xlfn.XLOOKUP(_xlfn.FLOOR.MATH(B305,100),Classes!$A$1:$A$8,Classes!$B$1:$B$8,"error")),"")</f>
        <v/>
      </c>
    </row>
    <row r="306" spans="1:22" s="3" customFormat="1">
      <c r="A306" s="72" t="str">
        <f>IF(B306&lt;&gt;"",IF(_xlfn.XLOOKUP(TEXT(B306,"#"),'Standard report'!$B$5:$B$505,'Standard report'!$C$5:$C$505,"nn")="Company","=HYPERLINK("&amp;""""&amp;"https://raw.githubusercontent.com/KyrillosMorgan/preparatory/main/"&amp;B306&amp;".jpg"&amp;""""&amp;",IMAGE("&amp;""""&amp;"https://raw.githubusercontent.com/KyrillosMorgan/preparatory/main/"&amp;B306&amp;".jpg"&amp;""""&amp;"))",""),"")</f>
        <v/>
      </c>
      <c r="B306" s="77"/>
      <c r="C306" s="77" t="str">
        <f>IF(B306&lt;&gt;"",_xlfn.XLOOKUP(Class!B306,Table1[ID],Table1[fname]),"")</f>
        <v/>
      </c>
      <c r="D306" s="76" t="str" cm="1">
        <f t="array" ref="D306">IF((B306&lt;&gt;"")*(COUNTIF(Table2[ID],Class!B306)&lt;&gt;0),INDEX(Attendance_sorted!$A$1:$CV$500,MATCH(Class!B306,Attendance_sorted!$A$1:$A$500),COUNTIF(Table2[ID],Class!B306)+1),"")</f>
        <v/>
      </c>
      <c r="E306" s="77" t="str" cm="1">
        <f t="array" aca="1" ref="E306" ca="1">IF(B306&lt;&gt;"",SUM(('Attendance table'!$A$2:$A$501=Class!B306)*('Attendance table'!$B$2:$CW$501&lt;&gt;"")*('Attendance table'!$B$1:$CW$1&gt;DATE(YEAR(TODAY()),MONTH(TODAY()),DAY(TODAY())-MOD(WEEKDAY(TODAY())-6,7))-((Table3[حساب الحضور من اخر عدد مرات])*7))),"")</f>
        <v/>
      </c>
      <c r="F306" s="79" t="str" cm="1">
        <f t="array" ref="F306">IF(B306&lt;&gt;"",IF(E306*100/Table3[حساب الحضور من اخر عدد مرات]&gt;100,1,E306/Table3[حساب الحضور من اخر عدد مرات]),"")</f>
        <v/>
      </c>
      <c r="G306" s="77" t="str">
        <f>IF(B306&lt;&gt;"",_xlfn.XLOOKUP(B306,Table1[ID],Table1[tel2]),"")</f>
        <v/>
      </c>
      <c r="H306" s="77" t="str">
        <f>IF(B306&lt;&gt;"",_xlfn.XLOOKUP(B306,Table1[ID],Table1[tel4]),"")</f>
        <v/>
      </c>
      <c r="I306" s="77" t="str">
        <f>IF(B306&lt;&gt;"",_xlfn.XLOOKUP(B306,Table1[ID],Table1[tel3]),"")</f>
        <v/>
      </c>
      <c r="J306" s="77" t="str">
        <f>IF(B306&lt;&gt;"",_xlfn.XLOOKUP(B306,Table1[ID],Table1[tel1]),"")</f>
        <v/>
      </c>
      <c r="K306" s="77" t="str">
        <f>IF($B306&lt;&gt;"",_xlfn.XLOOKUP(B306,Table1[ID],Table1[address1]),"")</f>
        <v/>
      </c>
      <c r="L306" s="77" t="str">
        <f>IF($B306&lt;&gt;"",_xlfn.XLOOKUP(B306,Table1[ID],Table1[address2]),"")</f>
        <v/>
      </c>
      <c r="M306" s="77" t="str">
        <f>IF($B306&lt;&gt;"",_xlfn.XLOOKUP(B306,Table1[ID],Table1[address3]),"")</f>
        <v/>
      </c>
      <c r="N306" s="77" t="str">
        <f>IF($B306&lt;&gt;"",_xlfn.XLOOKUP(B306,Table1[ID],Table1[address4]),"")</f>
        <v/>
      </c>
      <c r="O306" s="77" t="str">
        <f>IF($B306&lt;&gt;"",_xlfn.XLOOKUP(B306,Table1[ID],Table1[address5]),"")</f>
        <v/>
      </c>
      <c r="P306" s="77" t="str">
        <f>IF($B306&lt;&gt;"",_xlfn.XLOOKUP(B306,Table1[ID],Table1[address7]),"")</f>
        <v/>
      </c>
      <c r="Q306" s="77" t="str">
        <f>IF($B306&lt;&gt;"",_xlfn.XLOOKUP(B306,Table1[ID],Table1[address6]),"")</f>
        <v/>
      </c>
      <c r="R306" s="76" t="str">
        <f>IF($B306&lt;&gt;"",_xlfn.XLOOKUP(B306,Table1[ID],Table1[bdate]),"")</f>
        <v/>
      </c>
      <c r="S306" s="77" t="str">
        <f>IF($B306&lt;&gt;"",_xlfn.XLOOKUP(B306,Table1[ID],Table1[school_job]),"")</f>
        <v/>
      </c>
      <c r="T306" s="77" t="str">
        <f>IF($B306&lt;&gt;"",_xlfn.XLOOKUP(B306,Table1[ID],Table1[con_father]),"")</f>
        <v/>
      </c>
      <c r="U306" s="77" t="str">
        <f>IF($B306&lt;&gt;"",_xlfn.XLOOKUP(B306,Table1[ID],Table1[notes]),"")</f>
        <v/>
      </c>
      <c r="V306" s="80" t="str">
        <f>IF(B306&lt;&gt;"",IF(_xlfn.FLOOR.MATH(B306,100)=0,"غير موزع",_xlfn.XLOOKUP(_xlfn.FLOOR.MATH(B306,100),Classes!$A$1:$A$8,Classes!$B$1:$B$8,"error")),"")</f>
        <v/>
      </c>
    </row>
    <row r="307" spans="1:22" s="3" customFormat="1">
      <c r="A307" s="72" t="str">
        <f>IF(B307&lt;&gt;"",IF(_xlfn.XLOOKUP(TEXT(B307,"#"),'Standard report'!$B$5:$B$505,'Standard report'!$C$5:$C$505,"nn")="Company","=HYPERLINK("&amp;""""&amp;"https://raw.githubusercontent.com/KyrillosMorgan/preparatory/main/"&amp;B307&amp;".jpg"&amp;""""&amp;",IMAGE("&amp;""""&amp;"https://raw.githubusercontent.com/KyrillosMorgan/preparatory/main/"&amp;B307&amp;".jpg"&amp;""""&amp;"))",""),"")</f>
        <v/>
      </c>
      <c r="B307" s="77"/>
      <c r="C307" s="77" t="str">
        <f>IF(B307&lt;&gt;"",_xlfn.XLOOKUP(Class!B307,Table1[ID],Table1[fname]),"")</f>
        <v/>
      </c>
      <c r="D307" s="76" t="str" cm="1">
        <f t="array" ref="D307">IF((B307&lt;&gt;"")*(COUNTIF(Table2[ID],Class!B307)&lt;&gt;0),INDEX(Attendance_sorted!$A$1:$CV$500,MATCH(Class!B307,Attendance_sorted!$A$1:$A$500),COUNTIF(Table2[ID],Class!B307)+1),"")</f>
        <v/>
      </c>
      <c r="E307" s="77" t="str" cm="1">
        <f t="array" aca="1" ref="E307" ca="1">IF(B307&lt;&gt;"",SUM(('Attendance table'!$A$2:$A$501=Class!B307)*('Attendance table'!$B$2:$CW$501&lt;&gt;"")*('Attendance table'!$B$1:$CW$1&gt;DATE(YEAR(TODAY()),MONTH(TODAY()),DAY(TODAY())-MOD(WEEKDAY(TODAY())-6,7))-((Table3[حساب الحضور من اخر عدد مرات])*7))),"")</f>
        <v/>
      </c>
      <c r="F307" s="79" t="str" cm="1">
        <f t="array" ref="F307">IF(B307&lt;&gt;"",IF(E307*100/Table3[حساب الحضور من اخر عدد مرات]&gt;100,1,E307/Table3[حساب الحضور من اخر عدد مرات]),"")</f>
        <v/>
      </c>
      <c r="G307" s="77" t="str">
        <f>IF(B307&lt;&gt;"",_xlfn.XLOOKUP(B307,Table1[ID],Table1[tel2]),"")</f>
        <v/>
      </c>
      <c r="H307" s="77" t="str">
        <f>IF(B307&lt;&gt;"",_xlfn.XLOOKUP(B307,Table1[ID],Table1[tel4]),"")</f>
        <v/>
      </c>
      <c r="I307" s="77" t="str">
        <f>IF(B307&lt;&gt;"",_xlfn.XLOOKUP(B307,Table1[ID],Table1[tel3]),"")</f>
        <v/>
      </c>
      <c r="J307" s="77" t="str">
        <f>IF(B307&lt;&gt;"",_xlfn.XLOOKUP(B307,Table1[ID],Table1[tel1]),"")</f>
        <v/>
      </c>
      <c r="K307" s="77" t="str">
        <f>IF($B307&lt;&gt;"",_xlfn.XLOOKUP(B307,Table1[ID],Table1[address1]),"")</f>
        <v/>
      </c>
      <c r="L307" s="77" t="str">
        <f>IF($B307&lt;&gt;"",_xlfn.XLOOKUP(B307,Table1[ID],Table1[address2]),"")</f>
        <v/>
      </c>
      <c r="M307" s="77" t="str">
        <f>IF($B307&lt;&gt;"",_xlfn.XLOOKUP(B307,Table1[ID],Table1[address3]),"")</f>
        <v/>
      </c>
      <c r="N307" s="77" t="str">
        <f>IF($B307&lt;&gt;"",_xlfn.XLOOKUP(B307,Table1[ID],Table1[address4]),"")</f>
        <v/>
      </c>
      <c r="O307" s="77" t="str">
        <f>IF($B307&lt;&gt;"",_xlfn.XLOOKUP(B307,Table1[ID],Table1[address5]),"")</f>
        <v/>
      </c>
      <c r="P307" s="77" t="str">
        <f>IF($B307&lt;&gt;"",_xlfn.XLOOKUP(B307,Table1[ID],Table1[address7]),"")</f>
        <v/>
      </c>
      <c r="Q307" s="77" t="str">
        <f>IF($B307&lt;&gt;"",_xlfn.XLOOKUP(B307,Table1[ID],Table1[address6]),"")</f>
        <v/>
      </c>
      <c r="R307" s="76" t="str">
        <f>IF($B307&lt;&gt;"",_xlfn.XLOOKUP(B307,Table1[ID],Table1[bdate]),"")</f>
        <v/>
      </c>
      <c r="S307" s="77" t="str">
        <f>IF($B307&lt;&gt;"",_xlfn.XLOOKUP(B307,Table1[ID],Table1[school_job]),"")</f>
        <v/>
      </c>
      <c r="T307" s="77" t="str">
        <f>IF($B307&lt;&gt;"",_xlfn.XLOOKUP(B307,Table1[ID],Table1[con_father]),"")</f>
        <v/>
      </c>
      <c r="U307" s="77" t="str">
        <f>IF($B307&lt;&gt;"",_xlfn.XLOOKUP(B307,Table1[ID],Table1[notes]),"")</f>
        <v/>
      </c>
      <c r="V307" s="80" t="str">
        <f>IF(B307&lt;&gt;"",IF(_xlfn.FLOOR.MATH(B307,100)=0,"غير موزع",_xlfn.XLOOKUP(_xlfn.FLOOR.MATH(B307,100),Classes!$A$1:$A$8,Classes!$B$1:$B$8,"error")),"")</f>
        <v/>
      </c>
    </row>
    <row r="308" spans="1:22" s="3" customFormat="1">
      <c r="A308" s="72" t="str">
        <f>IF(B308&lt;&gt;"",IF(_xlfn.XLOOKUP(TEXT(B308,"#"),'Standard report'!$B$5:$B$505,'Standard report'!$C$5:$C$505,"nn")="Company","=HYPERLINK("&amp;""""&amp;"https://raw.githubusercontent.com/KyrillosMorgan/preparatory/main/"&amp;B308&amp;".jpg"&amp;""""&amp;",IMAGE("&amp;""""&amp;"https://raw.githubusercontent.com/KyrillosMorgan/preparatory/main/"&amp;B308&amp;".jpg"&amp;""""&amp;"))",""),"")</f>
        <v/>
      </c>
      <c r="B308" s="77"/>
      <c r="C308" s="77" t="str">
        <f>IF(B308&lt;&gt;"",_xlfn.XLOOKUP(Class!B308,Table1[ID],Table1[fname]),"")</f>
        <v/>
      </c>
      <c r="D308" s="76" t="str" cm="1">
        <f t="array" ref="D308">IF((B308&lt;&gt;"")*(COUNTIF(Table2[ID],Class!B308)&lt;&gt;0),INDEX(Attendance_sorted!$A$1:$CV$500,MATCH(Class!B308,Attendance_sorted!$A$1:$A$500),COUNTIF(Table2[ID],Class!B308)+1),"")</f>
        <v/>
      </c>
      <c r="E308" s="77" t="str" cm="1">
        <f t="array" aca="1" ref="E308" ca="1">IF(B308&lt;&gt;"",SUM(('Attendance table'!$A$2:$A$501=Class!B308)*('Attendance table'!$B$2:$CW$501&lt;&gt;"")*('Attendance table'!$B$1:$CW$1&gt;DATE(YEAR(TODAY()),MONTH(TODAY()),DAY(TODAY())-MOD(WEEKDAY(TODAY())-6,7))-((Table3[حساب الحضور من اخر عدد مرات])*7))),"")</f>
        <v/>
      </c>
      <c r="F308" s="79" t="str" cm="1">
        <f t="array" ref="F308">IF(B308&lt;&gt;"",IF(E308*100/Table3[حساب الحضور من اخر عدد مرات]&gt;100,1,E308/Table3[حساب الحضور من اخر عدد مرات]),"")</f>
        <v/>
      </c>
      <c r="G308" s="77" t="str">
        <f>IF(B308&lt;&gt;"",_xlfn.XLOOKUP(B308,Table1[ID],Table1[tel2]),"")</f>
        <v/>
      </c>
      <c r="H308" s="77" t="str">
        <f>IF(B308&lt;&gt;"",_xlfn.XLOOKUP(B308,Table1[ID],Table1[tel4]),"")</f>
        <v/>
      </c>
      <c r="I308" s="77" t="str">
        <f>IF(B308&lt;&gt;"",_xlfn.XLOOKUP(B308,Table1[ID],Table1[tel3]),"")</f>
        <v/>
      </c>
      <c r="J308" s="77" t="str">
        <f>IF(B308&lt;&gt;"",_xlfn.XLOOKUP(B308,Table1[ID],Table1[tel1]),"")</f>
        <v/>
      </c>
      <c r="K308" s="77" t="str">
        <f>IF($B308&lt;&gt;"",_xlfn.XLOOKUP(B308,Table1[ID],Table1[address1]),"")</f>
        <v/>
      </c>
      <c r="L308" s="77" t="str">
        <f>IF($B308&lt;&gt;"",_xlfn.XLOOKUP(B308,Table1[ID],Table1[address2]),"")</f>
        <v/>
      </c>
      <c r="M308" s="77" t="str">
        <f>IF($B308&lt;&gt;"",_xlfn.XLOOKUP(B308,Table1[ID],Table1[address3]),"")</f>
        <v/>
      </c>
      <c r="N308" s="77" t="str">
        <f>IF($B308&lt;&gt;"",_xlfn.XLOOKUP(B308,Table1[ID],Table1[address4]),"")</f>
        <v/>
      </c>
      <c r="O308" s="77" t="str">
        <f>IF($B308&lt;&gt;"",_xlfn.XLOOKUP(B308,Table1[ID],Table1[address5]),"")</f>
        <v/>
      </c>
      <c r="P308" s="77" t="str">
        <f>IF($B308&lt;&gt;"",_xlfn.XLOOKUP(B308,Table1[ID],Table1[address7]),"")</f>
        <v/>
      </c>
      <c r="Q308" s="77" t="str">
        <f>IF($B308&lt;&gt;"",_xlfn.XLOOKUP(B308,Table1[ID],Table1[address6]),"")</f>
        <v/>
      </c>
      <c r="R308" s="76" t="str">
        <f>IF($B308&lt;&gt;"",_xlfn.XLOOKUP(B308,Table1[ID],Table1[bdate]),"")</f>
        <v/>
      </c>
      <c r="S308" s="77" t="str">
        <f>IF($B308&lt;&gt;"",_xlfn.XLOOKUP(B308,Table1[ID],Table1[school_job]),"")</f>
        <v/>
      </c>
      <c r="T308" s="77" t="str">
        <f>IF($B308&lt;&gt;"",_xlfn.XLOOKUP(B308,Table1[ID],Table1[con_father]),"")</f>
        <v/>
      </c>
      <c r="U308" s="77" t="str">
        <f>IF($B308&lt;&gt;"",_xlfn.XLOOKUP(B308,Table1[ID],Table1[notes]),"")</f>
        <v/>
      </c>
      <c r="V308" s="80" t="str">
        <f>IF(B308&lt;&gt;"",IF(_xlfn.FLOOR.MATH(B308,100)=0,"غير موزع",_xlfn.XLOOKUP(_xlfn.FLOOR.MATH(B308,100),Classes!$A$1:$A$8,Classes!$B$1:$B$8,"error")),"")</f>
        <v/>
      </c>
    </row>
    <row r="309" spans="1:22" s="3" customFormat="1">
      <c r="A309" s="72" t="str">
        <f>IF(B309&lt;&gt;"",IF(_xlfn.XLOOKUP(TEXT(B309,"#"),'Standard report'!$B$5:$B$505,'Standard report'!$C$5:$C$505,"nn")="Company","=HYPERLINK("&amp;""""&amp;"https://raw.githubusercontent.com/KyrillosMorgan/preparatory/main/"&amp;B309&amp;".jpg"&amp;""""&amp;",IMAGE("&amp;""""&amp;"https://raw.githubusercontent.com/KyrillosMorgan/preparatory/main/"&amp;B309&amp;".jpg"&amp;""""&amp;"))",""),"")</f>
        <v/>
      </c>
      <c r="B309" s="77"/>
      <c r="C309" s="77" t="str">
        <f>IF(B309&lt;&gt;"",_xlfn.XLOOKUP(Class!B309,Table1[ID],Table1[fname]),"")</f>
        <v/>
      </c>
      <c r="D309" s="76" t="str" cm="1">
        <f t="array" ref="D309">IF((B309&lt;&gt;"")*(COUNTIF(Table2[ID],Class!B309)&lt;&gt;0),INDEX(Attendance_sorted!$A$1:$CV$500,MATCH(Class!B309,Attendance_sorted!$A$1:$A$500),COUNTIF(Table2[ID],Class!B309)+1),"")</f>
        <v/>
      </c>
      <c r="E309" s="77" t="str" cm="1">
        <f t="array" aca="1" ref="E309" ca="1">IF(B309&lt;&gt;"",SUM(('Attendance table'!$A$2:$A$501=Class!B309)*('Attendance table'!$B$2:$CW$501&lt;&gt;"")*('Attendance table'!$B$1:$CW$1&gt;DATE(YEAR(TODAY()),MONTH(TODAY()),DAY(TODAY())-MOD(WEEKDAY(TODAY())-6,7))-((Table3[حساب الحضور من اخر عدد مرات])*7))),"")</f>
        <v/>
      </c>
      <c r="F309" s="79" t="str" cm="1">
        <f t="array" ref="F309">IF(B309&lt;&gt;"",IF(E309*100/Table3[حساب الحضور من اخر عدد مرات]&gt;100,1,E309/Table3[حساب الحضور من اخر عدد مرات]),"")</f>
        <v/>
      </c>
      <c r="G309" s="77" t="str">
        <f>IF(B309&lt;&gt;"",_xlfn.XLOOKUP(B309,Table1[ID],Table1[tel2]),"")</f>
        <v/>
      </c>
      <c r="H309" s="77" t="str">
        <f>IF(B309&lt;&gt;"",_xlfn.XLOOKUP(B309,Table1[ID],Table1[tel4]),"")</f>
        <v/>
      </c>
      <c r="I309" s="77" t="str">
        <f>IF(B309&lt;&gt;"",_xlfn.XLOOKUP(B309,Table1[ID],Table1[tel3]),"")</f>
        <v/>
      </c>
      <c r="J309" s="77" t="str">
        <f>IF(B309&lt;&gt;"",_xlfn.XLOOKUP(B309,Table1[ID],Table1[tel1]),"")</f>
        <v/>
      </c>
      <c r="K309" s="77" t="str">
        <f>IF($B309&lt;&gt;"",_xlfn.XLOOKUP(B309,Table1[ID],Table1[address1]),"")</f>
        <v/>
      </c>
      <c r="L309" s="77" t="str">
        <f>IF($B309&lt;&gt;"",_xlfn.XLOOKUP(B309,Table1[ID],Table1[address2]),"")</f>
        <v/>
      </c>
      <c r="M309" s="77" t="str">
        <f>IF($B309&lt;&gt;"",_xlfn.XLOOKUP(B309,Table1[ID],Table1[address3]),"")</f>
        <v/>
      </c>
      <c r="N309" s="77" t="str">
        <f>IF($B309&lt;&gt;"",_xlfn.XLOOKUP(B309,Table1[ID],Table1[address4]),"")</f>
        <v/>
      </c>
      <c r="O309" s="77" t="str">
        <f>IF($B309&lt;&gt;"",_xlfn.XLOOKUP(B309,Table1[ID],Table1[address5]),"")</f>
        <v/>
      </c>
      <c r="P309" s="77" t="str">
        <f>IF($B309&lt;&gt;"",_xlfn.XLOOKUP(B309,Table1[ID],Table1[address7]),"")</f>
        <v/>
      </c>
      <c r="Q309" s="77" t="str">
        <f>IF($B309&lt;&gt;"",_xlfn.XLOOKUP(B309,Table1[ID],Table1[address6]),"")</f>
        <v/>
      </c>
      <c r="R309" s="76" t="str">
        <f>IF($B309&lt;&gt;"",_xlfn.XLOOKUP(B309,Table1[ID],Table1[bdate]),"")</f>
        <v/>
      </c>
      <c r="S309" s="77" t="str">
        <f>IF($B309&lt;&gt;"",_xlfn.XLOOKUP(B309,Table1[ID],Table1[school_job]),"")</f>
        <v/>
      </c>
      <c r="T309" s="77" t="str">
        <f>IF($B309&lt;&gt;"",_xlfn.XLOOKUP(B309,Table1[ID],Table1[con_father]),"")</f>
        <v/>
      </c>
      <c r="U309" s="77" t="str">
        <f>IF($B309&lt;&gt;"",_xlfn.XLOOKUP(B309,Table1[ID],Table1[notes]),"")</f>
        <v/>
      </c>
      <c r="V309" s="80" t="str">
        <f>IF(B309&lt;&gt;"",IF(_xlfn.FLOOR.MATH(B309,100)=0,"غير موزع",_xlfn.XLOOKUP(_xlfn.FLOOR.MATH(B309,100),Classes!$A$1:$A$8,Classes!$B$1:$B$8,"error")),"")</f>
        <v/>
      </c>
    </row>
    <row r="310" spans="1:22" s="3" customFormat="1">
      <c r="A310" s="72" t="str">
        <f>IF(B310&lt;&gt;"",IF(_xlfn.XLOOKUP(TEXT(B310,"#"),'Standard report'!$B$5:$B$505,'Standard report'!$C$5:$C$505,"nn")="Company","=HYPERLINK("&amp;""""&amp;"https://raw.githubusercontent.com/KyrillosMorgan/preparatory/main/"&amp;B310&amp;".jpg"&amp;""""&amp;",IMAGE("&amp;""""&amp;"https://raw.githubusercontent.com/KyrillosMorgan/preparatory/main/"&amp;B310&amp;".jpg"&amp;""""&amp;"))",""),"")</f>
        <v/>
      </c>
      <c r="B310" s="77"/>
      <c r="C310" s="77" t="str">
        <f>IF(B310&lt;&gt;"",_xlfn.XLOOKUP(Class!B310,Table1[ID],Table1[fname]),"")</f>
        <v/>
      </c>
      <c r="D310" s="76" t="str" cm="1">
        <f t="array" ref="D310">IF((B310&lt;&gt;"")*(COUNTIF(Table2[ID],Class!B310)&lt;&gt;0),INDEX(Attendance_sorted!$A$1:$CV$500,MATCH(Class!B310,Attendance_sorted!$A$1:$A$500),COUNTIF(Table2[ID],Class!B310)+1),"")</f>
        <v/>
      </c>
      <c r="E310" s="77" t="str" cm="1">
        <f t="array" aca="1" ref="E310" ca="1">IF(B310&lt;&gt;"",SUM(('Attendance table'!$A$2:$A$501=Class!B310)*('Attendance table'!$B$2:$CW$501&lt;&gt;"")*('Attendance table'!$B$1:$CW$1&gt;DATE(YEAR(TODAY()),MONTH(TODAY()),DAY(TODAY())-MOD(WEEKDAY(TODAY())-6,7))-((Table3[حساب الحضور من اخر عدد مرات])*7))),"")</f>
        <v/>
      </c>
      <c r="F310" s="79" t="str" cm="1">
        <f t="array" ref="F310">IF(B310&lt;&gt;"",IF(E310*100/Table3[حساب الحضور من اخر عدد مرات]&gt;100,1,E310/Table3[حساب الحضور من اخر عدد مرات]),"")</f>
        <v/>
      </c>
      <c r="G310" s="77" t="str">
        <f>IF(B310&lt;&gt;"",_xlfn.XLOOKUP(B310,Table1[ID],Table1[tel2]),"")</f>
        <v/>
      </c>
      <c r="H310" s="77" t="str">
        <f>IF(B310&lt;&gt;"",_xlfn.XLOOKUP(B310,Table1[ID],Table1[tel4]),"")</f>
        <v/>
      </c>
      <c r="I310" s="77" t="str">
        <f>IF(B310&lt;&gt;"",_xlfn.XLOOKUP(B310,Table1[ID],Table1[tel3]),"")</f>
        <v/>
      </c>
      <c r="J310" s="77" t="str">
        <f>IF(B310&lt;&gt;"",_xlfn.XLOOKUP(B310,Table1[ID],Table1[tel1]),"")</f>
        <v/>
      </c>
      <c r="K310" s="77" t="str">
        <f>IF($B310&lt;&gt;"",_xlfn.XLOOKUP(B310,Table1[ID],Table1[address1]),"")</f>
        <v/>
      </c>
      <c r="L310" s="77" t="str">
        <f>IF($B310&lt;&gt;"",_xlfn.XLOOKUP(B310,Table1[ID],Table1[address2]),"")</f>
        <v/>
      </c>
      <c r="M310" s="77" t="str">
        <f>IF($B310&lt;&gt;"",_xlfn.XLOOKUP(B310,Table1[ID],Table1[address3]),"")</f>
        <v/>
      </c>
      <c r="N310" s="77" t="str">
        <f>IF($B310&lt;&gt;"",_xlfn.XLOOKUP(B310,Table1[ID],Table1[address4]),"")</f>
        <v/>
      </c>
      <c r="O310" s="77" t="str">
        <f>IF($B310&lt;&gt;"",_xlfn.XLOOKUP(B310,Table1[ID],Table1[address5]),"")</f>
        <v/>
      </c>
      <c r="P310" s="77" t="str">
        <f>IF($B310&lt;&gt;"",_xlfn.XLOOKUP(B310,Table1[ID],Table1[address7]),"")</f>
        <v/>
      </c>
      <c r="Q310" s="77" t="str">
        <f>IF($B310&lt;&gt;"",_xlfn.XLOOKUP(B310,Table1[ID],Table1[address6]),"")</f>
        <v/>
      </c>
      <c r="R310" s="76" t="str">
        <f>IF($B310&lt;&gt;"",_xlfn.XLOOKUP(B310,Table1[ID],Table1[bdate]),"")</f>
        <v/>
      </c>
      <c r="S310" s="77" t="str">
        <f>IF($B310&lt;&gt;"",_xlfn.XLOOKUP(B310,Table1[ID],Table1[school_job]),"")</f>
        <v/>
      </c>
      <c r="T310" s="77" t="str">
        <f>IF($B310&lt;&gt;"",_xlfn.XLOOKUP(B310,Table1[ID],Table1[con_father]),"")</f>
        <v/>
      </c>
      <c r="U310" s="77" t="str">
        <f>IF($B310&lt;&gt;"",_xlfn.XLOOKUP(B310,Table1[ID],Table1[notes]),"")</f>
        <v/>
      </c>
      <c r="V310" s="80" t="str">
        <f>IF(B310&lt;&gt;"",IF(_xlfn.FLOOR.MATH(B310,100)=0,"غير موزع",_xlfn.XLOOKUP(_xlfn.FLOOR.MATH(B310,100),Classes!$A$1:$A$8,Classes!$B$1:$B$8,"error")),"")</f>
        <v/>
      </c>
    </row>
    <row r="311" spans="1:22" s="3" customFormat="1">
      <c r="A311" s="72" t="str">
        <f>IF(B311&lt;&gt;"",IF(_xlfn.XLOOKUP(TEXT(B311,"#"),'Standard report'!$B$5:$B$505,'Standard report'!$C$5:$C$505,"nn")="Company","=HYPERLINK("&amp;""""&amp;"https://raw.githubusercontent.com/KyrillosMorgan/preparatory/main/"&amp;B311&amp;".jpg"&amp;""""&amp;",IMAGE("&amp;""""&amp;"https://raw.githubusercontent.com/KyrillosMorgan/preparatory/main/"&amp;B311&amp;".jpg"&amp;""""&amp;"))",""),"")</f>
        <v/>
      </c>
      <c r="B311" s="77"/>
      <c r="C311" s="77" t="str">
        <f>IF(B311&lt;&gt;"",_xlfn.XLOOKUP(Class!B311,Table1[ID],Table1[fname]),"")</f>
        <v/>
      </c>
      <c r="D311" s="76" t="str" cm="1">
        <f t="array" ref="D311">IF((B311&lt;&gt;"")*(COUNTIF(Table2[ID],Class!B311)&lt;&gt;0),INDEX(Attendance_sorted!$A$1:$CV$500,MATCH(Class!B311,Attendance_sorted!$A$1:$A$500),COUNTIF(Table2[ID],Class!B311)+1),"")</f>
        <v/>
      </c>
      <c r="E311" s="77" t="str" cm="1">
        <f t="array" aca="1" ref="E311" ca="1">IF(B311&lt;&gt;"",SUM(('Attendance table'!$A$2:$A$501=Class!B311)*('Attendance table'!$B$2:$CW$501&lt;&gt;"")*('Attendance table'!$B$1:$CW$1&gt;DATE(YEAR(TODAY()),MONTH(TODAY()),DAY(TODAY())-MOD(WEEKDAY(TODAY())-6,7))-((Table3[حساب الحضور من اخر عدد مرات])*7))),"")</f>
        <v/>
      </c>
      <c r="F311" s="79" t="str" cm="1">
        <f t="array" ref="F311">IF(B311&lt;&gt;"",IF(E311*100/Table3[حساب الحضور من اخر عدد مرات]&gt;100,1,E311/Table3[حساب الحضور من اخر عدد مرات]),"")</f>
        <v/>
      </c>
      <c r="G311" s="77" t="str">
        <f>IF(B311&lt;&gt;"",_xlfn.XLOOKUP(B311,Table1[ID],Table1[tel2]),"")</f>
        <v/>
      </c>
      <c r="H311" s="77" t="str">
        <f>IF(B311&lt;&gt;"",_xlfn.XLOOKUP(B311,Table1[ID],Table1[tel4]),"")</f>
        <v/>
      </c>
      <c r="I311" s="77" t="str">
        <f>IF(B311&lt;&gt;"",_xlfn.XLOOKUP(B311,Table1[ID],Table1[tel3]),"")</f>
        <v/>
      </c>
      <c r="J311" s="77" t="str">
        <f>IF(B311&lt;&gt;"",_xlfn.XLOOKUP(B311,Table1[ID],Table1[tel1]),"")</f>
        <v/>
      </c>
      <c r="K311" s="77" t="str">
        <f>IF($B311&lt;&gt;"",_xlfn.XLOOKUP(B311,Table1[ID],Table1[address1]),"")</f>
        <v/>
      </c>
      <c r="L311" s="77" t="str">
        <f>IF($B311&lt;&gt;"",_xlfn.XLOOKUP(B311,Table1[ID],Table1[address2]),"")</f>
        <v/>
      </c>
      <c r="M311" s="77" t="str">
        <f>IF($B311&lt;&gt;"",_xlfn.XLOOKUP(B311,Table1[ID],Table1[address3]),"")</f>
        <v/>
      </c>
      <c r="N311" s="77" t="str">
        <f>IF($B311&lt;&gt;"",_xlfn.XLOOKUP(B311,Table1[ID],Table1[address4]),"")</f>
        <v/>
      </c>
      <c r="O311" s="77" t="str">
        <f>IF($B311&lt;&gt;"",_xlfn.XLOOKUP(B311,Table1[ID],Table1[address5]),"")</f>
        <v/>
      </c>
      <c r="P311" s="77" t="str">
        <f>IF($B311&lt;&gt;"",_xlfn.XLOOKUP(B311,Table1[ID],Table1[address7]),"")</f>
        <v/>
      </c>
      <c r="Q311" s="77" t="str">
        <f>IF($B311&lt;&gt;"",_xlfn.XLOOKUP(B311,Table1[ID],Table1[address6]),"")</f>
        <v/>
      </c>
      <c r="R311" s="76" t="str">
        <f>IF($B311&lt;&gt;"",_xlfn.XLOOKUP(B311,Table1[ID],Table1[bdate]),"")</f>
        <v/>
      </c>
      <c r="S311" s="77" t="str">
        <f>IF($B311&lt;&gt;"",_xlfn.XLOOKUP(B311,Table1[ID],Table1[school_job]),"")</f>
        <v/>
      </c>
      <c r="T311" s="77" t="str">
        <f>IF($B311&lt;&gt;"",_xlfn.XLOOKUP(B311,Table1[ID],Table1[con_father]),"")</f>
        <v/>
      </c>
      <c r="U311" s="77" t="str">
        <f>IF($B311&lt;&gt;"",_xlfn.XLOOKUP(B311,Table1[ID],Table1[notes]),"")</f>
        <v/>
      </c>
      <c r="V311" s="80" t="str">
        <f>IF(B311&lt;&gt;"",IF(_xlfn.FLOOR.MATH(B311,100)=0,"غير موزع",_xlfn.XLOOKUP(_xlfn.FLOOR.MATH(B311,100),Classes!$A$1:$A$8,Classes!$B$1:$B$8,"error")),"")</f>
        <v/>
      </c>
    </row>
    <row r="312" spans="1:22" s="3" customFormat="1">
      <c r="A312" s="72" t="str">
        <f>IF(B312&lt;&gt;"",IF(_xlfn.XLOOKUP(TEXT(B312,"#"),'Standard report'!$B$5:$B$505,'Standard report'!$C$5:$C$505,"nn")="Company","=HYPERLINK("&amp;""""&amp;"https://raw.githubusercontent.com/KyrillosMorgan/preparatory/main/"&amp;B312&amp;".jpg"&amp;""""&amp;",IMAGE("&amp;""""&amp;"https://raw.githubusercontent.com/KyrillosMorgan/preparatory/main/"&amp;B312&amp;".jpg"&amp;""""&amp;"))",""),"")</f>
        <v/>
      </c>
      <c r="B312" s="77"/>
      <c r="C312" s="77" t="str">
        <f>IF(B312&lt;&gt;"",_xlfn.XLOOKUP(Class!B312,Table1[ID],Table1[fname]),"")</f>
        <v/>
      </c>
      <c r="D312" s="76" t="str" cm="1">
        <f t="array" ref="D312">IF((B312&lt;&gt;"")*(COUNTIF(Table2[ID],Class!B312)&lt;&gt;0),INDEX(Attendance_sorted!$A$1:$CV$500,MATCH(Class!B312,Attendance_sorted!$A$1:$A$500),COUNTIF(Table2[ID],Class!B312)+1),"")</f>
        <v/>
      </c>
      <c r="E312" s="77" t="str" cm="1">
        <f t="array" aca="1" ref="E312" ca="1">IF(B312&lt;&gt;"",SUM(('Attendance table'!$A$2:$A$501=Class!B312)*('Attendance table'!$B$2:$CW$501&lt;&gt;"")*('Attendance table'!$B$1:$CW$1&gt;DATE(YEAR(TODAY()),MONTH(TODAY()),DAY(TODAY())-MOD(WEEKDAY(TODAY())-6,7))-((Table3[حساب الحضور من اخر عدد مرات])*7))),"")</f>
        <v/>
      </c>
      <c r="F312" s="79" t="str" cm="1">
        <f t="array" ref="F312">IF(B312&lt;&gt;"",IF(E312*100/Table3[حساب الحضور من اخر عدد مرات]&gt;100,1,E312/Table3[حساب الحضور من اخر عدد مرات]),"")</f>
        <v/>
      </c>
      <c r="G312" s="77" t="str">
        <f>IF(B312&lt;&gt;"",_xlfn.XLOOKUP(B312,Table1[ID],Table1[tel2]),"")</f>
        <v/>
      </c>
      <c r="H312" s="77" t="str">
        <f>IF(B312&lt;&gt;"",_xlfn.XLOOKUP(B312,Table1[ID],Table1[tel4]),"")</f>
        <v/>
      </c>
      <c r="I312" s="77" t="str">
        <f>IF(B312&lt;&gt;"",_xlfn.XLOOKUP(B312,Table1[ID],Table1[tel3]),"")</f>
        <v/>
      </c>
      <c r="J312" s="77" t="str">
        <f>IF(B312&lt;&gt;"",_xlfn.XLOOKUP(B312,Table1[ID],Table1[tel1]),"")</f>
        <v/>
      </c>
      <c r="K312" s="77" t="str">
        <f>IF($B312&lt;&gt;"",_xlfn.XLOOKUP(B312,Table1[ID],Table1[address1]),"")</f>
        <v/>
      </c>
      <c r="L312" s="77" t="str">
        <f>IF($B312&lt;&gt;"",_xlfn.XLOOKUP(B312,Table1[ID],Table1[address2]),"")</f>
        <v/>
      </c>
      <c r="M312" s="77" t="str">
        <f>IF($B312&lt;&gt;"",_xlfn.XLOOKUP(B312,Table1[ID],Table1[address3]),"")</f>
        <v/>
      </c>
      <c r="N312" s="77" t="str">
        <f>IF($B312&lt;&gt;"",_xlfn.XLOOKUP(B312,Table1[ID],Table1[address4]),"")</f>
        <v/>
      </c>
      <c r="O312" s="77" t="str">
        <f>IF($B312&lt;&gt;"",_xlfn.XLOOKUP(B312,Table1[ID],Table1[address5]),"")</f>
        <v/>
      </c>
      <c r="P312" s="77" t="str">
        <f>IF($B312&lt;&gt;"",_xlfn.XLOOKUP(B312,Table1[ID],Table1[address7]),"")</f>
        <v/>
      </c>
      <c r="Q312" s="77" t="str">
        <f>IF($B312&lt;&gt;"",_xlfn.XLOOKUP(B312,Table1[ID],Table1[address6]),"")</f>
        <v/>
      </c>
      <c r="R312" s="76" t="str">
        <f>IF($B312&lt;&gt;"",_xlfn.XLOOKUP(B312,Table1[ID],Table1[bdate]),"")</f>
        <v/>
      </c>
      <c r="S312" s="77" t="str">
        <f>IF($B312&lt;&gt;"",_xlfn.XLOOKUP(B312,Table1[ID],Table1[school_job]),"")</f>
        <v/>
      </c>
      <c r="T312" s="77" t="str">
        <f>IF($B312&lt;&gt;"",_xlfn.XLOOKUP(B312,Table1[ID],Table1[con_father]),"")</f>
        <v/>
      </c>
      <c r="U312" s="77" t="str">
        <f>IF($B312&lt;&gt;"",_xlfn.XLOOKUP(B312,Table1[ID],Table1[notes]),"")</f>
        <v/>
      </c>
      <c r="V312" s="80" t="str">
        <f>IF(B312&lt;&gt;"",IF(_xlfn.FLOOR.MATH(B312,100)=0,"غير موزع",_xlfn.XLOOKUP(_xlfn.FLOOR.MATH(B312,100),Classes!$A$1:$A$8,Classes!$B$1:$B$8,"error")),"")</f>
        <v/>
      </c>
    </row>
    <row r="313" spans="1:22" s="3" customFormat="1">
      <c r="A313" s="72" t="str">
        <f>IF(B313&lt;&gt;"",IF(_xlfn.XLOOKUP(TEXT(B313,"#"),'Standard report'!$B$5:$B$505,'Standard report'!$C$5:$C$505,"nn")="Company","=HYPERLINK("&amp;""""&amp;"https://raw.githubusercontent.com/KyrillosMorgan/preparatory/main/"&amp;B313&amp;".jpg"&amp;""""&amp;",IMAGE("&amp;""""&amp;"https://raw.githubusercontent.com/KyrillosMorgan/preparatory/main/"&amp;B313&amp;".jpg"&amp;""""&amp;"))",""),"")</f>
        <v/>
      </c>
      <c r="B313" s="77"/>
      <c r="C313" s="77" t="str">
        <f>IF(B313&lt;&gt;"",_xlfn.XLOOKUP(Class!B313,Table1[ID],Table1[fname]),"")</f>
        <v/>
      </c>
      <c r="D313" s="76" t="str" cm="1">
        <f t="array" ref="D313">IF((B313&lt;&gt;"")*(COUNTIF(Table2[ID],Class!B313)&lt;&gt;0),INDEX(Attendance_sorted!$A$1:$CV$500,MATCH(Class!B313,Attendance_sorted!$A$1:$A$500),COUNTIF(Table2[ID],Class!B313)+1),"")</f>
        <v/>
      </c>
      <c r="E313" s="77" t="str" cm="1">
        <f t="array" aca="1" ref="E313" ca="1">IF(B313&lt;&gt;"",SUM(('Attendance table'!$A$2:$A$501=Class!B313)*('Attendance table'!$B$2:$CW$501&lt;&gt;"")*('Attendance table'!$B$1:$CW$1&gt;DATE(YEAR(TODAY()),MONTH(TODAY()),DAY(TODAY())-MOD(WEEKDAY(TODAY())-6,7))-((Table3[حساب الحضور من اخر عدد مرات])*7))),"")</f>
        <v/>
      </c>
      <c r="F313" s="79" t="str" cm="1">
        <f t="array" ref="F313">IF(B313&lt;&gt;"",IF(E313*100/Table3[حساب الحضور من اخر عدد مرات]&gt;100,1,E313/Table3[حساب الحضور من اخر عدد مرات]),"")</f>
        <v/>
      </c>
      <c r="G313" s="77" t="str">
        <f>IF(B313&lt;&gt;"",_xlfn.XLOOKUP(B313,Table1[ID],Table1[tel2]),"")</f>
        <v/>
      </c>
      <c r="H313" s="77" t="str">
        <f>IF(B313&lt;&gt;"",_xlfn.XLOOKUP(B313,Table1[ID],Table1[tel4]),"")</f>
        <v/>
      </c>
      <c r="I313" s="77" t="str">
        <f>IF(B313&lt;&gt;"",_xlfn.XLOOKUP(B313,Table1[ID],Table1[tel3]),"")</f>
        <v/>
      </c>
      <c r="J313" s="77" t="str">
        <f>IF(B313&lt;&gt;"",_xlfn.XLOOKUP(B313,Table1[ID],Table1[tel1]),"")</f>
        <v/>
      </c>
      <c r="K313" s="77" t="str">
        <f>IF($B313&lt;&gt;"",_xlfn.XLOOKUP(B313,Table1[ID],Table1[address1]),"")</f>
        <v/>
      </c>
      <c r="L313" s="77" t="str">
        <f>IF($B313&lt;&gt;"",_xlfn.XLOOKUP(B313,Table1[ID],Table1[address2]),"")</f>
        <v/>
      </c>
      <c r="M313" s="77" t="str">
        <f>IF($B313&lt;&gt;"",_xlfn.XLOOKUP(B313,Table1[ID],Table1[address3]),"")</f>
        <v/>
      </c>
      <c r="N313" s="77" t="str">
        <f>IF($B313&lt;&gt;"",_xlfn.XLOOKUP(B313,Table1[ID],Table1[address4]),"")</f>
        <v/>
      </c>
      <c r="O313" s="77" t="str">
        <f>IF($B313&lt;&gt;"",_xlfn.XLOOKUP(B313,Table1[ID],Table1[address5]),"")</f>
        <v/>
      </c>
      <c r="P313" s="77" t="str">
        <f>IF($B313&lt;&gt;"",_xlfn.XLOOKUP(B313,Table1[ID],Table1[address7]),"")</f>
        <v/>
      </c>
      <c r="Q313" s="77" t="str">
        <f>IF($B313&lt;&gt;"",_xlfn.XLOOKUP(B313,Table1[ID],Table1[address6]),"")</f>
        <v/>
      </c>
      <c r="R313" s="76" t="str">
        <f>IF($B313&lt;&gt;"",_xlfn.XLOOKUP(B313,Table1[ID],Table1[bdate]),"")</f>
        <v/>
      </c>
      <c r="S313" s="77" t="str">
        <f>IF($B313&lt;&gt;"",_xlfn.XLOOKUP(B313,Table1[ID],Table1[school_job]),"")</f>
        <v/>
      </c>
      <c r="T313" s="77" t="str">
        <f>IF($B313&lt;&gt;"",_xlfn.XLOOKUP(B313,Table1[ID],Table1[con_father]),"")</f>
        <v/>
      </c>
      <c r="U313" s="77" t="str">
        <f>IF($B313&lt;&gt;"",_xlfn.XLOOKUP(B313,Table1[ID],Table1[notes]),"")</f>
        <v/>
      </c>
      <c r="V313" s="80" t="str">
        <f>IF(B313&lt;&gt;"",IF(_xlfn.FLOOR.MATH(B313,100)=0,"غير موزع",_xlfn.XLOOKUP(_xlfn.FLOOR.MATH(B313,100),Classes!$A$1:$A$8,Classes!$B$1:$B$8,"error")),"")</f>
        <v/>
      </c>
    </row>
    <row r="314" spans="1:22" s="3" customFormat="1">
      <c r="A314" s="72" t="str">
        <f>IF(B314&lt;&gt;"",IF(_xlfn.XLOOKUP(TEXT(B314,"#"),'Standard report'!$B$5:$B$505,'Standard report'!$C$5:$C$505,"nn")="Company","=HYPERLINK("&amp;""""&amp;"https://raw.githubusercontent.com/KyrillosMorgan/preparatory/main/"&amp;B314&amp;".jpg"&amp;""""&amp;",IMAGE("&amp;""""&amp;"https://raw.githubusercontent.com/KyrillosMorgan/preparatory/main/"&amp;B314&amp;".jpg"&amp;""""&amp;"))",""),"")</f>
        <v/>
      </c>
      <c r="B314" s="77"/>
      <c r="C314" s="77" t="str">
        <f>IF(B314&lt;&gt;"",_xlfn.XLOOKUP(Class!B314,Table1[ID],Table1[fname]),"")</f>
        <v/>
      </c>
      <c r="D314" s="76" t="str" cm="1">
        <f t="array" ref="D314">IF((B314&lt;&gt;"")*(COUNTIF(Table2[ID],Class!B314)&lt;&gt;0),INDEX(Attendance_sorted!$A$1:$CV$500,MATCH(Class!B314,Attendance_sorted!$A$1:$A$500),COUNTIF(Table2[ID],Class!B314)+1),"")</f>
        <v/>
      </c>
      <c r="E314" s="77" t="str" cm="1">
        <f t="array" aca="1" ref="E314" ca="1">IF(B314&lt;&gt;"",SUM(('Attendance table'!$A$2:$A$501=Class!B314)*('Attendance table'!$B$2:$CW$501&lt;&gt;"")*('Attendance table'!$B$1:$CW$1&gt;DATE(YEAR(TODAY()),MONTH(TODAY()),DAY(TODAY())-MOD(WEEKDAY(TODAY())-6,7))-((Table3[حساب الحضور من اخر عدد مرات])*7))),"")</f>
        <v/>
      </c>
      <c r="F314" s="79" t="str" cm="1">
        <f t="array" ref="F314">IF(B314&lt;&gt;"",IF(E314*100/Table3[حساب الحضور من اخر عدد مرات]&gt;100,1,E314/Table3[حساب الحضور من اخر عدد مرات]),"")</f>
        <v/>
      </c>
      <c r="G314" s="77" t="str">
        <f>IF(B314&lt;&gt;"",_xlfn.XLOOKUP(B314,Table1[ID],Table1[tel2]),"")</f>
        <v/>
      </c>
      <c r="H314" s="77" t="str">
        <f>IF(B314&lt;&gt;"",_xlfn.XLOOKUP(B314,Table1[ID],Table1[tel4]),"")</f>
        <v/>
      </c>
      <c r="I314" s="77" t="str">
        <f>IF(B314&lt;&gt;"",_xlfn.XLOOKUP(B314,Table1[ID],Table1[tel3]),"")</f>
        <v/>
      </c>
      <c r="J314" s="77" t="str">
        <f>IF(B314&lt;&gt;"",_xlfn.XLOOKUP(B314,Table1[ID],Table1[tel1]),"")</f>
        <v/>
      </c>
      <c r="K314" s="77" t="str">
        <f>IF($B314&lt;&gt;"",_xlfn.XLOOKUP(B314,Table1[ID],Table1[address1]),"")</f>
        <v/>
      </c>
      <c r="L314" s="77" t="str">
        <f>IF($B314&lt;&gt;"",_xlfn.XLOOKUP(B314,Table1[ID],Table1[address2]),"")</f>
        <v/>
      </c>
      <c r="M314" s="77" t="str">
        <f>IF($B314&lt;&gt;"",_xlfn.XLOOKUP(B314,Table1[ID],Table1[address3]),"")</f>
        <v/>
      </c>
      <c r="N314" s="77" t="str">
        <f>IF($B314&lt;&gt;"",_xlfn.XLOOKUP(B314,Table1[ID],Table1[address4]),"")</f>
        <v/>
      </c>
      <c r="O314" s="77" t="str">
        <f>IF($B314&lt;&gt;"",_xlfn.XLOOKUP(B314,Table1[ID],Table1[address5]),"")</f>
        <v/>
      </c>
      <c r="P314" s="77" t="str">
        <f>IF($B314&lt;&gt;"",_xlfn.XLOOKUP(B314,Table1[ID],Table1[address7]),"")</f>
        <v/>
      </c>
      <c r="Q314" s="77" t="str">
        <f>IF($B314&lt;&gt;"",_xlfn.XLOOKUP(B314,Table1[ID],Table1[address6]),"")</f>
        <v/>
      </c>
      <c r="R314" s="76" t="str">
        <f>IF($B314&lt;&gt;"",_xlfn.XLOOKUP(B314,Table1[ID],Table1[bdate]),"")</f>
        <v/>
      </c>
      <c r="S314" s="77" t="str">
        <f>IF($B314&lt;&gt;"",_xlfn.XLOOKUP(B314,Table1[ID],Table1[school_job]),"")</f>
        <v/>
      </c>
      <c r="T314" s="77" t="str">
        <f>IF($B314&lt;&gt;"",_xlfn.XLOOKUP(B314,Table1[ID],Table1[con_father]),"")</f>
        <v/>
      </c>
      <c r="U314" s="77" t="str">
        <f>IF($B314&lt;&gt;"",_xlfn.XLOOKUP(B314,Table1[ID],Table1[notes]),"")</f>
        <v/>
      </c>
      <c r="V314" s="80" t="str">
        <f>IF(B314&lt;&gt;"",IF(_xlfn.FLOOR.MATH(B314,100)=0,"غير موزع",_xlfn.XLOOKUP(_xlfn.FLOOR.MATH(B314,100),Classes!$A$1:$A$8,Classes!$B$1:$B$8,"error")),"")</f>
        <v/>
      </c>
    </row>
    <row r="315" spans="1:22" s="3" customFormat="1">
      <c r="A315" s="72" t="str">
        <f>IF(B315&lt;&gt;"",IF(_xlfn.XLOOKUP(TEXT(B315,"#"),'Standard report'!$B$5:$B$505,'Standard report'!$C$5:$C$505,"nn")="Company","=HYPERLINK("&amp;""""&amp;"https://raw.githubusercontent.com/KyrillosMorgan/preparatory/main/"&amp;B315&amp;".jpg"&amp;""""&amp;",IMAGE("&amp;""""&amp;"https://raw.githubusercontent.com/KyrillosMorgan/preparatory/main/"&amp;B315&amp;".jpg"&amp;""""&amp;"))",""),"")</f>
        <v/>
      </c>
      <c r="B315" s="77"/>
      <c r="C315" s="77" t="str">
        <f>IF(B315&lt;&gt;"",_xlfn.XLOOKUP(Class!B315,Table1[ID],Table1[fname]),"")</f>
        <v/>
      </c>
      <c r="D315" s="76" t="str" cm="1">
        <f t="array" ref="D315">IF((B315&lt;&gt;"")*(COUNTIF(Table2[ID],Class!B315)&lt;&gt;0),INDEX(Attendance_sorted!$A$1:$CV$500,MATCH(Class!B315,Attendance_sorted!$A$1:$A$500),COUNTIF(Table2[ID],Class!B315)+1),"")</f>
        <v/>
      </c>
      <c r="E315" s="77" t="str" cm="1">
        <f t="array" aca="1" ref="E315" ca="1">IF(B315&lt;&gt;"",SUM(('Attendance table'!$A$2:$A$501=Class!B315)*('Attendance table'!$B$2:$CW$501&lt;&gt;"")*('Attendance table'!$B$1:$CW$1&gt;DATE(YEAR(TODAY()),MONTH(TODAY()),DAY(TODAY())-MOD(WEEKDAY(TODAY())-6,7))-((Table3[حساب الحضور من اخر عدد مرات])*7))),"")</f>
        <v/>
      </c>
      <c r="F315" s="79" t="str" cm="1">
        <f t="array" ref="F315">IF(B315&lt;&gt;"",IF(E315*100/Table3[حساب الحضور من اخر عدد مرات]&gt;100,1,E315/Table3[حساب الحضور من اخر عدد مرات]),"")</f>
        <v/>
      </c>
      <c r="G315" s="77" t="str">
        <f>IF(B315&lt;&gt;"",_xlfn.XLOOKUP(B315,Table1[ID],Table1[tel2]),"")</f>
        <v/>
      </c>
      <c r="H315" s="77" t="str">
        <f>IF(B315&lt;&gt;"",_xlfn.XLOOKUP(B315,Table1[ID],Table1[tel4]),"")</f>
        <v/>
      </c>
      <c r="I315" s="77" t="str">
        <f>IF(B315&lt;&gt;"",_xlfn.XLOOKUP(B315,Table1[ID],Table1[tel3]),"")</f>
        <v/>
      </c>
      <c r="J315" s="77" t="str">
        <f>IF(B315&lt;&gt;"",_xlfn.XLOOKUP(B315,Table1[ID],Table1[tel1]),"")</f>
        <v/>
      </c>
      <c r="K315" s="77" t="str">
        <f>IF($B315&lt;&gt;"",_xlfn.XLOOKUP(B315,Table1[ID],Table1[address1]),"")</f>
        <v/>
      </c>
      <c r="L315" s="77" t="str">
        <f>IF($B315&lt;&gt;"",_xlfn.XLOOKUP(B315,Table1[ID],Table1[address2]),"")</f>
        <v/>
      </c>
      <c r="M315" s="77" t="str">
        <f>IF($B315&lt;&gt;"",_xlfn.XLOOKUP(B315,Table1[ID],Table1[address3]),"")</f>
        <v/>
      </c>
      <c r="N315" s="77" t="str">
        <f>IF($B315&lt;&gt;"",_xlfn.XLOOKUP(B315,Table1[ID],Table1[address4]),"")</f>
        <v/>
      </c>
      <c r="O315" s="77" t="str">
        <f>IF($B315&lt;&gt;"",_xlfn.XLOOKUP(B315,Table1[ID],Table1[address5]),"")</f>
        <v/>
      </c>
      <c r="P315" s="77" t="str">
        <f>IF($B315&lt;&gt;"",_xlfn.XLOOKUP(B315,Table1[ID],Table1[address7]),"")</f>
        <v/>
      </c>
      <c r="Q315" s="77" t="str">
        <f>IF($B315&lt;&gt;"",_xlfn.XLOOKUP(B315,Table1[ID],Table1[address6]),"")</f>
        <v/>
      </c>
      <c r="R315" s="76" t="str">
        <f>IF($B315&lt;&gt;"",_xlfn.XLOOKUP(B315,Table1[ID],Table1[bdate]),"")</f>
        <v/>
      </c>
      <c r="S315" s="77" t="str">
        <f>IF($B315&lt;&gt;"",_xlfn.XLOOKUP(B315,Table1[ID],Table1[school_job]),"")</f>
        <v/>
      </c>
      <c r="T315" s="77" t="str">
        <f>IF($B315&lt;&gt;"",_xlfn.XLOOKUP(B315,Table1[ID],Table1[con_father]),"")</f>
        <v/>
      </c>
      <c r="U315" s="77" t="str">
        <f>IF($B315&lt;&gt;"",_xlfn.XLOOKUP(B315,Table1[ID],Table1[notes]),"")</f>
        <v/>
      </c>
      <c r="V315" s="80" t="str">
        <f>IF(B315&lt;&gt;"",IF(_xlfn.FLOOR.MATH(B315,100)=0,"غير موزع",_xlfn.XLOOKUP(_xlfn.FLOOR.MATH(B315,100),Classes!$A$1:$A$8,Classes!$B$1:$B$8,"error")),"")</f>
        <v/>
      </c>
    </row>
    <row r="316" spans="1:22" s="3" customFormat="1">
      <c r="A316" s="72" t="str">
        <f>IF(B316&lt;&gt;"",IF(_xlfn.XLOOKUP(TEXT(B316,"#"),'Standard report'!$B$5:$B$505,'Standard report'!$C$5:$C$505,"nn")="Company","=HYPERLINK("&amp;""""&amp;"https://raw.githubusercontent.com/KyrillosMorgan/preparatory/main/"&amp;B316&amp;".jpg"&amp;""""&amp;",IMAGE("&amp;""""&amp;"https://raw.githubusercontent.com/KyrillosMorgan/preparatory/main/"&amp;B316&amp;".jpg"&amp;""""&amp;"))",""),"")</f>
        <v/>
      </c>
      <c r="B316" s="77"/>
      <c r="C316" s="77" t="str">
        <f>IF(B316&lt;&gt;"",_xlfn.XLOOKUP(Class!B316,Table1[ID],Table1[fname]),"")</f>
        <v/>
      </c>
      <c r="D316" s="76" t="str" cm="1">
        <f t="array" ref="D316">IF((B316&lt;&gt;"")*(COUNTIF(Table2[ID],Class!B316)&lt;&gt;0),INDEX(Attendance_sorted!$A$1:$CV$500,MATCH(Class!B316,Attendance_sorted!$A$1:$A$500),COUNTIF(Table2[ID],Class!B316)+1),"")</f>
        <v/>
      </c>
      <c r="E316" s="77" t="str" cm="1">
        <f t="array" aca="1" ref="E316" ca="1">IF(B316&lt;&gt;"",SUM(('Attendance table'!$A$2:$A$501=Class!B316)*('Attendance table'!$B$2:$CW$501&lt;&gt;"")*('Attendance table'!$B$1:$CW$1&gt;DATE(YEAR(TODAY()),MONTH(TODAY()),DAY(TODAY())-MOD(WEEKDAY(TODAY())-6,7))-((Table3[حساب الحضور من اخر عدد مرات])*7))),"")</f>
        <v/>
      </c>
      <c r="F316" s="79" t="str" cm="1">
        <f t="array" ref="F316">IF(B316&lt;&gt;"",IF(E316*100/Table3[حساب الحضور من اخر عدد مرات]&gt;100,1,E316/Table3[حساب الحضور من اخر عدد مرات]),"")</f>
        <v/>
      </c>
      <c r="G316" s="77" t="str">
        <f>IF(B316&lt;&gt;"",_xlfn.XLOOKUP(B316,Table1[ID],Table1[tel2]),"")</f>
        <v/>
      </c>
      <c r="H316" s="77" t="str">
        <f>IF(B316&lt;&gt;"",_xlfn.XLOOKUP(B316,Table1[ID],Table1[tel4]),"")</f>
        <v/>
      </c>
      <c r="I316" s="77" t="str">
        <f>IF(B316&lt;&gt;"",_xlfn.XLOOKUP(B316,Table1[ID],Table1[tel3]),"")</f>
        <v/>
      </c>
      <c r="J316" s="77" t="str">
        <f>IF(B316&lt;&gt;"",_xlfn.XLOOKUP(B316,Table1[ID],Table1[tel1]),"")</f>
        <v/>
      </c>
      <c r="K316" s="77" t="str">
        <f>IF($B316&lt;&gt;"",_xlfn.XLOOKUP(B316,Table1[ID],Table1[address1]),"")</f>
        <v/>
      </c>
      <c r="L316" s="77" t="str">
        <f>IF($B316&lt;&gt;"",_xlfn.XLOOKUP(B316,Table1[ID],Table1[address2]),"")</f>
        <v/>
      </c>
      <c r="M316" s="77" t="str">
        <f>IF($B316&lt;&gt;"",_xlfn.XLOOKUP(B316,Table1[ID],Table1[address3]),"")</f>
        <v/>
      </c>
      <c r="N316" s="77" t="str">
        <f>IF($B316&lt;&gt;"",_xlfn.XLOOKUP(B316,Table1[ID],Table1[address4]),"")</f>
        <v/>
      </c>
      <c r="O316" s="77" t="str">
        <f>IF($B316&lt;&gt;"",_xlfn.XLOOKUP(B316,Table1[ID],Table1[address5]),"")</f>
        <v/>
      </c>
      <c r="P316" s="77" t="str">
        <f>IF($B316&lt;&gt;"",_xlfn.XLOOKUP(B316,Table1[ID],Table1[address7]),"")</f>
        <v/>
      </c>
      <c r="Q316" s="77" t="str">
        <f>IF($B316&lt;&gt;"",_xlfn.XLOOKUP(B316,Table1[ID],Table1[address6]),"")</f>
        <v/>
      </c>
      <c r="R316" s="76" t="str">
        <f>IF($B316&lt;&gt;"",_xlfn.XLOOKUP(B316,Table1[ID],Table1[bdate]),"")</f>
        <v/>
      </c>
      <c r="S316" s="77" t="str">
        <f>IF($B316&lt;&gt;"",_xlfn.XLOOKUP(B316,Table1[ID],Table1[school_job]),"")</f>
        <v/>
      </c>
      <c r="T316" s="77" t="str">
        <f>IF($B316&lt;&gt;"",_xlfn.XLOOKUP(B316,Table1[ID],Table1[con_father]),"")</f>
        <v/>
      </c>
      <c r="U316" s="77" t="str">
        <f>IF($B316&lt;&gt;"",_xlfn.XLOOKUP(B316,Table1[ID],Table1[notes]),"")</f>
        <v/>
      </c>
      <c r="V316" s="80" t="str">
        <f>IF(B316&lt;&gt;"",IF(_xlfn.FLOOR.MATH(B316,100)=0,"غير موزع",_xlfn.XLOOKUP(_xlfn.FLOOR.MATH(B316,100),Classes!$A$1:$A$8,Classes!$B$1:$B$8,"error")),"")</f>
        <v/>
      </c>
    </row>
    <row r="317" spans="1:22" s="3" customFormat="1">
      <c r="A317" s="72" t="str">
        <f>IF(B317&lt;&gt;"",IF(_xlfn.XLOOKUP(TEXT(B317,"#"),'Standard report'!$B$5:$B$505,'Standard report'!$C$5:$C$505,"nn")="Company","=HYPERLINK("&amp;""""&amp;"https://raw.githubusercontent.com/KyrillosMorgan/preparatory/main/"&amp;B317&amp;".jpg"&amp;""""&amp;",IMAGE("&amp;""""&amp;"https://raw.githubusercontent.com/KyrillosMorgan/preparatory/main/"&amp;B317&amp;".jpg"&amp;""""&amp;"))",""),"")</f>
        <v/>
      </c>
      <c r="B317" s="77"/>
      <c r="C317" s="77" t="str">
        <f>IF(B317&lt;&gt;"",_xlfn.XLOOKUP(Class!B317,Table1[ID],Table1[fname]),"")</f>
        <v/>
      </c>
      <c r="D317" s="76" t="str" cm="1">
        <f t="array" ref="D317">IF((B317&lt;&gt;"")*(COUNTIF(Table2[ID],Class!B317)&lt;&gt;0),INDEX(Attendance_sorted!$A$1:$CV$500,MATCH(Class!B317,Attendance_sorted!$A$1:$A$500),COUNTIF(Table2[ID],Class!B317)+1),"")</f>
        <v/>
      </c>
      <c r="E317" s="77" t="str" cm="1">
        <f t="array" aca="1" ref="E317" ca="1">IF(B317&lt;&gt;"",SUM(('Attendance table'!$A$2:$A$501=Class!B317)*('Attendance table'!$B$2:$CW$501&lt;&gt;"")*('Attendance table'!$B$1:$CW$1&gt;DATE(YEAR(TODAY()),MONTH(TODAY()),DAY(TODAY())-MOD(WEEKDAY(TODAY())-6,7))-((Table3[حساب الحضور من اخر عدد مرات])*7))),"")</f>
        <v/>
      </c>
      <c r="F317" s="79" t="str" cm="1">
        <f t="array" ref="F317">IF(B317&lt;&gt;"",IF(E317*100/Table3[حساب الحضور من اخر عدد مرات]&gt;100,1,E317/Table3[حساب الحضور من اخر عدد مرات]),"")</f>
        <v/>
      </c>
      <c r="G317" s="77" t="str">
        <f>IF(B317&lt;&gt;"",_xlfn.XLOOKUP(B317,Table1[ID],Table1[tel2]),"")</f>
        <v/>
      </c>
      <c r="H317" s="77" t="str">
        <f>IF(B317&lt;&gt;"",_xlfn.XLOOKUP(B317,Table1[ID],Table1[tel4]),"")</f>
        <v/>
      </c>
      <c r="I317" s="77" t="str">
        <f>IF(B317&lt;&gt;"",_xlfn.XLOOKUP(B317,Table1[ID],Table1[tel3]),"")</f>
        <v/>
      </c>
      <c r="J317" s="77" t="str">
        <f>IF(B317&lt;&gt;"",_xlfn.XLOOKUP(B317,Table1[ID],Table1[tel1]),"")</f>
        <v/>
      </c>
      <c r="K317" s="77" t="str">
        <f>IF($B317&lt;&gt;"",_xlfn.XLOOKUP(B317,Table1[ID],Table1[address1]),"")</f>
        <v/>
      </c>
      <c r="L317" s="77" t="str">
        <f>IF($B317&lt;&gt;"",_xlfn.XLOOKUP(B317,Table1[ID],Table1[address2]),"")</f>
        <v/>
      </c>
      <c r="M317" s="77" t="str">
        <f>IF($B317&lt;&gt;"",_xlfn.XLOOKUP(B317,Table1[ID],Table1[address3]),"")</f>
        <v/>
      </c>
      <c r="N317" s="77" t="str">
        <f>IF($B317&lt;&gt;"",_xlfn.XLOOKUP(B317,Table1[ID],Table1[address4]),"")</f>
        <v/>
      </c>
      <c r="O317" s="77" t="str">
        <f>IF($B317&lt;&gt;"",_xlfn.XLOOKUP(B317,Table1[ID],Table1[address5]),"")</f>
        <v/>
      </c>
      <c r="P317" s="77" t="str">
        <f>IF($B317&lt;&gt;"",_xlfn.XLOOKUP(B317,Table1[ID],Table1[address7]),"")</f>
        <v/>
      </c>
      <c r="Q317" s="77" t="str">
        <f>IF($B317&lt;&gt;"",_xlfn.XLOOKUP(B317,Table1[ID],Table1[address6]),"")</f>
        <v/>
      </c>
      <c r="R317" s="76" t="str">
        <f>IF($B317&lt;&gt;"",_xlfn.XLOOKUP(B317,Table1[ID],Table1[bdate]),"")</f>
        <v/>
      </c>
      <c r="S317" s="77" t="str">
        <f>IF($B317&lt;&gt;"",_xlfn.XLOOKUP(B317,Table1[ID],Table1[school_job]),"")</f>
        <v/>
      </c>
      <c r="T317" s="77" t="str">
        <f>IF($B317&lt;&gt;"",_xlfn.XLOOKUP(B317,Table1[ID],Table1[con_father]),"")</f>
        <v/>
      </c>
      <c r="U317" s="77" t="str">
        <f>IF($B317&lt;&gt;"",_xlfn.XLOOKUP(B317,Table1[ID],Table1[notes]),"")</f>
        <v/>
      </c>
      <c r="V317" s="80" t="str">
        <f>IF(B317&lt;&gt;"",IF(_xlfn.FLOOR.MATH(B317,100)=0,"غير موزع",_xlfn.XLOOKUP(_xlfn.FLOOR.MATH(B317,100),Classes!$A$1:$A$8,Classes!$B$1:$B$8,"error")),"")</f>
        <v/>
      </c>
    </row>
    <row r="318" spans="1:22" s="3" customFormat="1">
      <c r="A318" s="72" t="str">
        <f>IF(B318&lt;&gt;"",IF(_xlfn.XLOOKUP(TEXT(B318,"#"),'Standard report'!$B$5:$B$505,'Standard report'!$C$5:$C$505,"nn")="Company","=HYPERLINK("&amp;""""&amp;"https://raw.githubusercontent.com/KyrillosMorgan/preparatory/main/"&amp;B318&amp;".jpg"&amp;""""&amp;",IMAGE("&amp;""""&amp;"https://raw.githubusercontent.com/KyrillosMorgan/preparatory/main/"&amp;B318&amp;".jpg"&amp;""""&amp;"))",""),"")</f>
        <v/>
      </c>
      <c r="B318" s="77"/>
      <c r="C318" s="77" t="str">
        <f>IF(B318&lt;&gt;"",_xlfn.XLOOKUP(Class!B318,Table1[ID],Table1[fname]),"")</f>
        <v/>
      </c>
      <c r="D318" s="76" t="str" cm="1">
        <f t="array" ref="D318">IF((B318&lt;&gt;"")*(COUNTIF(Table2[ID],Class!B318)&lt;&gt;0),INDEX(Attendance_sorted!$A$1:$CV$500,MATCH(Class!B318,Attendance_sorted!$A$1:$A$500),COUNTIF(Table2[ID],Class!B318)+1),"")</f>
        <v/>
      </c>
      <c r="E318" s="77" t="str" cm="1">
        <f t="array" aca="1" ref="E318" ca="1">IF(B318&lt;&gt;"",SUM(('Attendance table'!$A$2:$A$501=Class!B318)*('Attendance table'!$B$2:$CW$501&lt;&gt;"")*('Attendance table'!$B$1:$CW$1&gt;DATE(YEAR(TODAY()),MONTH(TODAY()),DAY(TODAY())-MOD(WEEKDAY(TODAY())-6,7))-((Table3[حساب الحضور من اخر عدد مرات])*7))),"")</f>
        <v/>
      </c>
      <c r="F318" s="79" t="str" cm="1">
        <f t="array" ref="F318">IF(B318&lt;&gt;"",IF(E318*100/Table3[حساب الحضور من اخر عدد مرات]&gt;100,1,E318/Table3[حساب الحضور من اخر عدد مرات]),"")</f>
        <v/>
      </c>
      <c r="G318" s="77" t="str">
        <f>IF(B318&lt;&gt;"",_xlfn.XLOOKUP(B318,Table1[ID],Table1[tel2]),"")</f>
        <v/>
      </c>
      <c r="H318" s="77" t="str">
        <f>IF(B318&lt;&gt;"",_xlfn.XLOOKUP(B318,Table1[ID],Table1[tel4]),"")</f>
        <v/>
      </c>
      <c r="I318" s="77" t="str">
        <f>IF(B318&lt;&gt;"",_xlfn.XLOOKUP(B318,Table1[ID],Table1[tel3]),"")</f>
        <v/>
      </c>
      <c r="J318" s="77" t="str">
        <f>IF(B318&lt;&gt;"",_xlfn.XLOOKUP(B318,Table1[ID],Table1[tel1]),"")</f>
        <v/>
      </c>
      <c r="K318" s="77" t="str">
        <f>IF($B318&lt;&gt;"",_xlfn.XLOOKUP(B318,Table1[ID],Table1[address1]),"")</f>
        <v/>
      </c>
      <c r="L318" s="77" t="str">
        <f>IF($B318&lt;&gt;"",_xlfn.XLOOKUP(B318,Table1[ID],Table1[address2]),"")</f>
        <v/>
      </c>
      <c r="M318" s="77" t="str">
        <f>IF($B318&lt;&gt;"",_xlfn.XLOOKUP(B318,Table1[ID],Table1[address3]),"")</f>
        <v/>
      </c>
      <c r="N318" s="77" t="str">
        <f>IF($B318&lt;&gt;"",_xlfn.XLOOKUP(B318,Table1[ID],Table1[address4]),"")</f>
        <v/>
      </c>
      <c r="O318" s="77" t="str">
        <f>IF($B318&lt;&gt;"",_xlfn.XLOOKUP(B318,Table1[ID],Table1[address5]),"")</f>
        <v/>
      </c>
      <c r="P318" s="77" t="str">
        <f>IF($B318&lt;&gt;"",_xlfn.XLOOKUP(B318,Table1[ID],Table1[address7]),"")</f>
        <v/>
      </c>
      <c r="Q318" s="77" t="str">
        <f>IF($B318&lt;&gt;"",_xlfn.XLOOKUP(B318,Table1[ID],Table1[address6]),"")</f>
        <v/>
      </c>
      <c r="R318" s="76" t="str">
        <f>IF($B318&lt;&gt;"",_xlfn.XLOOKUP(B318,Table1[ID],Table1[bdate]),"")</f>
        <v/>
      </c>
      <c r="S318" s="77" t="str">
        <f>IF($B318&lt;&gt;"",_xlfn.XLOOKUP(B318,Table1[ID],Table1[school_job]),"")</f>
        <v/>
      </c>
      <c r="T318" s="77" t="str">
        <f>IF($B318&lt;&gt;"",_xlfn.XLOOKUP(B318,Table1[ID],Table1[con_father]),"")</f>
        <v/>
      </c>
      <c r="U318" s="77" t="str">
        <f>IF($B318&lt;&gt;"",_xlfn.XLOOKUP(B318,Table1[ID],Table1[notes]),"")</f>
        <v/>
      </c>
      <c r="V318" s="80" t="str">
        <f>IF(B318&lt;&gt;"",IF(_xlfn.FLOOR.MATH(B318,100)=0,"غير موزع",_xlfn.XLOOKUP(_xlfn.FLOOR.MATH(B318,100),Classes!$A$1:$A$8,Classes!$B$1:$B$8,"error")),"")</f>
        <v/>
      </c>
    </row>
    <row r="319" spans="1:22" s="3" customFormat="1">
      <c r="A319" s="72" t="str">
        <f>IF(B319&lt;&gt;"",IF(_xlfn.XLOOKUP(TEXT(B319,"#"),'Standard report'!$B$5:$B$505,'Standard report'!$C$5:$C$505,"nn")="Company","=HYPERLINK("&amp;""""&amp;"https://raw.githubusercontent.com/KyrillosMorgan/preparatory/main/"&amp;B319&amp;".jpg"&amp;""""&amp;",IMAGE("&amp;""""&amp;"https://raw.githubusercontent.com/KyrillosMorgan/preparatory/main/"&amp;B319&amp;".jpg"&amp;""""&amp;"))",""),"")</f>
        <v/>
      </c>
      <c r="B319" s="77"/>
      <c r="C319" s="77" t="str">
        <f>IF(B319&lt;&gt;"",_xlfn.XLOOKUP(Class!B319,Table1[ID],Table1[fname]),"")</f>
        <v/>
      </c>
      <c r="D319" s="76" t="str" cm="1">
        <f t="array" ref="D319">IF((B319&lt;&gt;"")*(COUNTIF(Table2[ID],Class!B319)&lt;&gt;0),INDEX(Attendance_sorted!$A$1:$CV$500,MATCH(Class!B319,Attendance_sorted!$A$1:$A$500),COUNTIF(Table2[ID],Class!B319)+1),"")</f>
        <v/>
      </c>
      <c r="E319" s="77" t="str" cm="1">
        <f t="array" aca="1" ref="E319" ca="1">IF(B319&lt;&gt;"",SUM(('Attendance table'!$A$2:$A$501=Class!B319)*('Attendance table'!$B$2:$CW$501&lt;&gt;"")*('Attendance table'!$B$1:$CW$1&gt;DATE(YEAR(TODAY()),MONTH(TODAY()),DAY(TODAY())-MOD(WEEKDAY(TODAY())-6,7))-((Table3[حساب الحضور من اخر عدد مرات])*7))),"")</f>
        <v/>
      </c>
      <c r="F319" s="79" t="str" cm="1">
        <f t="array" ref="F319">IF(B319&lt;&gt;"",IF(E319*100/Table3[حساب الحضور من اخر عدد مرات]&gt;100,1,E319/Table3[حساب الحضور من اخر عدد مرات]),"")</f>
        <v/>
      </c>
      <c r="G319" s="77" t="str">
        <f>IF(B319&lt;&gt;"",_xlfn.XLOOKUP(B319,Table1[ID],Table1[tel2]),"")</f>
        <v/>
      </c>
      <c r="H319" s="77" t="str">
        <f>IF(B319&lt;&gt;"",_xlfn.XLOOKUP(B319,Table1[ID],Table1[tel4]),"")</f>
        <v/>
      </c>
      <c r="I319" s="77" t="str">
        <f>IF(B319&lt;&gt;"",_xlfn.XLOOKUP(B319,Table1[ID],Table1[tel3]),"")</f>
        <v/>
      </c>
      <c r="J319" s="77" t="str">
        <f>IF(B319&lt;&gt;"",_xlfn.XLOOKUP(B319,Table1[ID],Table1[tel1]),"")</f>
        <v/>
      </c>
      <c r="K319" s="77" t="str">
        <f>IF($B319&lt;&gt;"",_xlfn.XLOOKUP(B319,Table1[ID],Table1[address1]),"")</f>
        <v/>
      </c>
      <c r="L319" s="77" t="str">
        <f>IF($B319&lt;&gt;"",_xlfn.XLOOKUP(B319,Table1[ID],Table1[address2]),"")</f>
        <v/>
      </c>
      <c r="M319" s="77" t="str">
        <f>IF($B319&lt;&gt;"",_xlfn.XLOOKUP(B319,Table1[ID],Table1[address3]),"")</f>
        <v/>
      </c>
      <c r="N319" s="77" t="str">
        <f>IF($B319&lt;&gt;"",_xlfn.XLOOKUP(B319,Table1[ID],Table1[address4]),"")</f>
        <v/>
      </c>
      <c r="O319" s="77" t="str">
        <f>IF($B319&lt;&gt;"",_xlfn.XLOOKUP(B319,Table1[ID],Table1[address5]),"")</f>
        <v/>
      </c>
      <c r="P319" s="77" t="str">
        <f>IF($B319&lt;&gt;"",_xlfn.XLOOKUP(B319,Table1[ID],Table1[address7]),"")</f>
        <v/>
      </c>
      <c r="Q319" s="77" t="str">
        <f>IF($B319&lt;&gt;"",_xlfn.XLOOKUP(B319,Table1[ID],Table1[address6]),"")</f>
        <v/>
      </c>
      <c r="R319" s="76" t="str">
        <f>IF($B319&lt;&gt;"",_xlfn.XLOOKUP(B319,Table1[ID],Table1[bdate]),"")</f>
        <v/>
      </c>
      <c r="S319" s="77" t="str">
        <f>IF($B319&lt;&gt;"",_xlfn.XLOOKUP(B319,Table1[ID],Table1[school_job]),"")</f>
        <v/>
      </c>
      <c r="T319" s="77" t="str">
        <f>IF($B319&lt;&gt;"",_xlfn.XLOOKUP(B319,Table1[ID],Table1[con_father]),"")</f>
        <v/>
      </c>
      <c r="U319" s="77" t="str">
        <f>IF($B319&lt;&gt;"",_xlfn.XLOOKUP(B319,Table1[ID],Table1[notes]),"")</f>
        <v/>
      </c>
      <c r="V319" s="80" t="str">
        <f>IF(B319&lt;&gt;"",IF(_xlfn.FLOOR.MATH(B319,100)=0,"غير موزع",_xlfn.XLOOKUP(_xlfn.FLOOR.MATH(B319,100),Classes!$A$1:$A$8,Classes!$B$1:$B$8,"error")),"")</f>
        <v/>
      </c>
    </row>
    <row r="320" spans="1:22" s="3" customFormat="1">
      <c r="A320" s="72" t="str">
        <f>IF(B320&lt;&gt;"",IF(_xlfn.XLOOKUP(TEXT(B320,"#"),'Standard report'!$B$5:$B$505,'Standard report'!$C$5:$C$505,"nn")="Company","=HYPERLINK("&amp;""""&amp;"https://raw.githubusercontent.com/KyrillosMorgan/preparatory/main/"&amp;B320&amp;".jpg"&amp;""""&amp;",IMAGE("&amp;""""&amp;"https://raw.githubusercontent.com/KyrillosMorgan/preparatory/main/"&amp;B320&amp;".jpg"&amp;""""&amp;"))",""),"")</f>
        <v/>
      </c>
      <c r="B320" s="77"/>
      <c r="C320" s="77" t="str">
        <f>IF(B320&lt;&gt;"",_xlfn.XLOOKUP(Class!B320,Table1[ID],Table1[fname]),"")</f>
        <v/>
      </c>
      <c r="D320" s="76" t="str" cm="1">
        <f t="array" ref="D320">IF((B320&lt;&gt;"")*(COUNTIF(Table2[ID],Class!B320)&lt;&gt;0),INDEX(Attendance_sorted!$A$1:$CV$500,MATCH(Class!B320,Attendance_sorted!$A$1:$A$500),COUNTIF(Table2[ID],Class!B320)+1),"")</f>
        <v/>
      </c>
      <c r="E320" s="77" t="str" cm="1">
        <f t="array" aca="1" ref="E320" ca="1">IF(B320&lt;&gt;"",SUM(('Attendance table'!$A$2:$A$501=Class!B320)*('Attendance table'!$B$2:$CW$501&lt;&gt;"")*('Attendance table'!$B$1:$CW$1&gt;DATE(YEAR(TODAY()),MONTH(TODAY()),DAY(TODAY())-MOD(WEEKDAY(TODAY())-6,7))-((Table3[حساب الحضور من اخر عدد مرات])*7))),"")</f>
        <v/>
      </c>
      <c r="F320" s="79" t="str" cm="1">
        <f t="array" ref="F320">IF(B320&lt;&gt;"",IF(E320*100/Table3[حساب الحضور من اخر عدد مرات]&gt;100,1,E320/Table3[حساب الحضور من اخر عدد مرات]),"")</f>
        <v/>
      </c>
      <c r="G320" s="77" t="str">
        <f>IF(B320&lt;&gt;"",_xlfn.XLOOKUP(B320,Table1[ID],Table1[tel2]),"")</f>
        <v/>
      </c>
      <c r="H320" s="77" t="str">
        <f>IF(B320&lt;&gt;"",_xlfn.XLOOKUP(B320,Table1[ID],Table1[tel4]),"")</f>
        <v/>
      </c>
      <c r="I320" s="77" t="str">
        <f>IF(B320&lt;&gt;"",_xlfn.XLOOKUP(B320,Table1[ID],Table1[tel3]),"")</f>
        <v/>
      </c>
      <c r="J320" s="77" t="str">
        <f>IF(B320&lt;&gt;"",_xlfn.XLOOKUP(B320,Table1[ID],Table1[tel1]),"")</f>
        <v/>
      </c>
      <c r="K320" s="77" t="str">
        <f>IF($B320&lt;&gt;"",_xlfn.XLOOKUP(B320,Table1[ID],Table1[address1]),"")</f>
        <v/>
      </c>
      <c r="L320" s="77" t="str">
        <f>IF($B320&lt;&gt;"",_xlfn.XLOOKUP(B320,Table1[ID],Table1[address2]),"")</f>
        <v/>
      </c>
      <c r="M320" s="77" t="str">
        <f>IF($B320&lt;&gt;"",_xlfn.XLOOKUP(B320,Table1[ID],Table1[address3]),"")</f>
        <v/>
      </c>
      <c r="N320" s="77" t="str">
        <f>IF($B320&lt;&gt;"",_xlfn.XLOOKUP(B320,Table1[ID],Table1[address4]),"")</f>
        <v/>
      </c>
      <c r="O320" s="77" t="str">
        <f>IF($B320&lt;&gt;"",_xlfn.XLOOKUP(B320,Table1[ID],Table1[address5]),"")</f>
        <v/>
      </c>
      <c r="P320" s="77" t="str">
        <f>IF($B320&lt;&gt;"",_xlfn.XLOOKUP(B320,Table1[ID],Table1[address7]),"")</f>
        <v/>
      </c>
      <c r="Q320" s="77" t="str">
        <f>IF($B320&lt;&gt;"",_xlfn.XLOOKUP(B320,Table1[ID],Table1[address6]),"")</f>
        <v/>
      </c>
      <c r="R320" s="76" t="str">
        <f>IF($B320&lt;&gt;"",_xlfn.XLOOKUP(B320,Table1[ID],Table1[bdate]),"")</f>
        <v/>
      </c>
      <c r="S320" s="77" t="str">
        <f>IF($B320&lt;&gt;"",_xlfn.XLOOKUP(B320,Table1[ID],Table1[school_job]),"")</f>
        <v/>
      </c>
      <c r="T320" s="77" t="str">
        <f>IF($B320&lt;&gt;"",_xlfn.XLOOKUP(B320,Table1[ID],Table1[con_father]),"")</f>
        <v/>
      </c>
      <c r="U320" s="77" t="str">
        <f>IF($B320&lt;&gt;"",_xlfn.XLOOKUP(B320,Table1[ID],Table1[notes]),"")</f>
        <v/>
      </c>
      <c r="V320" s="80" t="str">
        <f>IF(B320&lt;&gt;"",IF(_xlfn.FLOOR.MATH(B320,100)=0,"غير موزع",_xlfn.XLOOKUP(_xlfn.FLOOR.MATH(B320,100),Classes!$A$1:$A$8,Classes!$B$1:$B$8,"error")),"")</f>
        <v/>
      </c>
    </row>
    <row r="321" spans="1:22" s="3" customFormat="1">
      <c r="A321" s="72" t="str">
        <f>IF(B321&lt;&gt;"",IF(_xlfn.XLOOKUP(TEXT(B321,"#"),'Standard report'!$B$5:$B$505,'Standard report'!$C$5:$C$505,"nn")="Company","=HYPERLINK("&amp;""""&amp;"https://raw.githubusercontent.com/KyrillosMorgan/preparatory/main/"&amp;B321&amp;".jpg"&amp;""""&amp;",IMAGE("&amp;""""&amp;"https://raw.githubusercontent.com/KyrillosMorgan/preparatory/main/"&amp;B321&amp;".jpg"&amp;""""&amp;"))",""),"")</f>
        <v/>
      </c>
      <c r="B321" s="77"/>
      <c r="C321" s="77" t="str">
        <f>IF(B321&lt;&gt;"",_xlfn.XLOOKUP(Class!B321,Table1[ID],Table1[fname]),"")</f>
        <v/>
      </c>
      <c r="D321" s="76" t="str" cm="1">
        <f t="array" ref="D321">IF((B321&lt;&gt;"")*(COUNTIF(Table2[ID],Class!B321)&lt;&gt;0),INDEX(Attendance_sorted!$A$1:$CV$500,MATCH(Class!B321,Attendance_sorted!$A$1:$A$500),COUNTIF(Table2[ID],Class!B321)+1),"")</f>
        <v/>
      </c>
      <c r="E321" s="77" t="str" cm="1">
        <f t="array" aca="1" ref="E321" ca="1">IF(B321&lt;&gt;"",SUM(('Attendance table'!$A$2:$A$501=Class!B321)*('Attendance table'!$B$2:$CW$501&lt;&gt;"")*('Attendance table'!$B$1:$CW$1&gt;DATE(YEAR(TODAY()),MONTH(TODAY()),DAY(TODAY())-MOD(WEEKDAY(TODAY())-6,7))-((Table3[حساب الحضور من اخر عدد مرات])*7))),"")</f>
        <v/>
      </c>
      <c r="F321" s="79" t="str" cm="1">
        <f t="array" ref="F321">IF(B321&lt;&gt;"",IF(E321*100/Table3[حساب الحضور من اخر عدد مرات]&gt;100,1,E321/Table3[حساب الحضور من اخر عدد مرات]),"")</f>
        <v/>
      </c>
      <c r="G321" s="77" t="str">
        <f>IF(B321&lt;&gt;"",_xlfn.XLOOKUP(B321,Table1[ID],Table1[tel2]),"")</f>
        <v/>
      </c>
      <c r="H321" s="77" t="str">
        <f>IF(B321&lt;&gt;"",_xlfn.XLOOKUP(B321,Table1[ID],Table1[tel4]),"")</f>
        <v/>
      </c>
      <c r="I321" s="77" t="str">
        <f>IF(B321&lt;&gt;"",_xlfn.XLOOKUP(B321,Table1[ID],Table1[tel3]),"")</f>
        <v/>
      </c>
      <c r="J321" s="77" t="str">
        <f>IF(B321&lt;&gt;"",_xlfn.XLOOKUP(B321,Table1[ID],Table1[tel1]),"")</f>
        <v/>
      </c>
      <c r="K321" s="77" t="str">
        <f>IF($B321&lt;&gt;"",_xlfn.XLOOKUP(B321,Table1[ID],Table1[address1]),"")</f>
        <v/>
      </c>
      <c r="L321" s="77" t="str">
        <f>IF($B321&lt;&gt;"",_xlfn.XLOOKUP(B321,Table1[ID],Table1[address2]),"")</f>
        <v/>
      </c>
      <c r="M321" s="77" t="str">
        <f>IF($B321&lt;&gt;"",_xlfn.XLOOKUP(B321,Table1[ID],Table1[address3]),"")</f>
        <v/>
      </c>
      <c r="N321" s="77" t="str">
        <f>IF($B321&lt;&gt;"",_xlfn.XLOOKUP(B321,Table1[ID],Table1[address4]),"")</f>
        <v/>
      </c>
      <c r="O321" s="77" t="str">
        <f>IF($B321&lt;&gt;"",_xlfn.XLOOKUP(B321,Table1[ID],Table1[address5]),"")</f>
        <v/>
      </c>
      <c r="P321" s="77" t="str">
        <f>IF($B321&lt;&gt;"",_xlfn.XLOOKUP(B321,Table1[ID],Table1[address7]),"")</f>
        <v/>
      </c>
      <c r="Q321" s="77" t="str">
        <f>IF($B321&lt;&gt;"",_xlfn.XLOOKUP(B321,Table1[ID],Table1[address6]),"")</f>
        <v/>
      </c>
      <c r="R321" s="76" t="str">
        <f>IF($B321&lt;&gt;"",_xlfn.XLOOKUP(B321,Table1[ID],Table1[bdate]),"")</f>
        <v/>
      </c>
      <c r="S321" s="77" t="str">
        <f>IF($B321&lt;&gt;"",_xlfn.XLOOKUP(B321,Table1[ID],Table1[school_job]),"")</f>
        <v/>
      </c>
      <c r="T321" s="77" t="str">
        <f>IF($B321&lt;&gt;"",_xlfn.XLOOKUP(B321,Table1[ID],Table1[con_father]),"")</f>
        <v/>
      </c>
      <c r="U321" s="77" t="str">
        <f>IF($B321&lt;&gt;"",_xlfn.XLOOKUP(B321,Table1[ID],Table1[notes]),"")</f>
        <v/>
      </c>
      <c r="V321" s="80" t="str">
        <f>IF(B321&lt;&gt;"",IF(_xlfn.FLOOR.MATH(B321,100)=0,"غير موزع",_xlfn.XLOOKUP(_xlfn.FLOOR.MATH(B321,100),Classes!$A$1:$A$8,Classes!$B$1:$B$8,"error")),"")</f>
        <v/>
      </c>
    </row>
    <row r="322" spans="1:22" s="3" customFormat="1">
      <c r="A322" s="72" t="str">
        <f>IF(B322&lt;&gt;"",IF(_xlfn.XLOOKUP(TEXT(B322,"#"),'Standard report'!$B$5:$B$505,'Standard report'!$C$5:$C$505,"nn")="Company","=HYPERLINK("&amp;""""&amp;"https://raw.githubusercontent.com/KyrillosMorgan/preparatory/main/"&amp;B322&amp;".jpg"&amp;""""&amp;",IMAGE("&amp;""""&amp;"https://raw.githubusercontent.com/KyrillosMorgan/preparatory/main/"&amp;B322&amp;".jpg"&amp;""""&amp;"))",""),"")</f>
        <v/>
      </c>
      <c r="B322" s="77"/>
      <c r="C322" s="77" t="str">
        <f>IF(B322&lt;&gt;"",_xlfn.XLOOKUP(Class!B322,Table1[ID],Table1[fname]),"")</f>
        <v/>
      </c>
      <c r="D322" s="76" t="str" cm="1">
        <f t="array" ref="D322">IF((B322&lt;&gt;"")*(COUNTIF(Table2[ID],Class!B322)&lt;&gt;0),INDEX(Attendance_sorted!$A$1:$CV$500,MATCH(Class!B322,Attendance_sorted!$A$1:$A$500),COUNTIF(Table2[ID],Class!B322)+1),"")</f>
        <v/>
      </c>
      <c r="E322" s="77" t="str" cm="1">
        <f t="array" aca="1" ref="E322" ca="1">IF(B322&lt;&gt;"",SUM(('Attendance table'!$A$2:$A$501=Class!B322)*('Attendance table'!$B$2:$CW$501&lt;&gt;"")*('Attendance table'!$B$1:$CW$1&gt;DATE(YEAR(TODAY()),MONTH(TODAY()),DAY(TODAY())-MOD(WEEKDAY(TODAY())-6,7))-((Table3[حساب الحضور من اخر عدد مرات])*7))),"")</f>
        <v/>
      </c>
      <c r="F322" s="79" t="str" cm="1">
        <f t="array" ref="F322">IF(B322&lt;&gt;"",IF(E322*100/Table3[حساب الحضور من اخر عدد مرات]&gt;100,1,E322/Table3[حساب الحضور من اخر عدد مرات]),"")</f>
        <v/>
      </c>
      <c r="G322" s="77" t="str">
        <f>IF(B322&lt;&gt;"",_xlfn.XLOOKUP(B322,Table1[ID],Table1[tel2]),"")</f>
        <v/>
      </c>
      <c r="H322" s="77" t="str">
        <f>IF(B322&lt;&gt;"",_xlfn.XLOOKUP(B322,Table1[ID],Table1[tel4]),"")</f>
        <v/>
      </c>
      <c r="I322" s="77" t="str">
        <f>IF(B322&lt;&gt;"",_xlfn.XLOOKUP(B322,Table1[ID],Table1[tel3]),"")</f>
        <v/>
      </c>
      <c r="J322" s="77" t="str">
        <f>IF(B322&lt;&gt;"",_xlfn.XLOOKUP(B322,Table1[ID],Table1[tel1]),"")</f>
        <v/>
      </c>
      <c r="K322" s="77" t="str">
        <f>IF($B322&lt;&gt;"",_xlfn.XLOOKUP(B322,Table1[ID],Table1[address1]),"")</f>
        <v/>
      </c>
      <c r="L322" s="77" t="str">
        <f>IF($B322&lt;&gt;"",_xlfn.XLOOKUP(B322,Table1[ID],Table1[address2]),"")</f>
        <v/>
      </c>
      <c r="M322" s="77" t="str">
        <f>IF($B322&lt;&gt;"",_xlfn.XLOOKUP(B322,Table1[ID],Table1[address3]),"")</f>
        <v/>
      </c>
      <c r="N322" s="77" t="str">
        <f>IF($B322&lt;&gt;"",_xlfn.XLOOKUP(B322,Table1[ID],Table1[address4]),"")</f>
        <v/>
      </c>
      <c r="O322" s="77" t="str">
        <f>IF($B322&lt;&gt;"",_xlfn.XLOOKUP(B322,Table1[ID],Table1[address5]),"")</f>
        <v/>
      </c>
      <c r="P322" s="77" t="str">
        <f>IF($B322&lt;&gt;"",_xlfn.XLOOKUP(B322,Table1[ID],Table1[address7]),"")</f>
        <v/>
      </c>
      <c r="Q322" s="77" t="str">
        <f>IF($B322&lt;&gt;"",_xlfn.XLOOKUP(B322,Table1[ID],Table1[address6]),"")</f>
        <v/>
      </c>
      <c r="R322" s="76" t="str">
        <f>IF($B322&lt;&gt;"",_xlfn.XLOOKUP(B322,Table1[ID],Table1[bdate]),"")</f>
        <v/>
      </c>
      <c r="S322" s="77" t="str">
        <f>IF($B322&lt;&gt;"",_xlfn.XLOOKUP(B322,Table1[ID],Table1[school_job]),"")</f>
        <v/>
      </c>
      <c r="T322" s="77" t="str">
        <f>IF($B322&lt;&gt;"",_xlfn.XLOOKUP(B322,Table1[ID],Table1[con_father]),"")</f>
        <v/>
      </c>
      <c r="U322" s="77" t="str">
        <f>IF($B322&lt;&gt;"",_xlfn.XLOOKUP(B322,Table1[ID],Table1[notes]),"")</f>
        <v/>
      </c>
      <c r="V322" s="80" t="str">
        <f>IF(B322&lt;&gt;"",IF(_xlfn.FLOOR.MATH(B322,100)=0,"غير موزع",_xlfn.XLOOKUP(_xlfn.FLOOR.MATH(B322,100),Classes!$A$1:$A$8,Classes!$B$1:$B$8,"error")),"")</f>
        <v/>
      </c>
    </row>
    <row r="323" spans="1:22" s="3" customFormat="1">
      <c r="A323" s="72" t="str">
        <f>IF(B323&lt;&gt;"",IF(_xlfn.XLOOKUP(TEXT(B323,"#"),'Standard report'!$B$5:$B$505,'Standard report'!$C$5:$C$505,"nn")="Company","=HYPERLINK("&amp;""""&amp;"https://raw.githubusercontent.com/KyrillosMorgan/preparatory/main/"&amp;B323&amp;".jpg"&amp;""""&amp;",IMAGE("&amp;""""&amp;"https://raw.githubusercontent.com/KyrillosMorgan/preparatory/main/"&amp;B323&amp;".jpg"&amp;""""&amp;"))",""),"")</f>
        <v/>
      </c>
      <c r="B323" s="77"/>
      <c r="C323" s="77" t="str">
        <f>IF(B323&lt;&gt;"",_xlfn.XLOOKUP(Class!B323,Table1[ID],Table1[fname]),"")</f>
        <v/>
      </c>
      <c r="D323" s="76" t="str" cm="1">
        <f t="array" ref="D323">IF((B323&lt;&gt;"")*(COUNTIF(Table2[ID],Class!B323)&lt;&gt;0),INDEX(Attendance_sorted!$A$1:$CV$500,MATCH(Class!B323,Attendance_sorted!$A$1:$A$500),COUNTIF(Table2[ID],Class!B323)+1),"")</f>
        <v/>
      </c>
      <c r="E323" s="77" t="str" cm="1">
        <f t="array" aca="1" ref="E323" ca="1">IF(B323&lt;&gt;"",SUM(('Attendance table'!$A$2:$A$501=Class!B323)*('Attendance table'!$B$2:$CW$501&lt;&gt;"")*('Attendance table'!$B$1:$CW$1&gt;DATE(YEAR(TODAY()),MONTH(TODAY()),DAY(TODAY())-MOD(WEEKDAY(TODAY())-6,7))-((Table3[حساب الحضور من اخر عدد مرات])*7))),"")</f>
        <v/>
      </c>
      <c r="F323" s="79" t="str" cm="1">
        <f t="array" ref="F323">IF(B323&lt;&gt;"",IF(E323*100/Table3[حساب الحضور من اخر عدد مرات]&gt;100,1,E323/Table3[حساب الحضور من اخر عدد مرات]),"")</f>
        <v/>
      </c>
      <c r="G323" s="77" t="str">
        <f>IF(B323&lt;&gt;"",_xlfn.XLOOKUP(B323,Table1[ID],Table1[tel2]),"")</f>
        <v/>
      </c>
      <c r="H323" s="77" t="str">
        <f>IF(B323&lt;&gt;"",_xlfn.XLOOKUP(B323,Table1[ID],Table1[tel4]),"")</f>
        <v/>
      </c>
      <c r="I323" s="77" t="str">
        <f>IF(B323&lt;&gt;"",_xlfn.XLOOKUP(B323,Table1[ID],Table1[tel3]),"")</f>
        <v/>
      </c>
      <c r="J323" s="77" t="str">
        <f>IF(B323&lt;&gt;"",_xlfn.XLOOKUP(B323,Table1[ID],Table1[tel1]),"")</f>
        <v/>
      </c>
      <c r="K323" s="77" t="str">
        <f>IF($B323&lt;&gt;"",_xlfn.XLOOKUP(B323,Table1[ID],Table1[address1]),"")</f>
        <v/>
      </c>
      <c r="L323" s="77" t="str">
        <f>IF($B323&lt;&gt;"",_xlfn.XLOOKUP(B323,Table1[ID],Table1[address2]),"")</f>
        <v/>
      </c>
      <c r="M323" s="77" t="str">
        <f>IF($B323&lt;&gt;"",_xlfn.XLOOKUP(B323,Table1[ID],Table1[address3]),"")</f>
        <v/>
      </c>
      <c r="N323" s="77" t="str">
        <f>IF($B323&lt;&gt;"",_xlfn.XLOOKUP(B323,Table1[ID],Table1[address4]),"")</f>
        <v/>
      </c>
      <c r="O323" s="77" t="str">
        <f>IF($B323&lt;&gt;"",_xlfn.XLOOKUP(B323,Table1[ID],Table1[address5]),"")</f>
        <v/>
      </c>
      <c r="P323" s="77" t="str">
        <f>IF($B323&lt;&gt;"",_xlfn.XLOOKUP(B323,Table1[ID],Table1[address7]),"")</f>
        <v/>
      </c>
      <c r="Q323" s="77" t="str">
        <f>IF($B323&lt;&gt;"",_xlfn.XLOOKUP(B323,Table1[ID],Table1[address6]),"")</f>
        <v/>
      </c>
      <c r="R323" s="76" t="str">
        <f>IF($B323&lt;&gt;"",_xlfn.XLOOKUP(B323,Table1[ID],Table1[bdate]),"")</f>
        <v/>
      </c>
      <c r="S323" s="77" t="str">
        <f>IF($B323&lt;&gt;"",_xlfn.XLOOKUP(B323,Table1[ID],Table1[school_job]),"")</f>
        <v/>
      </c>
      <c r="T323" s="77" t="str">
        <f>IF($B323&lt;&gt;"",_xlfn.XLOOKUP(B323,Table1[ID],Table1[con_father]),"")</f>
        <v/>
      </c>
      <c r="U323" s="77" t="str">
        <f>IF($B323&lt;&gt;"",_xlfn.XLOOKUP(B323,Table1[ID],Table1[notes]),"")</f>
        <v/>
      </c>
      <c r="V323" s="80" t="str">
        <f>IF(B323&lt;&gt;"",IF(_xlfn.FLOOR.MATH(B323,100)=0,"غير موزع",_xlfn.XLOOKUP(_xlfn.FLOOR.MATH(B323,100),Classes!$A$1:$A$8,Classes!$B$1:$B$8,"error")),"")</f>
        <v/>
      </c>
    </row>
    <row r="324" spans="1:22" s="3" customFormat="1">
      <c r="A324" s="72" t="str">
        <f>IF(B324&lt;&gt;"",IF(_xlfn.XLOOKUP(TEXT(B324,"#"),'Standard report'!$B$5:$B$505,'Standard report'!$C$5:$C$505,"nn")="Company","=HYPERLINK("&amp;""""&amp;"https://raw.githubusercontent.com/KyrillosMorgan/preparatory/main/"&amp;B324&amp;".jpg"&amp;""""&amp;",IMAGE("&amp;""""&amp;"https://raw.githubusercontent.com/KyrillosMorgan/preparatory/main/"&amp;B324&amp;".jpg"&amp;""""&amp;"))",""),"")</f>
        <v/>
      </c>
      <c r="B324" s="77"/>
      <c r="C324" s="77" t="str">
        <f>IF(B324&lt;&gt;"",_xlfn.XLOOKUP(Class!B324,Table1[ID],Table1[fname]),"")</f>
        <v/>
      </c>
      <c r="D324" s="76" t="str" cm="1">
        <f t="array" ref="D324">IF((B324&lt;&gt;"")*(COUNTIF(Table2[ID],Class!B324)&lt;&gt;0),INDEX(Attendance_sorted!$A$1:$CV$500,MATCH(Class!B324,Attendance_sorted!$A$1:$A$500),COUNTIF(Table2[ID],Class!B324)+1),"")</f>
        <v/>
      </c>
      <c r="E324" s="77" t="str" cm="1">
        <f t="array" aca="1" ref="E324" ca="1">IF(B324&lt;&gt;"",SUM(('Attendance table'!$A$2:$A$501=Class!B324)*('Attendance table'!$B$2:$CW$501&lt;&gt;"")*('Attendance table'!$B$1:$CW$1&gt;DATE(YEAR(TODAY()),MONTH(TODAY()),DAY(TODAY())-MOD(WEEKDAY(TODAY())-6,7))-((Table3[حساب الحضور من اخر عدد مرات])*7))),"")</f>
        <v/>
      </c>
      <c r="F324" s="79" t="str" cm="1">
        <f t="array" ref="F324">IF(B324&lt;&gt;"",IF(E324*100/Table3[حساب الحضور من اخر عدد مرات]&gt;100,1,E324/Table3[حساب الحضور من اخر عدد مرات]),"")</f>
        <v/>
      </c>
      <c r="G324" s="77" t="str">
        <f>IF(B324&lt;&gt;"",_xlfn.XLOOKUP(B324,Table1[ID],Table1[tel2]),"")</f>
        <v/>
      </c>
      <c r="H324" s="77" t="str">
        <f>IF(B324&lt;&gt;"",_xlfn.XLOOKUP(B324,Table1[ID],Table1[tel4]),"")</f>
        <v/>
      </c>
      <c r="I324" s="77" t="str">
        <f>IF(B324&lt;&gt;"",_xlfn.XLOOKUP(B324,Table1[ID],Table1[tel3]),"")</f>
        <v/>
      </c>
      <c r="J324" s="77" t="str">
        <f>IF(B324&lt;&gt;"",_xlfn.XLOOKUP(B324,Table1[ID],Table1[tel1]),"")</f>
        <v/>
      </c>
      <c r="K324" s="77" t="str">
        <f>IF($B324&lt;&gt;"",_xlfn.XLOOKUP(B324,Table1[ID],Table1[address1]),"")</f>
        <v/>
      </c>
      <c r="L324" s="77" t="str">
        <f>IF($B324&lt;&gt;"",_xlfn.XLOOKUP(B324,Table1[ID],Table1[address2]),"")</f>
        <v/>
      </c>
      <c r="M324" s="77" t="str">
        <f>IF($B324&lt;&gt;"",_xlfn.XLOOKUP(B324,Table1[ID],Table1[address3]),"")</f>
        <v/>
      </c>
      <c r="N324" s="77" t="str">
        <f>IF($B324&lt;&gt;"",_xlfn.XLOOKUP(B324,Table1[ID],Table1[address4]),"")</f>
        <v/>
      </c>
      <c r="O324" s="77" t="str">
        <f>IF($B324&lt;&gt;"",_xlfn.XLOOKUP(B324,Table1[ID],Table1[address5]),"")</f>
        <v/>
      </c>
      <c r="P324" s="77" t="str">
        <f>IF($B324&lt;&gt;"",_xlfn.XLOOKUP(B324,Table1[ID],Table1[address7]),"")</f>
        <v/>
      </c>
      <c r="Q324" s="77" t="str">
        <f>IF($B324&lt;&gt;"",_xlfn.XLOOKUP(B324,Table1[ID],Table1[address6]),"")</f>
        <v/>
      </c>
      <c r="R324" s="76" t="str">
        <f>IF($B324&lt;&gt;"",_xlfn.XLOOKUP(B324,Table1[ID],Table1[bdate]),"")</f>
        <v/>
      </c>
      <c r="S324" s="77" t="str">
        <f>IF($B324&lt;&gt;"",_xlfn.XLOOKUP(B324,Table1[ID],Table1[school_job]),"")</f>
        <v/>
      </c>
      <c r="T324" s="77" t="str">
        <f>IF($B324&lt;&gt;"",_xlfn.XLOOKUP(B324,Table1[ID],Table1[con_father]),"")</f>
        <v/>
      </c>
      <c r="U324" s="77" t="str">
        <f>IF($B324&lt;&gt;"",_xlfn.XLOOKUP(B324,Table1[ID],Table1[notes]),"")</f>
        <v/>
      </c>
      <c r="V324" s="80" t="str">
        <f>IF(B324&lt;&gt;"",IF(_xlfn.FLOOR.MATH(B324,100)=0,"غير موزع",_xlfn.XLOOKUP(_xlfn.FLOOR.MATH(B324,100),Classes!$A$1:$A$8,Classes!$B$1:$B$8,"error")),"")</f>
        <v/>
      </c>
    </row>
    <row r="325" spans="1:22" s="3" customFormat="1">
      <c r="A325" s="72" t="str">
        <f>IF(B325&lt;&gt;"",IF(_xlfn.XLOOKUP(TEXT(B325,"#"),'Standard report'!$B$5:$B$505,'Standard report'!$C$5:$C$505,"nn")="Company","=HYPERLINK("&amp;""""&amp;"https://raw.githubusercontent.com/KyrillosMorgan/preparatory/main/"&amp;B325&amp;".jpg"&amp;""""&amp;",IMAGE("&amp;""""&amp;"https://raw.githubusercontent.com/KyrillosMorgan/preparatory/main/"&amp;B325&amp;".jpg"&amp;""""&amp;"))",""),"")</f>
        <v/>
      </c>
      <c r="B325" s="77"/>
      <c r="C325" s="77" t="str">
        <f>IF(B325&lt;&gt;"",_xlfn.XLOOKUP(Class!B325,Table1[ID],Table1[fname]),"")</f>
        <v/>
      </c>
      <c r="D325" s="76" t="str" cm="1">
        <f t="array" ref="D325">IF((B325&lt;&gt;"")*(COUNTIF(Table2[ID],Class!B325)&lt;&gt;0),INDEX(Attendance_sorted!$A$1:$CV$500,MATCH(Class!B325,Attendance_sorted!$A$1:$A$500),COUNTIF(Table2[ID],Class!B325)+1),"")</f>
        <v/>
      </c>
      <c r="E325" s="77" t="str" cm="1">
        <f t="array" aca="1" ref="E325" ca="1">IF(B325&lt;&gt;"",SUM(('Attendance table'!$A$2:$A$501=Class!B325)*('Attendance table'!$B$2:$CW$501&lt;&gt;"")*('Attendance table'!$B$1:$CW$1&gt;DATE(YEAR(TODAY()),MONTH(TODAY()),DAY(TODAY())-MOD(WEEKDAY(TODAY())-6,7))-((Table3[حساب الحضور من اخر عدد مرات])*7))),"")</f>
        <v/>
      </c>
      <c r="F325" s="79" t="str" cm="1">
        <f t="array" ref="F325">IF(B325&lt;&gt;"",IF(E325*100/Table3[حساب الحضور من اخر عدد مرات]&gt;100,1,E325/Table3[حساب الحضور من اخر عدد مرات]),"")</f>
        <v/>
      </c>
      <c r="G325" s="77" t="str">
        <f>IF(B325&lt;&gt;"",_xlfn.XLOOKUP(B325,Table1[ID],Table1[tel2]),"")</f>
        <v/>
      </c>
      <c r="H325" s="77" t="str">
        <f>IF(B325&lt;&gt;"",_xlfn.XLOOKUP(B325,Table1[ID],Table1[tel4]),"")</f>
        <v/>
      </c>
      <c r="I325" s="77" t="str">
        <f>IF(B325&lt;&gt;"",_xlfn.XLOOKUP(B325,Table1[ID],Table1[tel3]),"")</f>
        <v/>
      </c>
      <c r="J325" s="77" t="str">
        <f>IF(B325&lt;&gt;"",_xlfn.XLOOKUP(B325,Table1[ID],Table1[tel1]),"")</f>
        <v/>
      </c>
      <c r="K325" s="77" t="str">
        <f>IF($B325&lt;&gt;"",_xlfn.XLOOKUP(B325,Table1[ID],Table1[address1]),"")</f>
        <v/>
      </c>
      <c r="L325" s="77" t="str">
        <f>IF($B325&lt;&gt;"",_xlfn.XLOOKUP(B325,Table1[ID],Table1[address2]),"")</f>
        <v/>
      </c>
      <c r="M325" s="77" t="str">
        <f>IF($B325&lt;&gt;"",_xlfn.XLOOKUP(B325,Table1[ID],Table1[address3]),"")</f>
        <v/>
      </c>
      <c r="N325" s="77" t="str">
        <f>IF($B325&lt;&gt;"",_xlfn.XLOOKUP(B325,Table1[ID],Table1[address4]),"")</f>
        <v/>
      </c>
      <c r="O325" s="77" t="str">
        <f>IF($B325&lt;&gt;"",_xlfn.XLOOKUP(B325,Table1[ID],Table1[address5]),"")</f>
        <v/>
      </c>
      <c r="P325" s="77" t="str">
        <f>IF($B325&lt;&gt;"",_xlfn.XLOOKUP(B325,Table1[ID],Table1[address7]),"")</f>
        <v/>
      </c>
      <c r="Q325" s="77" t="str">
        <f>IF($B325&lt;&gt;"",_xlfn.XLOOKUP(B325,Table1[ID],Table1[address6]),"")</f>
        <v/>
      </c>
      <c r="R325" s="76" t="str">
        <f>IF($B325&lt;&gt;"",_xlfn.XLOOKUP(B325,Table1[ID],Table1[bdate]),"")</f>
        <v/>
      </c>
      <c r="S325" s="77" t="str">
        <f>IF($B325&lt;&gt;"",_xlfn.XLOOKUP(B325,Table1[ID],Table1[school_job]),"")</f>
        <v/>
      </c>
      <c r="T325" s="77" t="str">
        <f>IF($B325&lt;&gt;"",_xlfn.XLOOKUP(B325,Table1[ID],Table1[con_father]),"")</f>
        <v/>
      </c>
      <c r="U325" s="77" t="str">
        <f>IF($B325&lt;&gt;"",_xlfn.XLOOKUP(B325,Table1[ID],Table1[notes]),"")</f>
        <v/>
      </c>
      <c r="V325" s="80" t="str">
        <f>IF(B325&lt;&gt;"",IF(_xlfn.FLOOR.MATH(B325,100)=0,"غير موزع",_xlfn.XLOOKUP(_xlfn.FLOOR.MATH(B325,100),Classes!$A$1:$A$8,Classes!$B$1:$B$8,"error")),"")</f>
        <v/>
      </c>
    </row>
    <row r="326" spans="1:22" s="3" customFormat="1">
      <c r="A326" s="72" t="str">
        <f>IF(B326&lt;&gt;"",IF(_xlfn.XLOOKUP(TEXT(B326,"#"),'Standard report'!$B$5:$B$505,'Standard report'!$C$5:$C$505,"nn")="Company","=HYPERLINK("&amp;""""&amp;"https://raw.githubusercontent.com/KyrillosMorgan/preparatory/main/"&amp;B326&amp;".jpg"&amp;""""&amp;",IMAGE("&amp;""""&amp;"https://raw.githubusercontent.com/KyrillosMorgan/preparatory/main/"&amp;B326&amp;".jpg"&amp;""""&amp;"))",""),"")</f>
        <v/>
      </c>
      <c r="B326" s="77"/>
      <c r="C326" s="77" t="str">
        <f>IF(B326&lt;&gt;"",_xlfn.XLOOKUP(Class!B326,Table1[ID],Table1[fname]),"")</f>
        <v/>
      </c>
      <c r="D326" s="76" t="str" cm="1">
        <f t="array" ref="D326">IF((B326&lt;&gt;"")*(COUNTIF(Table2[ID],Class!B326)&lt;&gt;0),INDEX(Attendance_sorted!$A$1:$CV$500,MATCH(Class!B326,Attendance_sorted!$A$1:$A$500),COUNTIF(Table2[ID],Class!B326)+1),"")</f>
        <v/>
      </c>
      <c r="E326" s="77" t="str" cm="1">
        <f t="array" aca="1" ref="E326" ca="1">IF(B326&lt;&gt;"",SUM(('Attendance table'!$A$2:$A$501=Class!B326)*('Attendance table'!$B$2:$CW$501&lt;&gt;"")*('Attendance table'!$B$1:$CW$1&gt;DATE(YEAR(TODAY()),MONTH(TODAY()),DAY(TODAY())-MOD(WEEKDAY(TODAY())-6,7))-((Table3[حساب الحضور من اخر عدد مرات])*7))),"")</f>
        <v/>
      </c>
      <c r="F326" s="79" t="str" cm="1">
        <f t="array" ref="F326">IF(B326&lt;&gt;"",IF(E326*100/Table3[حساب الحضور من اخر عدد مرات]&gt;100,1,E326/Table3[حساب الحضور من اخر عدد مرات]),"")</f>
        <v/>
      </c>
      <c r="G326" s="77" t="str">
        <f>IF(B326&lt;&gt;"",_xlfn.XLOOKUP(B326,Table1[ID],Table1[tel2]),"")</f>
        <v/>
      </c>
      <c r="H326" s="77" t="str">
        <f>IF(B326&lt;&gt;"",_xlfn.XLOOKUP(B326,Table1[ID],Table1[tel4]),"")</f>
        <v/>
      </c>
      <c r="I326" s="77" t="str">
        <f>IF(B326&lt;&gt;"",_xlfn.XLOOKUP(B326,Table1[ID],Table1[tel3]),"")</f>
        <v/>
      </c>
      <c r="J326" s="77" t="str">
        <f>IF(B326&lt;&gt;"",_xlfn.XLOOKUP(B326,Table1[ID],Table1[tel1]),"")</f>
        <v/>
      </c>
      <c r="K326" s="77" t="str">
        <f>IF($B326&lt;&gt;"",_xlfn.XLOOKUP(B326,Table1[ID],Table1[address1]),"")</f>
        <v/>
      </c>
      <c r="L326" s="77" t="str">
        <f>IF($B326&lt;&gt;"",_xlfn.XLOOKUP(B326,Table1[ID],Table1[address2]),"")</f>
        <v/>
      </c>
      <c r="M326" s="77" t="str">
        <f>IF($B326&lt;&gt;"",_xlfn.XLOOKUP(B326,Table1[ID],Table1[address3]),"")</f>
        <v/>
      </c>
      <c r="N326" s="77" t="str">
        <f>IF($B326&lt;&gt;"",_xlfn.XLOOKUP(B326,Table1[ID],Table1[address4]),"")</f>
        <v/>
      </c>
      <c r="O326" s="77" t="str">
        <f>IF($B326&lt;&gt;"",_xlfn.XLOOKUP(B326,Table1[ID],Table1[address5]),"")</f>
        <v/>
      </c>
      <c r="P326" s="77" t="str">
        <f>IF($B326&lt;&gt;"",_xlfn.XLOOKUP(B326,Table1[ID],Table1[address7]),"")</f>
        <v/>
      </c>
      <c r="Q326" s="77" t="str">
        <f>IF($B326&lt;&gt;"",_xlfn.XLOOKUP(B326,Table1[ID],Table1[address6]),"")</f>
        <v/>
      </c>
      <c r="R326" s="76" t="str">
        <f>IF($B326&lt;&gt;"",_xlfn.XLOOKUP(B326,Table1[ID],Table1[bdate]),"")</f>
        <v/>
      </c>
      <c r="S326" s="77" t="str">
        <f>IF($B326&lt;&gt;"",_xlfn.XLOOKUP(B326,Table1[ID],Table1[school_job]),"")</f>
        <v/>
      </c>
      <c r="T326" s="77" t="str">
        <f>IF($B326&lt;&gt;"",_xlfn.XLOOKUP(B326,Table1[ID],Table1[con_father]),"")</f>
        <v/>
      </c>
      <c r="U326" s="77" t="str">
        <f>IF($B326&lt;&gt;"",_xlfn.XLOOKUP(B326,Table1[ID],Table1[notes]),"")</f>
        <v/>
      </c>
      <c r="V326" s="80" t="str">
        <f>IF(B326&lt;&gt;"",IF(_xlfn.FLOOR.MATH(B326,100)=0,"غير موزع",_xlfn.XLOOKUP(_xlfn.FLOOR.MATH(B326,100),Classes!$A$1:$A$8,Classes!$B$1:$B$8,"error")),"")</f>
        <v/>
      </c>
    </row>
    <row r="327" spans="1:22" s="3" customFormat="1">
      <c r="A327" s="72" t="str">
        <f>IF(B327&lt;&gt;"",IF(_xlfn.XLOOKUP(TEXT(B327,"#"),'Standard report'!$B$5:$B$505,'Standard report'!$C$5:$C$505,"nn")="Company","=HYPERLINK("&amp;""""&amp;"https://raw.githubusercontent.com/KyrillosMorgan/preparatory/main/"&amp;B327&amp;".jpg"&amp;""""&amp;",IMAGE("&amp;""""&amp;"https://raw.githubusercontent.com/KyrillosMorgan/preparatory/main/"&amp;B327&amp;".jpg"&amp;""""&amp;"))",""),"")</f>
        <v/>
      </c>
      <c r="B327" s="77"/>
      <c r="C327" s="77" t="str">
        <f>IF(B327&lt;&gt;"",_xlfn.XLOOKUP(Class!B327,Table1[ID],Table1[fname]),"")</f>
        <v/>
      </c>
      <c r="D327" s="76" t="str" cm="1">
        <f t="array" ref="D327">IF((B327&lt;&gt;"")*(COUNTIF(Table2[ID],Class!B327)&lt;&gt;0),INDEX(Attendance_sorted!$A$1:$CV$500,MATCH(Class!B327,Attendance_sorted!$A$1:$A$500),COUNTIF(Table2[ID],Class!B327)+1),"")</f>
        <v/>
      </c>
      <c r="E327" s="77" t="str" cm="1">
        <f t="array" aca="1" ref="E327" ca="1">IF(B327&lt;&gt;"",SUM(('Attendance table'!$A$2:$A$501=Class!B327)*('Attendance table'!$B$2:$CW$501&lt;&gt;"")*('Attendance table'!$B$1:$CW$1&gt;DATE(YEAR(TODAY()),MONTH(TODAY()),DAY(TODAY())-MOD(WEEKDAY(TODAY())-6,7))-((Table3[حساب الحضور من اخر عدد مرات])*7))),"")</f>
        <v/>
      </c>
      <c r="F327" s="79" t="str" cm="1">
        <f t="array" ref="F327">IF(B327&lt;&gt;"",IF(E327*100/Table3[حساب الحضور من اخر عدد مرات]&gt;100,1,E327/Table3[حساب الحضور من اخر عدد مرات]),"")</f>
        <v/>
      </c>
      <c r="G327" s="77" t="str">
        <f>IF(B327&lt;&gt;"",_xlfn.XLOOKUP(B327,Table1[ID],Table1[tel2]),"")</f>
        <v/>
      </c>
      <c r="H327" s="77" t="str">
        <f>IF(B327&lt;&gt;"",_xlfn.XLOOKUP(B327,Table1[ID],Table1[tel4]),"")</f>
        <v/>
      </c>
      <c r="I327" s="77" t="str">
        <f>IF(B327&lt;&gt;"",_xlfn.XLOOKUP(B327,Table1[ID],Table1[tel3]),"")</f>
        <v/>
      </c>
      <c r="J327" s="77" t="str">
        <f>IF(B327&lt;&gt;"",_xlfn.XLOOKUP(B327,Table1[ID],Table1[tel1]),"")</f>
        <v/>
      </c>
      <c r="K327" s="77" t="str">
        <f>IF($B327&lt;&gt;"",_xlfn.XLOOKUP(B327,Table1[ID],Table1[address1]),"")</f>
        <v/>
      </c>
      <c r="L327" s="77" t="str">
        <f>IF($B327&lt;&gt;"",_xlfn.XLOOKUP(B327,Table1[ID],Table1[address2]),"")</f>
        <v/>
      </c>
      <c r="M327" s="77" t="str">
        <f>IF($B327&lt;&gt;"",_xlfn.XLOOKUP(B327,Table1[ID],Table1[address3]),"")</f>
        <v/>
      </c>
      <c r="N327" s="77" t="str">
        <f>IF($B327&lt;&gt;"",_xlfn.XLOOKUP(B327,Table1[ID],Table1[address4]),"")</f>
        <v/>
      </c>
      <c r="O327" s="77" t="str">
        <f>IF($B327&lt;&gt;"",_xlfn.XLOOKUP(B327,Table1[ID],Table1[address5]),"")</f>
        <v/>
      </c>
      <c r="P327" s="77" t="str">
        <f>IF($B327&lt;&gt;"",_xlfn.XLOOKUP(B327,Table1[ID],Table1[address7]),"")</f>
        <v/>
      </c>
      <c r="Q327" s="77" t="str">
        <f>IF($B327&lt;&gt;"",_xlfn.XLOOKUP(B327,Table1[ID],Table1[address6]),"")</f>
        <v/>
      </c>
      <c r="R327" s="76" t="str">
        <f>IF($B327&lt;&gt;"",_xlfn.XLOOKUP(B327,Table1[ID],Table1[bdate]),"")</f>
        <v/>
      </c>
      <c r="S327" s="77" t="str">
        <f>IF($B327&lt;&gt;"",_xlfn.XLOOKUP(B327,Table1[ID],Table1[school_job]),"")</f>
        <v/>
      </c>
      <c r="T327" s="77" t="str">
        <f>IF($B327&lt;&gt;"",_xlfn.XLOOKUP(B327,Table1[ID],Table1[con_father]),"")</f>
        <v/>
      </c>
      <c r="U327" s="77" t="str">
        <f>IF($B327&lt;&gt;"",_xlfn.XLOOKUP(B327,Table1[ID],Table1[notes]),"")</f>
        <v/>
      </c>
      <c r="V327" s="80" t="str">
        <f>IF(B327&lt;&gt;"",IF(_xlfn.FLOOR.MATH(B327,100)=0,"غير موزع",_xlfn.XLOOKUP(_xlfn.FLOOR.MATH(B327,100),Classes!$A$1:$A$8,Classes!$B$1:$B$8,"error")),"")</f>
        <v/>
      </c>
    </row>
    <row r="328" spans="1:22" s="3" customFormat="1">
      <c r="A328" s="72" t="str">
        <f>IF(B328&lt;&gt;"",IF(_xlfn.XLOOKUP(TEXT(B328,"#"),'Standard report'!$B$5:$B$505,'Standard report'!$C$5:$C$505,"nn")="Company","=HYPERLINK("&amp;""""&amp;"https://raw.githubusercontent.com/KyrillosMorgan/preparatory/main/"&amp;B328&amp;".jpg"&amp;""""&amp;",IMAGE("&amp;""""&amp;"https://raw.githubusercontent.com/KyrillosMorgan/preparatory/main/"&amp;B328&amp;".jpg"&amp;""""&amp;"))",""),"")</f>
        <v/>
      </c>
      <c r="B328" s="77"/>
      <c r="C328" s="77" t="str">
        <f>IF(B328&lt;&gt;"",_xlfn.XLOOKUP(Class!B328,Table1[ID],Table1[fname]),"")</f>
        <v/>
      </c>
      <c r="D328" s="76" t="str" cm="1">
        <f t="array" ref="D328">IF((B328&lt;&gt;"")*(COUNTIF(Table2[ID],Class!B328)&lt;&gt;0),INDEX(Attendance_sorted!$A$1:$CV$500,MATCH(Class!B328,Attendance_sorted!$A$1:$A$500),COUNTIF(Table2[ID],Class!B328)+1),"")</f>
        <v/>
      </c>
      <c r="E328" s="77" t="str" cm="1">
        <f t="array" aca="1" ref="E328" ca="1">IF(B328&lt;&gt;"",SUM(('Attendance table'!$A$2:$A$501=Class!B328)*('Attendance table'!$B$2:$CW$501&lt;&gt;"")*('Attendance table'!$B$1:$CW$1&gt;DATE(YEAR(TODAY()),MONTH(TODAY()),DAY(TODAY())-MOD(WEEKDAY(TODAY())-6,7))-((Table3[حساب الحضور من اخر عدد مرات])*7))),"")</f>
        <v/>
      </c>
      <c r="F328" s="79" t="str" cm="1">
        <f t="array" ref="F328">IF(B328&lt;&gt;"",IF(E328*100/Table3[حساب الحضور من اخر عدد مرات]&gt;100,1,E328/Table3[حساب الحضور من اخر عدد مرات]),"")</f>
        <v/>
      </c>
      <c r="G328" s="77" t="str">
        <f>IF(B328&lt;&gt;"",_xlfn.XLOOKUP(B328,Table1[ID],Table1[tel2]),"")</f>
        <v/>
      </c>
      <c r="H328" s="77" t="str">
        <f>IF(B328&lt;&gt;"",_xlfn.XLOOKUP(B328,Table1[ID],Table1[tel4]),"")</f>
        <v/>
      </c>
      <c r="I328" s="77" t="str">
        <f>IF(B328&lt;&gt;"",_xlfn.XLOOKUP(B328,Table1[ID],Table1[tel3]),"")</f>
        <v/>
      </c>
      <c r="J328" s="77" t="str">
        <f>IF(B328&lt;&gt;"",_xlfn.XLOOKUP(B328,Table1[ID],Table1[tel1]),"")</f>
        <v/>
      </c>
      <c r="K328" s="77" t="str">
        <f>IF($B328&lt;&gt;"",_xlfn.XLOOKUP(B328,Table1[ID],Table1[address1]),"")</f>
        <v/>
      </c>
      <c r="L328" s="77" t="str">
        <f>IF($B328&lt;&gt;"",_xlfn.XLOOKUP(B328,Table1[ID],Table1[address2]),"")</f>
        <v/>
      </c>
      <c r="M328" s="77" t="str">
        <f>IF($B328&lt;&gt;"",_xlfn.XLOOKUP(B328,Table1[ID],Table1[address3]),"")</f>
        <v/>
      </c>
      <c r="N328" s="77" t="str">
        <f>IF($B328&lt;&gt;"",_xlfn.XLOOKUP(B328,Table1[ID],Table1[address4]),"")</f>
        <v/>
      </c>
      <c r="O328" s="77" t="str">
        <f>IF($B328&lt;&gt;"",_xlfn.XLOOKUP(B328,Table1[ID],Table1[address5]),"")</f>
        <v/>
      </c>
      <c r="P328" s="77" t="str">
        <f>IF($B328&lt;&gt;"",_xlfn.XLOOKUP(B328,Table1[ID],Table1[address7]),"")</f>
        <v/>
      </c>
      <c r="Q328" s="77" t="str">
        <f>IF($B328&lt;&gt;"",_xlfn.XLOOKUP(B328,Table1[ID],Table1[address6]),"")</f>
        <v/>
      </c>
      <c r="R328" s="76" t="str">
        <f>IF($B328&lt;&gt;"",_xlfn.XLOOKUP(B328,Table1[ID],Table1[bdate]),"")</f>
        <v/>
      </c>
      <c r="S328" s="77" t="str">
        <f>IF($B328&lt;&gt;"",_xlfn.XLOOKUP(B328,Table1[ID],Table1[school_job]),"")</f>
        <v/>
      </c>
      <c r="T328" s="77" t="str">
        <f>IF($B328&lt;&gt;"",_xlfn.XLOOKUP(B328,Table1[ID],Table1[con_father]),"")</f>
        <v/>
      </c>
      <c r="U328" s="77" t="str">
        <f>IF($B328&lt;&gt;"",_xlfn.XLOOKUP(B328,Table1[ID],Table1[notes]),"")</f>
        <v/>
      </c>
      <c r="V328" s="80" t="str">
        <f>IF(B328&lt;&gt;"",IF(_xlfn.FLOOR.MATH(B328,100)=0,"غير موزع",_xlfn.XLOOKUP(_xlfn.FLOOR.MATH(B328,100),Classes!$A$1:$A$8,Classes!$B$1:$B$8,"error")),"")</f>
        <v/>
      </c>
    </row>
    <row r="329" spans="1:22" s="3" customFormat="1">
      <c r="A329" s="72" t="str">
        <f>IF(B329&lt;&gt;"",IF(_xlfn.XLOOKUP(TEXT(B329,"#"),'Standard report'!$B$5:$B$505,'Standard report'!$C$5:$C$505,"nn")="Company","=HYPERLINK("&amp;""""&amp;"https://raw.githubusercontent.com/KyrillosMorgan/preparatory/main/"&amp;B329&amp;".jpg"&amp;""""&amp;",IMAGE("&amp;""""&amp;"https://raw.githubusercontent.com/KyrillosMorgan/preparatory/main/"&amp;B329&amp;".jpg"&amp;""""&amp;"))",""),"")</f>
        <v/>
      </c>
      <c r="B329" s="77"/>
      <c r="C329" s="77" t="str">
        <f>IF(B329&lt;&gt;"",_xlfn.XLOOKUP(Class!B329,Table1[ID],Table1[fname]),"")</f>
        <v/>
      </c>
      <c r="D329" s="76" t="str" cm="1">
        <f t="array" ref="D329">IF((B329&lt;&gt;"")*(COUNTIF(Table2[ID],Class!B329)&lt;&gt;0),INDEX(Attendance_sorted!$A$1:$CV$500,MATCH(Class!B329,Attendance_sorted!$A$1:$A$500),COUNTIF(Table2[ID],Class!B329)+1),"")</f>
        <v/>
      </c>
      <c r="E329" s="77" t="str" cm="1">
        <f t="array" aca="1" ref="E329" ca="1">IF(B329&lt;&gt;"",SUM(('Attendance table'!$A$2:$A$501=Class!B329)*('Attendance table'!$B$2:$CW$501&lt;&gt;"")*('Attendance table'!$B$1:$CW$1&gt;DATE(YEAR(TODAY()),MONTH(TODAY()),DAY(TODAY())-MOD(WEEKDAY(TODAY())-6,7))-((Table3[حساب الحضور من اخر عدد مرات])*7))),"")</f>
        <v/>
      </c>
      <c r="F329" s="79" t="str" cm="1">
        <f t="array" ref="F329">IF(B329&lt;&gt;"",IF(E329*100/Table3[حساب الحضور من اخر عدد مرات]&gt;100,1,E329/Table3[حساب الحضور من اخر عدد مرات]),"")</f>
        <v/>
      </c>
      <c r="G329" s="77" t="str">
        <f>IF(B329&lt;&gt;"",_xlfn.XLOOKUP(B329,Table1[ID],Table1[tel2]),"")</f>
        <v/>
      </c>
      <c r="H329" s="77" t="str">
        <f>IF(B329&lt;&gt;"",_xlfn.XLOOKUP(B329,Table1[ID],Table1[tel4]),"")</f>
        <v/>
      </c>
      <c r="I329" s="77" t="str">
        <f>IF(B329&lt;&gt;"",_xlfn.XLOOKUP(B329,Table1[ID],Table1[tel3]),"")</f>
        <v/>
      </c>
      <c r="J329" s="77" t="str">
        <f>IF(B329&lt;&gt;"",_xlfn.XLOOKUP(B329,Table1[ID],Table1[tel1]),"")</f>
        <v/>
      </c>
      <c r="K329" s="77" t="str">
        <f>IF($B329&lt;&gt;"",_xlfn.XLOOKUP(B329,Table1[ID],Table1[address1]),"")</f>
        <v/>
      </c>
      <c r="L329" s="77" t="str">
        <f>IF($B329&lt;&gt;"",_xlfn.XLOOKUP(B329,Table1[ID],Table1[address2]),"")</f>
        <v/>
      </c>
      <c r="M329" s="77" t="str">
        <f>IF($B329&lt;&gt;"",_xlfn.XLOOKUP(B329,Table1[ID],Table1[address3]),"")</f>
        <v/>
      </c>
      <c r="N329" s="77" t="str">
        <f>IF($B329&lt;&gt;"",_xlfn.XLOOKUP(B329,Table1[ID],Table1[address4]),"")</f>
        <v/>
      </c>
      <c r="O329" s="77" t="str">
        <f>IF($B329&lt;&gt;"",_xlfn.XLOOKUP(B329,Table1[ID],Table1[address5]),"")</f>
        <v/>
      </c>
      <c r="P329" s="77" t="str">
        <f>IF($B329&lt;&gt;"",_xlfn.XLOOKUP(B329,Table1[ID],Table1[address7]),"")</f>
        <v/>
      </c>
      <c r="Q329" s="77" t="str">
        <f>IF($B329&lt;&gt;"",_xlfn.XLOOKUP(B329,Table1[ID],Table1[address6]),"")</f>
        <v/>
      </c>
      <c r="R329" s="76" t="str">
        <f>IF($B329&lt;&gt;"",_xlfn.XLOOKUP(B329,Table1[ID],Table1[bdate]),"")</f>
        <v/>
      </c>
      <c r="S329" s="77" t="str">
        <f>IF($B329&lt;&gt;"",_xlfn.XLOOKUP(B329,Table1[ID],Table1[school_job]),"")</f>
        <v/>
      </c>
      <c r="T329" s="77" t="str">
        <f>IF($B329&lt;&gt;"",_xlfn.XLOOKUP(B329,Table1[ID],Table1[con_father]),"")</f>
        <v/>
      </c>
      <c r="U329" s="77" t="str">
        <f>IF($B329&lt;&gt;"",_xlfn.XLOOKUP(B329,Table1[ID],Table1[notes]),"")</f>
        <v/>
      </c>
      <c r="V329" s="80" t="str">
        <f>IF(B329&lt;&gt;"",IF(_xlfn.FLOOR.MATH(B329,100)=0,"غير موزع",_xlfn.XLOOKUP(_xlfn.FLOOR.MATH(B329,100),Classes!$A$1:$A$8,Classes!$B$1:$B$8,"error")),"")</f>
        <v/>
      </c>
    </row>
    <row r="330" spans="1:22" s="3" customFormat="1">
      <c r="A330" s="72" t="str">
        <f>IF(B330&lt;&gt;"",IF(_xlfn.XLOOKUP(TEXT(B330,"#"),'Standard report'!$B$5:$B$505,'Standard report'!$C$5:$C$505,"nn")="Company","=HYPERLINK("&amp;""""&amp;"https://raw.githubusercontent.com/KyrillosMorgan/preparatory/main/"&amp;B330&amp;".jpg"&amp;""""&amp;",IMAGE("&amp;""""&amp;"https://raw.githubusercontent.com/KyrillosMorgan/preparatory/main/"&amp;B330&amp;".jpg"&amp;""""&amp;"))",""),"")</f>
        <v/>
      </c>
      <c r="B330" s="77"/>
      <c r="C330" s="77" t="str">
        <f>IF(B330&lt;&gt;"",_xlfn.XLOOKUP(Class!B330,Table1[ID],Table1[fname]),"")</f>
        <v/>
      </c>
      <c r="D330" s="76" t="str" cm="1">
        <f t="array" ref="D330">IF((B330&lt;&gt;"")*(COUNTIF(Table2[ID],Class!B330)&lt;&gt;0),INDEX(Attendance_sorted!$A$1:$CV$500,MATCH(Class!B330,Attendance_sorted!$A$1:$A$500),COUNTIF(Table2[ID],Class!B330)+1),"")</f>
        <v/>
      </c>
      <c r="E330" s="77" t="str" cm="1">
        <f t="array" aca="1" ref="E330" ca="1">IF(B330&lt;&gt;"",SUM(('Attendance table'!$A$2:$A$501=Class!B330)*('Attendance table'!$B$2:$CW$501&lt;&gt;"")*('Attendance table'!$B$1:$CW$1&gt;DATE(YEAR(TODAY()),MONTH(TODAY()),DAY(TODAY())-MOD(WEEKDAY(TODAY())-6,7))-((Table3[حساب الحضور من اخر عدد مرات])*7))),"")</f>
        <v/>
      </c>
      <c r="F330" s="79" t="str" cm="1">
        <f t="array" ref="F330">IF(B330&lt;&gt;"",IF(E330*100/Table3[حساب الحضور من اخر عدد مرات]&gt;100,1,E330/Table3[حساب الحضور من اخر عدد مرات]),"")</f>
        <v/>
      </c>
      <c r="G330" s="77" t="str">
        <f>IF(B330&lt;&gt;"",_xlfn.XLOOKUP(B330,Table1[ID],Table1[tel2]),"")</f>
        <v/>
      </c>
      <c r="H330" s="77" t="str">
        <f>IF(B330&lt;&gt;"",_xlfn.XLOOKUP(B330,Table1[ID],Table1[tel4]),"")</f>
        <v/>
      </c>
      <c r="I330" s="77" t="str">
        <f>IF(B330&lt;&gt;"",_xlfn.XLOOKUP(B330,Table1[ID],Table1[tel3]),"")</f>
        <v/>
      </c>
      <c r="J330" s="77" t="str">
        <f>IF(B330&lt;&gt;"",_xlfn.XLOOKUP(B330,Table1[ID],Table1[tel1]),"")</f>
        <v/>
      </c>
      <c r="K330" s="77" t="str">
        <f>IF($B330&lt;&gt;"",_xlfn.XLOOKUP(B330,Table1[ID],Table1[address1]),"")</f>
        <v/>
      </c>
      <c r="L330" s="77" t="str">
        <f>IF($B330&lt;&gt;"",_xlfn.XLOOKUP(B330,Table1[ID],Table1[address2]),"")</f>
        <v/>
      </c>
      <c r="M330" s="77" t="str">
        <f>IF($B330&lt;&gt;"",_xlfn.XLOOKUP(B330,Table1[ID],Table1[address3]),"")</f>
        <v/>
      </c>
      <c r="N330" s="77" t="str">
        <f>IF($B330&lt;&gt;"",_xlfn.XLOOKUP(B330,Table1[ID],Table1[address4]),"")</f>
        <v/>
      </c>
      <c r="O330" s="77" t="str">
        <f>IF($B330&lt;&gt;"",_xlfn.XLOOKUP(B330,Table1[ID],Table1[address5]),"")</f>
        <v/>
      </c>
      <c r="P330" s="77" t="str">
        <f>IF($B330&lt;&gt;"",_xlfn.XLOOKUP(B330,Table1[ID],Table1[address7]),"")</f>
        <v/>
      </c>
      <c r="Q330" s="77" t="str">
        <f>IF($B330&lt;&gt;"",_xlfn.XLOOKUP(B330,Table1[ID],Table1[address6]),"")</f>
        <v/>
      </c>
      <c r="R330" s="76" t="str">
        <f>IF($B330&lt;&gt;"",_xlfn.XLOOKUP(B330,Table1[ID],Table1[bdate]),"")</f>
        <v/>
      </c>
      <c r="S330" s="77" t="str">
        <f>IF($B330&lt;&gt;"",_xlfn.XLOOKUP(B330,Table1[ID],Table1[school_job]),"")</f>
        <v/>
      </c>
      <c r="T330" s="77" t="str">
        <f>IF($B330&lt;&gt;"",_xlfn.XLOOKUP(B330,Table1[ID],Table1[con_father]),"")</f>
        <v/>
      </c>
      <c r="U330" s="77" t="str">
        <f>IF($B330&lt;&gt;"",_xlfn.XLOOKUP(B330,Table1[ID],Table1[notes]),"")</f>
        <v/>
      </c>
      <c r="V330" s="80" t="str">
        <f>IF(B330&lt;&gt;"",IF(_xlfn.FLOOR.MATH(B330,100)=0,"غير موزع",_xlfn.XLOOKUP(_xlfn.FLOOR.MATH(B330,100),Classes!$A$1:$A$8,Classes!$B$1:$B$8,"error")),"")</f>
        <v/>
      </c>
    </row>
    <row r="331" spans="1:22" s="3" customFormat="1">
      <c r="A331" s="72" t="str">
        <f>IF(B331&lt;&gt;"",IF(_xlfn.XLOOKUP(TEXT(B331,"#"),'Standard report'!$B$5:$B$505,'Standard report'!$C$5:$C$505,"nn")="Company","=HYPERLINK("&amp;""""&amp;"https://raw.githubusercontent.com/KyrillosMorgan/preparatory/main/"&amp;B331&amp;".jpg"&amp;""""&amp;",IMAGE("&amp;""""&amp;"https://raw.githubusercontent.com/KyrillosMorgan/preparatory/main/"&amp;B331&amp;".jpg"&amp;""""&amp;"))",""),"")</f>
        <v/>
      </c>
      <c r="B331" s="77"/>
      <c r="C331" s="77" t="str">
        <f>IF(B331&lt;&gt;"",_xlfn.XLOOKUP(Class!B331,Table1[ID],Table1[fname]),"")</f>
        <v/>
      </c>
      <c r="D331" s="76" t="str" cm="1">
        <f t="array" ref="D331">IF((B331&lt;&gt;"")*(COUNTIF(Table2[ID],Class!B331)&lt;&gt;0),INDEX(Attendance_sorted!$A$1:$CV$500,MATCH(Class!B331,Attendance_sorted!$A$1:$A$500),COUNTIF(Table2[ID],Class!B331)+1),"")</f>
        <v/>
      </c>
      <c r="E331" s="77" t="str" cm="1">
        <f t="array" aca="1" ref="E331" ca="1">IF(B331&lt;&gt;"",SUM(('Attendance table'!$A$2:$A$501=Class!B331)*('Attendance table'!$B$2:$CW$501&lt;&gt;"")*('Attendance table'!$B$1:$CW$1&gt;DATE(YEAR(TODAY()),MONTH(TODAY()),DAY(TODAY())-MOD(WEEKDAY(TODAY())-6,7))-((Table3[حساب الحضور من اخر عدد مرات])*7))),"")</f>
        <v/>
      </c>
      <c r="F331" s="79" t="str" cm="1">
        <f t="array" ref="F331">IF(B331&lt;&gt;"",IF(E331*100/Table3[حساب الحضور من اخر عدد مرات]&gt;100,1,E331/Table3[حساب الحضور من اخر عدد مرات]),"")</f>
        <v/>
      </c>
      <c r="G331" s="77" t="str">
        <f>IF(B331&lt;&gt;"",_xlfn.XLOOKUP(B331,Table1[ID],Table1[tel2]),"")</f>
        <v/>
      </c>
      <c r="H331" s="77" t="str">
        <f>IF(B331&lt;&gt;"",_xlfn.XLOOKUP(B331,Table1[ID],Table1[tel4]),"")</f>
        <v/>
      </c>
      <c r="I331" s="77" t="str">
        <f>IF(B331&lt;&gt;"",_xlfn.XLOOKUP(B331,Table1[ID],Table1[tel3]),"")</f>
        <v/>
      </c>
      <c r="J331" s="77" t="str">
        <f>IF(B331&lt;&gt;"",_xlfn.XLOOKUP(B331,Table1[ID],Table1[tel1]),"")</f>
        <v/>
      </c>
      <c r="K331" s="77" t="str">
        <f>IF($B331&lt;&gt;"",_xlfn.XLOOKUP(B331,Table1[ID],Table1[address1]),"")</f>
        <v/>
      </c>
      <c r="L331" s="77" t="str">
        <f>IF($B331&lt;&gt;"",_xlfn.XLOOKUP(B331,Table1[ID],Table1[address2]),"")</f>
        <v/>
      </c>
      <c r="M331" s="77" t="str">
        <f>IF($B331&lt;&gt;"",_xlfn.XLOOKUP(B331,Table1[ID],Table1[address3]),"")</f>
        <v/>
      </c>
      <c r="N331" s="77" t="str">
        <f>IF($B331&lt;&gt;"",_xlfn.XLOOKUP(B331,Table1[ID],Table1[address4]),"")</f>
        <v/>
      </c>
      <c r="O331" s="77" t="str">
        <f>IF($B331&lt;&gt;"",_xlfn.XLOOKUP(B331,Table1[ID],Table1[address5]),"")</f>
        <v/>
      </c>
      <c r="P331" s="77" t="str">
        <f>IF($B331&lt;&gt;"",_xlfn.XLOOKUP(B331,Table1[ID],Table1[address7]),"")</f>
        <v/>
      </c>
      <c r="Q331" s="77" t="str">
        <f>IF($B331&lt;&gt;"",_xlfn.XLOOKUP(B331,Table1[ID],Table1[address6]),"")</f>
        <v/>
      </c>
      <c r="R331" s="76" t="str">
        <f>IF($B331&lt;&gt;"",_xlfn.XLOOKUP(B331,Table1[ID],Table1[bdate]),"")</f>
        <v/>
      </c>
      <c r="S331" s="77" t="str">
        <f>IF($B331&lt;&gt;"",_xlfn.XLOOKUP(B331,Table1[ID],Table1[school_job]),"")</f>
        <v/>
      </c>
      <c r="T331" s="77" t="str">
        <f>IF($B331&lt;&gt;"",_xlfn.XLOOKUP(B331,Table1[ID],Table1[con_father]),"")</f>
        <v/>
      </c>
      <c r="U331" s="77" t="str">
        <f>IF($B331&lt;&gt;"",_xlfn.XLOOKUP(B331,Table1[ID],Table1[notes]),"")</f>
        <v/>
      </c>
      <c r="V331" s="80" t="str">
        <f>IF(B331&lt;&gt;"",IF(_xlfn.FLOOR.MATH(B331,100)=0,"غير موزع",_xlfn.XLOOKUP(_xlfn.FLOOR.MATH(B331,100),Classes!$A$1:$A$8,Classes!$B$1:$B$8,"error")),"")</f>
        <v/>
      </c>
    </row>
    <row r="332" spans="1:22" s="3" customFormat="1">
      <c r="A332" s="72" t="str">
        <f>IF(B332&lt;&gt;"",IF(_xlfn.XLOOKUP(TEXT(B332,"#"),'Standard report'!$B$5:$B$505,'Standard report'!$C$5:$C$505,"nn")="Company","=HYPERLINK("&amp;""""&amp;"https://raw.githubusercontent.com/KyrillosMorgan/preparatory/main/"&amp;B332&amp;".jpg"&amp;""""&amp;",IMAGE("&amp;""""&amp;"https://raw.githubusercontent.com/KyrillosMorgan/preparatory/main/"&amp;B332&amp;".jpg"&amp;""""&amp;"))",""),"")</f>
        <v/>
      </c>
      <c r="B332" s="77"/>
      <c r="C332" s="77" t="str">
        <f>IF(B332&lt;&gt;"",_xlfn.XLOOKUP(Class!B332,Table1[ID],Table1[fname]),"")</f>
        <v/>
      </c>
      <c r="D332" s="76" t="str" cm="1">
        <f t="array" ref="D332">IF((B332&lt;&gt;"")*(COUNTIF(Table2[ID],Class!B332)&lt;&gt;0),INDEX(Attendance_sorted!$A$1:$CV$500,MATCH(Class!B332,Attendance_sorted!$A$1:$A$500),COUNTIF(Table2[ID],Class!B332)+1),"")</f>
        <v/>
      </c>
      <c r="E332" s="77" t="str" cm="1">
        <f t="array" aca="1" ref="E332" ca="1">IF(B332&lt;&gt;"",SUM(('Attendance table'!$A$2:$A$501=Class!B332)*('Attendance table'!$B$2:$CW$501&lt;&gt;"")*('Attendance table'!$B$1:$CW$1&gt;DATE(YEAR(TODAY()),MONTH(TODAY()),DAY(TODAY())-MOD(WEEKDAY(TODAY())-6,7))-((Table3[حساب الحضور من اخر عدد مرات])*7))),"")</f>
        <v/>
      </c>
      <c r="F332" s="79" t="str" cm="1">
        <f t="array" ref="F332">IF(B332&lt;&gt;"",IF(E332*100/Table3[حساب الحضور من اخر عدد مرات]&gt;100,1,E332/Table3[حساب الحضور من اخر عدد مرات]),"")</f>
        <v/>
      </c>
      <c r="G332" s="77" t="str">
        <f>IF(B332&lt;&gt;"",_xlfn.XLOOKUP(B332,Table1[ID],Table1[tel2]),"")</f>
        <v/>
      </c>
      <c r="H332" s="77" t="str">
        <f>IF(B332&lt;&gt;"",_xlfn.XLOOKUP(B332,Table1[ID],Table1[tel4]),"")</f>
        <v/>
      </c>
      <c r="I332" s="77" t="str">
        <f>IF(B332&lt;&gt;"",_xlfn.XLOOKUP(B332,Table1[ID],Table1[tel3]),"")</f>
        <v/>
      </c>
      <c r="J332" s="77" t="str">
        <f>IF(B332&lt;&gt;"",_xlfn.XLOOKUP(B332,Table1[ID],Table1[tel1]),"")</f>
        <v/>
      </c>
      <c r="K332" s="77" t="str">
        <f>IF($B332&lt;&gt;"",_xlfn.XLOOKUP(B332,Table1[ID],Table1[address1]),"")</f>
        <v/>
      </c>
      <c r="L332" s="77" t="str">
        <f>IF($B332&lt;&gt;"",_xlfn.XLOOKUP(B332,Table1[ID],Table1[address2]),"")</f>
        <v/>
      </c>
      <c r="M332" s="77" t="str">
        <f>IF($B332&lt;&gt;"",_xlfn.XLOOKUP(B332,Table1[ID],Table1[address3]),"")</f>
        <v/>
      </c>
      <c r="N332" s="77" t="str">
        <f>IF($B332&lt;&gt;"",_xlfn.XLOOKUP(B332,Table1[ID],Table1[address4]),"")</f>
        <v/>
      </c>
      <c r="O332" s="77" t="str">
        <f>IF($B332&lt;&gt;"",_xlfn.XLOOKUP(B332,Table1[ID],Table1[address5]),"")</f>
        <v/>
      </c>
      <c r="P332" s="77" t="str">
        <f>IF($B332&lt;&gt;"",_xlfn.XLOOKUP(B332,Table1[ID],Table1[address7]),"")</f>
        <v/>
      </c>
      <c r="Q332" s="77" t="str">
        <f>IF($B332&lt;&gt;"",_xlfn.XLOOKUP(B332,Table1[ID],Table1[address6]),"")</f>
        <v/>
      </c>
      <c r="R332" s="76" t="str">
        <f>IF($B332&lt;&gt;"",_xlfn.XLOOKUP(B332,Table1[ID],Table1[bdate]),"")</f>
        <v/>
      </c>
      <c r="S332" s="77" t="str">
        <f>IF($B332&lt;&gt;"",_xlfn.XLOOKUP(B332,Table1[ID],Table1[school_job]),"")</f>
        <v/>
      </c>
      <c r="T332" s="77" t="str">
        <f>IF($B332&lt;&gt;"",_xlfn.XLOOKUP(B332,Table1[ID],Table1[con_father]),"")</f>
        <v/>
      </c>
      <c r="U332" s="77" t="str">
        <f>IF($B332&lt;&gt;"",_xlfn.XLOOKUP(B332,Table1[ID],Table1[notes]),"")</f>
        <v/>
      </c>
      <c r="V332" s="80" t="str">
        <f>IF(B332&lt;&gt;"",IF(_xlfn.FLOOR.MATH(B332,100)=0,"غير موزع",_xlfn.XLOOKUP(_xlfn.FLOOR.MATH(B332,100),Classes!$A$1:$A$8,Classes!$B$1:$B$8,"error")),"")</f>
        <v/>
      </c>
    </row>
    <row r="333" spans="1:22" s="3" customFormat="1">
      <c r="A333" s="72" t="str">
        <f>IF(B333&lt;&gt;"",IF(_xlfn.XLOOKUP(TEXT(B333,"#"),'Standard report'!$B$5:$B$505,'Standard report'!$C$5:$C$505,"nn")="Company","=HYPERLINK("&amp;""""&amp;"https://raw.githubusercontent.com/KyrillosMorgan/preparatory/main/"&amp;B333&amp;".jpg"&amp;""""&amp;",IMAGE("&amp;""""&amp;"https://raw.githubusercontent.com/KyrillosMorgan/preparatory/main/"&amp;B333&amp;".jpg"&amp;""""&amp;"))",""),"")</f>
        <v/>
      </c>
      <c r="B333" s="77"/>
      <c r="C333" s="77" t="str">
        <f>IF(B333&lt;&gt;"",_xlfn.XLOOKUP(Class!B333,Table1[ID],Table1[fname]),"")</f>
        <v/>
      </c>
      <c r="D333" s="76" t="str" cm="1">
        <f t="array" ref="D333">IF((B333&lt;&gt;"")*(COUNTIF(Table2[ID],Class!B333)&lt;&gt;0),INDEX(Attendance_sorted!$A$1:$CV$500,MATCH(Class!B333,Attendance_sorted!$A$1:$A$500),COUNTIF(Table2[ID],Class!B333)+1),"")</f>
        <v/>
      </c>
      <c r="E333" s="77" t="str" cm="1">
        <f t="array" aca="1" ref="E333" ca="1">IF(B333&lt;&gt;"",SUM(('Attendance table'!$A$2:$A$501=Class!B333)*('Attendance table'!$B$2:$CW$501&lt;&gt;"")*('Attendance table'!$B$1:$CW$1&gt;DATE(YEAR(TODAY()),MONTH(TODAY()),DAY(TODAY())-MOD(WEEKDAY(TODAY())-6,7))-((Table3[حساب الحضور من اخر عدد مرات])*7))),"")</f>
        <v/>
      </c>
      <c r="F333" s="79" t="str" cm="1">
        <f t="array" ref="F333">IF(B333&lt;&gt;"",IF(E333*100/Table3[حساب الحضور من اخر عدد مرات]&gt;100,1,E333/Table3[حساب الحضور من اخر عدد مرات]),"")</f>
        <v/>
      </c>
      <c r="G333" s="77" t="str">
        <f>IF(B333&lt;&gt;"",_xlfn.XLOOKUP(B333,Table1[ID],Table1[tel2]),"")</f>
        <v/>
      </c>
      <c r="H333" s="77" t="str">
        <f>IF(B333&lt;&gt;"",_xlfn.XLOOKUP(B333,Table1[ID],Table1[tel4]),"")</f>
        <v/>
      </c>
      <c r="I333" s="77" t="str">
        <f>IF(B333&lt;&gt;"",_xlfn.XLOOKUP(B333,Table1[ID],Table1[tel3]),"")</f>
        <v/>
      </c>
      <c r="J333" s="77" t="str">
        <f>IF(B333&lt;&gt;"",_xlfn.XLOOKUP(B333,Table1[ID],Table1[tel1]),"")</f>
        <v/>
      </c>
      <c r="K333" s="77" t="str">
        <f>IF($B333&lt;&gt;"",_xlfn.XLOOKUP(B333,Table1[ID],Table1[address1]),"")</f>
        <v/>
      </c>
      <c r="L333" s="77" t="str">
        <f>IF($B333&lt;&gt;"",_xlfn.XLOOKUP(B333,Table1[ID],Table1[address2]),"")</f>
        <v/>
      </c>
      <c r="M333" s="77" t="str">
        <f>IF($B333&lt;&gt;"",_xlfn.XLOOKUP(B333,Table1[ID],Table1[address3]),"")</f>
        <v/>
      </c>
      <c r="N333" s="77" t="str">
        <f>IF($B333&lt;&gt;"",_xlfn.XLOOKUP(B333,Table1[ID],Table1[address4]),"")</f>
        <v/>
      </c>
      <c r="O333" s="77" t="str">
        <f>IF($B333&lt;&gt;"",_xlfn.XLOOKUP(B333,Table1[ID],Table1[address5]),"")</f>
        <v/>
      </c>
      <c r="P333" s="77" t="str">
        <f>IF($B333&lt;&gt;"",_xlfn.XLOOKUP(B333,Table1[ID],Table1[address7]),"")</f>
        <v/>
      </c>
      <c r="Q333" s="77" t="str">
        <f>IF($B333&lt;&gt;"",_xlfn.XLOOKUP(B333,Table1[ID],Table1[address6]),"")</f>
        <v/>
      </c>
      <c r="R333" s="76" t="str">
        <f>IF($B333&lt;&gt;"",_xlfn.XLOOKUP(B333,Table1[ID],Table1[bdate]),"")</f>
        <v/>
      </c>
      <c r="S333" s="77" t="str">
        <f>IF($B333&lt;&gt;"",_xlfn.XLOOKUP(B333,Table1[ID],Table1[school_job]),"")</f>
        <v/>
      </c>
      <c r="T333" s="77" t="str">
        <f>IF($B333&lt;&gt;"",_xlfn.XLOOKUP(B333,Table1[ID],Table1[con_father]),"")</f>
        <v/>
      </c>
      <c r="U333" s="77" t="str">
        <f>IF($B333&lt;&gt;"",_xlfn.XLOOKUP(B333,Table1[ID],Table1[notes]),"")</f>
        <v/>
      </c>
      <c r="V333" s="80" t="str">
        <f>IF(B333&lt;&gt;"",IF(_xlfn.FLOOR.MATH(B333,100)=0,"غير موزع",_xlfn.XLOOKUP(_xlfn.FLOOR.MATH(B333,100),Classes!$A$1:$A$8,Classes!$B$1:$B$8,"error")),"")</f>
        <v/>
      </c>
    </row>
    <row r="334" spans="1:22" s="3" customFormat="1">
      <c r="A334" s="72" t="str">
        <f>IF(B334&lt;&gt;"",IF(_xlfn.XLOOKUP(TEXT(B334,"#"),'Standard report'!$B$5:$B$505,'Standard report'!$C$5:$C$505,"nn")="Company","=HYPERLINK("&amp;""""&amp;"https://raw.githubusercontent.com/KyrillosMorgan/preparatory/main/"&amp;B334&amp;".jpg"&amp;""""&amp;",IMAGE("&amp;""""&amp;"https://raw.githubusercontent.com/KyrillosMorgan/preparatory/main/"&amp;B334&amp;".jpg"&amp;""""&amp;"))",""),"")</f>
        <v/>
      </c>
      <c r="B334" s="77"/>
      <c r="C334" s="77" t="str">
        <f>IF(B334&lt;&gt;"",_xlfn.XLOOKUP(Class!B334,Table1[ID],Table1[fname]),"")</f>
        <v/>
      </c>
      <c r="D334" s="76" t="str" cm="1">
        <f t="array" ref="D334">IF((B334&lt;&gt;"")*(COUNTIF(Table2[ID],Class!B334)&lt;&gt;0),INDEX(Attendance_sorted!$A$1:$CV$500,MATCH(Class!B334,Attendance_sorted!$A$1:$A$500),COUNTIF(Table2[ID],Class!B334)+1),"")</f>
        <v/>
      </c>
      <c r="E334" s="77" t="str" cm="1">
        <f t="array" aca="1" ref="E334" ca="1">IF(B334&lt;&gt;"",SUM(('Attendance table'!$A$2:$A$501=Class!B334)*('Attendance table'!$B$2:$CW$501&lt;&gt;"")*('Attendance table'!$B$1:$CW$1&gt;DATE(YEAR(TODAY()),MONTH(TODAY()),DAY(TODAY())-MOD(WEEKDAY(TODAY())-6,7))-((Table3[حساب الحضور من اخر عدد مرات])*7))),"")</f>
        <v/>
      </c>
      <c r="F334" s="79" t="str" cm="1">
        <f t="array" ref="F334">IF(B334&lt;&gt;"",IF(E334*100/Table3[حساب الحضور من اخر عدد مرات]&gt;100,1,E334/Table3[حساب الحضور من اخر عدد مرات]),"")</f>
        <v/>
      </c>
      <c r="G334" s="77" t="str">
        <f>IF(B334&lt;&gt;"",_xlfn.XLOOKUP(B334,Table1[ID],Table1[tel2]),"")</f>
        <v/>
      </c>
      <c r="H334" s="77" t="str">
        <f>IF(B334&lt;&gt;"",_xlfn.XLOOKUP(B334,Table1[ID],Table1[tel4]),"")</f>
        <v/>
      </c>
      <c r="I334" s="77" t="str">
        <f>IF(B334&lt;&gt;"",_xlfn.XLOOKUP(B334,Table1[ID],Table1[tel3]),"")</f>
        <v/>
      </c>
      <c r="J334" s="77" t="str">
        <f>IF(B334&lt;&gt;"",_xlfn.XLOOKUP(B334,Table1[ID],Table1[tel1]),"")</f>
        <v/>
      </c>
      <c r="K334" s="77" t="str">
        <f>IF($B334&lt;&gt;"",_xlfn.XLOOKUP(B334,Table1[ID],Table1[address1]),"")</f>
        <v/>
      </c>
      <c r="L334" s="77" t="str">
        <f>IF($B334&lt;&gt;"",_xlfn.XLOOKUP(B334,Table1[ID],Table1[address2]),"")</f>
        <v/>
      </c>
      <c r="M334" s="77" t="str">
        <f>IF($B334&lt;&gt;"",_xlfn.XLOOKUP(B334,Table1[ID],Table1[address3]),"")</f>
        <v/>
      </c>
      <c r="N334" s="77" t="str">
        <f>IF($B334&lt;&gt;"",_xlfn.XLOOKUP(B334,Table1[ID],Table1[address4]),"")</f>
        <v/>
      </c>
      <c r="O334" s="77" t="str">
        <f>IF($B334&lt;&gt;"",_xlfn.XLOOKUP(B334,Table1[ID],Table1[address5]),"")</f>
        <v/>
      </c>
      <c r="P334" s="77" t="str">
        <f>IF($B334&lt;&gt;"",_xlfn.XLOOKUP(B334,Table1[ID],Table1[address7]),"")</f>
        <v/>
      </c>
      <c r="Q334" s="77" t="str">
        <f>IF($B334&lt;&gt;"",_xlfn.XLOOKUP(B334,Table1[ID],Table1[address6]),"")</f>
        <v/>
      </c>
      <c r="R334" s="76" t="str">
        <f>IF($B334&lt;&gt;"",_xlfn.XLOOKUP(B334,Table1[ID],Table1[bdate]),"")</f>
        <v/>
      </c>
      <c r="S334" s="77" t="str">
        <f>IF($B334&lt;&gt;"",_xlfn.XLOOKUP(B334,Table1[ID],Table1[school_job]),"")</f>
        <v/>
      </c>
      <c r="T334" s="77" t="str">
        <f>IF($B334&lt;&gt;"",_xlfn.XLOOKUP(B334,Table1[ID],Table1[con_father]),"")</f>
        <v/>
      </c>
      <c r="U334" s="77" t="str">
        <f>IF($B334&lt;&gt;"",_xlfn.XLOOKUP(B334,Table1[ID],Table1[notes]),"")</f>
        <v/>
      </c>
      <c r="V334" s="80" t="str">
        <f>IF(B334&lt;&gt;"",IF(_xlfn.FLOOR.MATH(B334,100)=0,"غير موزع",_xlfn.XLOOKUP(_xlfn.FLOOR.MATH(B334,100),Classes!$A$1:$A$8,Classes!$B$1:$B$8,"error")),"")</f>
        <v/>
      </c>
    </row>
    <row r="335" spans="1:22" s="3" customFormat="1">
      <c r="A335" s="72" t="str">
        <f>IF(B335&lt;&gt;"",IF(_xlfn.XLOOKUP(TEXT(B335,"#"),'Standard report'!$B$5:$B$505,'Standard report'!$C$5:$C$505,"nn")="Company","=HYPERLINK("&amp;""""&amp;"https://raw.githubusercontent.com/KyrillosMorgan/preparatory/main/"&amp;B335&amp;".jpg"&amp;""""&amp;",IMAGE("&amp;""""&amp;"https://raw.githubusercontent.com/KyrillosMorgan/preparatory/main/"&amp;B335&amp;".jpg"&amp;""""&amp;"))",""),"")</f>
        <v/>
      </c>
      <c r="B335" s="77"/>
      <c r="C335" s="77" t="str">
        <f>IF(B335&lt;&gt;"",_xlfn.XLOOKUP(Class!B335,Table1[ID],Table1[fname]),"")</f>
        <v/>
      </c>
      <c r="D335" s="76" t="str" cm="1">
        <f t="array" ref="D335">IF((B335&lt;&gt;"")*(COUNTIF(Table2[ID],Class!B335)&lt;&gt;0),INDEX(Attendance_sorted!$A$1:$CV$500,MATCH(Class!B335,Attendance_sorted!$A$1:$A$500),COUNTIF(Table2[ID],Class!B335)+1),"")</f>
        <v/>
      </c>
      <c r="E335" s="77" t="str" cm="1">
        <f t="array" aca="1" ref="E335" ca="1">IF(B335&lt;&gt;"",SUM(('Attendance table'!$A$2:$A$501=Class!B335)*('Attendance table'!$B$2:$CW$501&lt;&gt;"")*('Attendance table'!$B$1:$CW$1&gt;DATE(YEAR(TODAY()),MONTH(TODAY()),DAY(TODAY())-MOD(WEEKDAY(TODAY())-6,7))-((Table3[حساب الحضور من اخر عدد مرات])*7))),"")</f>
        <v/>
      </c>
      <c r="F335" s="79" t="str" cm="1">
        <f t="array" ref="F335">IF(B335&lt;&gt;"",IF(E335*100/Table3[حساب الحضور من اخر عدد مرات]&gt;100,1,E335/Table3[حساب الحضور من اخر عدد مرات]),"")</f>
        <v/>
      </c>
      <c r="G335" s="77" t="str">
        <f>IF(B335&lt;&gt;"",_xlfn.XLOOKUP(B335,Table1[ID],Table1[tel2]),"")</f>
        <v/>
      </c>
      <c r="H335" s="77" t="str">
        <f>IF(B335&lt;&gt;"",_xlfn.XLOOKUP(B335,Table1[ID],Table1[tel4]),"")</f>
        <v/>
      </c>
      <c r="I335" s="77" t="str">
        <f>IF(B335&lt;&gt;"",_xlfn.XLOOKUP(B335,Table1[ID],Table1[tel3]),"")</f>
        <v/>
      </c>
      <c r="J335" s="77" t="str">
        <f>IF(B335&lt;&gt;"",_xlfn.XLOOKUP(B335,Table1[ID],Table1[tel1]),"")</f>
        <v/>
      </c>
      <c r="K335" s="77" t="str">
        <f>IF($B335&lt;&gt;"",_xlfn.XLOOKUP(B335,Table1[ID],Table1[address1]),"")</f>
        <v/>
      </c>
      <c r="L335" s="77" t="str">
        <f>IF($B335&lt;&gt;"",_xlfn.XLOOKUP(B335,Table1[ID],Table1[address2]),"")</f>
        <v/>
      </c>
      <c r="M335" s="77" t="str">
        <f>IF($B335&lt;&gt;"",_xlfn.XLOOKUP(B335,Table1[ID],Table1[address3]),"")</f>
        <v/>
      </c>
      <c r="N335" s="77" t="str">
        <f>IF($B335&lt;&gt;"",_xlfn.XLOOKUP(B335,Table1[ID],Table1[address4]),"")</f>
        <v/>
      </c>
      <c r="O335" s="77" t="str">
        <f>IF($B335&lt;&gt;"",_xlfn.XLOOKUP(B335,Table1[ID],Table1[address5]),"")</f>
        <v/>
      </c>
      <c r="P335" s="77" t="str">
        <f>IF($B335&lt;&gt;"",_xlfn.XLOOKUP(B335,Table1[ID],Table1[address7]),"")</f>
        <v/>
      </c>
      <c r="Q335" s="77" t="str">
        <f>IF($B335&lt;&gt;"",_xlfn.XLOOKUP(B335,Table1[ID],Table1[address6]),"")</f>
        <v/>
      </c>
      <c r="R335" s="76" t="str">
        <f>IF($B335&lt;&gt;"",_xlfn.XLOOKUP(B335,Table1[ID],Table1[bdate]),"")</f>
        <v/>
      </c>
      <c r="S335" s="77" t="str">
        <f>IF($B335&lt;&gt;"",_xlfn.XLOOKUP(B335,Table1[ID],Table1[school_job]),"")</f>
        <v/>
      </c>
      <c r="T335" s="77" t="str">
        <f>IF($B335&lt;&gt;"",_xlfn.XLOOKUP(B335,Table1[ID],Table1[con_father]),"")</f>
        <v/>
      </c>
      <c r="U335" s="77" t="str">
        <f>IF($B335&lt;&gt;"",_xlfn.XLOOKUP(B335,Table1[ID],Table1[notes]),"")</f>
        <v/>
      </c>
      <c r="V335" s="80" t="str">
        <f>IF(B335&lt;&gt;"",IF(_xlfn.FLOOR.MATH(B335,100)=0,"غير موزع",_xlfn.XLOOKUP(_xlfn.FLOOR.MATH(B335,100),Classes!$A$1:$A$8,Classes!$B$1:$B$8,"error")),"")</f>
        <v/>
      </c>
    </row>
    <row r="336" spans="1:22" s="3" customFormat="1">
      <c r="A336" s="72" t="str">
        <f>IF(B336&lt;&gt;"",IF(_xlfn.XLOOKUP(TEXT(B336,"#"),'Standard report'!$B$5:$B$505,'Standard report'!$C$5:$C$505,"nn")="Company","=HYPERLINK("&amp;""""&amp;"https://raw.githubusercontent.com/KyrillosMorgan/preparatory/main/"&amp;B336&amp;".jpg"&amp;""""&amp;",IMAGE("&amp;""""&amp;"https://raw.githubusercontent.com/KyrillosMorgan/preparatory/main/"&amp;B336&amp;".jpg"&amp;""""&amp;"))",""),"")</f>
        <v/>
      </c>
      <c r="B336" s="77"/>
      <c r="C336" s="77" t="str">
        <f>IF(B336&lt;&gt;"",_xlfn.XLOOKUP(Class!B336,Table1[ID],Table1[fname]),"")</f>
        <v/>
      </c>
      <c r="D336" s="76" t="str" cm="1">
        <f t="array" ref="D336">IF((B336&lt;&gt;"")*(COUNTIF(Table2[ID],Class!B336)&lt;&gt;0),INDEX(Attendance_sorted!$A$1:$CV$500,MATCH(Class!B336,Attendance_sorted!$A$1:$A$500),COUNTIF(Table2[ID],Class!B336)+1),"")</f>
        <v/>
      </c>
      <c r="E336" s="77" t="str" cm="1">
        <f t="array" aca="1" ref="E336" ca="1">IF(B336&lt;&gt;"",SUM(('Attendance table'!$A$2:$A$501=Class!B336)*('Attendance table'!$B$2:$CW$501&lt;&gt;"")*('Attendance table'!$B$1:$CW$1&gt;DATE(YEAR(TODAY()),MONTH(TODAY()),DAY(TODAY())-MOD(WEEKDAY(TODAY())-6,7))-((Table3[حساب الحضور من اخر عدد مرات])*7))),"")</f>
        <v/>
      </c>
      <c r="F336" s="79" t="str" cm="1">
        <f t="array" ref="F336">IF(B336&lt;&gt;"",IF(E336*100/Table3[حساب الحضور من اخر عدد مرات]&gt;100,1,E336/Table3[حساب الحضور من اخر عدد مرات]),"")</f>
        <v/>
      </c>
      <c r="G336" s="77" t="str">
        <f>IF(B336&lt;&gt;"",_xlfn.XLOOKUP(B336,Table1[ID],Table1[tel2]),"")</f>
        <v/>
      </c>
      <c r="H336" s="77" t="str">
        <f>IF(B336&lt;&gt;"",_xlfn.XLOOKUP(B336,Table1[ID],Table1[tel4]),"")</f>
        <v/>
      </c>
      <c r="I336" s="77" t="str">
        <f>IF(B336&lt;&gt;"",_xlfn.XLOOKUP(B336,Table1[ID],Table1[tel3]),"")</f>
        <v/>
      </c>
      <c r="J336" s="77" t="str">
        <f>IF(B336&lt;&gt;"",_xlfn.XLOOKUP(B336,Table1[ID],Table1[tel1]),"")</f>
        <v/>
      </c>
      <c r="K336" s="77" t="str">
        <f>IF($B336&lt;&gt;"",_xlfn.XLOOKUP(B336,Table1[ID],Table1[address1]),"")</f>
        <v/>
      </c>
      <c r="L336" s="77" t="str">
        <f>IF($B336&lt;&gt;"",_xlfn.XLOOKUP(B336,Table1[ID],Table1[address2]),"")</f>
        <v/>
      </c>
      <c r="M336" s="77" t="str">
        <f>IF($B336&lt;&gt;"",_xlfn.XLOOKUP(B336,Table1[ID],Table1[address3]),"")</f>
        <v/>
      </c>
      <c r="N336" s="77" t="str">
        <f>IF($B336&lt;&gt;"",_xlfn.XLOOKUP(B336,Table1[ID],Table1[address4]),"")</f>
        <v/>
      </c>
      <c r="O336" s="77" t="str">
        <f>IF($B336&lt;&gt;"",_xlfn.XLOOKUP(B336,Table1[ID],Table1[address5]),"")</f>
        <v/>
      </c>
      <c r="P336" s="77" t="str">
        <f>IF($B336&lt;&gt;"",_xlfn.XLOOKUP(B336,Table1[ID],Table1[address7]),"")</f>
        <v/>
      </c>
      <c r="Q336" s="77" t="str">
        <f>IF($B336&lt;&gt;"",_xlfn.XLOOKUP(B336,Table1[ID],Table1[address6]),"")</f>
        <v/>
      </c>
      <c r="R336" s="76" t="str">
        <f>IF($B336&lt;&gt;"",_xlfn.XLOOKUP(B336,Table1[ID],Table1[bdate]),"")</f>
        <v/>
      </c>
      <c r="S336" s="77" t="str">
        <f>IF($B336&lt;&gt;"",_xlfn.XLOOKUP(B336,Table1[ID],Table1[school_job]),"")</f>
        <v/>
      </c>
      <c r="T336" s="77" t="str">
        <f>IF($B336&lt;&gt;"",_xlfn.XLOOKUP(B336,Table1[ID],Table1[con_father]),"")</f>
        <v/>
      </c>
      <c r="U336" s="77" t="str">
        <f>IF($B336&lt;&gt;"",_xlfn.XLOOKUP(B336,Table1[ID],Table1[notes]),"")</f>
        <v/>
      </c>
      <c r="V336" s="80" t="str">
        <f>IF(B336&lt;&gt;"",IF(_xlfn.FLOOR.MATH(B336,100)=0,"غير موزع",_xlfn.XLOOKUP(_xlfn.FLOOR.MATH(B336,100),Classes!$A$1:$A$8,Classes!$B$1:$B$8,"error")),"")</f>
        <v/>
      </c>
    </row>
    <row r="337" spans="1:22" s="3" customFormat="1">
      <c r="A337" s="72" t="str">
        <f>IF(B337&lt;&gt;"",IF(_xlfn.XLOOKUP(TEXT(B337,"#"),'Standard report'!$B$5:$B$505,'Standard report'!$C$5:$C$505,"nn")="Company","=HYPERLINK("&amp;""""&amp;"https://raw.githubusercontent.com/KyrillosMorgan/preparatory/main/"&amp;B337&amp;".jpg"&amp;""""&amp;",IMAGE("&amp;""""&amp;"https://raw.githubusercontent.com/KyrillosMorgan/preparatory/main/"&amp;B337&amp;".jpg"&amp;""""&amp;"))",""),"")</f>
        <v/>
      </c>
      <c r="B337" s="77"/>
      <c r="C337" s="77" t="str">
        <f>IF(B337&lt;&gt;"",_xlfn.XLOOKUP(Class!B337,Table1[ID],Table1[fname]),"")</f>
        <v/>
      </c>
      <c r="D337" s="76" t="str" cm="1">
        <f t="array" ref="D337">IF((B337&lt;&gt;"")*(COUNTIF(Table2[ID],Class!B337)&lt;&gt;0),INDEX(Attendance_sorted!$A$1:$CV$500,MATCH(Class!B337,Attendance_sorted!$A$1:$A$500),COUNTIF(Table2[ID],Class!B337)+1),"")</f>
        <v/>
      </c>
      <c r="E337" s="77" t="str" cm="1">
        <f t="array" aca="1" ref="E337" ca="1">IF(B337&lt;&gt;"",SUM(('Attendance table'!$A$2:$A$501=Class!B337)*('Attendance table'!$B$2:$CW$501&lt;&gt;"")*('Attendance table'!$B$1:$CW$1&gt;DATE(YEAR(TODAY()),MONTH(TODAY()),DAY(TODAY())-MOD(WEEKDAY(TODAY())-6,7))-((Table3[حساب الحضور من اخر عدد مرات])*7))),"")</f>
        <v/>
      </c>
      <c r="F337" s="79" t="str" cm="1">
        <f t="array" ref="F337">IF(B337&lt;&gt;"",IF(E337*100/Table3[حساب الحضور من اخر عدد مرات]&gt;100,1,E337/Table3[حساب الحضور من اخر عدد مرات]),"")</f>
        <v/>
      </c>
      <c r="G337" s="77" t="str">
        <f>IF(B337&lt;&gt;"",_xlfn.XLOOKUP(B337,Table1[ID],Table1[tel2]),"")</f>
        <v/>
      </c>
      <c r="H337" s="77" t="str">
        <f>IF(B337&lt;&gt;"",_xlfn.XLOOKUP(B337,Table1[ID],Table1[tel4]),"")</f>
        <v/>
      </c>
      <c r="I337" s="77" t="str">
        <f>IF(B337&lt;&gt;"",_xlfn.XLOOKUP(B337,Table1[ID],Table1[tel3]),"")</f>
        <v/>
      </c>
      <c r="J337" s="77" t="str">
        <f>IF(B337&lt;&gt;"",_xlfn.XLOOKUP(B337,Table1[ID],Table1[tel1]),"")</f>
        <v/>
      </c>
      <c r="K337" s="77" t="str">
        <f>IF($B337&lt;&gt;"",_xlfn.XLOOKUP(B337,Table1[ID],Table1[address1]),"")</f>
        <v/>
      </c>
      <c r="L337" s="77" t="str">
        <f>IF($B337&lt;&gt;"",_xlfn.XLOOKUP(B337,Table1[ID],Table1[address2]),"")</f>
        <v/>
      </c>
      <c r="M337" s="77" t="str">
        <f>IF($B337&lt;&gt;"",_xlfn.XLOOKUP(B337,Table1[ID],Table1[address3]),"")</f>
        <v/>
      </c>
      <c r="N337" s="77" t="str">
        <f>IF($B337&lt;&gt;"",_xlfn.XLOOKUP(B337,Table1[ID],Table1[address4]),"")</f>
        <v/>
      </c>
      <c r="O337" s="77" t="str">
        <f>IF($B337&lt;&gt;"",_xlfn.XLOOKUP(B337,Table1[ID],Table1[address5]),"")</f>
        <v/>
      </c>
      <c r="P337" s="77" t="str">
        <f>IF($B337&lt;&gt;"",_xlfn.XLOOKUP(B337,Table1[ID],Table1[address7]),"")</f>
        <v/>
      </c>
      <c r="Q337" s="77" t="str">
        <f>IF($B337&lt;&gt;"",_xlfn.XLOOKUP(B337,Table1[ID],Table1[address6]),"")</f>
        <v/>
      </c>
      <c r="R337" s="76" t="str">
        <f>IF($B337&lt;&gt;"",_xlfn.XLOOKUP(B337,Table1[ID],Table1[bdate]),"")</f>
        <v/>
      </c>
      <c r="S337" s="77" t="str">
        <f>IF($B337&lt;&gt;"",_xlfn.XLOOKUP(B337,Table1[ID],Table1[school_job]),"")</f>
        <v/>
      </c>
      <c r="T337" s="77" t="str">
        <f>IF($B337&lt;&gt;"",_xlfn.XLOOKUP(B337,Table1[ID],Table1[con_father]),"")</f>
        <v/>
      </c>
      <c r="U337" s="77" t="str">
        <f>IF($B337&lt;&gt;"",_xlfn.XLOOKUP(B337,Table1[ID],Table1[notes]),"")</f>
        <v/>
      </c>
      <c r="V337" s="80" t="str">
        <f>IF(B337&lt;&gt;"",IF(_xlfn.FLOOR.MATH(B337,100)=0,"غير موزع",_xlfn.XLOOKUP(_xlfn.FLOOR.MATH(B337,100),Classes!$A$1:$A$8,Classes!$B$1:$B$8,"error")),"")</f>
        <v/>
      </c>
    </row>
    <row r="338" spans="1:22" s="3" customFormat="1">
      <c r="A338" s="72" t="str">
        <f>IF(B338&lt;&gt;"",IF(_xlfn.XLOOKUP(TEXT(B338,"#"),'Standard report'!$B$5:$B$505,'Standard report'!$C$5:$C$505,"nn")="Company","=HYPERLINK("&amp;""""&amp;"https://raw.githubusercontent.com/KyrillosMorgan/preparatory/main/"&amp;B338&amp;".jpg"&amp;""""&amp;",IMAGE("&amp;""""&amp;"https://raw.githubusercontent.com/KyrillosMorgan/preparatory/main/"&amp;B338&amp;".jpg"&amp;""""&amp;"))",""),"")</f>
        <v/>
      </c>
      <c r="B338" s="77"/>
      <c r="C338" s="77" t="str">
        <f>IF(B338&lt;&gt;"",_xlfn.XLOOKUP(Class!B338,Table1[ID],Table1[fname]),"")</f>
        <v/>
      </c>
      <c r="D338" s="76" t="str" cm="1">
        <f t="array" ref="D338">IF((B338&lt;&gt;"")*(COUNTIF(Table2[ID],Class!B338)&lt;&gt;0),INDEX(Attendance_sorted!$A$1:$CV$500,MATCH(Class!B338,Attendance_sorted!$A$1:$A$500),COUNTIF(Table2[ID],Class!B338)+1),"")</f>
        <v/>
      </c>
      <c r="E338" s="77" t="str" cm="1">
        <f t="array" aca="1" ref="E338" ca="1">IF(B338&lt;&gt;"",SUM(('Attendance table'!$A$2:$A$501=Class!B338)*('Attendance table'!$B$2:$CW$501&lt;&gt;"")*('Attendance table'!$B$1:$CW$1&gt;DATE(YEAR(TODAY()),MONTH(TODAY()),DAY(TODAY())-MOD(WEEKDAY(TODAY())-6,7))-((Table3[حساب الحضور من اخر عدد مرات])*7))),"")</f>
        <v/>
      </c>
      <c r="F338" s="79" t="str" cm="1">
        <f t="array" ref="F338">IF(B338&lt;&gt;"",IF(E338*100/Table3[حساب الحضور من اخر عدد مرات]&gt;100,1,E338/Table3[حساب الحضور من اخر عدد مرات]),"")</f>
        <v/>
      </c>
      <c r="G338" s="77" t="str">
        <f>IF(B338&lt;&gt;"",_xlfn.XLOOKUP(B338,Table1[ID],Table1[tel2]),"")</f>
        <v/>
      </c>
      <c r="H338" s="77" t="str">
        <f>IF(B338&lt;&gt;"",_xlfn.XLOOKUP(B338,Table1[ID],Table1[tel4]),"")</f>
        <v/>
      </c>
      <c r="I338" s="77" t="str">
        <f>IF(B338&lt;&gt;"",_xlfn.XLOOKUP(B338,Table1[ID],Table1[tel3]),"")</f>
        <v/>
      </c>
      <c r="J338" s="77" t="str">
        <f>IF(B338&lt;&gt;"",_xlfn.XLOOKUP(B338,Table1[ID],Table1[tel1]),"")</f>
        <v/>
      </c>
      <c r="K338" s="77" t="str">
        <f>IF($B338&lt;&gt;"",_xlfn.XLOOKUP(B338,Table1[ID],Table1[address1]),"")</f>
        <v/>
      </c>
      <c r="L338" s="77" t="str">
        <f>IF($B338&lt;&gt;"",_xlfn.XLOOKUP(B338,Table1[ID],Table1[address2]),"")</f>
        <v/>
      </c>
      <c r="M338" s="77" t="str">
        <f>IF($B338&lt;&gt;"",_xlfn.XLOOKUP(B338,Table1[ID],Table1[address3]),"")</f>
        <v/>
      </c>
      <c r="N338" s="77" t="str">
        <f>IF($B338&lt;&gt;"",_xlfn.XLOOKUP(B338,Table1[ID],Table1[address4]),"")</f>
        <v/>
      </c>
      <c r="O338" s="77" t="str">
        <f>IF($B338&lt;&gt;"",_xlfn.XLOOKUP(B338,Table1[ID],Table1[address5]),"")</f>
        <v/>
      </c>
      <c r="P338" s="77" t="str">
        <f>IF($B338&lt;&gt;"",_xlfn.XLOOKUP(B338,Table1[ID],Table1[address7]),"")</f>
        <v/>
      </c>
      <c r="Q338" s="77" t="str">
        <f>IF($B338&lt;&gt;"",_xlfn.XLOOKUP(B338,Table1[ID],Table1[address6]),"")</f>
        <v/>
      </c>
      <c r="R338" s="76" t="str">
        <f>IF($B338&lt;&gt;"",_xlfn.XLOOKUP(B338,Table1[ID],Table1[bdate]),"")</f>
        <v/>
      </c>
      <c r="S338" s="77" t="str">
        <f>IF($B338&lt;&gt;"",_xlfn.XLOOKUP(B338,Table1[ID],Table1[school_job]),"")</f>
        <v/>
      </c>
      <c r="T338" s="77" t="str">
        <f>IF($B338&lt;&gt;"",_xlfn.XLOOKUP(B338,Table1[ID],Table1[con_father]),"")</f>
        <v/>
      </c>
      <c r="U338" s="77" t="str">
        <f>IF($B338&lt;&gt;"",_xlfn.XLOOKUP(B338,Table1[ID],Table1[notes]),"")</f>
        <v/>
      </c>
      <c r="V338" s="80" t="str">
        <f>IF(B338&lt;&gt;"",IF(_xlfn.FLOOR.MATH(B338,100)=0,"غير موزع",_xlfn.XLOOKUP(_xlfn.FLOOR.MATH(B338,100),Classes!$A$1:$A$8,Classes!$B$1:$B$8,"error")),"")</f>
        <v/>
      </c>
    </row>
    <row r="339" spans="1:22" s="3" customFormat="1">
      <c r="A339" s="72" t="str">
        <f>IF(B339&lt;&gt;"",IF(_xlfn.XLOOKUP(TEXT(B339,"#"),'Standard report'!$B$5:$B$505,'Standard report'!$C$5:$C$505,"nn")="Company","=HYPERLINK("&amp;""""&amp;"https://raw.githubusercontent.com/KyrillosMorgan/preparatory/main/"&amp;B339&amp;".jpg"&amp;""""&amp;",IMAGE("&amp;""""&amp;"https://raw.githubusercontent.com/KyrillosMorgan/preparatory/main/"&amp;B339&amp;".jpg"&amp;""""&amp;"))",""),"")</f>
        <v/>
      </c>
      <c r="B339" s="77"/>
      <c r="C339" s="77" t="str">
        <f>IF(B339&lt;&gt;"",_xlfn.XLOOKUP(Class!B339,Table1[ID],Table1[fname]),"")</f>
        <v/>
      </c>
      <c r="D339" s="76" t="str" cm="1">
        <f t="array" ref="D339">IF((B339&lt;&gt;"")*(COUNTIF(Table2[ID],Class!B339)&lt;&gt;0),INDEX(Attendance_sorted!$A$1:$CV$500,MATCH(Class!B339,Attendance_sorted!$A$1:$A$500),COUNTIF(Table2[ID],Class!B339)+1),"")</f>
        <v/>
      </c>
      <c r="E339" s="77" t="str" cm="1">
        <f t="array" aca="1" ref="E339" ca="1">IF(B339&lt;&gt;"",SUM(('Attendance table'!$A$2:$A$501=Class!B339)*('Attendance table'!$B$2:$CW$501&lt;&gt;"")*('Attendance table'!$B$1:$CW$1&gt;DATE(YEAR(TODAY()),MONTH(TODAY()),DAY(TODAY())-MOD(WEEKDAY(TODAY())-6,7))-((Table3[حساب الحضور من اخر عدد مرات])*7))),"")</f>
        <v/>
      </c>
      <c r="F339" s="79" t="str" cm="1">
        <f t="array" ref="F339">IF(B339&lt;&gt;"",IF(E339*100/Table3[حساب الحضور من اخر عدد مرات]&gt;100,1,E339/Table3[حساب الحضور من اخر عدد مرات]),"")</f>
        <v/>
      </c>
      <c r="G339" s="77" t="str">
        <f>IF(B339&lt;&gt;"",_xlfn.XLOOKUP(B339,Table1[ID],Table1[tel2]),"")</f>
        <v/>
      </c>
      <c r="H339" s="77" t="str">
        <f>IF(B339&lt;&gt;"",_xlfn.XLOOKUP(B339,Table1[ID],Table1[tel4]),"")</f>
        <v/>
      </c>
      <c r="I339" s="77" t="str">
        <f>IF(B339&lt;&gt;"",_xlfn.XLOOKUP(B339,Table1[ID],Table1[tel3]),"")</f>
        <v/>
      </c>
      <c r="J339" s="77" t="str">
        <f>IF(B339&lt;&gt;"",_xlfn.XLOOKUP(B339,Table1[ID],Table1[tel1]),"")</f>
        <v/>
      </c>
      <c r="K339" s="77" t="str">
        <f>IF($B339&lt;&gt;"",_xlfn.XLOOKUP(B339,Table1[ID],Table1[address1]),"")</f>
        <v/>
      </c>
      <c r="L339" s="77" t="str">
        <f>IF($B339&lt;&gt;"",_xlfn.XLOOKUP(B339,Table1[ID],Table1[address2]),"")</f>
        <v/>
      </c>
      <c r="M339" s="77" t="str">
        <f>IF($B339&lt;&gt;"",_xlfn.XLOOKUP(B339,Table1[ID],Table1[address3]),"")</f>
        <v/>
      </c>
      <c r="N339" s="77" t="str">
        <f>IF($B339&lt;&gt;"",_xlfn.XLOOKUP(B339,Table1[ID],Table1[address4]),"")</f>
        <v/>
      </c>
      <c r="O339" s="77" t="str">
        <f>IF($B339&lt;&gt;"",_xlfn.XLOOKUP(B339,Table1[ID],Table1[address5]),"")</f>
        <v/>
      </c>
      <c r="P339" s="77" t="str">
        <f>IF($B339&lt;&gt;"",_xlfn.XLOOKUP(B339,Table1[ID],Table1[address7]),"")</f>
        <v/>
      </c>
      <c r="Q339" s="77" t="str">
        <f>IF($B339&lt;&gt;"",_xlfn.XLOOKUP(B339,Table1[ID],Table1[address6]),"")</f>
        <v/>
      </c>
      <c r="R339" s="76" t="str">
        <f>IF($B339&lt;&gt;"",_xlfn.XLOOKUP(B339,Table1[ID],Table1[bdate]),"")</f>
        <v/>
      </c>
      <c r="S339" s="77" t="str">
        <f>IF($B339&lt;&gt;"",_xlfn.XLOOKUP(B339,Table1[ID],Table1[school_job]),"")</f>
        <v/>
      </c>
      <c r="T339" s="77" t="str">
        <f>IF($B339&lt;&gt;"",_xlfn.XLOOKUP(B339,Table1[ID],Table1[con_father]),"")</f>
        <v/>
      </c>
      <c r="U339" s="77" t="str">
        <f>IF($B339&lt;&gt;"",_xlfn.XLOOKUP(B339,Table1[ID],Table1[notes]),"")</f>
        <v/>
      </c>
      <c r="V339" s="80" t="str">
        <f>IF(B339&lt;&gt;"",IF(_xlfn.FLOOR.MATH(B339,100)=0,"غير موزع",_xlfn.XLOOKUP(_xlfn.FLOOR.MATH(B339,100),Classes!$A$1:$A$8,Classes!$B$1:$B$8,"error")),"")</f>
        <v/>
      </c>
    </row>
    <row r="340" spans="1:22" s="3" customFormat="1">
      <c r="A340" s="72" t="str">
        <f>IF(B340&lt;&gt;"",IF(_xlfn.XLOOKUP(TEXT(B340,"#"),'Standard report'!$B$5:$B$505,'Standard report'!$C$5:$C$505,"nn")="Company","=HYPERLINK("&amp;""""&amp;"https://raw.githubusercontent.com/KyrillosMorgan/preparatory/main/"&amp;B340&amp;".jpg"&amp;""""&amp;",IMAGE("&amp;""""&amp;"https://raw.githubusercontent.com/KyrillosMorgan/preparatory/main/"&amp;B340&amp;".jpg"&amp;""""&amp;"))",""),"")</f>
        <v/>
      </c>
      <c r="B340" s="77"/>
      <c r="C340" s="77" t="str">
        <f>IF(B340&lt;&gt;"",_xlfn.XLOOKUP(Class!B340,Table1[ID],Table1[fname]),"")</f>
        <v/>
      </c>
      <c r="D340" s="76" t="str" cm="1">
        <f t="array" ref="D340">IF((B340&lt;&gt;"")*(COUNTIF(Table2[ID],Class!B340)&lt;&gt;0),INDEX(Attendance_sorted!$A$1:$CV$500,MATCH(Class!B340,Attendance_sorted!$A$1:$A$500),COUNTIF(Table2[ID],Class!B340)+1),"")</f>
        <v/>
      </c>
      <c r="E340" s="77" t="str" cm="1">
        <f t="array" aca="1" ref="E340" ca="1">IF(B340&lt;&gt;"",SUM(('Attendance table'!$A$2:$A$501=Class!B340)*('Attendance table'!$B$2:$CW$501&lt;&gt;"")*('Attendance table'!$B$1:$CW$1&gt;DATE(YEAR(TODAY()),MONTH(TODAY()),DAY(TODAY())-MOD(WEEKDAY(TODAY())-6,7))-((Table3[حساب الحضور من اخر عدد مرات])*7))),"")</f>
        <v/>
      </c>
      <c r="F340" s="79" t="str" cm="1">
        <f t="array" ref="F340">IF(B340&lt;&gt;"",IF(E340*100/Table3[حساب الحضور من اخر عدد مرات]&gt;100,1,E340/Table3[حساب الحضور من اخر عدد مرات]),"")</f>
        <v/>
      </c>
      <c r="G340" s="77" t="str">
        <f>IF(B340&lt;&gt;"",_xlfn.XLOOKUP(B340,Table1[ID],Table1[tel2]),"")</f>
        <v/>
      </c>
      <c r="H340" s="77" t="str">
        <f>IF(B340&lt;&gt;"",_xlfn.XLOOKUP(B340,Table1[ID],Table1[tel4]),"")</f>
        <v/>
      </c>
      <c r="I340" s="77" t="str">
        <f>IF(B340&lt;&gt;"",_xlfn.XLOOKUP(B340,Table1[ID],Table1[tel3]),"")</f>
        <v/>
      </c>
      <c r="J340" s="77" t="str">
        <f>IF(B340&lt;&gt;"",_xlfn.XLOOKUP(B340,Table1[ID],Table1[tel1]),"")</f>
        <v/>
      </c>
      <c r="K340" s="77" t="str">
        <f>IF($B340&lt;&gt;"",_xlfn.XLOOKUP(B340,Table1[ID],Table1[address1]),"")</f>
        <v/>
      </c>
      <c r="L340" s="77" t="str">
        <f>IF($B340&lt;&gt;"",_xlfn.XLOOKUP(B340,Table1[ID],Table1[address2]),"")</f>
        <v/>
      </c>
      <c r="M340" s="77" t="str">
        <f>IF($B340&lt;&gt;"",_xlfn.XLOOKUP(B340,Table1[ID],Table1[address3]),"")</f>
        <v/>
      </c>
      <c r="N340" s="77" t="str">
        <f>IF($B340&lt;&gt;"",_xlfn.XLOOKUP(B340,Table1[ID],Table1[address4]),"")</f>
        <v/>
      </c>
      <c r="O340" s="77" t="str">
        <f>IF($B340&lt;&gt;"",_xlfn.XLOOKUP(B340,Table1[ID],Table1[address5]),"")</f>
        <v/>
      </c>
      <c r="P340" s="77" t="str">
        <f>IF($B340&lt;&gt;"",_xlfn.XLOOKUP(B340,Table1[ID],Table1[address7]),"")</f>
        <v/>
      </c>
      <c r="Q340" s="77" t="str">
        <f>IF($B340&lt;&gt;"",_xlfn.XLOOKUP(B340,Table1[ID],Table1[address6]),"")</f>
        <v/>
      </c>
      <c r="R340" s="76" t="str">
        <f>IF($B340&lt;&gt;"",_xlfn.XLOOKUP(B340,Table1[ID],Table1[bdate]),"")</f>
        <v/>
      </c>
      <c r="S340" s="77" t="str">
        <f>IF($B340&lt;&gt;"",_xlfn.XLOOKUP(B340,Table1[ID],Table1[school_job]),"")</f>
        <v/>
      </c>
      <c r="T340" s="77" t="str">
        <f>IF($B340&lt;&gt;"",_xlfn.XLOOKUP(B340,Table1[ID],Table1[con_father]),"")</f>
        <v/>
      </c>
      <c r="U340" s="77" t="str">
        <f>IF($B340&lt;&gt;"",_xlfn.XLOOKUP(B340,Table1[ID],Table1[notes]),"")</f>
        <v/>
      </c>
      <c r="V340" s="80" t="str">
        <f>IF(B340&lt;&gt;"",IF(_xlfn.FLOOR.MATH(B340,100)=0,"غير موزع",_xlfn.XLOOKUP(_xlfn.FLOOR.MATH(B340,100),Classes!$A$1:$A$8,Classes!$B$1:$B$8,"error")),"")</f>
        <v/>
      </c>
    </row>
    <row r="341" spans="1:22" s="3" customFormat="1">
      <c r="A341" s="72" t="str">
        <f>IF(B341&lt;&gt;"",IF(_xlfn.XLOOKUP(TEXT(B341,"#"),'Standard report'!$B$5:$B$505,'Standard report'!$C$5:$C$505,"nn")="Company","=HYPERLINK("&amp;""""&amp;"https://raw.githubusercontent.com/KyrillosMorgan/preparatory/main/"&amp;B341&amp;".jpg"&amp;""""&amp;",IMAGE("&amp;""""&amp;"https://raw.githubusercontent.com/KyrillosMorgan/preparatory/main/"&amp;B341&amp;".jpg"&amp;""""&amp;"))",""),"")</f>
        <v/>
      </c>
      <c r="B341" s="77"/>
      <c r="C341" s="77" t="str">
        <f>IF(B341&lt;&gt;"",_xlfn.XLOOKUP(Class!B341,Table1[ID],Table1[fname]),"")</f>
        <v/>
      </c>
      <c r="D341" s="76" t="str" cm="1">
        <f t="array" ref="D341">IF((B341&lt;&gt;"")*(COUNTIF(Table2[ID],Class!B341)&lt;&gt;0),INDEX(Attendance_sorted!$A$1:$CV$500,MATCH(Class!B341,Attendance_sorted!$A$1:$A$500),COUNTIF(Table2[ID],Class!B341)+1),"")</f>
        <v/>
      </c>
      <c r="E341" s="77" t="str" cm="1">
        <f t="array" aca="1" ref="E341" ca="1">IF(B341&lt;&gt;"",SUM(('Attendance table'!$A$2:$A$501=Class!B341)*('Attendance table'!$B$2:$CW$501&lt;&gt;"")*('Attendance table'!$B$1:$CW$1&gt;DATE(YEAR(TODAY()),MONTH(TODAY()),DAY(TODAY())-MOD(WEEKDAY(TODAY())-6,7))-((Table3[حساب الحضور من اخر عدد مرات])*7))),"")</f>
        <v/>
      </c>
      <c r="F341" s="79" t="str" cm="1">
        <f t="array" ref="F341">IF(B341&lt;&gt;"",IF(E341*100/Table3[حساب الحضور من اخر عدد مرات]&gt;100,1,E341/Table3[حساب الحضور من اخر عدد مرات]),"")</f>
        <v/>
      </c>
      <c r="G341" s="77" t="str">
        <f>IF(B341&lt;&gt;"",_xlfn.XLOOKUP(B341,Table1[ID],Table1[tel2]),"")</f>
        <v/>
      </c>
      <c r="H341" s="77" t="str">
        <f>IF(B341&lt;&gt;"",_xlfn.XLOOKUP(B341,Table1[ID],Table1[tel4]),"")</f>
        <v/>
      </c>
      <c r="I341" s="77" t="str">
        <f>IF(B341&lt;&gt;"",_xlfn.XLOOKUP(B341,Table1[ID],Table1[tel3]),"")</f>
        <v/>
      </c>
      <c r="J341" s="77" t="str">
        <f>IF(B341&lt;&gt;"",_xlfn.XLOOKUP(B341,Table1[ID],Table1[tel1]),"")</f>
        <v/>
      </c>
      <c r="K341" s="77" t="str">
        <f>IF($B341&lt;&gt;"",_xlfn.XLOOKUP(B341,Table1[ID],Table1[address1]),"")</f>
        <v/>
      </c>
      <c r="L341" s="77" t="str">
        <f>IF($B341&lt;&gt;"",_xlfn.XLOOKUP(B341,Table1[ID],Table1[address2]),"")</f>
        <v/>
      </c>
      <c r="M341" s="77" t="str">
        <f>IF($B341&lt;&gt;"",_xlfn.XLOOKUP(B341,Table1[ID],Table1[address3]),"")</f>
        <v/>
      </c>
      <c r="N341" s="77" t="str">
        <f>IF($B341&lt;&gt;"",_xlfn.XLOOKUP(B341,Table1[ID],Table1[address4]),"")</f>
        <v/>
      </c>
      <c r="O341" s="77" t="str">
        <f>IF($B341&lt;&gt;"",_xlfn.XLOOKUP(B341,Table1[ID],Table1[address5]),"")</f>
        <v/>
      </c>
      <c r="P341" s="77" t="str">
        <f>IF($B341&lt;&gt;"",_xlfn.XLOOKUP(B341,Table1[ID],Table1[address7]),"")</f>
        <v/>
      </c>
      <c r="Q341" s="77" t="str">
        <f>IF($B341&lt;&gt;"",_xlfn.XLOOKUP(B341,Table1[ID],Table1[address6]),"")</f>
        <v/>
      </c>
      <c r="R341" s="76" t="str">
        <f>IF($B341&lt;&gt;"",_xlfn.XLOOKUP(B341,Table1[ID],Table1[bdate]),"")</f>
        <v/>
      </c>
      <c r="S341" s="77" t="str">
        <f>IF($B341&lt;&gt;"",_xlfn.XLOOKUP(B341,Table1[ID],Table1[school_job]),"")</f>
        <v/>
      </c>
      <c r="T341" s="77" t="str">
        <f>IF($B341&lt;&gt;"",_xlfn.XLOOKUP(B341,Table1[ID],Table1[con_father]),"")</f>
        <v/>
      </c>
      <c r="U341" s="77" t="str">
        <f>IF($B341&lt;&gt;"",_xlfn.XLOOKUP(B341,Table1[ID],Table1[notes]),"")</f>
        <v/>
      </c>
      <c r="V341" s="80" t="str">
        <f>IF(B341&lt;&gt;"",IF(_xlfn.FLOOR.MATH(B341,100)=0,"غير موزع",_xlfn.XLOOKUP(_xlfn.FLOOR.MATH(B341,100),Classes!$A$1:$A$8,Classes!$B$1:$B$8,"error")),"")</f>
        <v/>
      </c>
    </row>
    <row r="342" spans="1:22" s="3" customFormat="1">
      <c r="A342" s="72" t="str">
        <f>IF(B342&lt;&gt;"",IF(_xlfn.XLOOKUP(TEXT(B342,"#"),'Standard report'!$B$5:$B$505,'Standard report'!$C$5:$C$505,"nn")="Company","=HYPERLINK("&amp;""""&amp;"https://raw.githubusercontent.com/KyrillosMorgan/preparatory/main/"&amp;B342&amp;".jpg"&amp;""""&amp;",IMAGE("&amp;""""&amp;"https://raw.githubusercontent.com/KyrillosMorgan/preparatory/main/"&amp;B342&amp;".jpg"&amp;""""&amp;"))",""),"")</f>
        <v/>
      </c>
      <c r="B342" s="77"/>
      <c r="C342" s="77" t="str">
        <f>IF(B342&lt;&gt;"",_xlfn.XLOOKUP(Class!B342,Table1[ID],Table1[fname]),"")</f>
        <v/>
      </c>
      <c r="D342" s="76" t="str" cm="1">
        <f t="array" ref="D342">IF((B342&lt;&gt;"")*(COUNTIF(Table2[ID],Class!B342)&lt;&gt;0),INDEX(Attendance_sorted!$A$1:$CV$500,MATCH(Class!B342,Attendance_sorted!$A$1:$A$500),COUNTIF(Table2[ID],Class!B342)+1),"")</f>
        <v/>
      </c>
      <c r="E342" s="77" t="str" cm="1">
        <f t="array" aca="1" ref="E342" ca="1">IF(B342&lt;&gt;"",SUM(('Attendance table'!$A$2:$A$501=Class!B342)*('Attendance table'!$B$2:$CW$501&lt;&gt;"")*('Attendance table'!$B$1:$CW$1&gt;DATE(YEAR(TODAY()),MONTH(TODAY()),DAY(TODAY())-MOD(WEEKDAY(TODAY())-6,7))-((Table3[حساب الحضور من اخر عدد مرات])*7))),"")</f>
        <v/>
      </c>
      <c r="F342" s="79" t="str" cm="1">
        <f t="array" ref="F342">IF(B342&lt;&gt;"",IF(E342*100/Table3[حساب الحضور من اخر عدد مرات]&gt;100,1,E342/Table3[حساب الحضور من اخر عدد مرات]),"")</f>
        <v/>
      </c>
      <c r="G342" s="77" t="str">
        <f>IF(B342&lt;&gt;"",_xlfn.XLOOKUP(B342,Table1[ID],Table1[tel2]),"")</f>
        <v/>
      </c>
      <c r="H342" s="77" t="str">
        <f>IF(B342&lt;&gt;"",_xlfn.XLOOKUP(B342,Table1[ID],Table1[tel4]),"")</f>
        <v/>
      </c>
      <c r="I342" s="77" t="str">
        <f>IF(B342&lt;&gt;"",_xlfn.XLOOKUP(B342,Table1[ID],Table1[tel3]),"")</f>
        <v/>
      </c>
      <c r="J342" s="77" t="str">
        <f>IF(B342&lt;&gt;"",_xlfn.XLOOKUP(B342,Table1[ID],Table1[tel1]),"")</f>
        <v/>
      </c>
      <c r="K342" s="77" t="str">
        <f>IF($B342&lt;&gt;"",_xlfn.XLOOKUP(B342,Table1[ID],Table1[address1]),"")</f>
        <v/>
      </c>
      <c r="L342" s="77" t="str">
        <f>IF($B342&lt;&gt;"",_xlfn.XLOOKUP(B342,Table1[ID],Table1[address2]),"")</f>
        <v/>
      </c>
      <c r="M342" s="77" t="str">
        <f>IF($B342&lt;&gt;"",_xlfn.XLOOKUP(B342,Table1[ID],Table1[address3]),"")</f>
        <v/>
      </c>
      <c r="N342" s="77" t="str">
        <f>IF($B342&lt;&gt;"",_xlfn.XLOOKUP(B342,Table1[ID],Table1[address4]),"")</f>
        <v/>
      </c>
      <c r="O342" s="77" t="str">
        <f>IF($B342&lt;&gt;"",_xlfn.XLOOKUP(B342,Table1[ID],Table1[address5]),"")</f>
        <v/>
      </c>
      <c r="P342" s="77" t="str">
        <f>IF($B342&lt;&gt;"",_xlfn.XLOOKUP(B342,Table1[ID],Table1[address7]),"")</f>
        <v/>
      </c>
      <c r="Q342" s="77" t="str">
        <f>IF($B342&lt;&gt;"",_xlfn.XLOOKUP(B342,Table1[ID],Table1[address6]),"")</f>
        <v/>
      </c>
      <c r="R342" s="76" t="str">
        <f>IF($B342&lt;&gt;"",_xlfn.XLOOKUP(B342,Table1[ID],Table1[bdate]),"")</f>
        <v/>
      </c>
      <c r="S342" s="77" t="str">
        <f>IF($B342&lt;&gt;"",_xlfn.XLOOKUP(B342,Table1[ID],Table1[school_job]),"")</f>
        <v/>
      </c>
      <c r="T342" s="77" t="str">
        <f>IF($B342&lt;&gt;"",_xlfn.XLOOKUP(B342,Table1[ID],Table1[con_father]),"")</f>
        <v/>
      </c>
      <c r="U342" s="77" t="str">
        <f>IF($B342&lt;&gt;"",_xlfn.XLOOKUP(B342,Table1[ID],Table1[notes]),"")</f>
        <v/>
      </c>
      <c r="V342" s="80" t="str">
        <f>IF(B342&lt;&gt;"",IF(_xlfn.FLOOR.MATH(B342,100)=0,"غير موزع",_xlfn.XLOOKUP(_xlfn.FLOOR.MATH(B342,100),Classes!$A$1:$A$8,Classes!$B$1:$B$8,"error")),"")</f>
        <v/>
      </c>
    </row>
    <row r="343" spans="1:22" s="3" customFormat="1">
      <c r="A343" s="72" t="str">
        <f>IF(B343&lt;&gt;"",IF(_xlfn.XLOOKUP(TEXT(B343,"#"),'Standard report'!$B$5:$B$505,'Standard report'!$C$5:$C$505,"nn")="Company","=HYPERLINK("&amp;""""&amp;"https://raw.githubusercontent.com/KyrillosMorgan/preparatory/main/"&amp;B343&amp;".jpg"&amp;""""&amp;",IMAGE("&amp;""""&amp;"https://raw.githubusercontent.com/KyrillosMorgan/preparatory/main/"&amp;B343&amp;".jpg"&amp;""""&amp;"))",""),"")</f>
        <v/>
      </c>
      <c r="B343" s="77"/>
      <c r="C343" s="77" t="str">
        <f>IF(B343&lt;&gt;"",_xlfn.XLOOKUP(Class!B343,Table1[ID],Table1[fname]),"")</f>
        <v/>
      </c>
      <c r="D343" s="76" t="str" cm="1">
        <f t="array" ref="D343">IF((B343&lt;&gt;"")*(COUNTIF(Table2[ID],Class!B343)&lt;&gt;0),INDEX(Attendance_sorted!$A$1:$CV$500,MATCH(Class!B343,Attendance_sorted!$A$1:$A$500),COUNTIF(Table2[ID],Class!B343)+1),"")</f>
        <v/>
      </c>
      <c r="E343" s="77" t="str" cm="1">
        <f t="array" aca="1" ref="E343" ca="1">IF(B343&lt;&gt;"",SUM(('Attendance table'!$A$2:$A$501=Class!B343)*('Attendance table'!$B$2:$CW$501&lt;&gt;"")*('Attendance table'!$B$1:$CW$1&gt;DATE(YEAR(TODAY()),MONTH(TODAY()),DAY(TODAY())-MOD(WEEKDAY(TODAY())-6,7))-((Table3[حساب الحضور من اخر عدد مرات])*7))),"")</f>
        <v/>
      </c>
      <c r="F343" s="79" t="str" cm="1">
        <f t="array" ref="F343">IF(B343&lt;&gt;"",IF(E343*100/Table3[حساب الحضور من اخر عدد مرات]&gt;100,1,E343/Table3[حساب الحضور من اخر عدد مرات]),"")</f>
        <v/>
      </c>
      <c r="G343" s="77" t="str">
        <f>IF(B343&lt;&gt;"",_xlfn.XLOOKUP(B343,Table1[ID],Table1[tel2]),"")</f>
        <v/>
      </c>
      <c r="H343" s="77" t="str">
        <f>IF(B343&lt;&gt;"",_xlfn.XLOOKUP(B343,Table1[ID],Table1[tel4]),"")</f>
        <v/>
      </c>
      <c r="I343" s="77" t="str">
        <f>IF(B343&lt;&gt;"",_xlfn.XLOOKUP(B343,Table1[ID],Table1[tel3]),"")</f>
        <v/>
      </c>
      <c r="J343" s="77" t="str">
        <f>IF(B343&lt;&gt;"",_xlfn.XLOOKUP(B343,Table1[ID],Table1[tel1]),"")</f>
        <v/>
      </c>
      <c r="K343" s="77" t="str">
        <f>IF($B343&lt;&gt;"",_xlfn.XLOOKUP(B343,Table1[ID],Table1[address1]),"")</f>
        <v/>
      </c>
      <c r="L343" s="77" t="str">
        <f>IF($B343&lt;&gt;"",_xlfn.XLOOKUP(B343,Table1[ID],Table1[address2]),"")</f>
        <v/>
      </c>
      <c r="M343" s="77" t="str">
        <f>IF($B343&lt;&gt;"",_xlfn.XLOOKUP(B343,Table1[ID],Table1[address3]),"")</f>
        <v/>
      </c>
      <c r="N343" s="77" t="str">
        <f>IF($B343&lt;&gt;"",_xlfn.XLOOKUP(B343,Table1[ID],Table1[address4]),"")</f>
        <v/>
      </c>
      <c r="O343" s="77" t="str">
        <f>IF($B343&lt;&gt;"",_xlfn.XLOOKUP(B343,Table1[ID],Table1[address5]),"")</f>
        <v/>
      </c>
      <c r="P343" s="77" t="str">
        <f>IF($B343&lt;&gt;"",_xlfn.XLOOKUP(B343,Table1[ID],Table1[address7]),"")</f>
        <v/>
      </c>
      <c r="Q343" s="77" t="str">
        <f>IF($B343&lt;&gt;"",_xlfn.XLOOKUP(B343,Table1[ID],Table1[address6]),"")</f>
        <v/>
      </c>
      <c r="R343" s="76" t="str">
        <f>IF($B343&lt;&gt;"",_xlfn.XLOOKUP(B343,Table1[ID],Table1[bdate]),"")</f>
        <v/>
      </c>
      <c r="S343" s="77" t="str">
        <f>IF($B343&lt;&gt;"",_xlfn.XLOOKUP(B343,Table1[ID],Table1[school_job]),"")</f>
        <v/>
      </c>
      <c r="T343" s="77" t="str">
        <f>IF($B343&lt;&gt;"",_xlfn.XLOOKUP(B343,Table1[ID],Table1[con_father]),"")</f>
        <v/>
      </c>
      <c r="U343" s="77" t="str">
        <f>IF($B343&lt;&gt;"",_xlfn.XLOOKUP(B343,Table1[ID],Table1[notes]),"")</f>
        <v/>
      </c>
      <c r="V343" s="80" t="str">
        <f>IF(B343&lt;&gt;"",IF(_xlfn.FLOOR.MATH(B343,100)=0,"غير موزع",_xlfn.XLOOKUP(_xlfn.FLOOR.MATH(B343,100),Classes!$A$1:$A$8,Classes!$B$1:$B$8,"error")),"")</f>
        <v/>
      </c>
    </row>
    <row r="344" spans="1:22" s="3" customFormat="1">
      <c r="A344" s="72" t="str">
        <f>IF(B344&lt;&gt;"",IF(_xlfn.XLOOKUP(TEXT(B344,"#"),'Standard report'!$B$5:$B$505,'Standard report'!$C$5:$C$505,"nn")="Company","=HYPERLINK("&amp;""""&amp;"https://raw.githubusercontent.com/KyrillosMorgan/preparatory/main/"&amp;B344&amp;".jpg"&amp;""""&amp;",IMAGE("&amp;""""&amp;"https://raw.githubusercontent.com/KyrillosMorgan/preparatory/main/"&amp;B344&amp;".jpg"&amp;""""&amp;"))",""),"")</f>
        <v/>
      </c>
      <c r="B344" s="77"/>
      <c r="C344" s="77" t="str">
        <f>IF(B344&lt;&gt;"",_xlfn.XLOOKUP(Class!B344,Table1[ID],Table1[fname]),"")</f>
        <v/>
      </c>
      <c r="D344" s="76" t="str" cm="1">
        <f t="array" ref="D344">IF((B344&lt;&gt;"")*(COUNTIF(Table2[ID],Class!B344)&lt;&gt;0),INDEX(Attendance_sorted!$A$1:$CV$500,MATCH(Class!B344,Attendance_sorted!$A$1:$A$500),COUNTIF(Table2[ID],Class!B344)+1),"")</f>
        <v/>
      </c>
      <c r="E344" s="77" t="str" cm="1">
        <f t="array" aca="1" ref="E344" ca="1">IF(B344&lt;&gt;"",SUM(('Attendance table'!$A$2:$A$501=Class!B344)*('Attendance table'!$B$2:$CW$501&lt;&gt;"")*('Attendance table'!$B$1:$CW$1&gt;DATE(YEAR(TODAY()),MONTH(TODAY()),DAY(TODAY())-MOD(WEEKDAY(TODAY())-6,7))-((Table3[حساب الحضور من اخر عدد مرات])*7))),"")</f>
        <v/>
      </c>
      <c r="F344" s="79" t="str" cm="1">
        <f t="array" ref="F344">IF(B344&lt;&gt;"",IF(E344*100/Table3[حساب الحضور من اخر عدد مرات]&gt;100,1,E344/Table3[حساب الحضور من اخر عدد مرات]),"")</f>
        <v/>
      </c>
      <c r="G344" s="77" t="str">
        <f>IF(B344&lt;&gt;"",_xlfn.XLOOKUP(B344,Table1[ID],Table1[tel2]),"")</f>
        <v/>
      </c>
      <c r="H344" s="77" t="str">
        <f>IF(B344&lt;&gt;"",_xlfn.XLOOKUP(B344,Table1[ID],Table1[tel4]),"")</f>
        <v/>
      </c>
      <c r="I344" s="77" t="str">
        <f>IF(B344&lt;&gt;"",_xlfn.XLOOKUP(B344,Table1[ID],Table1[tel3]),"")</f>
        <v/>
      </c>
      <c r="J344" s="77" t="str">
        <f>IF(B344&lt;&gt;"",_xlfn.XLOOKUP(B344,Table1[ID],Table1[tel1]),"")</f>
        <v/>
      </c>
      <c r="K344" s="77" t="str">
        <f>IF($B344&lt;&gt;"",_xlfn.XLOOKUP(B344,Table1[ID],Table1[address1]),"")</f>
        <v/>
      </c>
      <c r="L344" s="77" t="str">
        <f>IF($B344&lt;&gt;"",_xlfn.XLOOKUP(B344,Table1[ID],Table1[address2]),"")</f>
        <v/>
      </c>
      <c r="M344" s="77" t="str">
        <f>IF($B344&lt;&gt;"",_xlfn.XLOOKUP(B344,Table1[ID],Table1[address3]),"")</f>
        <v/>
      </c>
      <c r="N344" s="77" t="str">
        <f>IF($B344&lt;&gt;"",_xlfn.XLOOKUP(B344,Table1[ID],Table1[address4]),"")</f>
        <v/>
      </c>
      <c r="O344" s="77" t="str">
        <f>IF($B344&lt;&gt;"",_xlfn.XLOOKUP(B344,Table1[ID],Table1[address5]),"")</f>
        <v/>
      </c>
      <c r="P344" s="77" t="str">
        <f>IF($B344&lt;&gt;"",_xlfn.XLOOKUP(B344,Table1[ID],Table1[address7]),"")</f>
        <v/>
      </c>
      <c r="Q344" s="77" t="str">
        <f>IF($B344&lt;&gt;"",_xlfn.XLOOKUP(B344,Table1[ID],Table1[address6]),"")</f>
        <v/>
      </c>
      <c r="R344" s="76" t="str">
        <f>IF($B344&lt;&gt;"",_xlfn.XLOOKUP(B344,Table1[ID],Table1[bdate]),"")</f>
        <v/>
      </c>
      <c r="S344" s="77" t="str">
        <f>IF($B344&lt;&gt;"",_xlfn.XLOOKUP(B344,Table1[ID],Table1[school_job]),"")</f>
        <v/>
      </c>
      <c r="T344" s="77" t="str">
        <f>IF($B344&lt;&gt;"",_xlfn.XLOOKUP(B344,Table1[ID],Table1[con_father]),"")</f>
        <v/>
      </c>
      <c r="U344" s="77" t="str">
        <f>IF($B344&lt;&gt;"",_xlfn.XLOOKUP(B344,Table1[ID],Table1[notes]),"")</f>
        <v/>
      </c>
      <c r="V344" s="80" t="str">
        <f>IF(B344&lt;&gt;"",IF(_xlfn.FLOOR.MATH(B344,100)=0,"غير موزع",_xlfn.XLOOKUP(_xlfn.FLOOR.MATH(B344,100),Classes!$A$1:$A$8,Classes!$B$1:$B$8,"error")),"")</f>
        <v/>
      </c>
    </row>
    <row r="345" spans="1:22" s="3" customFormat="1">
      <c r="A345" s="72" t="str">
        <f>IF(B345&lt;&gt;"",IF(_xlfn.XLOOKUP(TEXT(B345,"#"),'Standard report'!$B$5:$B$505,'Standard report'!$C$5:$C$505,"nn")="Company","=HYPERLINK("&amp;""""&amp;"https://raw.githubusercontent.com/KyrillosMorgan/preparatory/main/"&amp;B345&amp;".jpg"&amp;""""&amp;",IMAGE("&amp;""""&amp;"https://raw.githubusercontent.com/KyrillosMorgan/preparatory/main/"&amp;B345&amp;".jpg"&amp;""""&amp;"))",""),"")</f>
        <v/>
      </c>
      <c r="B345" s="77"/>
      <c r="C345" s="77" t="str">
        <f>IF(B345&lt;&gt;"",_xlfn.XLOOKUP(Class!B345,Table1[ID],Table1[fname]),"")</f>
        <v/>
      </c>
      <c r="D345" s="76" t="str" cm="1">
        <f t="array" ref="D345">IF((B345&lt;&gt;"")*(COUNTIF(Table2[ID],Class!B345)&lt;&gt;0),INDEX(Attendance_sorted!$A$1:$CV$500,MATCH(Class!B345,Attendance_sorted!$A$1:$A$500),COUNTIF(Table2[ID],Class!B345)+1),"")</f>
        <v/>
      </c>
      <c r="E345" s="77" t="str" cm="1">
        <f t="array" aca="1" ref="E345" ca="1">IF(B345&lt;&gt;"",SUM(('Attendance table'!$A$2:$A$501=Class!B345)*('Attendance table'!$B$2:$CW$501&lt;&gt;"")*('Attendance table'!$B$1:$CW$1&gt;DATE(YEAR(TODAY()),MONTH(TODAY()),DAY(TODAY())-MOD(WEEKDAY(TODAY())-6,7))-((Table3[حساب الحضور من اخر عدد مرات])*7))),"")</f>
        <v/>
      </c>
      <c r="F345" s="79" t="str" cm="1">
        <f t="array" ref="F345">IF(B345&lt;&gt;"",IF(E345*100/Table3[حساب الحضور من اخر عدد مرات]&gt;100,1,E345/Table3[حساب الحضور من اخر عدد مرات]),"")</f>
        <v/>
      </c>
      <c r="G345" s="77" t="str">
        <f>IF(B345&lt;&gt;"",_xlfn.XLOOKUP(B345,Table1[ID],Table1[tel2]),"")</f>
        <v/>
      </c>
      <c r="H345" s="77" t="str">
        <f>IF(B345&lt;&gt;"",_xlfn.XLOOKUP(B345,Table1[ID],Table1[tel4]),"")</f>
        <v/>
      </c>
      <c r="I345" s="77" t="str">
        <f>IF(B345&lt;&gt;"",_xlfn.XLOOKUP(B345,Table1[ID],Table1[tel3]),"")</f>
        <v/>
      </c>
      <c r="J345" s="77" t="str">
        <f>IF(B345&lt;&gt;"",_xlfn.XLOOKUP(B345,Table1[ID],Table1[tel1]),"")</f>
        <v/>
      </c>
      <c r="K345" s="77" t="str">
        <f>IF($B345&lt;&gt;"",_xlfn.XLOOKUP(B345,Table1[ID],Table1[address1]),"")</f>
        <v/>
      </c>
      <c r="L345" s="77" t="str">
        <f>IF($B345&lt;&gt;"",_xlfn.XLOOKUP(B345,Table1[ID],Table1[address2]),"")</f>
        <v/>
      </c>
      <c r="M345" s="77" t="str">
        <f>IF($B345&lt;&gt;"",_xlfn.XLOOKUP(B345,Table1[ID],Table1[address3]),"")</f>
        <v/>
      </c>
      <c r="N345" s="77" t="str">
        <f>IF($B345&lt;&gt;"",_xlfn.XLOOKUP(B345,Table1[ID],Table1[address4]),"")</f>
        <v/>
      </c>
      <c r="O345" s="77" t="str">
        <f>IF($B345&lt;&gt;"",_xlfn.XLOOKUP(B345,Table1[ID],Table1[address5]),"")</f>
        <v/>
      </c>
      <c r="P345" s="77" t="str">
        <f>IF($B345&lt;&gt;"",_xlfn.XLOOKUP(B345,Table1[ID],Table1[address7]),"")</f>
        <v/>
      </c>
      <c r="Q345" s="77" t="str">
        <f>IF($B345&lt;&gt;"",_xlfn.XLOOKUP(B345,Table1[ID],Table1[address6]),"")</f>
        <v/>
      </c>
      <c r="R345" s="76" t="str">
        <f>IF($B345&lt;&gt;"",_xlfn.XLOOKUP(B345,Table1[ID],Table1[bdate]),"")</f>
        <v/>
      </c>
      <c r="S345" s="77" t="str">
        <f>IF($B345&lt;&gt;"",_xlfn.XLOOKUP(B345,Table1[ID],Table1[school_job]),"")</f>
        <v/>
      </c>
      <c r="T345" s="77" t="str">
        <f>IF($B345&lt;&gt;"",_xlfn.XLOOKUP(B345,Table1[ID],Table1[con_father]),"")</f>
        <v/>
      </c>
      <c r="U345" s="77" t="str">
        <f>IF($B345&lt;&gt;"",_xlfn.XLOOKUP(B345,Table1[ID],Table1[notes]),"")</f>
        <v/>
      </c>
      <c r="V345" s="80" t="str">
        <f>IF(B345&lt;&gt;"",IF(_xlfn.FLOOR.MATH(B345,100)=0,"غير موزع",_xlfn.XLOOKUP(_xlfn.FLOOR.MATH(B345,100),Classes!$A$1:$A$8,Classes!$B$1:$B$8,"error")),"")</f>
        <v/>
      </c>
    </row>
    <row r="346" spans="1:22" s="3" customFormat="1">
      <c r="A346" s="72" t="str">
        <f>IF(B346&lt;&gt;"",IF(_xlfn.XLOOKUP(TEXT(B346,"#"),'Standard report'!$B$5:$B$505,'Standard report'!$C$5:$C$505,"nn")="Company","=HYPERLINK("&amp;""""&amp;"https://raw.githubusercontent.com/KyrillosMorgan/preparatory/main/"&amp;B346&amp;".jpg"&amp;""""&amp;",IMAGE("&amp;""""&amp;"https://raw.githubusercontent.com/KyrillosMorgan/preparatory/main/"&amp;B346&amp;".jpg"&amp;""""&amp;"))",""),"")</f>
        <v/>
      </c>
      <c r="B346" s="77"/>
      <c r="C346" s="77" t="str">
        <f>IF(B346&lt;&gt;"",_xlfn.XLOOKUP(Class!B346,Table1[ID],Table1[fname]),"")</f>
        <v/>
      </c>
      <c r="D346" s="76" t="str" cm="1">
        <f t="array" ref="D346">IF((B346&lt;&gt;"")*(COUNTIF(Table2[ID],Class!B346)&lt;&gt;0),INDEX(Attendance_sorted!$A$1:$CV$500,MATCH(Class!B346,Attendance_sorted!$A$1:$A$500),COUNTIF(Table2[ID],Class!B346)+1),"")</f>
        <v/>
      </c>
      <c r="E346" s="77" t="str" cm="1">
        <f t="array" aca="1" ref="E346" ca="1">IF(B346&lt;&gt;"",SUM(('Attendance table'!$A$2:$A$501=Class!B346)*('Attendance table'!$B$2:$CW$501&lt;&gt;"")*('Attendance table'!$B$1:$CW$1&gt;DATE(YEAR(TODAY()),MONTH(TODAY()),DAY(TODAY())-MOD(WEEKDAY(TODAY())-6,7))-((Table3[حساب الحضور من اخر عدد مرات])*7))),"")</f>
        <v/>
      </c>
      <c r="F346" s="79" t="str" cm="1">
        <f t="array" ref="F346">IF(B346&lt;&gt;"",IF(E346*100/Table3[حساب الحضور من اخر عدد مرات]&gt;100,1,E346/Table3[حساب الحضور من اخر عدد مرات]),"")</f>
        <v/>
      </c>
      <c r="G346" s="77" t="str">
        <f>IF(B346&lt;&gt;"",_xlfn.XLOOKUP(B346,Table1[ID],Table1[tel2]),"")</f>
        <v/>
      </c>
      <c r="H346" s="77" t="str">
        <f>IF(B346&lt;&gt;"",_xlfn.XLOOKUP(B346,Table1[ID],Table1[tel4]),"")</f>
        <v/>
      </c>
      <c r="I346" s="77" t="str">
        <f>IF(B346&lt;&gt;"",_xlfn.XLOOKUP(B346,Table1[ID],Table1[tel3]),"")</f>
        <v/>
      </c>
      <c r="J346" s="77" t="str">
        <f>IF(B346&lt;&gt;"",_xlfn.XLOOKUP(B346,Table1[ID],Table1[tel1]),"")</f>
        <v/>
      </c>
      <c r="K346" s="77" t="str">
        <f>IF($B346&lt;&gt;"",_xlfn.XLOOKUP(B346,Table1[ID],Table1[address1]),"")</f>
        <v/>
      </c>
      <c r="L346" s="77" t="str">
        <f>IF($B346&lt;&gt;"",_xlfn.XLOOKUP(B346,Table1[ID],Table1[address2]),"")</f>
        <v/>
      </c>
      <c r="M346" s="77" t="str">
        <f>IF($B346&lt;&gt;"",_xlfn.XLOOKUP(B346,Table1[ID],Table1[address3]),"")</f>
        <v/>
      </c>
      <c r="N346" s="77" t="str">
        <f>IF($B346&lt;&gt;"",_xlfn.XLOOKUP(B346,Table1[ID],Table1[address4]),"")</f>
        <v/>
      </c>
      <c r="O346" s="77" t="str">
        <f>IF($B346&lt;&gt;"",_xlfn.XLOOKUP(B346,Table1[ID],Table1[address5]),"")</f>
        <v/>
      </c>
      <c r="P346" s="77" t="str">
        <f>IF($B346&lt;&gt;"",_xlfn.XLOOKUP(B346,Table1[ID],Table1[address7]),"")</f>
        <v/>
      </c>
      <c r="Q346" s="77" t="str">
        <f>IF($B346&lt;&gt;"",_xlfn.XLOOKUP(B346,Table1[ID],Table1[address6]),"")</f>
        <v/>
      </c>
      <c r="R346" s="76" t="str">
        <f>IF($B346&lt;&gt;"",_xlfn.XLOOKUP(B346,Table1[ID],Table1[bdate]),"")</f>
        <v/>
      </c>
      <c r="S346" s="77" t="str">
        <f>IF($B346&lt;&gt;"",_xlfn.XLOOKUP(B346,Table1[ID],Table1[school_job]),"")</f>
        <v/>
      </c>
      <c r="T346" s="77" t="str">
        <f>IF($B346&lt;&gt;"",_xlfn.XLOOKUP(B346,Table1[ID],Table1[con_father]),"")</f>
        <v/>
      </c>
      <c r="U346" s="77" t="str">
        <f>IF($B346&lt;&gt;"",_xlfn.XLOOKUP(B346,Table1[ID],Table1[notes]),"")</f>
        <v/>
      </c>
      <c r="V346" s="80" t="str">
        <f>IF(B346&lt;&gt;"",IF(_xlfn.FLOOR.MATH(B346,100)=0,"غير موزع",_xlfn.XLOOKUP(_xlfn.FLOOR.MATH(B346,100),Classes!$A$1:$A$8,Classes!$B$1:$B$8,"error")),"")</f>
        <v/>
      </c>
    </row>
    <row r="347" spans="1:22" s="3" customFormat="1">
      <c r="A347" s="72" t="str">
        <f>IF(B347&lt;&gt;"",IF(_xlfn.XLOOKUP(TEXT(B347,"#"),'Standard report'!$B$5:$B$505,'Standard report'!$C$5:$C$505,"nn")="Company","=HYPERLINK("&amp;""""&amp;"https://raw.githubusercontent.com/KyrillosMorgan/preparatory/main/"&amp;B347&amp;".jpg"&amp;""""&amp;",IMAGE("&amp;""""&amp;"https://raw.githubusercontent.com/KyrillosMorgan/preparatory/main/"&amp;B347&amp;".jpg"&amp;""""&amp;"))",""),"")</f>
        <v/>
      </c>
      <c r="B347" s="77"/>
      <c r="C347" s="77" t="str">
        <f>IF(B347&lt;&gt;"",_xlfn.XLOOKUP(Class!B347,Table1[ID],Table1[fname]),"")</f>
        <v/>
      </c>
      <c r="D347" s="76" t="str" cm="1">
        <f t="array" ref="D347">IF((B347&lt;&gt;"")*(COUNTIF(Table2[ID],Class!B347)&lt;&gt;0),INDEX(Attendance_sorted!$A$1:$CV$500,MATCH(Class!B347,Attendance_sorted!$A$1:$A$500),COUNTIF(Table2[ID],Class!B347)+1),"")</f>
        <v/>
      </c>
      <c r="E347" s="77" t="str" cm="1">
        <f t="array" aca="1" ref="E347" ca="1">IF(B347&lt;&gt;"",SUM(('Attendance table'!$A$2:$A$501=Class!B347)*('Attendance table'!$B$2:$CW$501&lt;&gt;"")*('Attendance table'!$B$1:$CW$1&gt;DATE(YEAR(TODAY()),MONTH(TODAY()),DAY(TODAY())-MOD(WEEKDAY(TODAY())-6,7))-((Table3[حساب الحضور من اخر عدد مرات])*7))),"")</f>
        <v/>
      </c>
      <c r="F347" s="79" t="str" cm="1">
        <f t="array" ref="F347">IF(B347&lt;&gt;"",IF(E347*100/Table3[حساب الحضور من اخر عدد مرات]&gt;100,1,E347/Table3[حساب الحضور من اخر عدد مرات]),"")</f>
        <v/>
      </c>
      <c r="G347" s="77" t="str">
        <f>IF(B347&lt;&gt;"",_xlfn.XLOOKUP(B347,Table1[ID],Table1[tel2]),"")</f>
        <v/>
      </c>
      <c r="H347" s="77" t="str">
        <f>IF(B347&lt;&gt;"",_xlfn.XLOOKUP(B347,Table1[ID],Table1[tel4]),"")</f>
        <v/>
      </c>
      <c r="I347" s="77" t="str">
        <f>IF(B347&lt;&gt;"",_xlfn.XLOOKUP(B347,Table1[ID],Table1[tel3]),"")</f>
        <v/>
      </c>
      <c r="J347" s="77" t="str">
        <f>IF(B347&lt;&gt;"",_xlfn.XLOOKUP(B347,Table1[ID],Table1[tel1]),"")</f>
        <v/>
      </c>
      <c r="K347" s="77" t="str">
        <f>IF($B347&lt;&gt;"",_xlfn.XLOOKUP(B347,Table1[ID],Table1[address1]),"")</f>
        <v/>
      </c>
      <c r="L347" s="77" t="str">
        <f>IF($B347&lt;&gt;"",_xlfn.XLOOKUP(B347,Table1[ID],Table1[address2]),"")</f>
        <v/>
      </c>
      <c r="M347" s="77" t="str">
        <f>IF($B347&lt;&gt;"",_xlfn.XLOOKUP(B347,Table1[ID],Table1[address3]),"")</f>
        <v/>
      </c>
      <c r="N347" s="77" t="str">
        <f>IF($B347&lt;&gt;"",_xlfn.XLOOKUP(B347,Table1[ID],Table1[address4]),"")</f>
        <v/>
      </c>
      <c r="O347" s="77" t="str">
        <f>IF($B347&lt;&gt;"",_xlfn.XLOOKUP(B347,Table1[ID],Table1[address5]),"")</f>
        <v/>
      </c>
      <c r="P347" s="77" t="str">
        <f>IF($B347&lt;&gt;"",_xlfn.XLOOKUP(B347,Table1[ID],Table1[address7]),"")</f>
        <v/>
      </c>
      <c r="Q347" s="77" t="str">
        <f>IF($B347&lt;&gt;"",_xlfn.XLOOKUP(B347,Table1[ID],Table1[address6]),"")</f>
        <v/>
      </c>
      <c r="R347" s="76" t="str">
        <f>IF($B347&lt;&gt;"",_xlfn.XLOOKUP(B347,Table1[ID],Table1[bdate]),"")</f>
        <v/>
      </c>
      <c r="S347" s="77" t="str">
        <f>IF($B347&lt;&gt;"",_xlfn.XLOOKUP(B347,Table1[ID],Table1[school_job]),"")</f>
        <v/>
      </c>
      <c r="T347" s="77" t="str">
        <f>IF($B347&lt;&gt;"",_xlfn.XLOOKUP(B347,Table1[ID],Table1[con_father]),"")</f>
        <v/>
      </c>
      <c r="U347" s="77" t="str">
        <f>IF($B347&lt;&gt;"",_xlfn.XLOOKUP(B347,Table1[ID],Table1[notes]),"")</f>
        <v/>
      </c>
      <c r="V347" s="80" t="str">
        <f>IF(B347&lt;&gt;"",IF(_xlfn.FLOOR.MATH(B347,100)=0,"غير موزع",_xlfn.XLOOKUP(_xlfn.FLOOR.MATH(B347,100),Classes!$A$1:$A$8,Classes!$B$1:$B$8,"error")),"")</f>
        <v/>
      </c>
    </row>
    <row r="348" spans="1:22" s="3" customFormat="1">
      <c r="A348" s="72" t="str">
        <f>IF(B348&lt;&gt;"",IF(_xlfn.XLOOKUP(TEXT(B348,"#"),'Standard report'!$B$5:$B$505,'Standard report'!$C$5:$C$505,"nn")="Company","=HYPERLINK("&amp;""""&amp;"https://raw.githubusercontent.com/KyrillosMorgan/preparatory/main/"&amp;B348&amp;".jpg"&amp;""""&amp;",IMAGE("&amp;""""&amp;"https://raw.githubusercontent.com/KyrillosMorgan/preparatory/main/"&amp;B348&amp;".jpg"&amp;""""&amp;"))",""),"")</f>
        <v/>
      </c>
      <c r="B348" s="77"/>
      <c r="C348" s="77" t="str">
        <f>IF(B348&lt;&gt;"",_xlfn.XLOOKUP(Class!B348,Table1[ID],Table1[fname]),"")</f>
        <v/>
      </c>
      <c r="D348" s="76" t="str" cm="1">
        <f t="array" ref="D348">IF((B348&lt;&gt;"")*(COUNTIF(Table2[ID],Class!B348)&lt;&gt;0),INDEX(Attendance_sorted!$A$1:$CV$500,MATCH(Class!B348,Attendance_sorted!$A$1:$A$500),COUNTIF(Table2[ID],Class!B348)+1),"")</f>
        <v/>
      </c>
      <c r="E348" s="77" t="str" cm="1">
        <f t="array" aca="1" ref="E348" ca="1">IF(B348&lt;&gt;"",SUM(('Attendance table'!$A$2:$A$501=Class!B348)*('Attendance table'!$B$2:$CW$501&lt;&gt;"")*('Attendance table'!$B$1:$CW$1&gt;DATE(YEAR(TODAY()),MONTH(TODAY()),DAY(TODAY())-MOD(WEEKDAY(TODAY())-6,7))-((Table3[حساب الحضور من اخر عدد مرات])*7))),"")</f>
        <v/>
      </c>
      <c r="F348" s="79" t="str" cm="1">
        <f t="array" ref="F348">IF(B348&lt;&gt;"",IF(E348*100/Table3[حساب الحضور من اخر عدد مرات]&gt;100,1,E348/Table3[حساب الحضور من اخر عدد مرات]),"")</f>
        <v/>
      </c>
      <c r="G348" s="77" t="str">
        <f>IF(B348&lt;&gt;"",_xlfn.XLOOKUP(B348,Table1[ID],Table1[tel2]),"")</f>
        <v/>
      </c>
      <c r="H348" s="77" t="str">
        <f>IF(B348&lt;&gt;"",_xlfn.XLOOKUP(B348,Table1[ID],Table1[tel4]),"")</f>
        <v/>
      </c>
      <c r="I348" s="77" t="str">
        <f>IF(B348&lt;&gt;"",_xlfn.XLOOKUP(B348,Table1[ID],Table1[tel3]),"")</f>
        <v/>
      </c>
      <c r="J348" s="77" t="str">
        <f>IF(B348&lt;&gt;"",_xlfn.XLOOKUP(B348,Table1[ID],Table1[tel1]),"")</f>
        <v/>
      </c>
      <c r="K348" s="77" t="str">
        <f>IF($B348&lt;&gt;"",_xlfn.XLOOKUP(B348,Table1[ID],Table1[address1]),"")</f>
        <v/>
      </c>
      <c r="L348" s="77" t="str">
        <f>IF($B348&lt;&gt;"",_xlfn.XLOOKUP(B348,Table1[ID],Table1[address2]),"")</f>
        <v/>
      </c>
      <c r="M348" s="77" t="str">
        <f>IF($B348&lt;&gt;"",_xlfn.XLOOKUP(B348,Table1[ID],Table1[address3]),"")</f>
        <v/>
      </c>
      <c r="N348" s="77" t="str">
        <f>IF($B348&lt;&gt;"",_xlfn.XLOOKUP(B348,Table1[ID],Table1[address4]),"")</f>
        <v/>
      </c>
      <c r="O348" s="77" t="str">
        <f>IF($B348&lt;&gt;"",_xlfn.XLOOKUP(B348,Table1[ID],Table1[address5]),"")</f>
        <v/>
      </c>
      <c r="P348" s="77" t="str">
        <f>IF($B348&lt;&gt;"",_xlfn.XLOOKUP(B348,Table1[ID],Table1[address7]),"")</f>
        <v/>
      </c>
      <c r="Q348" s="77" t="str">
        <f>IF($B348&lt;&gt;"",_xlfn.XLOOKUP(B348,Table1[ID],Table1[address6]),"")</f>
        <v/>
      </c>
      <c r="R348" s="76" t="str">
        <f>IF($B348&lt;&gt;"",_xlfn.XLOOKUP(B348,Table1[ID],Table1[bdate]),"")</f>
        <v/>
      </c>
      <c r="S348" s="77" t="str">
        <f>IF($B348&lt;&gt;"",_xlfn.XLOOKUP(B348,Table1[ID],Table1[school_job]),"")</f>
        <v/>
      </c>
      <c r="T348" s="77" t="str">
        <f>IF($B348&lt;&gt;"",_xlfn.XLOOKUP(B348,Table1[ID],Table1[con_father]),"")</f>
        <v/>
      </c>
      <c r="U348" s="77" t="str">
        <f>IF($B348&lt;&gt;"",_xlfn.XLOOKUP(B348,Table1[ID],Table1[notes]),"")</f>
        <v/>
      </c>
      <c r="V348" s="80" t="str">
        <f>IF(B348&lt;&gt;"",IF(_xlfn.FLOOR.MATH(B348,100)=0,"غير موزع",_xlfn.XLOOKUP(_xlfn.FLOOR.MATH(B348,100),Classes!$A$1:$A$8,Classes!$B$1:$B$8,"error")),"")</f>
        <v/>
      </c>
    </row>
    <row r="349" spans="1:22" s="3" customFormat="1">
      <c r="A349" s="72" t="str">
        <f>IF(B349&lt;&gt;"",IF(_xlfn.XLOOKUP(TEXT(B349,"#"),'Standard report'!$B$5:$B$505,'Standard report'!$C$5:$C$505,"nn")="Company","=HYPERLINK("&amp;""""&amp;"https://raw.githubusercontent.com/KyrillosMorgan/preparatory/main/"&amp;B349&amp;".jpg"&amp;""""&amp;",IMAGE("&amp;""""&amp;"https://raw.githubusercontent.com/KyrillosMorgan/preparatory/main/"&amp;B349&amp;".jpg"&amp;""""&amp;"))",""),"")</f>
        <v/>
      </c>
      <c r="B349" s="77"/>
      <c r="C349" s="77" t="str">
        <f>IF(B349&lt;&gt;"",_xlfn.XLOOKUP(Class!B349,Table1[ID],Table1[fname]),"")</f>
        <v/>
      </c>
      <c r="D349" s="76" t="str" cm="1">
        <f t="array" ref="D349">IF((B349&lt;&gt;"")*(COUNTIF(Table2[ID],Class!B349)&lt;&gt;0),INDEX(Attendance_sorted!$A$1:$CV$500,MATCH(Class!B349,Attendance_sorted!$A$1:$A$500),COUNTIF(Table2[ID],Class!B349)+1),"")</f>
        <v/>
      </c>
      <c r="E349" s="77" t="str" cm="1">
        <f t="array" aca="1" ref="E349" ca="1">IF(B349&lt;&gt;"",SUM(('Attendance table'!$A$2:$A$501=Class!B349)*('Attendance table'!$B$2:$CW$501&lt;&gt;"")*('Attendance table'!$B$1:$CW$1&gt;DATE(YEAR(TODAY()),MONTH(TODAY()),DAY(TODAY())-MOD(WEEKDAY(TODAY())-6,7))-((Table3[حساب الحضور من اخر عدد مرات])*7))),"")</f>
        <v/>
      </c>
      <c r="F349" s="79" t="str" cm="1">
        <f t="array" ref="F349">IF(B349&lt;&gt;"",IF(E349*100/Table3[حساب الحضور من اخر عدد مرات]&gt;100,1,E349/Table3[حساب الحضور من اخر عدد مرات]),"")</f>
        <v/>
      </c>
      <c r="G349" s="77" t="str">
        <f>IF(B349&lt;&gt;"",_xlfn.XLOOKUP(B349,Table1[ID],Table1[tel2]),"")</f>
        <v/>
      </c>
      <c r="H349" s="77" t="str">
        <f>IF(B349&lt;&gt;"",_xlfn.XLOOKUP(B349,Table1[ID],Table1[tel4]),"")</f>
        <v/>
      </c>
      <c r="I349" s="77" t="str">
        <f>IF(B349&lt;&gt;"",_xlfn.XLOOKUP(B349,Table1[ID],Table1[tel3]),"")</f>
        <v/>
      </c>
      <c r="J349" s="77" t="str">
        <f>IF(B349&lt;&gt;"",_xlfn.XLOOKUP(B349,Table1[ID],Table1[tel1]),"")</f>
        <v/>
      </c>
      <c r="K349" s="77" t="str">
        <f>IF($B349&lt;&gt;"",_xlfn.XLOOKUP(B349,Table1[ID],Table1[address1]),"")</f>
        <v/>
      </c>
      <c r="L349" s="77" t="str">
        <f>IF($B349&lt;&gt;"",_xlfn.XLOOKUP(B349,Table1[ID],Table1[address2]),"")</f>
        <v/>
      </c>
      <c r="M349" s="77" t="str">
        <f>IF($B349&lt;&gt;"",_xlfn.XLOOKUP(B349,Table1[ID],Table1[address3]),"")</f>
        <v/>
      </c>
      <c r="N349" s="77" t="str">
        <f>IF($B349&lt;&gt;"",_xlfn.XLOOKUP(B349,Table1[ID],Table1[address4]),"")</f>
        <v/>
      </c>
      <c r="O349" s="77" t="str">
        <f>IF($B349&lt;&gt;"",_xlfn.XLOOKUP(B349,Table1[ID],Table1[address5]),"")</f>
        <v/>
      </c>
      <c r="P349" s="77" t="str">
        <f>IF($B349&lt;&gt;"",_xlfn.XLOOKUP(B349,Table1[ID],Table1[address7]),"")</f>
        <v/>
      </c>
      <c r="Q349" s="77" t="str">
        <f>IF($B349&lt;&gt;"",_xlfn.XLOOKUP(B349,Table1[ID],Table1[address6]),"")</f>
        <v/>
      </c>
      <c r="R349" s="76" t="str">
        <f>IF($B349&lt;&gt;"",_xlfn.XLOOKUP(B349,Table1[ID],Table1[bdate]),"")</f>
        <v/>
      </c>
      <c r="S349" s="77" t="str">
        <f>IF($B349&lt;&gt;"",_xlfn.XLOOKUP(B349,Table1[ID],Table1[school_job]),"")</f>
        <v/>
      </c>
      <c r="T349" s="77" t="str">
        <f>IF($B349&lt;&gt;"",_xlfn.XLOOKUP(B349,Table1[ID],Table1[con_father]),"")</f>
        <v/>
      </c>
      <c r="U349" s="77" t="str">
        <f>IF($B349&lt;&gt;"",_xlfn.XLOOKUP(B349,Table1[ID],Table1[notes]),"")</f>
        <v/>
      </c>
      <c r="V349" s="80" t="str">
        <f>IF(B349&lt;&gt;"",IF(_xlfn.FLOOR.MATH(B349,100)=0,"غير موزع",_xlfn.XLOOKUP(_xlfn.FLOOR.MATH(B349,100),Classes!$A$1:$A$8,Classes!$B$1:$B$8,"error")),"")</f>
        <v/>
      </c>
    </row>
    <row r="350" spans="1:22" s="3" customFormat="1">
      <c r="A350" s="72" t="str">
        <f>IF(B350&lt;&gt;"",IF(_xlfn.XLOOKUP(TEXT(B350,"#"),'Standard report'!$B$5:$B$505,'Standard report'!$C$5:$C$505,"nn")="Company","=HYPERLINK("&amp;""""&amp;"https://raw.githubusercontent.com/KyrillosMorgan/preparatory/main/"&amp;B350&amp;".jpg"&amp;""""&amp;",IMAGE("&amp;""""&amp;"https://raw.githubusercontent.com/KyrillosMorgan/preparatory/main/"&amp;B350&amp;".jpg"&amp;""""&amp;"))",""),"")</f>
        <v/>
      </c>
      <c r="B350" s="77"/>
      <c r="C350" s="77" t="str">
        <f>IF(B350&lt;&gt;"",_xlfn.XLOOKUP(Class!B350,Table1[ID],Table1[fname]),"")</f>
        <v/>
      </c>
      <c r="D350" s="76" t="str" cm="1">
        <f t="array" ref="D350">IF((B350&lt;&gt;"")*(COUNTIF(Table2[ID],Class!B350)&lt;&gt;0),INDEX(Attendance_sorted!$A$1:$CV$500,MATCH(Class!B350,Attendance_sorted!$A$1:$A$500),COUNTIF(Table2[ID],Class!B350)+1),"")</f>
        <v/>
      </c>
      <c r="E350" s="77" t="str" cm="1">
        <f t="array" aca="1" ref="E350" ca="1">IF(B350&lt;&gt;"",SUM(('Attendance table'!$A$2:$A$501=Class!B350)*('Attendance table'!$B$2:$CW$501&lt;&gt;"")*('Attendance table'!$B$1:$CW$1&gt;DATE(YEAR(TODAY()),MONTH(TODAY()),DAY(TODAY())-MOD(WEEKDAY(TODAY())-6,7))-((Table3[حساب الحضور من اخر عدد مرات])*7))),"")</f>
        <v/>
      </c>
      <c r="F350" s="79" t="str" cm="1">
        <f t="array" ref="F350">IF(B350&lt;&gt;"",IF(E350*100/Table3[حساب الحضور من اخر عدد مرات]&gt;100,1,E350/Table3[حساب الحضور من اخر عدد مرات]),"")</f>
        <v/>
      </c>
      <c r="G350" s="77" t="str">
        <f>IF(B350&lt;&gt;"",_xlfn.XLOOKUP(B350,Table1[ID],Table1[tel2]),"")</f>
        <v/>
      </c>
      <c r="H350" s="77" t="str">
        <f>IF(B350&lt;&gt;"",_xlfn.XLOOKUP(B350,Table1[ID],Table1[tel4]),"")</f>
        <v/>
      </c>
      <c r="I350" s="77" t="str">
        <f>IF(B350&lt;&gt;"",_xlfn.XLOOKUP(B350,Table1[ID],Table1[tel3]),"")</f>
        <v/>
      </c>
      <c r="J350" s="77" t="str">
        <f>IF(B350&lt;&gt;"",_xlfn.XLOOKUP(B350,Table1[ID],Table1[tel1]),"")</f>
        <v/>
      </c>
      <c r="K350" s="77" t="str">
        <f>IF($B350&lt;&gt;"",_xlfn.XLOOKUP(B350,Table1[ID],Table1[address1]),"")</f>
        <v/>
      </c>
      <c r="L350" s="77" t="str">
        <f>IF($B350&lt;&gt;"",_xlfn.XLOOKUP(B350,Table1[ID],Table1[address2]),"")</f>
        <v/>
      </c>
      <c r="M350" s="77" t="str">
        <f>IF($B350&lt;&gt;"",_xlfn.XLOOKUP(B350,Table1[ID],Table1[address3]),"")</f>
        <v/>
      </c>
      <c r="N350" s="77" t="str">
        <f>IF($B350&lt;&gt;"",_xlfn.XLOOKUP(B350,Table1[ID],Table1[address4]),"")</f>
        <v/>
      </c>
      <c r="O350" s="77" t="str">
        <f>IF($B350&lt;&gt;"",_xlfn.XLOOKUP(B350,Table1[ID],Table1[address5]),"")</f>
        <v/>
      </c>
      <c r="P350" s="77" t="str">
        <f>IF($B350&lt;&gt;"",_xlfn.XLOOKUP(B350,Table1[ID],Table1[address7]),"")</f>
        <v/>
      </c>
      <c r="Q350" s="77" t="str">
        <f>IF($B350&lt;&gt;"",_xlfn.XLOOKUP(B350,Table1[ID],Table1[address6]),"")</f>
        <v/>
      </c>
      <c r="R350" s="76" t="str">
        <f>IF($B350&lt;&gt;"",_xlfn.XLOOKUP(B350,Table1[ID],Table1[bdate]),"")</f>
        <v/>
      </c>
      <c r="S350" s="77" t="str">
        <f>IF($B350&lt;&gt;"",_xlfn.XLOOKUP(B350,Table1[ID],Table1[school_job]),"")</f>
        <v/>
      </c>
      <c r="T350" s="77" t="str">
        <f>IF($B350&lt;&gt;"",_xlfn.XLOOKUP(B350,Table1[ID],Table1[con_father]),"")</f>
        <v/>
      </c>
      <c r="U350" s="77" t="str">
        <f>IF($B350&lt;&gt;"",_xlfn.XLOOKUP(B350,Table1[ID],Table1[notes]),"")</f>
        <v/>
      </c>
      <c r="V350" s="80" t="str">
        <f>IF(B350&lt;&gt;"",IF(_xlfn.FLOOR.MATH(B350,100)=0,"غير موزع",_xlfn.XLOOKUP(_xlfn.FLOOR.MATH(B350,100),Classes!$A$1:$A$8,Classes!$B$1:$B$8,"error")),"")</f>
        <v/>
      </c>
    </row>
    <row r="351" spans="1:22" s="3" customFormat="1">
      <c r="A351" s="72" t="str">
        <f>IF(B351&lt;&gt;"",IF(_xlfn.XLOOKUP(TEXT(B351,"#"),'Standard report'!$B$5:$B$505,'Standard report'!$C$5:$C$505,"nn")="Company","=HYPERLINK("&amp;""""&amp;"https://raw.githubusercontent.com/KyrillosMorgan/preparatory/main/"&amp;B351&amp;".jpg"&amp;""""&amp;",IMAGE("&amp;""""&amp;"https://raw.githubusercontent.com/KyrillosMorgan/preparatory/main/"&amp;B351&amp;".jpg"&amp;""""&amp;"))",""),"")</f>
        <v/>
      </c>
      <c r="B351" s="77"/>
      <c r="C351" s="77" t="str">
        <f>IF(B351&lt;&gt;"",_xlfn.XLOOKUP(Class!B351,Table1[ID],Table1[fname]),"")</f>
        <v/>
      </c>
      <c r="D351" s="76" t="str" cm="1">
        <f t="array" ref="D351">IF((B351&lt;&gt;"")*(COUNTIF(Table2[ID],Class!B351)&lt;&gt;0),INDEX(Attendance_sorted!$A$1:$CV$500,MATCH(Class!B351,Attendance_sorted!$A$1:$A$500),COUNTIF(Table2[ID],Class!B351)+1),"")</f>
        <v/>
      </c>
      <c r="E351" s="77" t="str" cm="1">
        <f t="array" aca="1" ref="E351" ca="1">IF(B351&lt;&gt;"",SUM(('Attendance table'!$A$2:$A$501=Class!B351)*('Attendance table'!$B$2:$CW$501&lt;&gt;"")*('Attendance table'!$B$1:$CW$1&gt;DATE(YEAR(TODAY()),MONTH(TODAY()),DAY(TODAY())-MOD(WEEKDAY(TODAY())-6,7))-((Table3[حساب الحضور من اخر عدد مرات])*7))),"")</f>
        <v/>
      </c>
      <c r="F351" s="79" t="str" cm="1">
        <f t="array" ref="F351">IF(B351&lt;&gt;"",IF(E351*100/Table3[حساب الحضور من اخر عدد مرات]&gt;100,1,E351/Table3[حساب الحضور من اخر عدد مرات]),"")</f>
        <v/>
      </c>
      <c r="G351" s="77" t="str">
        <f>IF(B351&lt;&gt;"",_xlfn.XLOOKUP(B351,Table1[ID],Table1[tel2]),"")</f>
        <v/>
      </c>
      <c r="H351" s="77" t="str">
        <f>IF(B351&lt;&gt;"",_xlfn.XLOOKUP(B351,Table1[ID],Table1[tel4]),"")</f>
        <v/>
      </c>
      <c r="I351" s="77" t="str">
        <f>IF(B351&lt;&gt;"",_xlfn.XLOOKUP(B351,Table1[ID],Table1[tel3]),"")</f>
        <v/>
      </c>
      <c r="J351" s="77" t="str">
        <f>IF(B351&lt;&gt;"",_xlfn.XLOOKUP(B351,Table1[ID],Table1[tel1]),"")</f>
        <v/>
      </c>
      <c r="K351" s="77" t="str">
        <f>IF($B351&lt;&gt;"",_xlfn.XLOOKUP(B351,Table1[ID],Table1[address1]),"")</f>
        <v/>
      </c>
      <c r="L351" s="77" t="str">
        <f>IF($B351&lt;&gt;"",_xlfn.XLOOKUP(B351,Table1[ID],Table1[address2]),"")</f>
        <v/>
      </c>
      <c r="M351" s="77" t="str">
        <f>IF($B351&lt;&gt;"",_xlfn.XLOOKUP(B351,Table1[ID],Table1[address3]),"")</f>
        <v/>
      </c>
      <c r="N351" s="77" t="str">
        <f>IF($B351&lt;&gt;"",_xlfn.XLOOKUP(B351,Table1[ID],Table1[address4]),"")</f>
        <v/>
      </c>
      <c r="O351" s="77" t="str">
        <f>IF($B351&lt;&gt;"",_xlfn.XLOOKUP(B351,Table1[ID],Table1[address5]),"")</f>
        <v/>
      </c>
      <c r="P351" s="77" t="str">
        <f>IF($B351&lt;&gt;"",_xlfn.XLOOKUP(B351,Table1[ID],Table1[address7]),"")</f>
        <v/>
      </c>
      <c r="Q351" s="77" t="str">
        <f>IF($B351&lt;&gt;"",_xlfn.XLOOKUP(B351,Table1[ID],Table1[address6]),"")</f>
        <v/>
      </c>
      <c r="R351" s="76" t="str">
        <f>IF($B351&lt;&gt;"",_xlfn.XLOOKUP(B351,Table1[ID],Table1[bdate]),"")</f>
        <v/>
      </c>
      <c r="S351" s="77" t="str">
        <f>IF($B351&lt;&gt;"",_xlfn.XLOOKUP(B351,Table1[ID],Table1[school_job]),"")</f>
        <v/>
      </c>
      <c r="T351" s="77" t="str">
        <f>IF($B351&lt;&gt;"",_xlfn.XLOOKUP(B351,Table1[ID],Table1[con_father]),"")</f>
        <v/>
      </c>
      <c r="U351" s="77" t="str">
        <f>IF($B351&lt;&gt;"",_xlfn.XLOOKUP(B351,Table1[ID],Table1[notes]),"")</f>
        <v/>
      </c>
      <c r="V351" s="80" t="str">
        <f>IF(B351&lt;&gt;"",IF(_xlfn.FLOOR.MATH(B351,100)=0,"غير موزع",_xlfn.XLOOKUP(_xlfn.FLOOR.MATH(B351,100),Classes!$A$1:$A$8,Classes!$B$1:$B$8,"error")),"")</f>
        <v/>
      </c>
    </row>
    <row r="352" spans="1:22" s="3" customFormat="1">
      <c r="A352" s="72" t="str">
        <f>IF(B352&lt;&gt;"",IF(_xlfn.XLOOKUP(TEXT(B352,"#"),'Standard report'!$B$5:$B$505,'Standard report'!$C$5:$C$505,"nn")="Company","=HYPERLINK("&amp;""""&amp;"https://raw.githubusercontent.com/KyrillosMorgan/preparatory/main/"&amp;B352&amp;".jpg"&amp;""""&amp;",IMAGE("&amp;""""&amp;"https://raw.githubusercontent.com/KyrillosMorgan/preparatory/main/"&amp;B352&amp;".jpg"&amp;""""&amp;"))",""),"")</f>
        <v/>
      </c>
      <c r="B352" s="77"/>
      <c r="C352" s="77" t="str">
        <f>IF(B352&lt;&gt;"",_xlfn.XLOOKUP(Class!B352,Table1[ID],Table1[fname]),"")</f>
        <v/>
      </c>
      <c r="D352" s="76" t="str" cm="1">
        <f t="array" ref="D352">IF((B352&lt;&gt;"")*(COUNTIF(Table2[ID],Class!B352)&lt;&gt;0),INDEX(Attendance_sorted!$A$1:$CV$500,MATCH(Class!B352,Attendance_sorted!$A$1:$A$500),COUNTIF(Table2[ID],Class!B352)+1),"")</f>
        <v/>
      </c>
      <c r="E352" s="77" t="str" cm="1">
        <f t="array" aca="1" ref="E352" ca="1">IF(B352&lt;&gt;"",SUM(('Attendance table'!$A$2:$A$501=Class!B352)*('Attendance table'!$B$2:$CW$501&lt;&gt;"")*('Attendance table'!$B$1:$CW$1&gt;DATE(YEAR(TODAY()),MONTH(TODAY()),DAY(TODAY())-MOD(WEEKDAY(TODAY())-6,7))-((Table3[حساب الحضور من اخر عدد مرات])*7))),"")</f>
        <v/>
      </c>
      <c r="F352" s="79" t="str" cm="1">
        <f t="array" ref="F352">IF(B352&lt;&gt;"",IF(E352*100/Table3[حساب الحضور من اخر عدد مرات]&gt;100,1,E352/Table3[حساب الحضور من اخر عدد مرات]),"")</f>
        <v/>
      </c>
      <c r="G352" s="77" t="str">
        <f>IF(B352&lt;&gt;"",_xlfn.XLOOKUP(B352,Table1[ID],Table1[tel2]),"")</f>
        <v/>
      </c>
      <c r="H352" s="77" t="str">
        <f>IF(B352&lt;&gt;"",_xlfn.XLOOKUP(B352,Table1[ID],Table1[tel4]),"")</f>
        <v/>
      </c>
      <c r="I352" s="77" t="str">
        <f>IF(B352&lt;&gt;"",_xlfn.XLOOKUP(B352,Table1[ID],Table1[tel3]),"")</f>
        <v/>
      </c>
      <c r="J352" s="77" t="str">
        <f>IF(B352&lt;&gt;"",_xlfn.XLOOKUP(B352,Table1[ID],Table1[tel1]),"")</f>
        <v/>
      </c>
      <c r="K352" s="77" t="str">
        <f>IF($B352&lt;&gt;"",_xlfn.XLOOKUP(B352,Table1[ID],Table1[address1]),"")</f>
        <v/>
      </c>
      <c r="L352" s="77" t="str">
        <f>IF($B352&lt;&gt;"",_xlfn.XLOOKUP(B352,Table1[ID],Table1[address2]),"")</f>
        <v/>
      </c>
      <c r="M352" s="77" t="str">
        <f>IF($B352&lt;&gt;"",_xlfn.XLOOKUP(B352,Table1[ID],Table1[address3]),"")</f>
        <v/>
      </c>
      <c r="N352" s="77" t="str">
        <f>IF($B352&lt;&gt;"",_xlfn.XLOOKUP(B352,Table1[ID],Table1[address4]),"")</f>
        <v/>
      </c>
      <c r="O352" s="77" t="str">
        <f>IF($B352&lt;&gt;"",_xlfn.XLOOKUP(B352,Table1[ID],Table1[address5]),"")</f>
        <v/>
      </c>
      <c r="P352" s="77" t="str">
        <f>IF($B352&lt;&gt;"",_xlfn.XLOOKUP(B352,Table1[ID],Table1[address7]),"")</f>
        <v/>
      </c>
      <c r="Q352" s="77" t="str">
        <f>IF($B352&lt;&gt;"",_xlfn.XLOOKUP(B352,Table1[ID],Table1[address6]),"")</f>
        <v/>
      </c>
      <c r="R352" s="76" t="str">
        <f>IF($B352&lt;&gt;"",_xlfn.XLOOKUP(B352,Table1[ID],Table1[bdate]),"")</f>
        <v/>
      </c>
      <c r="S352" s="77" t="str">
        <f>IF($B352&lt;&gt;"",_xlfn.XLOOKUP(B352,Table1[ID],Table1[school_job]),"")</f>
        <v/>
      </c>
      <c r="T352" s="77" t="str">
        <f>IF($B352&lt;&gt;"",_xlfn.XLOOKUP(B352,Table1[ID],Table1[con_father]),"")</f>
        <v/>
      </c>
      <c r="U352" s="77" t="str">
        <f>IF($B352&lt;&gt;"",_xlfn.XLOOKUP(B352,Table1[ID],Table1[notes]),"")</f>
        <v/>
      </c>
      <c r="V352" s="80" t="str">
        <f>IF(B352&lt;&gt;"",IF(_xlfn.FLOOR.MATH(B352,100)=0,"غير موزع",_xlfn.XLOOKUP(_xlfn.FLOOR.MATH(B352,100),Classes!$A$1:$A$8,Classes!$B$1:$B$8,"error")),"")</f>
        <v/>
      </c>
    </row>
    <row r="353" spans="1:22" s="3" customFormat="1">
      <c r="A353" s="72" t="str">
        <f>IF(B353&lt;&gt;"",IF(_xlfn.XLOOKUP(TEXT(B353,"#"),'Standard report'!$B$5:$B$505,'Standard report'!$C$5:$C$505,"nn")="Company","=HYPERLINK("&amp;""""&amp;"https://raw.githubusercontent.com/KyrillosMorgan/preparatory/main/"&amp;B353&amp;".jpg"&amp;""""&amp;",IMAGE("&amp;""""&amp;"https://raw.githubusercontent.com/KyrillosMorgan/preparatory/main/"&amp;B353&amp;".jpg"&amp;""""&amp;"))",""),"")</f>
        <v/>
      </c>
      <c r="B353" s="77"/>
      <c r="C353" s="77" t="str">
        <f>IF(B353&lt;&gt;"",_xlfn.XLOOKUP(Class!B353,Table1[ID],Table1[fname]),"")</f>
        <v/>
      </c>
      <c r="D353" s="76" t="str" cm="1">
        <f t="array" ref="D353">IF((B353&lt;&gt;"")*(COUNTIF(Table2[ID],Class!B353)&lt;&gt;0),INDEX(Attendance_sorted!$A$1:$CV$500,MATCH(Class!B353,Attendance_sorted!$A$1:$A$500),COUNTIF(Table2[ID],Class!B353)+1),"")</f>
        <v/>
      </c>
      <c r="E353" s="77" t="str" cm="1">
        <f t="array" aca="1" ref="E353" ca="1">IF(B353&lt;&gt;"",SUM(('Attendance table'!$A$2:$A$501=Class!B353)*('Attendance table'!$B$2:$CW$501&lt;&gt;"")*('Attendance table'!$B$1:$CW$1&gt;DATE(YEAR(TODAY()),MONTH(TODAY()),DAY(TODAY())-MOD(WEEKDAY(TODAY())-6,7))-((Table3[حساب الحضور من اخر عدد مرات])*7))),"")</f>
        <v/>
      </c>
      <c r="F353" s="79" t="str" cm="1">
        <f t="array" ref="F353">IF(B353&lt;&gt;"",IF(E353*100/Table3[حساب الحضور من اخر عدد مرات]&gt;100,1,E353/Table3[حساب الحضور من اخر عدد مرات]),"")</f>
        <v/>
      </c>
      <c r="G353" s="77" t="str">
        <f>IF(B353&lt;&gt;"",_xlfn.XLOOKUP(B353,Table1[ID],Table1[tel2]),"")</f>
        <v/>
      </c>
      <c r="H353" s="77" t="str">
        <f>IF(B353&lt;&gt;"",_xlfn.XLOOKUP(B353,Table1[ID],Table1[tel4]),"")</f>
        <v/>
      </c>
      <c r="I353" s="77" t="str">
        <f>IF(B353&lt;&gt;"",_xlfn.XLOOKUP(B353,Table1[ID],Table1[tel3]),"")</f>
        <v/>
      </c>
      <c r="J353" s="77" t="str">
        <f>IF(B353&lt;&gt;"",_xlfn.XLOOKUP(B353,Table1[ID],Table1[tel1]),"")</f>
        <v/>
      </c>
      <c r="K353" s="77" t="str">
        <f>IF($B353&lt;&gt;"",_xlfn.XLOOKUP(B353,Table1[ID],Table1[address1]),"")</f>
        <v/>
      </c>
      <c r="L353" s="77" t="str">
        <f>IF($B353&lt;&gt;"",_xlfn.XLOOKUP(B353,Table1[ID],Table1[address2]),"")</f>
        <v/>
      </c>
      <c r="M353" s="77" t="str">
        <f>IF($B353&lt;&gt;"",_xlfn.XLOOKUP(B353,Table1[ID],Table1[address3]),"")</f>
        <v/>
      </c>
      <c r="N353" s="77" t="str">
        <f>IF($B353&lt;&gt;"",_xlfn.XLOOKUP(B353,Table1[ID],Table1[address4]),"")</f>
        <v/>
      </c>
      <c r="O353" s="77" t="str">
        <f>IF($B353&lt;&gt;"",_xlfn.XLOOKUP(B353,Table1[ID],Table1[address5]),"")</f>
        <v/>
      </c>
      <c r="P353" s="77" t="str">
        <f>IF($B353&lt;&gt;"",_xlfn.XLOOKUP(B353,Table1[ID],Table1[address7]),"")</f>
        <v/>
      </c>
      <c r="Q353" s="77" t="str">
        <f>IF($B353&lt;&gt;"",_xlfn.XLOOKUP(B353,Table1[ID],Table1[address6]),"")</f>
        <v/>
      </c>
      <c r="R353" s="76" t="str">
        <f>IF($B353&lt;&gt;"",_xlfn.XLOOKUP(B353,Table1[ID],Table1[bdate]),"")</f>
        <v/>
      </c>
      <c r="S353" s="77" t="str">
        <f>IF($B353&lt;&gt;"",_xlfn.XLOOKUP(B353,Table1[ID],Table1[school_job]),"")</f>
        <v/>
      </c>
      <c r="T353" s="77" t="str">
        <f>IF($B353&lt;&gt;"",_xlfn.XLOOKUP(B353,Table1[ID],Table1[con_father]),"")</f>
        <v/>
      </c>
      <c r="U353" s="77" t="str">
        <f>IF($B353&lt;&gt;"",_xlfn.XLOOKUP(B353,Table1[ID],Table1[notes]),"")</f>
        <v/>
      </c>
      <c r="V353" s="80" t="str">
        <f>IF(B353&lt;&gt;"",IF(_xlfn.FLOOR.MATH(B353,100)=0,"غير موزع",_xlfn.XLOOKUP(_xlfn.FLOOR.MATH(B353,100),Classes!$A$1:$A$8,Classes!$B$1:$B$8,"error")),"")</f>
        <v/>
      </c>
    </row>
    <row r="354" spans="1:22" s="3" customFormat="1">
      <c r="A354" s="72" t="str">
        <f>IF(B354&lt;&gt;"",IF(_xlfn.XLOOKUP(TEXT(B354,"#"),'Standard report'!$B$5:$B$505,'Standard report'!$C$5:$C$505,"nn")="Company","=HYPERLINK("&amp;""""&amp;"https://raw.githubusercontent.com/KyrillosMorgan/preparatory/main/"&amp;B354&amp;".jpg"&amp;""""&amp;",IMAGE("&amp;""""&amp;"https://raw.githubusercontent.com/KyrillosMorgan/preparatory/main/"&amp;B354&amp;".jpg"&amp;""""&amp;"))",""),"")</f>
        <v/>
      </c>
      <c r="B354" s="77"/>
      <c r="C354" s="77" t="str">
        <f>IF(B354&lt;&gt;"",_xlfn.XLOOKUP(Class!B354,Table1[ID],Table1[fname]),"")</f>
        <v/>
      </c>
      <c r="D354" s="76" t="str" cm="1">
        <f t="array" ref="D354">IF((B354&lt;&gt;"")*(COUNTIF(Table2[ID],Class!B354)&lt;&gt;0),INDEX(Attendance_sorted!$A$1:$CV$500,MATCH(Class!B354,Attendance_sorted!$A$1:$A$500),COUNTIF(Table2[ID],Class!B354)+1),"")</f>
        <v/>
      </c>
      <c r="E354" s="77" t="str" cm="1">
        <f t="array" aca="1" ref="E354" ca="1">IF(B354&lt;&gt;"",SUM(('Attendance table'!$A$2:$A$501=Class!B354)*('Attendance table'!$B$2:$CW$501&lt;&gt;"")*('Attendance table'!$B$1:$CW$1&gt;DATE(YEAR(TODAY()),MONTH(TODAY()),DAY(TODAY())-MOD(WEEKDAY(TODAY())-6,7))-((Table3[حساب الحضور من اخر عدد مرات])*7))),"")</f>
        <v/>
      </c>
      <c r="F354" s="79" t="str" cm="1">
        <f t="array" ref="F354">IF(B354&lt;&gt;"",IF(E354*100/Table3[حساب الحضور من اخر عدد مرات]&gt;100,1,E354/Table3[حساب الحضور من اخر عدد مرات]),"")</f>
        <v/>
      </c>
      <c r="G354" s="77" t="str">
        <f>IF(B354&lt;&gt;"",_xlfn.XLOOKUP(B354,Table1[ID],Table1[tel2]),"")</f>
        <v/>
      </c>
      <c r="H354" s="77" t="str">
        <f>IF(B354&lt;&gt;"",_xlfn.XLOOKUP(B354,Table1[ID],Table1[tel4]),"")</f>
        <v/>
      </c>
      <c r="I354" s="77" t="str">
        <f>IF(B354&lt;&gt;"",_xlfn.XLOOKUP(B354,Table1[ID],Table1[tel3]),"")</f>
        <v/>
      </c>
      <c r="J354" s="77" t="str">
        <f>IF(B354&lt;&gt;"",_xlfn.XLOOKUP(B354,Table1[ID],Table1[tel1]),"")</f>
        <v/>
      </c>
      <c r="K354" s="77" t="str">
        <f>IF($B354&lt;&gt;"",_xlfn.XLOOKUP(B354,Table1[ID],Table1[address1]),"")</f>
        <v/>
      </c>
      <c r="L354" s="77" t="str">
        <f>IF($B354&lt;&gt;"",_xlfn.XLOOKUP(B354,Table1[ID],Table1[address2]),"")</f>
        <v/>
      </c>
      <c r="M354" s="77" t="str">
        <f>IF($B354&lt;&gt;"",_xlfn.XLOOKUP(B354,Table1[ID],Table1[address3]),"")</f>
        <v/>
      </c>
      <c r="N354" s="77" t="str">
        <f>IF($B354&lt;&gt;"",_xlfn.XLOOKUP(B354,Table1[ID],Table1[address4]),"")</f>
        <v/>
      </c>
      <c r="O354" s="77" t="str">
        <f>IF($B354&lt;&gt;"",_xlfn.XLOOKUP(B354,Table1[ID],Table1[address5]),"")</f>
        <v/>
      </c>
      <c r="P354" s="77" t="str">
        <f>IF($B354&lt;&gt;"",_xlfn.XLOOKUP(B354,Table1[ID],Table1[address7]),"")</f>
        <v/>
      </c>
      <c r="Q354" s="77" t="str">
        <f>IF($B354&lt;&gt;"",_xlfn.XLOOKUP(B354,Table1[ID],Table1[address6]),"")</f>
        <v/>
      </c>
      <c r="R354" s="76" t="str">
        <f>IF($B354&lt;&gt;"",_xlfn.XLOOKUP(B354,Table1[ID],Table1[bdate]),"")</f>
        <v/>
      </c>
      <c r="S354" s="77" t="str">
        <f>IF($B354&lt;&gt;"",_xlfn.XLOOKUP(B354,Table1[ID],Table1[school_job]),"")</f>
        <v/>
      </c>
      <c r="T354" s="77" t="str">
        <f>IF($B354&lt;&gt;"",_xlfn.XLOOKUP(B354,Table1[ID],Table1[con_father]),"")</f>
        <v/>
      </c>
      <c r="U354" s="77" t="str">
        <f>IF($B354&lt;&gt;"",_xlfn.XLOOKUP(B354,Table1[ID],Table1[notes]),"")</f>
        <v/>
      </c>
      <c r="V354" s="80" t="str">
        <f>IF(B354&lt;&gt;"",IF(_xlfn.FLOOR.MATH(B354,100)=0,"غير موزع",_xlfn.XLOOKUP(_xlfn.FLOOR.MATH(B354,100),Classes!$A$1:$A$8,Classes!$B$1:$B$8,"error")),"")</f>
        <v/>
      </c>
    </row>
    <row r="355" spans="1:22" s="3" customFormat="1">
      <c r="A355" s="72" t="str">
        <f>IF(B355&lt;&gt;"",IF(_xlfn.XLOOKUP(TEXT(B355,"#"),'Standard report'!$B$5:$B$505,'Standard report'!$C$5:$C$505,"nn")="Company","=HYPERLINK("&amp;""""&amp;"https://raw.githubusercontent.com/KyrillosMorgan/preparatory/main/"&amp;B355&amp;".jpg"&amp;""""&amp;",IMAGE("&amp;""""&amp;"https://raw.githubusercontent.com/KyrillosMorgan/preparatory/main/"&amp;B355&amp;".jpg"&amp;""""&amp;"))",""),"")</f>
        <v/>
      </c>
      <c r="B355" s="77"/>
      <c r="C355" s="77" t="str">
        <f>IF(B355&lt;&gt;"",_xlfn.XLOOKUP(Class!B355,Table1[ID],Table1[fname]),"")</f>
        <v/>
      </c>
      <c r="D355" s="76" t="str" cm="1">
        <f t="array" ref="D355">IF((B355&lt;&gt;"")*(COUNTIF(Table2[ID],Class!B355)&lt;&gt;0),INDEX(Attendance_sorted!$A$1:$CV$500,MATCH(Class!B355,Attendance_sorted!$A$1:$A$500),COUNTIF(Table2[ID],Class!B355)+1),"")</f>
        <v/>
      </c>
      <c r="E355" s="77" t="str" cm="1">
        <f t="array" aca="1" ref="E355" ca="1">IF(B355&lt;&gt;"",SUM(('Attendance table'!$A$2:$A$501=Class!B355)*('Attendance table'!$B$2:$CW$501&lt;&gt;"")*('Attendance table'!$B$1:$CW$1&gt;DATE(YEAR(TODAY()),MONTH(TODAY()),DAY(TODAY())-MOD(WEEKDAY(TODAY())-6,7))-((Table3[حساب الحضور من اخر عدد مرات])*7))),"")</f>
        <v/>
      </c>
      <c r="F355" s="79" t="str" cm="1">
        <f t="array" ref="F355">IF(B355&lt;&gt;"",IF(E355*100/Table3[حساب الحضور من اخر عدد مرات]&gt;100,1,E355/Table3[حساب الحضور من اخر عدد مرات]),"")</f>
        <v/>
      </c>
      <c r="G355" s="77" t="str">
        <f>IF(B355&lt;&gt;"",_xlfn.XLOOKUP(B355,Table1[ID],Table1[tel2]),"")</f>
        <v/>
      </c>
      <c r="H355" s="77" t="str">
        <f>IF(B355&lt;&gt;"",_xlfn.XLOOKUP(B355,Table1[ID],Table1[tel4]),"")</f>
        <v/>
      </c>
      <c r="I355" s="77" t="str">
        <f>IF(B355&lt;&gt;"",_xlfn.XLOOKUP(B355,Table1[ID],Table1[tel3]),"")</f>
        <v/>
      </c>
      <c r="J355" s="77" t="str">
        <f>IF(B355&lt;&gt;"",_xlfn.XLOOKUP(B355,Table1[ID],Table1[tel1]),"")</f>
        <v/>
      </c>
      <c r="K355" s="77" t="str">
        <f>IF($B355&lt;&gt;"",_xlfn.XLOOKUP(B355,Table1[ID],Table1[address1]),"")</f>
        <v/>
      </c>
      <c r="L355" s="77" t="str">
        <f>IF($B355&lt;&gt;"",_xlfn.XLOOKUP(B355,Table1[ID],Table1[address2]),"")</f>
        <v/>
      </c>
      <c r="M355" s="77" t="str">
        <f>IF($B355&lt;&gt;"",_xlfn.XLOOKUP(B355,Table1[ID],Table1[address3]),"")</f>
        <v/>
      </c>
      <c r="N355" s="77" t="str">
        <f>IF($B355&lt;&gt;"",_xlfn.XLOOKUP(B355,Table1[ID],Table1[address4]),"")</f>
        <v/>
      </c>
      <c r="O355" s="77" t="str">
        <f>IF($B355&lt;&gt;"",_xlfn.XLOOKUP(B355,Table1[ID],Table1[address5]),"")</f>
        <v/>
      </c>
      <c r="P355" s="77" t="str">
        <f>IF($B355&lt;&gt;"",_xlfn.XLOOKUP(B355,Table1[ID],Table1[address7]),"")</f>
        <v/>
      </c>
      <c r="Q355" s="77" t="str">
        <f>IF($B355&lt;&gt;"",_xlfn.XLOOKUP(B355,Table1[ID],Table1[address6]),"")</f>
        <v/>
      </c>
      <c r="R355" s="76" t="str">
        <f>IF($B355&lt;&gt;"",_xlfn.XLOOKUP(B355,Table1[ID],Table1[bdate]),"")</f>
        <v/>
      </c>
      <c r="S355" s="77" t="str">
        <f>IF($B355&lt;&gt;"",_xlfn.XLOOKUP(B355,Table1[ID],Table1[school_job]),"")</f>
        <v/>
      </c>
      <c r="T355" s="77" t="str">
        <f>IF($B355&lt;&gt;"",_xlfn.XLOOKUP(B355,Table1[ID],Table1[con_father]),"")</f>
        <v/>
      </c>
      <c r="U355" s="77" t="str">
        <f>IF($B355&lt;&gt;"",_xlfn.XLOOKUP(B355,Table1[ID],Table1[notes]),"")</f>
        <v/>
      </c>
      <c r="V355" s="80" t="str">
        <f>IF(B355&lt;&gt;"",IF(_xlfn.FLOOR.MATH(B355,100)=0,"غير موزع",_xlfn.XLOOKUP(_xlfn.FLOOR.MATH(B355,100),Classes!$A$1:$A$8,Classes!$B$1:$B$8,"error")),"")</f>
        <v/>
      </c>
    </row>
    <row r="356" spans="1:22" s="3" customFormat="1">
      <c r="A356" s="72" t="str">
        <f>IF(B356&lt;&gt;"",IF(_xlfn.XLOOKUP(TEXT(B356,"#"),'Standard report'!$B$5:$B$505,'Standard report'!$C$5:$C$505,"nn")="Company","=HYPERLINK("&amp;""""&amp;"https://raw.githubusercontent.com/KyrillosMorgan/preparatory/main/"&amp;B356&amp;".jpg"&amp;""""&amp;",IMAGE("&amp;""""&amp;"https://raw.githubusercontent.com/KyrillosMorgan/preparatory/main/"&amp;B356&amp;".jpg"&amp;""""&amp;"))",""),"")</f>
        <v/>
      </c>
      <c r="B356" s="77"/>
      <c r="C356" s="77" t="str">
        <f>IF(B356&lt;&gt;"",_xlfn.XLOOKUP(Class!B356,Table1[ID],Table1[fname]),"")</f>
        <v/>
      </c>
      <c r="D356" s="76" t="str" cm="1">
        <f t="array" ref="D356">IF((B356&lt;&gt;"")*(COUNTIF(Table2[ID],Class!B356)&lt;&gt;0),INDEX(Attendance_sorted!$A$1:$CV$500,MATCH(Class!B356,Attendance_sorted!$A$1:$A$500),COUNTIF(Table2[ID],Class!B356)+1),"")</f>
        <v/>
      </c>
      <c r="E356" s="77" t="str" cm="1">
        <f t="array" aca="1" ref="E356" ca="1">IF(B356&lt;&gt;"",SUM(('Attendance table'!$A$2:$A$501=Class!B356)*('Attendance table'!$B$2:$CW$501&lt;&gt;"")*('Attendance table'!$B$1:$CW$1&gt;DATE(YEAR(TODAY()),MONTH(TODAY()),DAY(TODAY())-MOD(WEEKDAY(TODAY())-6,7))-((Table3[حساب الحضور من اخر عدد مرات])*7))),"")</f>
        <v/>
      </c>
      <c r="F356" s="79" t="str" cm="1">
        <f t="array" ref="F356">IF(B356&lt;&gt;"",IF(E356*100/Table3[حساب الحضور من اخر عدد مرات]&gt;100,1,E356/Table3[حساب الحضور من اخر عدد مرات]),"")</f>
        <v/>
      </c>
      <c r="G356" s="77" t="str">
        <f>IF(B356&lt;&gt;"",_xlfn.XLOOKUP(B356,Table1[ID],Table1[tel2]),"")</f>
        <v/>
      </c>
      <c r="H356" s="77" t="str">
        <f>IF(B356&lt;&gt;"",_xlfn.XLOOKUP(B356,Table1[ID],Table1[tel4]),"")</f>
        <v/>
      </c>
      <c r="I356" s="77" t="str">
        <f>IF(B356&lt;&gt;"",_xlfn.XLOOKUP(B356,Table1[ID],Table1[tel3]),"")</f>
        <v/>
      </c>
      <c r="J356" s="77" t="str">
        <f>IF(B356&lt;&gt;"",_xlfn.XLOOKUP(B356,Table1[ID],Table1[tel1]),"")</f>
        <v/>
      </c>
      <c r="K356" s="77" t="str">
        <f>IF($B356&lt;&gt;"",_xlfn.XLOOKUP(B356,Table1[ID],Table1[address1]),"")</f>
        <v/>
      </c>
      <c r="L356" s="77" t="str">
        <f>IF($B356&lt;&gt;"",_xlfn.XLOOKUP(B356,Table1[ID],Table1[address2]),"")</f>
        <v/>
      </c>
      <c r="M356" s="77" t="str">
        <f>IF($B356&lt;&gt;"",_xlfn.XLOOKUP(B356,Table1[ID],Table1[address3]),"")</f>
        <v/>
      </c>
      <c r="N356" s="77" t="str">
        <f>IF($B356&lt;&gt;"",_xlfn.XLOOKUP(B356,Table1[ID],Table1[address4]),"")</f>
        <v/>
      </c>
      <c r="O356" s="77" t="str">
        <f>IF($B356&lt;&gt;"",_xlfn.XLOOKUP(B356,Table1[ID],Table1[address5]),"")</f>
        <v/>
      </c>
      <c r="P356" s="77" t="str">
        <f>IF($B356&lt;&gt;"",_xlfn.XLOOKUP(B356,Table1[ID],Table1[address7]),"")</f>
        <v/>
      </c>
      <c r="Q356" s="77" t="str">
        <f>IF($B356&lt;&gt;"",_xlfn.XLOOKUP(B356,Table1[ID],Table1[address6]),"")</f>
        <v/>
      </c>
      <c r="R356" s="76" t="str">
        <f>IF($B356&lt;&gt;"",_xlfn.XLOOKUP(B356,Table1[ID],Table1[bdate]),"")</f>
        <v/>
      </c>
      <c r="S356" s="77" t="str">
        <f>IF($B356&lt;&gt;"",_xlfn.XLOOKUP(B356,Table1[ID],Table1[school_job]),"")</f>
        <v/>
      </c>
      <c r="T356" s="77" t="str">
        <f>IF($B356&lt;&gt;"",_xlfn.XLOOKUP(B356,Table1[ID],Table1[con_father]),"")</f>
        <v/>
      </c>
      <c r="U356" s="77" t="str">
        <f>IF($B356&lt;&gt;"",_xlfn.XLOOKUP(B356,Table1[ID],Table1[notes]),"")</f>
        <v/>
      </c>
      <c r="V356" s="80" t="str">
        <f>IF(B356&lt;&gt;"",IF(_xlfn.FLOOR.MATH(B356,100)=0,"غير موزع",_xlfn.XLOOKUP(_xlfn.FLOOR.MATH(B356,100),Classes!$A$1:$A$8,Classes!$B$1:$B$8,"error")),"")</f>
        <v/>
      </c>
    </row>
    <row r="357" spans="1:22" s="3" customFormat="1">
      <c r="A357" s="72" t="str">
        <f>IF(B357&lt;&gt;"",IF(_xlfn.XLOOKUP(TEXT(B357,"#"),'Standard report'!$B$5:$B$505,'Standard report'!$C$5:$C$505,"nn")="Company","=HYPERLINK("&amp;""""&amp;"https://raw.githubusercontent.com/KyrillosMorgan/preparatory/main/"&amp;B357&amp;".jpg"&amp;""""&amp;",IMAGE("&amp;""""&amp;"https://raw.githubusercontent.com/KyrillosMorgan/preparatory/main/"&amp;B357&amp;".jpg"&amp;""""&amp;"))",""),"")</f>
        <v/>
      </c>
      <c r="B357" s="77"/>
      <c r="C357" s="77" t="str">
        <f>IF(B357&lt;&gt;"",_xlfn.XLOOKUP(Class!B357,Table1[ID],Table1[fname]),"")</f>
        <v/>
      </c>
      <c r="D357" s="76" t="str" cm="1">
        <f t="array" ref="D357">IF((B357&lt;&gt;"")*(COUNTIF(Table2[ID],Class!B357)&lt;&gt;0),INDEX(Attendance_sorted!$A$1:$CV$500,MATCH(Class!B357,Attendance_sorted!$A$1:$A$500),COUNTIF(Table2[ID],Class!B357)+1),"")</f>
        <v/>
      </c>
      <c r="E357" s="77" t="str" cm="1">
        <f t="array" aca="1" ref="E357" ca="1">IF(B357&lt;&gt;"",SUM(('Attendance table'!$A$2:$A$501=Class!B357)*('Attendance table'!$B$2:$CW$501&lt;&gt;"")*('Attendance table'!$B$1:$CW$1&gt;DATE(YEAR(TODAY()),MONTH(TODAY()),DAY(TODAY())-MOD(WEEKDAY(TODAY())-6,7))-((Table3[حساب الحضور من اخر عدد مرات])*7))),"")</f>
        <v/>
      </c>
      <c r="F357" s="79" t="str" cm="1">
        <f t="array" ref="F357">IF(B357&lt;&gt;"",IF(E357*100/Table3[حساب الحضور من اخر عدد مرات]&gt;100,1,E357/Table3[حساب الحضور من اخر عدد مرات]),"")</f>
        <v/>
      </c>
      <c r="G357" s="77" t="str">
        <f>IF(B357&lt;&gt;"",_xlfn.XLOOKUP(B357,Table1[ID],Table1[tel2]),"")</f>
        <v/>
      </c>
      <c r="H357" s="77" t="str">
        <f>IF(B357&lt;&gt;"",_xlfn.XLOOKUP(B357,Table1[ID],Table1[tel4]),"")</f>
        <v/>
      </c>
      <c r="I357" s="77" t="str">
        <f>IF(B357&lt;&gt;"",_xlfn.XLOOKUP(B357,Table1[ID],Table1[tel3]),"")</f>
        <v/>
      </c>
      <c r="J357" s="77" t="str">
        <f>IF(B357&lt;&gt;"",_xlfn.XLOOKUP(B357,Table1[ID],Table1[tel1]),"")</f>
        <v/>
      </c>
      <c r="K357" s="77" t="str">
        <f>IF($B357&lt;&gt;"",_xlfn.XLOOKUP(B357,Table1[ID],Table1[address1]),"")</f>
        <v/>
      </c>
      <c r="L357" s="77" t="str">
        <f>IF($B357&lt;&gt;"",_xlfn.XLOOKUP(B357,Table1[ID],Table1[address2]),"")</f>
        <v/>
      </c>
      <c r="M357" s="77" t="str">
        <f>IF($B357&lt;&gt;"",_xlfn.XLOOKUP(B357,Table1[ID],Table1[address3]),"")</f>
        <v/>
      </c>
      <c r="N357" s="77" t="str">
        <f>IF($B357&lt;&gt;"",_xlfn.XLOOKUP(B357,Table1[ID],Table1[address4]),"")</f>
        <v/>
      </c>
      <c r="O357" s="77" t="str">
        <f>IF($B357&lt;&gt;"",_xlfn.XLOOKUP(B357,Table1[ID],Table1[address5]),"")</f>
        <v/>
      </c>
      <c r="P357" s="77" t="str">
        <f>IF($B357&lt;&gt;"",_xlfn.XLOOKUP(B357,Table1[ID],Table1[address7]),"")</f>
        <v/>
      </c>
      <c r="Q357" s="77" t="str">
        <f>IF($B357&lt;&gt;"",_xlfn.XLOOKUP(B357,Table1[ID],Table1[address6]),"")</f>
        <v/>
      </c>
      <c r="R357" s="76" t="str">
        <f>IF($B357&lt;&gt;"",_xlfn.XLOOKUP(B357,Table1[ID],Table1[bdate]),"")</f>
        <v/>
      </c>
      <c r="S357" s="77" t="str">
        <f>IF($B357&lt;&gt;"",_xlfn.XLOOKUP(B357,Table1[ID],Table1[school_job]),"")</f>
        <v/>
      </c>
      <c r="T357" s="77" t="str">
        <f>IF($B357&lt;&gt;"",_xlfn.XLOOKUP(B357,Table1[ID],Table1[con_father]),"")</f>
        <v/>
      </c>
      <c r="U357" s="77" t="str">
        <f>IF($B357&lt;&gt;"",_xlfn.XLOOKUP(B357,Table1[ID],Table1[notes]),"")</f>
        <v/>
      </c>
      <c r="V357" s="80" t="str">
        <f>IF(B357&lt;&gt;"",IF(_xlfn.FLOOR.MATH(B357,100)=0,"غير موزع",_xlfn.XLOOKUP(_xlfn.FLOOR.MATH(B357,100),Classes!$A$1:$A$8,Classes!$B$1:$B$8,"error")),"")</f>
        <v/>
      </c>
    </row>
    <row r="358" spans="1:22" s="3" customFormat="1">
      <c r="A358" s="72" t="str">
        <f>IF(B358&lt;&gt;"",IF(_xlfn.XLOOKUP(TEXT(B358,"#"),'Standard report'!$B$5:$B$505,'Standard report'!$C$5:$C$505,"nn")="Company","=HYPERLINK("&amp;""""&amp;"https://raw.githubusercontent.com/KyrillosMorgan/preparatory/main/"&amp;B358&amp;".jpg"&amp;""""&amp;",IMAGE("&amp;""""&amp;"https://raw.githubusercontent.com/KyrillosMorgan/preparatory/main/"&amp;B358&amp;".jpg"&amp;""""&amp;"))",""),"")</f>
        <v/>
      </c>
      <c r="B358" s="77"/>
      <c r="C358" s="77" t="str">
        <f>IF(B358&lt;&gt;"",_xlfn.XLOOKUP(Class!B358,Table1[ID],Table1[fname]),"")</f>
        <v/>
      </c>
      <c r="D358" s="76" t="str" cm="1">
        <f t="array" ref="D358">IF((B358&lt;&gt;"")*(COUNTIF(Table2[ID],Class!B358)&lt;&gt;0),INDEX(Attendance_sorted!$A$1:$CV$500,MATCH(Class!B358,Attendance_sorted!$A$1:$A$500),COUNTIF(Table2[ID],Class!B358)+1),"")</f>
        <v/>
      </c>
      <c r="E358" s="77" t="str" cm="1">
        <f t="array" aca="1" ref="E358" ca="1">IF(B358&lt;&gt;"",SUM(('Attendance table'!$A$2:$A$501=Class!B358)*('Attendance table'!$B$2:$CW$501&lt;&gt;"")*('Attendance table'!$B$1:$CW$1&gt;DATE(YEAR(TODAY()),MONTH(TODAY()),DAY(TODAY())-MOD(WEEKDAY(TODAY())-6,7))-((Table3[حساب الحضور من اخر عدد مرات])*7))),"")</f>
        <v/>
      </c>
      <c r="F358" s="79" t="str" cm="1">
        <f t="array" ref="F358">IF(B358&lt;&gt;"",IF(E358*100/Table3[حساب الحضور من اخر عدد مرات]&gt;100,1,E358/Table3[حساب الحضور من اخر عدد مرات]),"")</f>
        <v/>
      </c>
      <c r="G358" s="77" t="str">
        <f>IF(B358&lt;&gt;"",_xlfn.XLOOKUP(B358,Table1[ID],Table1[tel2]),"")</f>
        <v/>
      </c>
      <c r="H358" s="77" t="str">
        <f>IF(B358&lt;&gt;"",_xlfn.XLOOKUP(B358,Table1[ID],Table1[tel4]),"")</f>
        <v/>
      </c>
      <c r="I358" s="77" t="str">
        <f>IF(B358&lt;&gt;"",_xlfn.XLOOKUP(B358,Table1[ID],Table1[tel3]),"")</f>
        <v/>
      </c>
      <c r="J358" s="77" t="str">
        <f>IF(B358&lt;&gt;"",_xlfn.XLOOKUP(B358,Table1[ID],Table1[tel1]),"")</f>
        <v/>
      </c>
      <c r="K358" s="77" t="str">
        <f>IF($B358&lt;&gt;"",_xlfn.XLOOKUP(B358,Table1[ID],Table1[address1]),"")</f>
        <v/>
      </c>
      <c r="L358" s="77" t="str">
        <f>IF($B358&lt;&gt;"",_xlfn.XLOOKUP(B358,Table1[ID],Table1[address2]),"")</f>
        <v/>
      </c>
      <c r="M358" s="77" t="str">
        <f>IF($B358&lt;&gt;"",_xlfn.XLOOKUP(B358,Table1[ID],Table1[address3]),"")</f>
        <v/>
      </c>
      <c r="N358" s="77" t="str">
        <f>IF($B358&lt;&gt;"",_xlfn.XLOOKUP(B358,Table1[ID],Table1[address4]),"")</f>
        <v/>
      </c>
      <c r="O358" s="77" t="str">
        <f>IF($B358&lt;&gt;"",_xlfn.XLOOKUP(B358,Table1[ID],Table1[address5]),"")</f>
        <v/>
      </c>
      <c r="P358" s="77" t="str">
        <f>IF($B358&lt;&gt;"",_xlfn.XLOOKUP(B358,Table1[ID],Table1[address7]),"")</f>
        <v/>
      </c>
      <c r="Q358" s="77" t="str">
        <f>IF($B358&lt;&gt;"",_xlfn.XLOOKUP(B358,Table1[ID],Table1[address6]),"")</f>
        <v/>
      </c>
      <c r="R358" s="76" t="str">
        <f>IF($B358&lt;&gt;"",_xlfn.XLOOKUP(B358,Table1[ID],Table1[bdate]),"")</f>
        <v/>
      </c>
      <c r="S358" s="77" t="str">
        <f>IF($B358&lt;&gt;"",_xlfn.XLOOKUP(B358,Table1[ID],Table1[school_job]),"")</f>
        <v/>
      </c>
      <c r="T358" s="77" t="str">
        <f>IF($B358&lt;&gt;"",_xlfn.XLOOKUP(B358,Table1[ID],Table1[con_father]),"")</f>
        <v/>
      </c>
      <c r="U358" s="77" t="str">
        <f>IF($B358&lt;&gt;"",_xlfn.XLOOKUP(B358,Table1[ID],Table1[notes]),"")</f>
        <v/>
      </c>
      <c r="V358" s="80" t="str">
        <f>IF(B358&lt;&gt;"",IF(_xlfn.FLOOR.MATH(B358,100)=0,"غير موزع",_xlfn.XLOOKUP(_xlfn.FLOOR.MATH(B358,100),Classes!$A$1:$A$8,Classes!$B$1:$B$8,"error")),"")</f>
        <v/>
      </c>
    </row>
    <row r="359" spans="1:22" s="3" customFormat="1">
      <c r="A359" s="72" t="str">
        <f>IF(B359&lt;&gt;"",IF(_xlfn.XLOOKUP(TEXT(B359,"#"),'Standard report'!$B$5:$B$505,'Standard report'!$C$5:$C$505,"nn")="Company","=HYPERLINK("&amp;""""&amp;"https://raw.githubusercontent.com/KyrillosMorgan/preparatory/main/"&amp;B359&amp;".jpg"&amp;""""&amp;",IMAGE("&amp;""""&amp;"https://raw.githubusercontent.com/KyrillosMorgan/preparatory/main/"&amp;B359&amp;".jpg"&amp;""""&amp;"))",""),"")</f>
        <v/>
      </c>
      <c r="B359" s="77"/>
      <c r="C359" s="77" t="str">
        <f>IF(B359&lt;&gt;"",_xlfn.XLOOKUP(Class!B359,Table1[ID],Table1[fname]),"")</f>
        <v/>
      </c>
      <c r="D359" s="76" t="str" cm="1">
        <f t="array" ref="D359">IF((B359&lt;&gt;"")*(COUNTIF(Table2[ID],Class!B359)&lt;&gt;0),INDEX(Attendance_sorted!$A$1:$CV$500,MATCH(Class!B359,Attendance_sorted!$A$1:$A$500),COUNTIF(Table2[ID],Class!B359)+1),"")</f>
        <v/>
      </c>
      <c r="E359" s="77" t="str" cm="1">
        <f t="array" aca="1" ref="E359" ca="1">IF(B359&lt;&gt;"",SUM(('Attendance table'!$A$2:$A$501=Class!B359)*('Attendance table'!$B$2:$CW$501&lt;&gt;"")*('Attendance table'!$B$1:$CW$1&gt;DATE(YEAR(TODAY()),MONTH(TODAY()),DAY(TODAY())-MOD(WEEKDAY(TODAY())-6,7))-((Table3[حساب الحضور من اخر عدد مرات])*7))),"")</f>
        <v/>
      </c>
      <c r="F359" s="79" t="str" cm="1">
        <f t="array" ref="F359">IF(B359&lt;&gt;"",IF(E359*100/Table3[حساب الحضور من اخر عدد مرات]&gt;100,1,E359/Table3[حساب الحضور من اخر عدد مرات]),"")</f>
        <v/>
      </c>
      <c r="G359" s="77" t="str">
        <f>IF(B359&lt;&gt;"",_xlfn.XLOOKUP(B359,Table1[ID],Table1[tel2]),"")</f>
        <v/>
      </c>
      <c r="H359" s="77" t="str">
        <f>IF(B359&lt;&gt;"",_xlfn.XLOOKUP(B359,Table1[ID],Table1[tel4]),"")</f>
        <v/>
      </c>
      <c r="I359" s="77" t="str">
        <f>IF(B359&lt;&gt;"",_xlfn.XLOOKUP(B359,Table1[ID],Table1[tel3]),"")</f>
        <v/>
      </c>
      <c r="J359" s="77" t="str">
        <f>IF(B359&lt;&gt;"",_xlfn.XLOOKUP(B359,Table1[ID],Table1[tel1]),"")</f>
        <v/>
      </c>
      <c r="K359" s="77" t="str">
        <f>IF($B359&lt;&gt;"",_xlfn.XLOOKUP(B359,Table1[ID],Table1[address1]),"")</f>
        <v/>
      </c>
      <c r="L359" s="77" t="str">
        <f>IF($B359&lt;&gt;"",_xlfn.XLOOKUP(B359,Table1[ID],Table1[address2]),"")</f>
        <v/>
      </c>
      <c r="M359" s="77" t="str">
        <f>IF($B359&lt;&gt;"",_xlfn.XLOOKUP(B359,Table1[ID],Table1[address3]),"")</f>
        <v/>
      </c>
      <c r="N359" s="77" t="str">
        <f>IF($B359&lt;&gt;"",_xlfn.XLOOKUP(B359,Table1[ID],Table1[address4]),"")</f>
        <v/>
      </c>
      <c r="O359" s="77" t="str">
        <f>IF($B359&lt;&gt;"",_xlfn.XLOOKUP(B359,Table1[ID],Table1[address5]),"")</f>
        <v/>
      </c>
      <c r="P359" s="77" t="str">
        <f>IF($B359&lt;&gt;"",_xlfn.XLOOKUP(B359,Table1[ID],Table1[address7]),"")</f>
        <v/>
      </c>
      <c r="Q359" s="77" t="str">
        <f>IF($B359&lt;&gt;"",_xlfn.XLOOKUP(B359,Table1[ID],Table1[address6]),"")</f>
        <v/>
      </c>
      <c r="R359" s="76" t="str">
        <f>IF($B359&lt;&gt;"",_xlfn.XLOOKUP(B359,Table1[ID],Table1[bdate]),"")</f>
        <v/>
      </c>
      <c r="S359" s="77" t="str">
        <f>IF($B359&lt;&gt;"",_xlfn.XLOOKUP(B359,Table1[ID],Table1[school_job]),"")</f>
        <v/>
      </c>
      <c r="T359" s="77" t="str">
        <f>IF($B359&lt;&gt;"",_xlfn.XLOOKUP(B359,Table1[ID],Table1[con_father]),"")</f>
        <v/>
      </c>
      <c r="U359" s="77" t="str">
        <f>IF($B359&lt;&gt;"",_xlfn.XLOOKUP(B359,Table1[ID],Table1[notes]),"")</f>
        <v/>
      </c>
      <c r="V359" s="80" t="str">
        <f>IF(B359&lt;&gt;"",IF(_xlfn.FLOOR.MATH(B359,100)=0,"غير موزع",_xlfn.XLOOKUP(_xlfn.FLOOR.MATH(B359,100),Classes!$A$1:$A$8,Classes!$B$1:$B$8,"error")),"")</f>
        <v/>
      </c>
    </row>
    <row r="360" spans="1:22" s="3" customFormat="1">
      <c r="A360" s="72" t="str">
        <f>IF(B360&lt;&gt;"",IF(_xlfn.XLOOKUP(TEXT(B360,"#"),'Standard report'!$B$5:$B$505,'Standard report'!$C$5:$C$505,"nn")="Company","=HYPERLINK("&amp;""""&amp;"https://raw.githubusercontent.com/KyrillosMorgan/preparatory/main/"&amp;B360&amp;".jpg"&amp;""""&amp;",IMAGE("&amp;""""&amp;"https://raw.githubusercontent.com/KyrillosMorgan/preparatory/main/"&amp;B360&amp;".jpg"&amp;""""&amp;"))",""),"")</f>
        <v/>
      </c>
      <c r="B360" s="77"/>
      <c r="C360" s="77" t="str">
        <f>IF(B360&lt;&gt;"",_xlfn.XLOOKUP(Class!B360,Table1[ID],Table1[fname]),"")</f>
        <v/>
      </c>
      <c r="D360" s="76" t="str" cm="1">
        <f t="array" ref="D360">IF((B360&lt;&gt;"")*(COUNTIF(Table2[ID],Class!B360)&lt;&gt;0),INDEX(Attendance_sorted!$A$1:$CV$500,MATCH(Class!B360,Attendance_sorted!$A$1:$A$500),COUNTIF(Table2[ID],Class!B360)+1),"")</f>
        <v/>
      </c>
      <c r="E360" s="77" t="str" cm="1">
        <f t="array" aca="1" ref="E360" ca="1">IF(B360&lt;&gt;"",SUM(('Attendance table'!$A$2:$A$501=Class!B360)*('Attendance table'!$B$2:$CW$501&lt;&gt;"")*('Attendance table'!$B$1:$CW$1&gt;DATE(YEAR(TODAY()),MONTH(TODAY()),DAY(TODAY())-MOD(WEEKDAY(TODAY())-6,7))-((Table3[حساب الحضور من اخر عدد مرات])*7))),"")</f>
        <v/>
      </c>
      <c r="F360" s="79" t="str" cm="1">
        <f t="array" ref="F360">IF(B360&lt;&gt;"",IF(E360*100/Table3[حساب الحضور من اخر عدد مرات]&gt;100,1,E360/Table3[حساب الحضور من اخر عدد مرات]),"")</f>
        <v/>
      </c>
      <c r="G360" s="77" t="str">
        <f>IF(B360&lt;&gt;"",_xlfn.XLOOKUP(B360,Table1[ID],Table1[tel2]),"")</f>
        <v/>
      </c>
      <c r="H360" s="77" t="str">
        <f>IF(B360&lt;&gt;"",_xlfn.XLOOKUP(B360,Table1[ID],Table1[tel4]),"")</f>
        <v/>
      </c>
      <c r="I360" s="77" t="str">
        <f>IF(B360&lt;&gt;"",_xlfn.XLOOKUP(B360,Table1[ID],Table1[tel3]),"")</f>
        <v/>
      </c>
      <c r="J360" s="77" t="str">
        <f>IF(B360&lt;&gt;"",_xlfn.XLOOKUP(B360,Table1[ID],Table1[tel1]),"")</f>
        <v/>
      </c>
      <c r="K360" s="77" t="str">
        <f>IF($B360&lt;&gt;"",_xlfn.XLOOKUP(B360,Table1[ID],Table1[address1]),"")</f>
        <v/>
      </c>
      <c r="L360" s="77" t="str">
        <f>IF($B360&lt;&gt;"",_xlfn.XLOOKUP(B360,Table1[ID],Table1[address2]),"")</f>
        <v/>
      </c>
      <c r="M360" s="77" t="str">
        <f>IF($B360&lt;&gt;"",_xlfn.XLOOKUP(B360,Table1[ID],Table1[address3]),"")</f>
        <v/>
      </c>
      <c r="N360" s="77" t="str">
        <f>IF($B360&lt;&gt;"",_xlfn.XLOOKUP(B360,Table1[ID],Table1[address4]),"")</f>
        <v/>
      </c>
      <c r="O360" s="77" t="str">
        <f>IF($B360&lt;&gt;"",_xlfn.XLOOKUP(B360,Table1[ID],Table1[address5]),"")</f>
        <v/>
      </c>
      <c r="P360" s="77" t="str">
        <f>IF($B360&lt;&gt;"",_xlfn.XLOOKUP(B360,Table1[ID],Table1[address7]),"")</f>
        <v/>
      </c>
      <c r="Q360" s="77" t="str">
        <f>IF($B360&lt;&gt;"",_xlfn.XLOOKUP(B360,Table1[ID],Table1[address6]),"")</f>
        <v/>
      </c>
      <c r="R360" s="76" t="str">
        <f>IF($B360&lt;&gt;"",_xlfn.XLOOKUP(B360,Table1[ID],Table1[bdate]),"")</f>
        <v/>
      </c>
      <c r="S360" s="77" t="str">
        <f>IF($B360&lt;&gt;"",_xlfn.XLOOKUP(B360,Table1[ID],Table1[school_job]),"")</f>
        <v/>
      </c>
      <c r="T360" s="77" t="str">
        <f>IF($B360&lt;&gt;"",_xlfn.XLOOKUP(B360,Table1[ID],Table1[con_father]),"")</f>
        <v/>
      </c>
      <c r="U360" s="77" t="str">
        <f>IF($B360&lt;&gt;"",_xlfn.XLOOKUP(B360,Table1[ID],Table1[notes]),"")</f>
        <v/>
      </c>
      <c r="V360" s="80" t="str">
        <f>IF(B360&lt;&gt;"",IF(_xlfn.FLOOR.MATH(B360,100)=0,"غير موزع",_xlfn.XLOOKUP(_xlfn.FLOOR.MATH(B360,100),Classes!$A$1:$A$8,Classes!$B$1:$B$8,"error")),"")</f>
        <v/>
      </c>
    </row>
    <row r="361" spans="1:22" s="3" customFormat="1">
      <c r="A361" s="72" t="str">
        <f>IF(B361&lt;&gt;"",IF(_xlfn.XLOOKUP(TEXT(B361,"#"),'Standard report'!$B$5:$B$505,'Standard report'!$C$5:$C$505,"nn")="Company","=HYPERLINK("&amp;""""&amp;"https://raw.githubusercontent.com/KyrillosMorgan/preparatory/main/"&amp;B361&amp;".jpg"&amp;""""&amp;",IMAGE("&amp;""""&amp;"https://raw.githubusercontent.com/KyrillosMorgan/preparatory/main/"&amp;B361&amp;".jpg"&amp;""""&amp;"))",""),"")</f>
        <v/>
      </c>
      <c r="B361" s="77"/>
      <c r="C361" s="77" t="str">
        <f>IF(B361&lt;&gt;"",_xlfn.XLOOKUP(Class!B361,Table1[ID],Table1[fname]),"")</f>
        <v/>
      </c>
      <c r="D361" s="76" t="str" cm="1">
        <f t="array" ref="D361">IF((B361&lt;&gt;"")*(COUNTIF(Table2[ID],Class!B361)&lt;&gt;0),INDEX(Attendance_sorted!$A$1:$CV$500,MATCH(Class!B361,Attendance_sorted!$A$1:$A$500),COUNTIF(Table2[ID],Class!B361)+1),"")</f>
        <v/>
      </c>
      <c r="E361" s="77" t="str" cm="1">
        <f t="array" aca="1" ref="E361" ca="1">IF(B361&lt;&gt;"",SUM(('Attendance table'!$A$2:$A$501=Class!B361)*('Attendance table'!$B$2:$CW$501&lt;&gt;"")*('Attendance table'!$B$1:$CW$1&gt;DATE(YEAR(TODAY()),MONTH(TODAY()),DAY(TODAY())-MOD(WEEKDAY(TODAY())-6,7))-((Table3[حساب الحضور من اخر عدد مرات])*7))),"")</f>
        <v/>
      </c>
      <c r="F361" s="79" t="str" cm="1">
        <f t="array" ref="F361">IF(B361&lt;&gt;"",IF(E361*100/Table3[حساب الحضور من اخر عدد مرات]&gt;100,1,E361/Table3[حساب الحضور من اخر عدد مرات]),"")</f>
        <v/>
      </c>
      <c r="G361" s="77" t="str">
        <f>IF(B361&lt;&gt;"",_xlfn.XLOOKUP(B361,Table1[ID],Table1[tel2]),"")</f>
        <v/>
      </c>
      <c r="H361" s="77" t="str">
        <f>IF(B361&lt;&gt;"",_xlfn.XLOOKUP(B361,Table1[ID],Table1[tel4]),"")</f>
        <v/>
      </c>
      <c r="I361" s="77" t="str">
        <f>IF(B361&lt;&gt;"",_xlfn.XLOOKUP(B361,Table1[ID],Table1[tel3]),"")</f>
        <v/>
      </c>
      <c r="J361" s="77" t="str">
        <f>IF(B361&lt;&gt;"",_xlfn.XLOOKUP(B361,Table1[ID],Table1[tel1]),"")</f>
        <v/>
      </c>
      <c r="K361" s="77" t="str">
        <f>IF($B361&lt;&gt;"",_xlfn.XLOOKUP(B361,Table1[ID],Table1[address1]),"")</f>
        <v/>
      </c>
      <c r="L361" s="77" t="str">
        <f>IF($B361&lt;&gt;"",_xlfn.XLOOKUP(B361,Table1[ID],Table1[address2]),"")</f>
        <v/>
      </c>
      <c r="M361" s="77" t="str">
        <f>IF($B361&lt;&gt;"",_xlfn.XLOOKUP(B361,Table1[ID],Table1[address3]),"")</f>
        <v/>
      </c>
      <c r="N361" s="77" t="str">
        <f>IF($B361&lt;&gt;"",_xlfn.XLOOKUP(B361,Table1[ID],Table1[address4]),"")</f>
        <v/>
      </c>
      <c r="O361" s="77" t="str">
        <f>IF($B361&lt;&gt;"",_xlfn.XLOOKUP(B361,Table1[ID],Table1[address5]),"")</f>
        <v/>
      </c>
      <c r="P361" s="77" t="str">
        <f>IF($B361&lt;&gt;"",_xlfn.XLOOKUP(B361,Table1[ID],Table1[address7]),"")</f>
        <v/>
      </c>
      <c r="Q361" s="77" t="str">
        <f>IF($B361&lt;&gt;"",_xlfn.XLOOKUP(B361,Table1[ID],Table1[address6]),"")</f>
        <v/>
      </c>
      <c r="R361" s="76" t="str">
        <f>IF($B361&lt;&gt;"",_xlfn.XLOOKUP(B361,Table1[ID],Table1[bdate]),"")</f>
        <v/>
      </c>
      <c r="S361" s="77" t="str">
        <f>IF($B361&lt;&gt;"",_xlfn.XLOOKUP(B361,Table1[ID],Table1[school_job]),"")</f>
        <v/>
      </c>
      <c r="T361" s="77" t="str">
        <f>IF($B361&lt;&gt;"",_xlfn.XLOOKUP(B361,Table1[ID],Table1[con_father]),"")</f>
        <v/>
      </c>
      <c r="U361" s="77" t="str">
        <f>IF($B361&lt;&gt;"",_xlfn.XLOOKUP(B361,Table1[ID],Table1[notes]),"")</f>
        <v/>
      </c>
      <c r="V361" s="80" t="str">
        <f>IF(B361&lt;&gt;"",IF(_xlfn.FLOOR.MATH(B361,100)=0,"غير موزع",_xlfn.XLOOKUP(_xlfn.FLOOR.MATH(B361,100),Classes!$A$1:$A$8,Classes!$B$1:$B$8,"error")),"")</f>
        <v/>
      </c>
    </row>
    <row r="362" spans="1:22" s="3" customFormat="1">
      <c r="A362" s="72" t="str">
        <f>IF(B362&lt;&gt;"",IF(_xlfn.XLOOKUP(TEXT(B362,"#"),'Standard report'!$B$5:$B$505,'Standard report'!$C$5:$C$505,"nn")="Company","=HYPERLINK("&amp;""""&amp;"https://raw.githubusercontent.com/KyrillosMorgan/preparatory/main/"&amp;B362&amp;".jpg"&amp;""""&amp;",IMAGE("&amp;""""&amp;"https://raw.githubusercontent.com/KyrillosMorgan/preparatory/main/"&amp;B362&amp;".jpg"&amp;""""&amp;"))",""),"")</f>
        <v/>
      </c>
      <c r="B362" s="77"/>
      <c r="C362" s="77" t="str">
        <f>IF(B362&lt;&gt;"",_xlfn.XLOOKUP(Class!B362,Table1[ID],Table1[fname]),"")</f>
        <v/>
      </c>
      <c r="D362" s="76" t="str" cm="1">
        <f t="array" ref="D362">IF((B362&lt;&gt;"")*(COUNTIF(Table2[ID],Class!B362)&lt;&gt;0),INDEX(Attendance_sorted!$A$1:$CV$500,MATCH(Class!B362,Attendance_sorted!$A$1:$A$500),COUNTIF(Table2[ID],Class!B362)+1),"")</f>
        <v/>
      </c>
      <c r="E362" s="77" t="str" cm="1">
        <f t="array" aca="1" ref="E362" ca="1">IF(B362&lt;&gt;"",SUM(('Attendance table'!$A$2:$A$501=Class!B362)*('Attendance table'!$B$2:$CW$501&lt;&gt;"")*('Attendance table'!$B$1:$CW$1&gt;DATE(YEAR(TODAY()),MONTH(TODAY()),DAY(TODAY())-MOD(WEEKDAY(TODAY())-6,7))-((Table3[حساب الحضور من اخر عدد مرات])*7))),"")</f>
        <v/>
      </c>
      <c r="F362" s="79" t="str" cm="1">
        <f t="array" ref="F362">IF(B362&lt;&gt;"",IF(E362*100/Table3[حساب الحضور من اخر عدد مرات]&gt;100,1,E362/Table3[حساب الحضور من اخر عدد مرات]),"")</f>
        <v/>
      </c>
      <c r="G362" s="77" t="str">
        <f>IF(B362&lt;&gt;"",_xlfn.XLOOKUP(B362,Table1[ID],Table1[tel2]),"")</f>
        <v/>
      </c>
      <c r="H362" s="77" t="str">
        <f>IF(B362&lt;&gt;"",_xlfn.XLOOKUP(B362,Table1[ID],Table1[tel4]),"")</f>
        <v/>
      </c>
      <c r="I362" s="77" t="str">
        <f>IF(B362&lt;&gt;"",_xlfn.XLOOKUP(B362,Table1[ID],Table1[tel3]),"")</f>
        <v/>
      </c>
      <c r="J362" s="77" t="str">
        <f>IF(B362&lt;&gt;"",_xlfn.XLOOKUP(B362,Table1[ID],Table1[tel1]),"")</f>
        <v/>
      </c>
      <c r="K362" s="77" t="str">
        <f>IF($B362&lt;&gt;"",_xlfn.XLOOKUP(B362,Table1[ID],Table1[address1]),"")</f>
        <v/>
      </c>
      <c r="L362" s="77" t="str">
        <f>IF($B362&lt;&gt;"",_xlfn.XLOOKUP(B362,Table1[ID],Table1[address2]),"")</f>
        <v/>
      </c>
      <c r="M362" s="77" t="str">
        <f>IF($B362&lt;&gt;"",_xlfn.XLOOKUP(B362,Table1[ID],Table1[address3]),"")</f>
        <v/>
      </c>
      <c r="N362" s="77" t="str">
        <f>IF($B362&lt;&gt;"",_xlfn.XLOOKUP(B362,Table1[ID],Table1[address4]),"")</f>
        <v/>
      </c>
      <c r="O362" s="77" t="str">
        <f>IF($B362&lt;&gt;"",_xlfn.XLOOKUP(B362,Table1[ID],Table1[address5]),"")</f>
        <v/>
      </c>
      <c r="P362" s="77" t="str">
        <f>IF($B362&lt;&gt;"",_xlfn.XLOOKUP(B362,Table1[ID],Table1[address7]),"")</f>
        <v/>
      </c>
      <c r="Q362" s="77" t="str">
        <f>IF($B362&lt;&gt;"",_xlfn.XLOOKUP(B362,Table1[ID],Table1[address6]),"")</f>
        <v/>
      </c>
      <c r="R362" s="76" t="str">
        <f>IF($B362&lt;&gt;"",_xlfn.XLOOKUP(B362,Table1[ID],Table1[bdate]),"")</f>
        <v/>
      </c>
      <c r="S362" s="77" t="str">
        <f>IF($B362&lt;&gt;"",_xlfn.XLOOKUP(B362,Table1[ID],Table1[school_job]),"")</f>
        <v/>
      </c>
      <c r="T362" s="77" t="str">
        <f>IF($B362&lt;&gt;"",_xlfn.XLOOKUP(B362,Table1[ID],Table1[con_father]),"")</f>
        <v/>
      </c>
      <c r="U362" s="77" t="str">
        <f>IF($B362&lt;&gt;"",_xlfn.XLOOKUP(B362,Table1[ID],Table1[notes]),"")</f>
        <v/>
      </c>
      <c r="V362" s="80" t="str">
        <f>IF(B362&lt;&gt;"",IF(_xlfn.FLOOR.MATH(B362,100)=0,"غير موزع",_xlfn.XLOOKUP(_xlfn.FLOOR.MATH(B362,100),Classes!$A$1:$A$8,Classes!$B$1:$B$8,"error")),"")</f>
        <v/>
      </c>
    </row>
    <row r="363" spans="1:22" s="3" customFormat="1">
      <c r="A363" s="72" t="str">
        <f>IF(B363&lt;&gt;"",IF(_xlfn.XLOOKUP(TEXT(B363,"#"),'Standard report'!$B$5:$B$505,'Standard report'!$C$5:$C$505,"nn")="Company","=HYPERLINK("&amp;""""&amp;"https://raw.githubusercontent.com/KyrillosMorgan/preparatory/main/"&amp;B363&amp;".jpg"&amp;""""&amp;",IMAGE("&amp;""""&amp;"https://raw.githubusercontent.com/KyrillosMorgan/preparatory/main/"&amp;B363&amp;".jpg"&amp;""""&amp;"))",""),"")</f>
        <v/>
      </c>
      <c r="B363" s="77"/>
      <c r="C363" s="77" t="str">
        <f>IF(B363&lt;&gt;"",_xlfn.XLOOKUP(Class!B363,Table1[ID],Table1[fname]),"")</f>
        <v/>
      </c>
      <c r="D363" s="76" t="str" cm="1">
        <f t="array" ref="D363">IF((B363&lt;&gt;"")*(COUNTIF(Table2[ID],Class!B363)&lt;&gt;0),INDEX(Attendance_sorted!$A$1:$CV$500,MATCH(Class!B363,Attendance_sorted!$A$1:$A$500),COUNTIF(Table2[ID],Class!B363)+1),"")</f>
        <v/>
      </c>
      <c r="E363" s="77" t="str" cm="1">
        <f t="array" aca="1" ref="E363" ca="1">IF(B363&lt;&gt;"",SUM(('Attendance table'!$A$2:$A$501=Class!B363)*('Attendance table'!$B$2:$CW$501&lt;&gt;"")*('Attendance table'!$B$1:$CW$1&gt;DATE(YEAR(TODAY()),MONTH(TODAY()),DAY(TODAY())-MOD(WEEKDAY(TODAY())-6,7))-((Table3[حساب الحضور من اخر عدد مرات])*7))),"")</f>
        <v/>
      </c>
      <c r="F363" s="79" t="str" cm="1">
        <f t="array" ref="F363">IF(B363&lt;&gt;"",IF(E363*100/Table3[حساب الحضور من اخر عدد مرات]&gt;100,1,E363/Table3[حساب الحضور من اخر عدد مرات]),"")</f>
        <v/>
      </c>
      <c r="G363" s="77" t="str">
        <f>IF(B363&lt;&gt;"",_xlfn.XLOOKUP(B363,Table1[ID],Table1[tel2]),"")</f>
        <v/>
      </c>
      <c r="H363" s="77" t="str">
        <f>IF(B363&lt;&gt;"",_xlfn.XLOOKUP(B363,Table1[ID],Table1[tel4]),"")</f>
        <v/>
      </c>
      <c r="I363" s="77" t="str">
        <f>IF(B363&lt;&gt;"",_xlfn.XLOOKUP(B363,Table1[ID],Table1[tel3]),"")</f>
        <v/>
      </c>
      <c r="J363" s="77" t="str">
        <f>IF(B363&lt;&gt;"",_xlfn.XLOOKUP(B363,Table1[ID],Table1[tel1]),"")</f>
        <v/>
      </c>
      <c r="K363" s="77" t="str">
        <f>IF($B363&lt;&gt;"",_xlfn.XLOOKUP(B363,Table1[ID],Table1[address1]),"")</f>
        <v/>
      </c>
      <c r="L363" s="77" t="str">
        <f>IF($B363&lt;&gt;"",_xlfn.XLOOKUP(B363,Table1[ID],Table1[address2]),"")</f>
        <v/>
      </c>
      <c r="M363" s="77" t="str">
        <f>IF($B363&lt;&gt;"",_xlfn.XLOOKUP(B363,Table1[ID],Table1[address3]),"")</f>
        <v/>
      </c>
      <c r="N363" s="77" t="str">
        <f>IF($B363&lt;&gt;"",_xlfn.XLOOKUP(B363,Table1[ID],Table1[address4]),"")</f>
        <v/>
      </c>
      <c r="O363" s="77" t="str">
        <f>IF($B363&lt;&gt;"",_xlfn.XLOOKUP(B363,Table1[ID],Table1[address5]),"")</f>
        <v/>
      </c>
      <c r="P363" s="77" t="str">
        <f>IF($B363&lt;&gt;"",_xlfn.XLOOKUP(B363,Table1[ID],Table1[address7]),"")</f>
        <v/>
      </c>
      <c r="Q363" s="77" t="str">
        <f>IF($B363&lt;&gt;"",_xlfn.XLOOKUP(B363,Table1[ID],Table1[address6]),"")</f>
        <v/>
      </c>
      <c r="R363" s="76" t="str">
        <f>IF($B363&lt;&gt;"",_xlfn.XLOOKUP(B363,Table1[ID],Table1[bdate]),"")</f>
        <v/>
      </c>
      <c r="S363" s="77" t="str">
        <f>IF($B363&lt;&gt;"",_xlfn.XLOOKUP(B363,Table1[ID],Table1[school_job]),"")</f>
        <v/>
      </c>
      <c r="T363" s="77" t="str">
        <f>IF($B363&lt;&gt;"",_xlfn.XLOOKUP(B363,Table1[ID],Table1[con_father]),"")</f>
        <v/>
      </c>
      <c r="U363" s="77" t="str">
        <f>IF($B363&lt;&gt;"",_xlfn.XLOOKUP(B363,Table1[ID],Table1[notes]),"")</f>
        <v/>
      </c>
      <c r="V363" s="80" t="str">
        <f>IF(B363&lt;&gt;"",IF(_xlfn.FLOOR.MATH(B363,100)=0,"غير موزع",_xlfn.XLOOKUP(_xlfn.FLOOR.MATH(B363,100),Classes!$A$1:$A$8,Classes!$B$1:$B$8,"error")),"")</f>
        <v/>
      </c>
    </row>
    <row r="364" spans="1:22" s="3" customFormat="1">
      <c r="A364" s="72" t="str">
        <f>IF(B364&lt;&gt;"",IF(_xlfn.XLOOKUP(TEXT(B364,"#"),'Standard report'!$B$5:$B$505,'Standard report'!$C$5:$C$505,"nn")="Company","=HYPERLINK("&amp;""""&amp;"https://raw.githubusercontent.com/KyrillosMorgan/preparatory/main/"&amp;B364&amp;".jpg"&amp;""""&amp;",IMAGE("&amp;""""&amp;"https://raw.githubusercontent.com/KyrillosMorgan/preparatory/main/"&amp;B364&amp;".jpg"&amp;""""&amp;"))",""),"")</f>
        <v/>
      </c>
      <c r="B364" s="77"/>
      <c r="C364" s="77" t="str">
        <f>IF(B364&lt;&gt;"",_xlfn.XLOOKUP(Class!B364,Table1[ID],Table1[fname]),"")</f>
        <v/>
      </c>
      <c r="D364" s="76" t="str" cm="1">
        <f t="array" ref="D364">IF((B364&lt;&gt;"")*(COUNTIF(Table2[ID],Class!B364)&lt;&gt;0),INDEX(Attendance_sorted!$A$1:$CV$500,MATCH(Class!B364,Attendance_sorted!$A$1:$A$500),COUNTIF(Table2[ID],Class!B364)+1),"")</f>
        <v/>
      </c>
      <c r="E364" s="77" t="str" cm="1">
        <f t="array" aca="1" ref="E364" ca="1">IF(B364&lt;&gt;"",SUM(('Attendance table'!$A$2:$A$501=Class!B364)*('Attendance table'!$B$2:$CW$501&lt;&gt;"")*('Attendance table'!$B$1:$CW$1&gt;DATE(YEAR(TODAY()),MONTH(TODAY()),DAY(TODAY())-MOD(WEEKDAY(TODAY())-6,7))-((Table3[حساب الحضور من اخر عدد مرات])*7))),"")</f>
        <v/>
      </c>
      <c r="F364" s="79" t="str" cm="1">
        <f t="array" ref="F364">IF(B364&lt;&gt;"",IF(E364*100/Table3[حساب الحضور من اخر عدد مرات]&gt;100,1,E364/Table3[حساب الحضور من اخر عدد مرات]),"")</f>
        <v/>
      </c>
      <c r="G364" s="77" t="str">
        <f>IF(B364&lt;&gt;"",_xlfn.XLOOKUP(B364,Table1[ID],Table1[tel2]),"")</f>
        <v/>
      </c>
      <c r="H364" s="77" t="str">
        <f>IF(B364&lt;&gt;"",_xlfn.XLOOKUP(B364,Table1[ID],Table1[tel4]),"")</f>
        <v/>
      </c>
      <c r="I364" s="77" t="str">
        <f>IF(B364&lt;&gt;"",_xlfn.XLOOKUP(B364,Table1[ID],Table1[tel3]),"")</f>
        <v/>
      </c>
      <c r="J364" s="77" t="str">
        <f>IF(B364&lt;&gt;"",_xlfn.XLOOKUP(B364,Table1[ID],Table1[tel1]),"")</f>
        <v/>
      </c>
      <c r="K364" s="77" t="str">
        <f>IF($B364&lt;&gt;"",_xlfn.XLOOKUP(B364,Table1[ID],Table1[address1]),"")</f>
        <v/>
      </c>
      <c r="L364" s="77" t="str">
        <f>IF($B364&lt;&gt;"",_xlfn.XLOOKUP(B364,Table1[ID],Table1[address2]),"")</f>
        <v/>
      </c>
      <c r="M364" s="77" t="str">
        <f>IF($B364&lt;&gt;"",_xlfn.XLOOKUP(B364,Table1[ID],Table1[address3]),"")</f>
        <v/>
      </c>
      <c r="N364" s="77" t="str">
        <f>IF($B364&lt;&gt;"",_xlfn.XLOOKUP(B364,Table1[ID],Table1[address4]),"")</f>
        <v/>
      </c>
      <c r="O364" s="77" t="str">
        <f>IF($B364&lt;&gt;"",_xlfn.XLOOKUP(B364,Table1[ID],Table1[address5]),"")</f>
        <v/>
      </c>
      <c r="P364" s="77" t="str">
        <f>IF($B364&lt;&gt;"",_xlfn.XLOOKUP(B364,Table1[ID],Table1[address7]),"")</f>
        <v/>
      </c>
      <c r="Q364" s="77" t="str">
        <f>IF($B364&lt;&gt;"",_xlfn.XLOOKUP(B364,Table1[ID],Table1[address6]),"")</f>
        <v/>
      </c>
      <c r="R364" s="76" t="str">
        <f>IF($B364&lt;&gt;"",_xlfn.XLOOKUP(B364,Table1[ID],Table1[bdate]),"")</f>
        <v/>
      </c>
      <c r="S364" s="77" t="str">
        <f>IF($B364&lt;&gt;"",_xlfn.XLOOKUP(B364,Table1[ID],Table1[school_job]),"")</f>
        <v/>
      </c>
      <c r="T364" s="77" t="str">
        <f>IF($B364&lt;&gt;"",_xlfn.XLOOKUP(B364,Table1[ID],Table1[con_father]),"")</f>
        <v/>
      </c>
      <c r="U364" s="77" t="str">
        <f>IF($B364&lt;&gt;"",_xlfn.XLOOKUP(B364,Table1[ID],Table1[notes]),"")</f>
        <v/>
      </c>
      <c r="V364" s="80" t="str">
        <f>IF(B364&lt;&gt;"",IF(_xlfn.FLOOR.MATH(B364,100)=0,"غير موزع",_xlfn.XLOOKUP(_xlfn.FLOOR.MATH(B364,100),Classes!$A$1:$A$8,Classes!$B$1:$B$8,"error")),"")</f>
        <v/>
      </c>
    </row>
    <row r="365" spans="1:22" s="3" customFormat="1">
      <c r="A365" s="72" t="str">
        <f>IF(B365&lt;&gt;"",IF(_xlfn.XLOOKUP(TEXT(B365,"#"),'Standard report'!$B$5:$B$505,'Standard report'!$C$5:$C$505,"nn")="Company","=HYPERLINK("&amp;""""&amp;"https://raw.githubusercontent.com/KyrillosMorgan/preparatory/main/"&amp;B365&amp;".jpg"&amp;""""&amp;",IMAGE("&amp;""""&amp;"https://raw.githubusercontent.com/KyrillosMorgan/preparatory/main/"&amp;B365&amp;".jpg"&amp;""""&amp;"))",""),"")</f>
        <v/>
      </c>
      <c r="B365" s="77"/>
      <c r="C365" s="77" t="str">
        <f>IF(B365&lt;&gt;"",_xlfn.XLOOKUP(Class!B365,Table1[ID],Table1[fname]),"")</f>
        <v/>
      </c>
      <c r="D365" s="76" t="str" cm="1">
        <f t="array" ref="D365">IF((B365&lt;&gt;"")*(COUNTIF(Table2[ID],Class!B365)&lt;&gt;0),INDEX(Attendance_sorted!$A$1:$CV$500,MATCH(Class!B365,Attendance_sorted!$A$1:$A$500),COUNTIF(Table2[ID],Class!B365)+1),"")</f>
        <v/>
      </c>
      <c r="E365" s="77" t="str" cm="1">
        <f t="array" aca="1" ref="E365" ca="1">IF(B365&lt;&gt;"",SUM(('Attendance table'!$A$2:$A$501=Class!B365)*('Attendance table'!$B$2:$CW$501&lt;&gt;"")*('Attendance table'!$B$1:$CW$1&gt;DATE(YEAR(TODAY()),MONTH(TODAY()),DAY(TODAY())-MOD(WEEKDAY(TODAY())-6,7))-((Table3[حساب الحضور من اخر عدد مرات])*7))),"")</f>
        <v/>
      </c>
      <c r="F365" s="79" t="str" cm="1">
        <f t="array" ref="F365">IF(B365&lt;&gt;"",IF(E365*100/Table3[حساب الحضور من اخر عدد مرات]&gt;100,1,E365/Table3[حساب الحضور من اخر عدد مرات]),"")</f>
        <v/>
      </c>
      <c r="G365" s="77" t="str">
        <f>IF(B365&lt;&gt;"",_xlfn.XLOOKUP(B365,Table1[ID],Table1[tel2]),"")</f>
        <v/>
      </c>
      <c r="H365" s="77" t="str">
        <f>IF(B365&lt;&gt;"",_xlfn.XLOOKUP(B365,Table1[ID],Table1[tel4]),"")</f>
        <v/>
      </c>
      <c r="I365" s="77" t="str">
        <f>IF(B365&lt;&gt;"",_xlfn.XLOOKUP(B365,Table1[ID],Table1[tel3]),"")</f>
        <v/>
      </c>
      <c r="J365" s="77" t="str">
        <f>IF(B365&lt;&gt;"",_xlfn.XLOOKUP(B365,Table1[ID],Table1[tel1]),"")</f>
        <v/>
      </c>
      <c r="K365" s="77" t="str">
        <f>IF($B365&lt;&gt;"",_xlfn.XLOOKUP(B365,Table1[ID],Table1[address1]),"")</f>
        <v/>
      </c>
      <c r="L365" s="77" t="str">
        <f>IF($B365&lt;&gt;"",_xlfn.XLOOKUP(B365,Table1[ID],Table1[address2]),"")</f>
        <v/>
      </c>
      <c r="M365" s="77" t="str">
        <f>IF($B365&lt;&gt;"",_xlfn.XLOOKUP(B365,Table1[ID],Table1[address3]),"")</f>
        <v/>
      </c>
      <c r="N365" s="77" t="str">
        <f>IF($B365&lt;&gt;"",_xlfn.XLOOKUP(B365,Table1[ID],Table1[address4]),"")</f>
        <v/>
      </c>
      <c r="O365" s="77" t="str">
        <f>IF($B365&lt;&gt;"",_xlfn.XLOOKUP(B365,Table1[ID],Table1[address5]),"")</f>
        <v/>
      </c>
      <c r="P365" s="77" t="str">
        <f>IF($B365&lt;&gt;"",_xlfn.XLOOKUP(B365,Table1[ID],Table1[address7]),"")</f>
        <v/>
      </c>
      <c r="Q365" s="77" t="str">
        <f>IF($B365&lt;&gt;"",_xlfn.XLOOKUP(B365,Table1[ID],Table1[address6]),"")</f>
        <v/>
      </c>
      <c r="R365" s="76" t="str">
        <f>IF($B365&lt;&gt;"",_xlfn.XLOOKUP(B365,Table1[ID],Table1[bdate]),"")</f>
        <v/>
      </c>
      <c r="S365" s="77" t="str">
        <f>IF($B365&lt;&gt;"",_xlfn.XLOOKUP(B365,Table1[ID],Table1[school_job]),"")</f>
        <v/>
      </c>
      <c r="T365" s="77" t="str">
        <f>IF($B365&lt;&gt;"",_xlfn.XLOOKUP(B365,Table1[ID],Table1[con_father]),"")</f>
        <v/>
      </c>
      <c r="U365" s="77" t="str">
        <f>IF($B365&lt;&gt;"",_xlfn.XLOOKUP(B365,Table1[ID],Table1[notes]),"")</f>
        <v/>
      </c>
      <c r="V365" s="80" t="str">
        <f>IF(B365&lt;&gt;"",IF(_xlfn.FLOOR.MATH(B365,100)=0,"غير موزع",_xlfn.XLOOKUP(_xlfn.FLOOR.MATH(B365,100),Classes!$A$1:$A$8,Classes!$B$1:$B$8,"error")),"")</f>
        <v/>
      </c>
    </row>
    <row r="366" spans="1:22" s="3" customFormat="1">
      <c r="A366" s="72" t="str">
        <f>IF(B366&lt;&gt;"",IF(_xlfn.XLOOKUP(TEXT(B366,"#"),'Standard report'!$B$5:$B$505,'Standard report'!$C$5:$C$505,"nn")="Company","=HYPERLINK("&amp;""""&amp;"https://raw.githubusercontent.com/KyrillosMorgan/preparatory/main/"&amp;B366&amp;".jpg"&amp;""""&amp;",IMAGE("&amp;""""&amp;"https://raw.githubusercontent.com/KyrillosMorgan/preparatory/main/"&amp;B366&amp;".jpg"&amp;""""&amp;"))",""),"")</f>
        <v/>
      </c>
      <c r="B366" s="77"/>
      <c r="C366" s="77" t="str">
        <f>IF(B366&lt;&gt;"",_xlfn.XLOOKUP(Class!B366,Table1[ID],Table1[fname]),"")</f>
        <v/>
      </c>
      <c r="D366" s="76" t="str" cm="1">
        <f t="array" ref="D366">IF((B366&lt;&gt;"")*(COUNTIF(Table2[ID],Class!B366)&lt;&gt;0),INDEX(Attendance_sorted!$A$1:$CV$500,MATCH(Class!B366,Attendance_sorted!$A$1:$A$500),COUNTIF(Table2[ID],Class!B366)+1),"")</f>
        <v/>
      </c>
      <c r="E366" s="77" t="str" cm="1">
        <f t="array" aca="1" ref="E366" ca="1">IF(B366&lt;&gt;"",SUM(('Attendance table'!$A$2:$A$501=Class!B366)*('Attendance table'!$B$2:$CW$501&lt;&gt;"")*('Attendance table'!$B$1:$CW$1&gt;DATE(YEAR(TODAY()),MONTH(TODAY()),DAY(TODAY())-MOD(WEEKDAY(TODAY())-6,7))-((Table3[حساب الحضور من اخر عدد مرات])*7))),"")</f>
        <v/>
      </c>
      <c r="F366" s="79" t="str" cm="1">
        <f t="array" ref="F366">IF(B366&lt;&gt;"",IF(E366*100/Table3[حساب الحضور من اخر عدد مرات]&gt;100,1,E366/Table3[حساب الحضور من اخر عدد مرات]),"")</f>
        <v/>
      </c>
      <c r="G366" s="77" t="str">
        <f>IF(B366&lt;&gt;"",_xlfn.XLOOKUP(B366,Table1[ID],Table1[tel2]),"")</f>
        <v/>
      </c>
      <c r="H366" s="77" t="str">
        <f>IF(B366&lt;&gt;"",_xlfn.XLOOKUP(B366,Table1[ID],Table1[tel4]),"")</f>
        <v/>
      </c>
      <c r="I366" s="77" t="str">
        <f>IF(B366&lt;&gt;"",_xlfn.XLOOKUP(B366,Table1[ID],Table1[tel3]),"")</f>
        <v/>
      </c>
      <c r="J366" s="77" t="str">
        <f>IF(B366&lt;&gt;"",_xlfn.XLOOKUP(B366,Table1[ID],Table1[tel1]),"")</f>
        <v/>
      </c>
      <c r="K366" s="77" t="str">
        <f>IF($B366&lt;&gt;"",_xlfn.XLOOKUP(B366,Table1[ID],Table1[address1]),"")</f>
        <v/>
      </c>
      <c r="L366" s="77" t="str">
        <f>IF($B366&lt;&gt;"",_xlfn.XLOOKUP(B366,Table1[ID],Table1[address2]),"")</f>
        <v/>
      </c>
      <c r="M366" s="77" t="str">
        <f>IF($B366&lt;&gt;"",_xlfn.XLOOKUP(B366,Table1[ID],Table1[address3]),"")</f>
        <v/>
      </c>
      <c r="N366" s="77" t="str">
        <f>IF($B366&lt;&gt;"",_xlfn.XLOOKUP(B366,Table1[ID],Table1[address4]),"")</f>
        <v/>
      </c>
      <c r="O366" s="77" t="str">
        <f>IF($B366&lt;&gt;"",_xlfn.XLOOKUP(B366,Table1[ID],Table1[address5]),"")</f>
        <v/>
      </c>
      <c r="P366" s="77" t="str">
        <f>IF($B366&lt;&gt;"",_xlfn.XLOOKUP(B366,Table1[ID],Table1[address7]),"")</f>
        <v/>
      </c>
      <c r="Q366" s="77" t="str">
        <f>IF($B366&lt;&gt;"",_xlfn.XLOOKUP(B366,Table1[ID],Table1[address6]),"")</f>
        <v/>
      </c>
      <c r="R366" s="76" t="str">
        <f>IF($B366&lt;&gt;"",_xlfn.XLOOKUP(B366,Table1[ID],Table1[bdate]),"")</f>
        <v/>
      </c>
      <c r="S366" s="77" t="str">
        <f>IF($B366&lt;&gt;"",_xlfn.XLOOKUP(B366,Table1[ID],Table1[school_job]),"")</f>
        <v/>
      </c>
      <c r="T366" s="77" t="str">
        <f>IF($B366&lt;&gt;"",_xlfn.XLOOKUP(B366,Table1[ID],Table1[con_father]),"")</f>
        <v/>
      </c>
      <c r="U366" s="77" t="str">
        <f>IF($B366&lt;&gt;"",_xlfn.XLOOKUP(B366,Table1[ID],Table1[notes]),"")</f>
        <v/>
      </c>
      <c r="V366" s="80" t="str">
        <f>IF(B366&lt;&gt;"",IF(_xlfn.FLOOR.MATH(B366,100)=0,"غير موزع",_xlfn.XLOOKUP(_xlfn.FLOOR.MATH(B366,100),Classes!$A$1:$A$8,Classes!$B$1:$B$8,"error")),"")</f>
        <v/>
      </c>
    </row>
    <row r="367" spans="1:22" s="3" customFormat="1">
      <c r="A367" s="72" t="str">
        <f>IF(B367&lt;&gt;"",IF(_xlfn.XLOOKUP(TEXT(B367,"#"),'Standard report'!$B$5:$B$505,'Standard report'!$C$5:$C$505,"nn")="Company","=HYPERLINK("&amp;""""&amp;"https://raw.githubusercontent.com/KyrillosMorgan/preparatory/main/"&amp;B367&amp;".jpg"&amp;""""&amp;",IMAGE("&amp;""""&amp;"https://raw.githubusercontent.com/KyrillosMorgan/preparatory/main/"&amp;B367&amp;".jpg"&amp;""""&amp;"))",""),"")</f>
        <v/>
      </c>
      <c r="B367" s="77"/>
      <c r="C367" s="77" t="str">
        <f>IF(B367&lt;&gt;"",_xlfn.XLOOKUP(Class!B367,Table1[ID],Table1[fname]),"")</f>
        <v/>
      </c>
      <c r="D367" s="76" t="str" cm="1">
        <f t="array" ref="D367">IF((B367&lt;&gt;"")*(COUNTIF(Table2[ID],Class!B367)&lt;&gt;0),INDEX(Attendance_sorted!$A$1:$CV$500,MATCH(Class!B367,Attendance_sorted!$A$1:$A$500),COUNTIF(Table2[ID],Class!B367)+1),"")</f>
        <v/>
      </c>
      <c r="E367" s="77" t="str" cm="1">
        <f t="array" aca="1" ref="E367" ca="1">IF(B367&lt;&gt;"",SUM(('Attendance table'!$A$2:$A$501=Class!B367)*('Attendance table'!$B$2:$CW$501&lt;&gt;"")*('Attendance table'!$B$1:$CW$1&gt;DATE(YEAR(TODAY()),MONTH(TODAY()),DAY(TODAY())-MOD(WEEKDAY(TODAY())-6,7))-((Table3[حساب الحضور من اخر عدد مرات])*7))),"")</f>
        <v/>
      </c>
      <c r="F367" s="79" t="str" cm="1">
        <f t="array" ref="F367">IF(B367&lt;&gt;"",IF(E367*100/Table3[حساب الحضور من اخر عدد مرات]&gt;100,1,E367/Table3[حساب الحضور من اخر عدد مرات]),"")</f>
        <v/>
      </c>
      <c r="G367" s="77" t="str">
        <f>IF(B367&lt;&gt;"",_xlfn.XLOOKUP(B367,Table1[ID],Table1[tel2]),"")</f>
        <v/>
      </c>
      <c r="H367" s="77" t="str">
        <f>IF(B367&lt;&gt;"",_xlfn.XLOOKUP(B367,Table1[ID],Table1[tel4]),"")</f>
        <v/>
      </c>
      <c r="I367" s="77" t="str">
        <f>IF(B367&lt;&gt;"",_xlfn.XLOOKUP(B367,Table1[ID],Table1[tel3]),"")</f>
        <v/>
      </c>
      <c r="J367" s="77" t="str">
        <f>IF(B367&lt;&gt;"",_xlfn.XLOOKUP(B367,Table1[ID],Table1[tel1]),"")</f>
        <v/>
      </c>
      <c r="K367" s="77" t="str">
        <f>IF($B367&lt;&gt;"",_xlfn.XLOOKUP(B367,Table1[ID],Table1[address1]),"")</f>
        <v/>
      </c>
      <c r="L367" s="77" t="str">
        <f>IF($B367&lt;&gt;"",_xlfn.XLOOKUP(B367,Table1[ID],Table1[address2]),"")</f>
        <v/>
      </c>
      <c r="M367" s="77" t="str">
        <f>IF($B367&lt;&gt;"",_xlfn.XLOOKUP(B367,Table1[ID],Table1[address3]),"")</f>
        <v/>
      </c>
      <c r="N367" s="77" t="str">
        <f>IF($B367&lt;&gt;"",_xlfn.XLOOKUP(B367,Table1[ID],Table1[address4]),"")</f>
        <v/>
      </c>
      <c r="O367" s="77" t="str">
        <f>IF($B367&lt;&gt;"",_xlfn.XLOOKUP(B367,Table1[ID],Table1[address5]),"")</f>
        <v/>
      </c>
      <c r="P367" s="77" t="str">
        <f>IF($B367&lt;&gt;"",_xlfn.XLOOKUP(B367,Table1[ID],Table1[address7]),"")</f>
        <v/>
      </c>
      <c r="Q367" s="77" t="str">
        <f>IF($B367&lt;&gt;"",_xlfn.XLOOKUP(B367,Table1[ID],Table1[address6]),"")</f>
        <v/>
      </c>
      <c r="R367" s="76" t="str">
        <f>IF($B367&lt;&gt;"",_xlfn.XLOOKUP(B367,Table1[ID],Table1[bdate]),"")</f>
        <v/>
      </c>
      <c r="S367" s="77" t="str">
        <f>IF($B367&lt;&gt;"",_xlfn.XLOOKUP(B367,Table1[ID],Table1[school_job]),"")</f>
        <v/>
      </c>
      <c r="T367" s="77" t="str">
        <f>IF($B367&lt;&gt;"",_xlfn.XLOOKUP(B367,Table1[ID],Table1[con_father]),"")</f>
        <v/>
      </c>
      <c r="U367" s="77" t="str">
        <f>IF($B367&lt;&gt;"",_xlfn.XLOOKUP(B367,Table1[ID],Table1[notes]),"")</f>
        <v/>
      </c>
      <c r="V367" s="80" t="str">
        <f>IF(B367&lt;&gt;"",IF(_xlfn.FLOOR.MATH(B367,100)=0,"غير موزع",_xlfn.XLOOKUP(_xlfn.FLOOR.MATH(B367,100),Classes!$A$1:$A$8,Classes!$B$1:$B$8,"error")),"")</f>
        <v/>
      </c>
    </row>
    <row r="368" spans="1:22" s="3" customFormat="1">
      <c r="A368" s="72" t="str">
        <f>IF(B368&lt;&gt;"",IF(_xlfn.XLOOKUP(TEXT(B368,"#"),'Standard report'!$B$5:$B$505,'Standard report'!$C$5:$C$505,"nn")="Company","=HYPERLINK("&amp;""""&amp;"https://raw.githubusercontent.com/KyrillosMorgan/preparatory/main/"&amp;B368&amp;".jpg"&amp;""""&amp;",IMAGE("&amp;""""&amp;"https://raw.githubusercontent.com/KyrillosMorgan/preparatory/main/"&amp;B368&amp;".jpg"&amp;""""&amp;"))",""),"")</f>
        <v/>
      </c>
      <c r="B368" s="77"/>
      <c r="C368" s="77" t="str">
        <f>IF(B368&lt;&gt;"",_xlfn.XLOOKUP(Class!B368,Table1[ID],Table1[fname]),"")</f>
        <v/>
      </c>
      <c r="D368" s="76" t="str" cm="1">
        <f t="array" ref="D368">IF((B368&lt;&gt;"")*(COUNTIF(Table2[ID],Class!B368)&lt;&gt;0),INDEX(Attendance_sorted!$A$1:$CV$500,MATCH(Class!B368,Attendance_sorted!$A$1:$A$500),COUNTIF(Table2[ID],Class!B368)+1),"")</f>
        <v/>
      </c>
      <c r="E368" s="77" t="str" cm="1">
        <f t="array" aca="1" ref="E368" ca="1">IF(B368&lt;&gt;"",SUM(('Attendance table'!$A$2:$A$501=Class!B368)*('Attendance table'!$B$2:$CW$501&lt;&gt;"")*('Attendance table'!$B$1:$CW$1&gt;DATE(YEAR(TODAY()),MONTH(TODAY()),DAY(TODAY())-MOD(WEEKDAY(TODAY())-6,7))-((Table3[حساب الحضور من اخر عدد مرات])*7))),"")</f>
        <v/>
      </c>
      <c r="F368" s="79" t="str" cm="1">
        <f t="array" ref="F368">IF(B368&lt;&gt;"",IF(E368*100/Table3[حساب الحضور من اخر عدد مرات]&gt;100,1,E368/Table3[حساب الحضور من اخر عدد مرات]),"")</f>
        <v/>
      </c>
      <c r="G368" s="77" t="str">
        <f>IF(B368&lt;&gt;"",_xlfn.XLOOKUP(B368,Table1[ID],Table1[tel2]),"")</f>
        <v/>
      </c>
      <c r="H368" s="77" t="str">
        <f>IF(B368&lt;&gt;"",_xlfn.XLOOKUP(B368,Table1[ID],Table1[tel4]),"")</f>
        <v/>
      </c>
      <c r="I368" s="77" t="str">
        <f>IF(B368&lt;&gt;"",_xlfn.XLOOKUP(B368,Table1[ID],Table1[tel3]),"")</f>
        <v/>
      </c>
      <c r="J368" s="77" t="str">
        <f>IF(B368&lt;&gt;"",_xlfn.XLOOKUP(B368,Table1[ID],Table1[tel1]),"")</f>
        <v/>
      </c>
      <c r="K368" s="77" t="str">
        <f>IF($B368&lt;&gt;"",_xlfn.XLOOKUP(B368,Table1[ID],Table1[address1]),"")</f>
        <v/>
      </c>
      <c r="L368" s="77" t="str">
        <f>IF($B368&lt;&gt;"",_xlfn.XLOOKUP(B368,Table1[ID],Table1[address2]),"")</f>
        <v/>
      </c>
      <c r="M368" s="77" t="str">
        <f>IF($B368&lt;&gt;"",_xlfn.XLOOKUP(B368,Table1[ID],Table1[address3]),"")</f>
        <v/>
      </c>
      <c r="N368" s="77" t="str">
        <f>IF($B368&lt;&gt;"",_xlfn.XLOOKUP(B368,Table1[ID],Table1[address4]),"")</f>
        <v/>
      </c>
      <c r="O368" s="77" t="str">
        <f>IF($B368&lt;&gt;"",_xlfn.XLOOKUP(B368,Table1[ID],Table1[address5]),"")</f>
        <v/>
      </c>
      <c r="P368" s="77" t="str">
        <f>IF($B368&lt;&gt;"",_xlfn.XLOOKUP(B368,Table1[ID],Table1[address7]),"")</f>
        <v/>
      </c>
      <c r="Q368" s="77" t="str">
        <f>IF($B368&lt;&gt;"",_xlfn.XLOOKUP(B368,Table1[ID],Table1[address6]),"")</f>
        <v/>
      </c>
      <c r="R368" s="76" t="str">
        <f>IF($B368&lt;&gt;"",_xlfn.XLOOKUP(B368,Table1[ID],Table1[bdate]),"")</f>
        <v/>
      </c>
      <c r="S368" s="77" t="str">
        <f>IF($B368&lt;&gt;"",_xlfn.XLOOKUP(B368,Table1[ID],Table1[school_job]),"")</f>
        <v/>
      </c>
      <c r="T368" s="77" t="str">
        <f>IF($B368&lt;&gt;"",_xlfn.XLOOKUP(B368,Table1[ID],Table1[con_father]),"")</f>
        <v/>
      </c>
      <c r="U368" s="77" t="str">
        <f>IF($B368&lt;&gt;"",_xlfn.XLOOKUP(B368,Table1[ID],Table1[notes]),"")</f>
        <v/>
      </c>
      <c r="V368" s="80" t="str">
        <f>IF(B368&lt;&gt;"",IF(_xlfn.FLOOR.MATH(B368,100)=0,"غير موزع",_xlfn.XLOOKUP(_xlfn.FLOOR.MATH(B368,100),Classes!$A$1:$A$8,Classes!$B$1:$B$8,"error")),"")</f>
        <v/>
      </c>
    </row>
    <row r="369" spans="1:22" s="3" customFormat="1">
      <c r="A369" s="72" t="str">
        <f>IF(B369&lt;&gt;"",IF(_xlfn.XLOOKUP(TEXT(B369,"#"),'Standard report'!$B$5:$B$505,'Standard report'!$C$5:$C$505,"nn")="Company","=HYPERLINK("&amp;""""&amp;"https://raw.githubusercontent.com/KyrillosMorgan/preparatory/main/"&amp;B369&amp;".jpg"&amp;""""&amp;",IMAGE("&amp;""""&amp;"https://raw.githubusercontent.com/KyrillosMorgan/preparatory/main/"&amp;B369&amp;".jpg"&amp;""""&amp;"))",""),"")</f>
        <v/>
      </c>
      <c r="B369" s="77"/>
      <c r="C369" s="77" t="str">
        <f>IF(B369&lt;&gt;"",_xlfn.XLOOKUP(Class!B369,Table1[ID],Table1[fname]),"")</f>
        <v/>
      </c>
      <c r="D369" s="76" t="str" cm="1">
        <f t="array" ref="D369">IF((B369&lt;&gt;"")*(COUNTIF(Table2[ID],Class!B369)&lt;&gt;0),INDEX(Attendance_sorted!$A$1:$CV$500,MATCH(Class!B369,Attendance_sorted!$A$1:$A$500),COUNTIF(Table2[ID],Class!B369)+1),"")</f>
        <v/>
      </c>
      <c r="E369" s="77" t="str" cm="1">
        <f t="array" aca="1" ref="E369" ca="1">IF(B369&lt;&gt;"",SUM(('Attendance table'!$A$2:$A$501=Class!B369)*('Attendance table'!$B$2:$CW$501&lt;&gt;"")*('Attendance table'!$B$1:$CW$1&gt;DATE(YEAR(TODAY()),MONTH(TODAY()),DAY(TODAY())-MOD(WEEKDAY(TODAY())-6,7))-((Table3[حساب الحضور من اخر عدد مرات])*7))),"")</f>
        <v/>
      </c>
      <c r="F369" s="79" t="str" cm="1">
        <f t="array" ref="F369">IF(B369&lt;&gt;"",IF(E369*100/Table3[حساب الحضور من اخر عدد مرات]&gt;100,1,E369/Table3[حساب الحضور من اخر عدد مرات]),"")</f>
        <v/>
      </c>
      <c r="G369" s="77" t="str">
        <f>IF(B369&lt;&gt;"",_xlfn.XLOOKUP(B369,Table1[ID],Table1[tel2]),"")</f>
        <v/>
      </c>
      <c r="H369" s="77" t="str">
        <f>IF(B369&lt;&gt;"",_xlfn.XLOOKUP(B369,Table1[ID],Table1[tel4]),"")</f>
        <v/>
      </c>
      <c r="I369" s="77" t="str">
        <f>IF(B369&lt;&gt;"",_xlfn.XLOOKUP(B369,Table1[ID],Table1[tel3]),"")</f>
        <v/>
      </c>
      <c r="J369" s="77" t="str">
        <f>IF(B369&lt;&gt;"",_xlfn.XLOOKUP(B369,Table1[ID],Table1[tel1]),"")</f>
        <v/>
      </c>
      <c r="K369" s="77" t="str">
        <f>IF($B369&lt;&gt;"",_xlfn.XLOOKUP(B369,Table1[ID],Table1[address1]),"")</f>
        <v/>
      </c>
      <c r="L369" s="77" t="str">
        <f>IF($B369&lt;&gt;"",_xlfn.XLOOKUP(B369,Table1[ID],Table1[address2]),"")</f>
        <v/>
      </c>
      <c r="M369" s="77" t="str">
        <f>IF($B369&lt;&gt;"",_xlfn.XLOOKUP(B369,Table1[ID],Table1[address3]),"")</f>
        <v/>
      </c>
      <c r="N369" s="77" t="str">
        <f>IF($B369&lt;&gt;"",_xlfn.XLOOKUP(B369,Table1[ID],Table1[address4]),"")</f>
        <v/>
      </c>
      <c r="O369" s="77" t="str">
        <f>IF($B369&lt;&gt;"",_xlfn.XLOOKUP(B369,Table1[ID],Table1[address5]),"")</f>
        <v/>
      </c>
      <c r="P369" s="77" t="str">
        <f>IF($B369&lt;&gt;"",_xlfn.XLOOKUP(B369,Table1[ID],Table1[address7]),"")</f>
        <v/>
      </c>
      <c r="Q369" s="77" t="str">
        <f>IF($B369&lt;&gt;"",_xlfn.XLOOKUP(B369,Table1[ID],Table1[address6]),"")</f>
        <v/>
      </c>
      <c r="R369" s="76" t="str">
        <f>IF($B369&lt;&gt;"",_xlfn.XLOOKUP(B369,Table1[ID],Table1[bdate]),"")</f>
        <v/>
      </c>
      <c r="S369" s="77" t="str">
        <f>IF($B369&lt;&gt;"",_xlfn.XLOOKUP(B369,Table1[ID],Table1[school_job]),"")</f>
        <v/>
      </c>
      <c r="T369" s="77" t="str">
        <f>IF($B369&lt;&gt;"",_xlfn.XLOOKUP(B369,Table1[ID],Table1[con_father]),"")</f>
        <v/>
      </c>
      <c r="U369" s="77" t="str">
        <f>IF($B369&lt;&gt;"",_xlfn.XLOOKUP(B369,Table1[ID],Table1[notes]),"")</f>
        <v/>
      </c>
      <c r="V369" s="80" t="str">
        <f>IF(B369&lt;&gt;"",IF(_xlfn.FLOOR.MATH(B369,100)=0,"غير موزع",_xlfn.XLOOKUP(_xlfn.FLOOR.MATH(B369,100),Classes!$A$1:$A$8,Classes!$B$1:$B$8,"error")),"")</f>
        <v/>
      </c>
    </row>
    <row r="370" spans="1:22" s="3" customFormat="1">
      <c r="A370" s="72" t="str">
        <f>IF(B370&lt;&gt;"",IF(_xlfn.XLOOKUP(TEXT(B370,"#"),'Standard report'!$B$5:$B$505,'Standard report'!$C$5:$C$505,"nn")="Company","=HYPERLINK("&amp;""""&amp;"https://raw.githubusercontent.com/KyrillosMorgan/preparatory/main/"&amp;B370&amp;".jpg"&amp;""""&amp;",IMAGE("&amp;""""&amp;"https://raw.githubusercontent.com/KyrillosMorgan/preparatory/main/"&amp;B370&amp;".jpg"&amp;""""&amp;"))",""),"")</f>
        <v/>
      </c>
      <c r="B370" s="77"/>
      <c r="C370" s="77" t="str">
        <f>IF(B370&lt;&gt;"",_xlfn.XLOOKUP(Class!B370,Table1[ID],Table1[fname]),"")</f>
        <v/>
      </c>
      <c r="D370" s="76" t="str" cm="1">
        <f t="array" ref="D370">IF((B370&lt;&gt;"")*(COUNTIF(Table2[ID],Class!B370)&lt;&gt;0),INDEX(Attendance_sorted!$A$1:$CV$500,MATCH(Class!B370,Attendance_sorted!$A$1:$A$500),COUNTIF(Table2[ID],Class!B370)+1),"")</f>
        <v/>
      </c>
      <c r="E370" s="77" t="str" cm="1">
        <f t="array" aca="1" ref="E370" ca="1">IF(B370&lt;&gt;"",SUM(('Attendance table'!$A$2:$A$501=Class!B370)*('Attendance table'!$B$2:$CW$501&lt;&gt;"")*('Attendance table'!$B$1:$CW$1&gt;DATE(YEAR(TODAY()),MONTH(TODAY()),DAY(TODAY())-MOD(WEEKDAY(TODAY())-6,7))-((Table3[حساب الحضور من اخر عدد مرات])*7))),"")</f>
        <v/>
      </c>
      <c r="F370" s="79" t="str" cm="1">
        <f t="array" ref="F370">IF(B370&lt;&gt;"",IF(E370*100/Table3[حساب الحضور من اخر عدد مرات]&gt;100,1,E370/Table3[حساب الحضور من اخر عدد مرات]),"")</f>
        <v/>
      </c>
      <c r="G370" s="77" t="str">
        <f>IF(B370&lt;&gt;"",_xlfn.XLOOKUP(B370,Table1[ID],Table1[tel2]),"")</f>
        <v/>
      </c>
      <c r="H370" s="77" t="str">
        <f>IF(B370&lt;&gt;"",_xlfn.XLOOKUP(B370,Table1[ID],Table1[tel4]),"")</f>
        <v/>
      </c>
      <c r="I370" s="77" t="str">
        <f>IF(B370&lt;&gt;"",_xlfn.XLOOKUP(B370,Table1[ID],Table1[tel3]),"")</f>
        <v/>
      </c>
      <c r="J370" s="77" t="str">
        <f>IF(B370&lt;&gt;"",_xlfn.XLOOKUP(B370,Table1[ID],Table1[tel1]),"")</f>
        <v/>
      </c>
      <c r="K370" s="77" t="str">
        <f>IF($B370&lt;&gt;"",_xlfn.XLOOKUP(B370,Table1[ID],Table1[address1]),"")</f>
        <v/>
      </c>
      <c r="L370" s="77" t="str">
        <f>IF($B370&lt;&gt;"",_xlfn.XLOOKUP(B370,Table1[ID],Table1[address2]),"")</f>
        <v/>
      </c>
      <c r="M370" s="77" t="str">
        <f>IF($B370&lt;&gt;"",_xlfn.XLOOKUP(B370,Table1[ID],Table1[address3]),"")</f>
        <v/>
      </c>
      <c r="N370" s="77" t="str">
        <f>IF($B370&lt;&gt;"",_xlfn.XLOOKUP(B370,Table1[ID],Table1[address4]),"")</f>
        <v/>
      </c>
      <c r="O370" s="77" t="str">
        <f>IF($B370&lt;&gt;"",_xlfn.XLOOKUP(B370,Table1[ID],Table1[address5]),"")</f>
        <v/>
      </c>
      <c r="P370" s="77" t="str">
        <f>IF($B370&lt;&gt;"",_xlfn.XLOOKUP(B370,Table1[ID],Table1[address7]),"")</f>
        <v/>
      </c>
      <c r="Q370" s="77" t="str">
        <f>IF($B370&lt;&gt;"",_xlfn.XLOOKUP(B370,Table1[ID],Table1[address6]),"")</f>
        <v/>
      </c>
      <c r="R370" s="76" t="str">
        <f>IF($B370&lt;&gt;"",_xlfn.XLOOKUP(B370,Table1[ID],Table1[bdate]),"")</f>
        <v/>
      </c>
      <c r="S370" s="77" t="str">
        <f>IF($B370&lt;&gt;"",_xlfn.XLOOKUP(B370,Table1[ID],Table1[school_job]),"")</f>
        <v/>
      </c>
      <c r="T370" s="77" t="str">
        <f>IF($B370&lt;&gt;"",_xlfn.XLOOKUP(B370,Table1[ID],Table1[con_father]),"")</f>
        <v/>
      </c>
      <c r="U370" s="77" t="str">
        <f>IF($B370&lt;&gt;"",_xlfn.XLOOKUP(B370,Table1[ID],Table1[notes]),"")</f>
        <v/>
      </c>
      <c r="V370" s="80" t="str">
        <f>IF(B370&lt;&gt;"",IF(_xlfn.FLOOR.MATH(B370,100)=0,"غير موزع",_xlfn.XLOOKUP(_xlfn.FLOOR.MATH(B370,100),Classes!$A$1:$A$8,Classes!$B$1:$B$8,"error")),"")</f>
        <v/>
      </c>
    </row>
    <row r="371" spans="1:22" s="3" customFormat="1">
      <c r="A371" s="72" t="str">
        <f>IF(B371&lt;&gt;"",IF(_xlfn.XLOOKUP(TEXT(B371,"#"),'Standard report'!$B$5:$B$505,'Standard report'!$C$5:$C$505,"nn")="Company","=HYPERLINK("&amp;""""&amp;"https://raw.githubusercontent.com/KyrillosMorgan/preparatory/main/"&amp;B371&amp;".jpg"&amp;""""&amp;",IMAGE("&amp;""""&amp;"https://raw.githubusercontent.com/KyrillosMorgan/preparatory/main/"&amp;B371&amp;".jpg"&amp;""""&amp;"))",""),"")</f>
        <v/>
      </c>
      <c r="B371" s="77"/>
      <c r="C371" s="77" t="str">
        <f>IF(B371&lt;&gt;"",_xlfn.XLOOKUP(Class!B371,Table1[ID],Table1[fname]),"")</f>
        <v/>
      </c>
      <c r="D371" s="76" t="str" cm="1">
        <f t="array" ref="D371">IF((B371&lt;&gt;"")*(COUNTIF(Table2[ID],Class!B371)&lt;&gt;0),INDEX(Attendance_sorted!$A$1:$CV$500,MATCH(Class!B371,Attendance_sorted!$A$1:$A$500),COUNTIF(Table2[ID],Class!B371)+1),"")</f>
        <v/>
      </c>
      <c r="E371" s="77" t="str" cm="1">
        <f t="array" aca="1" ref="E371" ca="1">IF(B371&lt;&gt;"",SUM(('Attendance table'!$A$2:$A$501=Class!B371)*('Attendance table'!$B$2:$CW$501&lt;&gt;"")*('Attendance table'!$B$1:$CW$1&gt;DATE(YEAR(TODAY()),MONTH(TODAY()),DAY(TODAY())-MOD(WEEKDAY(TODAY())-6,7))-((Table3[حساب الحضور من اخر عدد مرات])*7))),"")</f>
        <v/>
      </c>
      <c r="F371" s="79" t="str" cm="1">
        <f t="array" ref="F371">IF(B371&lt;&gt;"",IF(E371*100/Table3[حساب الحضور من اخر عدد مرات]&gt;100,1,E371/Table3[حساب الحضور من اخر عدد مرات]),"")</f>
        <v/>
      </c>
      <c r="G371" s="77" t="str">
        <f>IF(B371&lt;&gt;"",_xlfn.XLOOKUP(B371,Table1[ID],Table1[tel2]),"")</f>
        <v/>
      </c>
      <c r="H371" s="77" t="str">
        <f>IF(B371&lt;&gt;"",_xlfn.XLOOKUP(B371,Table1[ID],Table1[tel4]),"")</f>
        <v/>
      </c>
      <c r="I371" s="77" t="str">
        <f>IF(B371&lt;&gt;"",_xlfn.XLOOKUP(B371,Table1[ID],Table1[tel3]),"")</f>
        <v/>
      </c>
      <c r="J371" s="77" t="str">
        <f>IF(B371&lt;&gt;"",_xlfn.XLOOKUP(B371,Table1[ID],Table1[tel1]),"")</f>
        <v/>
      </c>
      <c r="K371" s="77" t="str">
        <f>IF($B371&lt;&gt;"",_xlfn.XLOOKUP(B371,Table1[ID],Table1[address1]),"")</f>
        <v/>
      </c>
      <c r="L371" s="77" t="str">
        <f>IF($B371&lt;&gt;"",_xlfn.XLOOKUP(B371,Table1[ID],Table1[address2]),"")</f>
        <v/>
      </c>
      <c r="M371" s="77" t="str">
        <f>IF($B371&lt;&gt;"",_xlfn.XLOOKUP(B371,Table1[ID],Table1[address3]),"")</f>
        <v/>
      </c>
      <c r="N371" s="77" t="str">
        <f>IF($B371&lt;&gt;"",_xlfn.XLOOKUP(B371,Table1[ID],Table1[address4]),"")</f>
        <v/>
      </c>
      <c r="O371" s="77" t="str">
        <f>IF($B371&lt;&gt;"",_xlfn.XLOOKUP(B371,Table1[ID],Table1[address5]),"")</f>
        <v/>
      </c>
      <c r="P371" s="77" t="str">
        <f>IF($B371&lt;&gt;"",_xlfn.XLOOKUP(B371,Table1[ID],Table1[address7]),"")</f>
        <v/>
      </c>
      <c r="Q371" s="77" t="str">
        <f>IF($B371&lt;&gt;"",_xlfn.XLOOKUP(B371,Table1[ID],Table1[address6]),"")</f>
        <v/>
      </c>
      <c r="R371" s="76" t="str">
        <f>IF($B371&lt;&gt;"",_xlfn.XLOOKUP(B371,Table1[ID],Table1[bdate]),"")</f>
        <v/>
      </c>
      <c r="S371" s="77" t="str">
        <f>IF($B371&lt;&gt;"",_xlfn.XLOOKUP(B371,Table1[ID],Table1[school_job]),"")</f>
        <v/>
      </c>
      <c r="T371" s="77" t="str">
        <f>IF($B371&lt;&gt;"",_xlfn.XLOOKUP(B371,Table1[ID],Table1[con_father]),"")</f>
        <v/>
      </c>
      <c r="U371" s="77" t="str">
        <f>IF($B371&lt;&gt;"",_xlfn.XLOOKUP(B371,Table1[ID],Table1[notes]),"")</f>
        <v/>
      </c>
      <c r="V371" s="80" t="str">
        <f>IF(B371&lt;&gt;"",IF(_xlfn.FLOOR.MATH(B371,100)=0,"غير موزع",_xlfn.XLOOKUP(_xlfn.FLOOR.MATH(B371,100),Classes!$A$1:$A$8,Classes!$B$1:$B$8,"error")),"")</f>
        <v/>
      </c>
    </row>
    <row r="372" spans="1:22" s="3" customFormat="1">
      <c r="A372" s="72" t="str">
        <f>IF(B372&lt;&gt;"",IF(_xlfn.XLOOKUP(TEXT(B372,"#"),'Standard report'!$B$5:$B$505,'Standard report'!$C$5:$C$505,"nn")="Company","=HYPERLINK("&amp;""""&amp;"https://raw.githubusercontent.com/KyrillosMorgan/preparatory/main/"&amp;B372&amp;".jpg"&amp;""""&amp;",IMAGE("&amp;""""&amp;"https://raw.githubusercontent.com/KyrillosMorgan/preparatory/main/"&amp;B372&amp;".jpg"&amp;""""&amp;"))",""),"")</f>
        <v/>
      </c>
      <c r="B372" s="77"/>
      <c r="C372" s="77" t="str">
        <f>IF(B372&lt;&gt;"",_xlfn.XLOOKUP(Class!B372,Table1[ID],Table1[fname]),"")</f>
        <v/>
      </c>
      <c r="D372" s="76" t="str" cm="1">
        <f t="array" ref="D372">IF((B372&lt;&gt;"")*(COUNTIF(Table2[ID],Class!B372)&lt;&gt;0),INDEX(Attendance_sorted!$A$1:$CV$500,MATCH(Class!B372,Attendance_sorted!$A$1:$A$500),COUNTIF(Table2[ID],Class!B372)+1),"")</f>
        <v/>
      </c>
      <c r="E372" s="77" t="str" cm="1">
        <f t="array" aca="1" ref="E372" ca="1">IF(B372&lt;&gt;"",SUM(('Attendance table'!$A$2:$A$501=Class!B372)*('Attendance table'!$B$2:$CW$501&lt;&gt;"")*('Attendance table'!$B$1:$CW$1&gt;DATE(YEAR(TODAY()),MONTH(TODAY()),DAY(TODAY())-MOD(WEEKDAY(TODAY())-6,7))-((Table3[حساب الحضور من اخر عدد مرات])*7))),"")</f>
        <v/>
      </c>
      <c r="F372" s="79" t="str" cm="1">
        <f t="array" ref="F372">IF(B372&lt;&gt;"",IF(E372*100/Table3[حساب الحضور من اخر عدد مرات]&gt;100,1,E372/Table3[حساب الحضور من اخر عدد مرات]),"")</f>
        <v/>
      </c>
      <c r="G372" s="77" t="str">
        <f>IF(B372&lt;&gt;"",_xlfn.XLOOKUP(B372,Table1[ID],Table1[tel2]),"")</f>
        <v/>
      </c>
      <c r="H372" s="77" t="str">
        <f>IF(B372&lt;&gt;"",_xlfn.XLOOKUP(B372,Table1[ID],Table1[tel4]),"")</f>
        <v/>
      </c>
      <c r="I372" s="77" t="str">
        <f>IF(B372&lt;&gt;"",_xlfn.XLOOKUP(B372,Table1[ID],Table1[tel3]),"")</f>
        <v/>
      </c>
      <c r="J372" s="77" t="str">
        <f>IF(B372&lt;&gt;"",_xlfn.XLOOKUP(B372,Table1[ID],Table1[tel1]),"")</f>
        <v/>
      </c>
      <c r="K372" s="77" t="str">
        <f>IF($B372&lt;&gt;"",_xlfn.XLOOKUP(B372,Table1[ID],Table1[address1]),"")</f>
        <v/>
      </c>
      <c r="L372" s="77" t="str">
        <f>IF($B372&lt;&gt;"",_xlfn.XLOOKUP(B372,Table1[ID],Table1[address2]),"")</f>
        <v/>
      </c>
      <c r="M372" s="77" t="str">
        <f>IF($B372&lt;&gt;"",_xlfn.XLOOKUP(B372,Table1[ID],Table1[address3]),"")</f>
        <v/>
      </c>
      <c r="N372" s="77" t="str">
        <f>IF($B372&lt;&gt;"",_xlfn.XLOOKUP(B372,Table1[ID],Table1[address4]),"")</f>
        <v/>
      </c>
      <c r="O372" s="77" t="str">
        <f>IF($B372&lt;&gt;"",_xlfn.XLOOKUP(B372,Table1[ID],Table1[address5]),"")</f>
        <v/>
      </c>
      <c r="P372" s="77" t="str">
        <f>IF($B372&lt;&gt;"",_xlfn.XLOOKUP(B372,Table1[ID],Table1[address7]),"")</f>
        <v/>
      </c>
      <c r="Q372" s="77" t="str">
        <f>IF($B372&lt;&gt;"",_xlfn.XLOOKUP(B372,Table1[ID],Table1[address6]),"")</f>
        <v/>
      </c>
      <c r="R372" s="76" t="str">
        <f>IF($B372&lt;&gt;"",_xlfn.XLOOKUP(B372,Table1[ID],Table1[bdate]),"")</f>
        <v/>
      </c>
      <c r="S372" s="77" t="str">
        <f>IF($B372&lt;&gt;"",_xlfn.XLOOKUP(B372,Table1[ID],Table1[school_job]),"")</f>
        <v/>
      </c>
      <c r="T372" s="77" t="str">
        <f>IF($B372&lt;&gt;"",_xlfn.XLOOKUP(B372,Table1[ID],Table1[con_father]),"")</f>
        <v/>
      </c>
      <c r="U372" s="77" t="str">
        <f>IF($B372&lt;&gt;"",_xlfn.XLOOKUP(B372,Table1[ID],Table1[notes]),"")</f>
        <v/>
      </c>
      <c r="V372" s="80" t="str">
        <f>IF(B372&lt;&gt;"",IF(_xlfn.FLOOR.MATH(B372,100)=0,"غير موزع",_xlfn.XLOOKUP(_xlfn.FLOOR.MATH(B372,100),Classes!$A$1:$A$8,Classes!$B$1:$B$8,"error")),"")</f>
        <v/>
      </c>
    </row>
    <row r="373" spans="1:22" s="3" customFormat="1">
      <c r="A373" s="72" t="str">
        <f>IF(B373&lt;&gt;"",IF(_xlfn.XLOOKUP(TEXT(B373,"#"),'Standard report'!$B$5:$B$505,'Standard report'!$C$5:$C$505,"nn")="Company","=HYPERLINK("&amp;""""&amp;"https://raw.githubusercontent.com/KyrillosMorgan/preparatory/main/"&amp;B373&amp;".jpg"&amp;""""&amp;",IMAGE("&amp;""""&amp;"https://raw.githubusercontent.com/KyrillosMorgan/preparatory/main/"&amp;B373&amp;".jpg"&amp;""""&amp;"))",""),"")</f>
        <v/>
      </c>
      <c r="B373" s="77"/>
      <c r="C373" s="77" t="str">
        <f>IF(B373&lt;&gt;"",_xlfn.XLOOKUP(Class!B373,Table1[ID],Table1[fname]),"")</f>
        <v/>
      </c>
      <c r="D373" s="76" t="str" cm="1">
        <f t="array" ref="D373">IF((B373&lt;&gt;"")*(COUNTIF(Table2[ID],Class!B373)&lt;&gt;0),INDEX(Attendance_sorted!$A$1:$CV$500,MATCH(Class!B373,Attendance_sorted!$A$1:$A$500),COUNTIF(Table2[ID],Class!B373)+1),"")</f>
        <v/>
      </c>
      <c r="E373" s="77" t="str" cm="1">
        <f t="array" aca="1" ref="E373" ca="1">IF(B373&lt;&gt;"",SUM(('Attendance table'!$A$2:$A$501=Class!B373)*('Attendance table'!$B$2:$CW$501&lt;&gt;"")*('Attendance table'!$B$1:$CW$1&gt;DATE(YEAR(TODAY()),MONTH(TODAY()),DAY(TODAY())-MOD(WEEKDAY(TODAY())-6,7))-((Table3[حساب الحضور من اخر عدد مرات])*7))),"")</f>
        <v/>
      </c>
      <c r="F373" s="79" t="str" cm="1">
        <f t="array" ref="F373">IF(B373&lt;&gt;"",IF(E373*100/Table3[حساب الحضور من اخر عدد مرات]&gt;100,1,E373/Table3[حساب الحضور من اخر عدد مرات]),"")</f>
        <v/>
      </c>
      <c r="G373" s="77" t="str">
        <f>IF(B373&lt;&gt;"",_xlfn.XLOOKUP(B373,Table1[ID],Table1[tel2]),"")</f>
        <v/>
      </c>
      <c r="H373" s="77" t="str">
        <f>IF(B373&lt;&gt;"",_xlfn.XLOOKUP(B373,Table1[ID],Table1[tel4]),"")</f>
        <v/>
      </c>
      <c r="I373" s="77" t="str">
        <f>IF(B373&lt;&gt;"",_xlfn.XLOOKUP(B373,Table1[ID],Table1[tel3]),"")</f>
        <v/>
      </c>
      <c r="J373" s="77" t="str">
        <f>IF(B373&lt;&gt;"",_xlfn.XLOOKUP(B373,Table1[ID],Table1[tel1]),"")</f>
        <v/>
      </c>
      <c r="K373" s="77" t="str">
        <f>IF($B373&lt;&gt;"",_xlfn.XLOOKUP(B373,Table1[ID],Table1[address1]),"")</f>
        <v/>
      </c>
      <c r="L373" s="77" t="str">
        <f>IF($B373&lt;&gt;"",_xlfn.XLOOKUP(B373,Table1[ID],Table1[address2]),"")</f>
        <v/>
      </c>
      <c r="M373" s="77" t="str">
        <f>IF($B373&lt;&gt;"",_xlfn.XLOOKUP(B373,Table1[ID],Table1[address3]),"")</f>
        <v/>
      </c>
      <c r="N373" s="77" t="str">
        <f>IF($B373&lt;&gt;"",_xlfn.XLOOKUP(B373,Table1[ID],Table1[address4]),"")</f>
        <v/>
      </c>
      <c r="O373" s="77" t="str">
        <f>IF($B373&lt;&gt;"",_xlfn.XLOOKUP(B373,Table1[ID],Table1[address5]),"")</f>
        <v/>
      </c>
      <c r="P373" s="77" t="str">
        <f>IF($B373&lt;&gt;"",_xlfn.XLOOKUP(B373,Table1[ID],Table1[address7]),"")</f>
        <v/>
      </c>
      <c r="Q373" s="77" t="str">
        <f>IF($B373&lt;&gt;"",_xlfn.XLOOKUP(B373,Table1[ID],Table1[address6]),"")</f>
        <v/>
      </c>
      <c r="R373" s="76" t="str">
        <f>IF($B373&lt;&gt;"",_xlfn.XLOOKUP(B373,Table1[ID],Table1[bdate]),"")</f>
        <v/>
      </c>
      <c r="S373" s="77" t="str">
        <f>IF($B373&lt;&gt;"",_xlfn.XLOOKUP(B373,Table1[ID],Table1[school_job]),"")</f>
        <v/>
      </c>
      <c r="T373" s="77" t="str">
        <f>IF($B373&lt;&gt;"",_xlfn.XLOOKUP(B373,Table1[ID],Table1[con_father]),"")</f>
        <v/>
      </c>
      <c r="U373" s="77" t="str">
        <f>IF($B373&lt;&gt;"",_xlfn.XLOOKUP(B373,Table1[ID],Table1[notes]),"")</f>
        <v/>
      </c>
      <c r="V373" s="80" t="str">
        <f>IF(B373&lt;&gt;"",IF(_xlfn.FLOOR.MATH(B373,100)=0,"غير موزع",_xlfn.XLOOKUP(_xlfn.FLOOR.MATH(B373,100),Classes!$A$1:$A$8,Classes!$B$1:$B$8,"error")),"")</f>
        <v/>
      </c>
    </row>
    <row r="374" spans="1:22" s="3" customFormat="1">
      <c r="A374" s="72" t="str">
        <f>IF(B374&lt;&gt;"",IF(_xlfn.XLOOKUP(TEXT(B374,"#"),'Standard report'!$B$5:$B$505,'Standard report'!$C$5:$C$505,"nn")="Company","=HYPERLINK("&amp;""""&amp;"https://raw.githubusercontent.com/KyrillosMorgan/preparatory/main/"&amp;B374&amp;".jpg"&amp;""""&amp;",IMAGE("&amp;""""&amp;"https://raw.githubusercontent.com/KyrillosMorgan/preparatory/main/"&amp;B374&amp;".jpg"&amp;""""&amp;"))",""),"")</f>
        <v/>
      </c>
      <c r="B374" s="77"/>
      <c r="C374" s="77" t="str">
        <f>IF(B374&lt;&gt;"",_xlfn.XLOOKUP(Class!B374,Table1[ID],Table1[fname]),"")</f>
        <v/>
      </c>
      <c r="D374" s="76" t="str" cm="1">
        <f t="array" ref="D374">IF((B374&lt;&gt;"")*(COUNTIF(Table2[ID],Class!B374)&lt;&gt;0),INDEX(Attendance_sorted!$A$1:$CV$500,MATCH(Class!B374,Attendance_sorted!$A$1:$A$500),COUNTIF(Table2[ID],Class!B374)+1),"")</f>
        <v/>
      </c>
      <c r="E374" s="77" t="str" cm="1">
        <f t="array" aca="1" ref="E374" ca="1">IF(B374&lt;&gt;"",SUM(('Attendance table'!$A$2:$A$501=Class!B374)*('Attendance table'!$B$2:$CW$501&lt;&gt;"")*('Attendance table'!$B$1:$CW$1&gt;DATE(YEAR(TODAY()),MONTH(TODAY()),DAY(TODAY())-MOD(WEEKDAY(TODAY())-6,7))-((Table3[حساب الحضور من اخر عدد مرات])*7))),"")</f>
        <v/>
      </c>
      <c r="F374" s="79" t="str" cm="1">
        <f t="array" ref="F374">IF(B374&lt;&gt;"",IF(E374*100/Table3[حساب الحضور من اخر عدد مرات]&gt;100,1,E374/Table3[حساب الحضور من اخر عدد مرات]),"")</f>
        <v/>
      </c>
      <c r="G374" s="77" t="str">
        <f>IF(B374&lt;&gt;"",_xlfn.XLOOKUP(B374,Table1[ID],Table1[tel2]),"")</f>
        <v/>
      </c>
      <c r="H374" s="77" t="str">
        <f>IF(B374&lt;&gt;"",_xlfn.XLOOKUP(B374,Table1[ID],Table1[tel4]),"")</f>
        <v/>
      </c>
      <c r="I374" s="77" t="str">
        <f>IF(B374&lt;&gt;"",_xlfn.XLOOKUP(B374,Table1[ID],Table1[tel3]),"")</f>
        <v/>
      </c>
      <c r="J374" s="77" t="str">
        <f>IF(B374&lt;&gt;"",_xlfn.XLOOKUP(B374,Table1[ID],Table1[tel1]),"")</f>
        <v/>
      </c>
      <c r="K374" s="77" t="str">
        <f>IF($B374&lt;&gt;"",_xlfn.XLOOKUP(B374,Table1[ID],Table1[address1]),"")</f>
        <v/>
      </c>
      <c r="L374" s="77" t="str">
        <f>IF($B374&lt;&gt;"",_xlfn.XLOOKUP(B374,Table1[ID],Table1[address2]),"")</f>
        <v/>
      </c>
      <c r="M374" s="77" t="str">
        <f>IF($B374&lt;&gt;"",_xlfn.XLOOKUP(B374,Table1[ID],Table1[address3]),"")</f>
        <v/>
      </c>
      <c r="N374" s="77" t="str">
        <f>IF($B374&lt;&gt;"",_xlfn.XLOOKUP(B374,Table1[ID],Table1[address4]),"")</f>
        <v/>
      </c>
      <c r="O374" s="77" t="str">
        <f>IF($B374&lt;&gt;"",_xlfn.XLOOKUP(B374,Table1[ID],Table1[address5]),"")</f>
        <v/>
      </c>
      <c r="P374" s="77" t="str">
        <f>IF($B374&lt;&gt;"",_xlfn.XLOOKUP(B374,Table1[ID],Table1[address7]),"")</f>
        <v/>
      </c>
      <c r="Q374" s="77" t="str">
        <f>IF($B374&lt;&gt;"",_xlfn.XLOOKUP(B374,Table1[ID],Table1[address6]),"")</f>
        <v/>
      </c>
      <c r="R374" s="76" t="str">
        <f>IF($B374&lt;&gt;"",_xlfn.XLOOKUP(B374,Table1[ID],Table1[bdate]),"")</f>
        <v/>
      </c>
      <c r="S374" s="77" t="str">
        <f>IF($B374&lt;&gt;"",_xlfn.XLOOKUP(B374,Table1[ID],Table1[school_job]),"")</f>
        <v/>
      </c>
      <c r="T374" s="77" t="str">
        <f>IF($B374&lt;&gt;"",_xlfn.XLOOKUP(B374,Table1[ID],Table1[con_father]),"")</f>
        <v/>
      </c>
      <c r="U374" s="77" t="str">
        <f>IF($B374&lt;&gt;"",_xlfn.XLOOKUP(B374,Table1[ID],Table1[notes]),"")</f>
        <v/>
      </c>
      <c r="V374" s="80" t="str">
        <f>IF(B374&lt;&gt;"",IF(_xlfn.FLOOR.MATH(B374,100)=0,"غير موزع",_xlfn.XLOOKUP(_xlfn.FLOOR.MATH(B374,100),Classes!$A$1:$A$8,Classes!$B$1:$B$8,"error")),"")</f>
        <v/>
      </c>
    </row>
    <row r="375" spans="1:22" s="3" customFormat="1">
      <c r="A375" s="72" t="str">
        <f>IF(B375&lt;&gt;"",IF(_xlfn.XLOOKUP(TEXT(B375,"#"),'Standard report'!$B$5:$B$505,'Standard report'!$C$5:$C$505,"nn")="Company","=HYPERLINK("&amp;""""&amp;"https://raw.githubusercontent.com/KyrillosMorgan/preparatory/main/"&amp;B375&amp;".jpg"&amp;""""&amp;",IMAGE("&amp;""""&amp;"https://raw.githubusercontent.com/KyrillosMorgan/preparatory/main/"&amp;B375&amp;".jpg"&amp;""""&amp;"))",""),"")</f>
        <v/>
      </c>
      <c r="B375" s="77"/>
      <c r="C375" s="77" t="str">
        <f>IF(B375&lt;&gt;"",_xlfn.XLOOKUP(Class!B375,Table1[ID],Table1[fname]),"")</f>
        <v/>
      </c>
      <c r="D375" s="76" t="str" cm="1">
        <f t="array" ref="D375">IF((B375&lt;&gt;"")*(COUNTIF(Table2[ID],Class!B375)&lt;&gt;0),INDEX(Attendance_sorted!$A$1:$CV$500,MATCH(Class!B375,Attendance_sorted!$A$1:$A$500),COUNTIF(Table2[ID],Class!B375)+1),"")</f>
        <v/>
      </c>
      <c r="E375" s="77" t="str" cm="1">
        <f t="array" aca="1" ref="E375" ca="1">IF(B375&lt;&gt;"",SUM(('Attendance table'!$A$2:$A$501=Class!B375)*('Attendance table'!$B$2:$CW$501&lt;&gt;"")*('Attendance table'!$B$1:$CW$1&gt;DATE(YEAR(TODAY()),MONTH(TODAY()),DAY(TODAY())-MOD(WEEKDAY(TODAY())-6,7))-((Table3[حساب الحضور من اخر عدد مرات])*7))),"")</f>
        <v/>
      </c>
      <c r="F375" s="79" t="str" cm="1">
        <f t="array" ref="F375">IF(B375&lt;&gt;"",IF(E375*100/Table3[حساب الحضور من اخر عدد مرات]&gt;100,1,E375/Table3[حساب الحضور من اخر عدد مرات]),"")</f>
        <v/>
      </c>
      <c r="G375" s="77" t="str">
        <f>IF(B375&lt;&gt;"",_xlfn.XLOOKUP(B375,Table1[ID],Table1[tel2]),"")</f>
        <v/>
      </c>
      <c r="H375" s="77" t="str">
        <f>IF(B375&lt;&gt;"",_xlfn.XLOOKUP(B375,Table1[ID],Table1[tel4]),"")</f>
        <v/>
      </c>
      <c r="I375" s="77" t="str">
        <f>IF(B375&lt;&gt;"",_xlfn.XLOOKUP(B375,Table1[ID],Table1[tel3]),"")</f>
        <v/>
      </c>
      <c r="J375" s="77" t="str">
        <f>IF(B375&lt;&gt;"",_xlfn.XLOOKUP(B375,Table1[ID],Table1[tel1]),"")</f>
        <v/>
      </c>
      <c r="K375" s="77" t="str">
        <f>IF($B375&lt;&gt;"",_xlfn.XLOOKUP(B375,Table1[ID],Table1[address1]),"")</f>
        <v/>
      </c>
      <c r="L375" s="77" t="str">
        <f>IF($B375&lt;&gt;"",_xlfn.XLOOKUP(B375,Table1[ID],Table1[address2]),"")</f>
        <v/>
      </c>
      <c r="M375" s="77" t="str">
        <f>IF($B375&lt;&gt;"",_xlfn.XLOOKUP(B375,Table1[ID],Table1[address3]),"")</f>
        <v/>
      </c>
      <c r="N375" s="77" t="str">
        <f>IF($B375&lt;&gt;"",_xlfn.XLOOKUP(B375,Table1[ID],Table1[address4]),"")</f>
        <v/>
      </c>
      <c r="O375" s="77" t="str">
        <f>IF($B375&lt;&gt;"",_xlfn.XLOOKUP(B375,Table1[ID],Table1[address5]),"")</f>
        <v/>
      </c>
      <c r="P375" s="77" t="str">
        <f>IF($B375&lt;&gt;"",_xlfn.XLOOKUP(B375,Table1[ID],Table1[address7]),"")</f>
        <v/>
      </c>
      <c r="Q375" s="77" t="str">
        <f>IF($B375&lt;&gt;"",_xlfn.XLOOKUP(B375,Table1[ID],Table1[address6]),"")</f>
        <v/>
      </c>
      <c r="R375" s="76" t="str">
        <f>IF($B375&lt;&gt;"",_xlfn.XLOOKUP(B375,Table1[ID],Table1[bdate]),"")</f>
        <v/>
      </c>
      <c r="S375" s="77" t="str">
        <f>IF($B375&lt;&gt;"",_xlfn.XLOOKUP(B375,Table1[ID],Table1[school_job]),"")</f>
        <v/>
      </c>
      <c r="T375" s="77" t="str">
        <f>IF($B375&lt;&gt;"",_xlfn.XLOOKUP(B375,Table1[ID],Table1[con_father]),"")</f>
        <v/>
      </c>
      <c r="U375" s="77" t="str">
        <f>IF($B375&lt;&gt;"",_xlfn.XLOOKUP(B375,Table1[ID],Table1[notes]),"")</f>
        <v/>
      </c>
      <c r="V375" s="80" t="str">
        <f>IF(B375&lt;&gt;"",IF(_xlfn.FLOOR.MATH(B375,100)=0,"غير موزع",_xlfn.XLOOKUP(_xlfn.FLOOR.MATH(B375,100),Classes!$A$1:$A$8,Classes!$B$1:$B$8,"error")),"")</f>
        <v/>
      </c>
    </row>
    <row r="376" spans="1:22" s="3" customFormat="1">
      <c r="A376" s="72" t="str">
        <f>IF(B376&lt;&gt;"",IF(_xlfn.XLOOKUP(TEXT(B376,"#"),'Standard report'!$B$5:$B$505,'Standard report'!$C$5:$C$505,"nn")="Company","=HYPERLINK("&amp;""""&amp;"https://raw.githubusercontent.com/KyrillosMorgan/preparatory/main/"&amp;B376&amp;".jpg"&amp;""""&amp;",IMAGE("&amp;""""&amp;"https://raw.githubusercontent.com/KyrillosMorgan/preparatory/main/"&amp;B376&amp;".jpg"&amp;""""&amp;"))",""),"")</f>
        <v/>
      </c>
      <c r="B376" s="77"/>
      <c r="C376" s="77" t="str">
        <f>IF(B376&lt;&gt;"",_xlfn.XLOOKUP(Class!B376,Table1[ID],Table1[fname]),"")</f>
        <v/>
      </c>
      <c r="D376" s="76" t="str" cm="1">
        <f t="array" ref="D376">IF((B376&lt;&gt;"")*(COUNTIF(Table2[ID],Class!B376)&lt;&gt;0),INDEX(Attendance_sorted!$A$1:$CV$500,MATCH(Class!B376,Attendance_sorted!$A$1:$A$500),COUNTIF(Table2[ID],Class!B376)+1),"")</f>
        <v/>
      </c>
      <c r="E376" s="77" t="str" cm="1">
        <f t="array" aca="1" ref="E376" ca="1">IF(B376&lt;&gt;"",SUM(('Attendance table'!$A$2:$A$501=Class!B376)*('Attendance table'!$B$2:$CW$501&lt;&gt;"")*('Attendance table'!$B$1:$CW$1&gt;DATE(YEAR(TODAY()),MONTH(TODAY()),DAY(TODAY())-MOD(WEEKDAY(TODAY())-6,7))-((Table3[حساب الحضور من اخر عدد مرات])*7))),"")</f>
        <v/>
      </c>
      <c r="F376" s="79" t="str" cm="1">
        <f t="array" ref="F376">IF(B376&lt;&gt;"",IF(E376*100/Table3[حساب الحضور من اخر عدد مرات]&gt;100,1,E376/Table3[حساب الحضور من اخر عدد مرات]),"")</f>
        <v/>
      </c>
      <c r="G376" s="77" t="str">
        <f>IF(B376&lt;&gt;"",_xlfn.XLOOKUP(B376,Table1[ID],Table1[tel2]),"")</f>
        <v/>
      </c>
      <c r="H376" s="77" t="str">
        <f>IF(B376&lt;&gt;"",_xlfn.XLOOKUP(B376,Table1[ID],Table1[tel4]),"")</f>
        <v/>
      </c>
      <c r="I376" s="77" t="str">
        <f>IF(B376&lt;&gt;"",_xlfn.XLOOKUP(B376,Table1[ID],Table1[tel3]),"")</f>
        <v/>
      </c>
      <c r="J376" s="77" t="str">
        <f>IF(B376&lt;&gt;"",_xlfn.XLOOKUP(B376,Table1[ID],Table1[tel1]),"")</f>
        <v/>
      </c>
      <c r="K376" s="77" t="str">
        <f>IF($B376&lt;&gt;"",_xlfn.XLOOKUP(B376,Table1[ID],Table1[address1]),"")</f>
        <v/>
      </c>
      <c r="L376" s="77" t="str">
        <f>IF($B376&lt;&gt;"",_xlfn.XLOOKUP(B376,Table1[ID],Table1[address2]),"")</f>
        <v/>
      </c>
      <c r="M376" s="77" t="str">
        <f>IF($B376&lt;&gt;"",_xlfn.XLOOKUP(B376,Table1[ID],Table1[address3]),"")</f>
        <v/>
      </c>
      <c r="N376" s="77" t="str">
        <f>IF($B376&lt;&gt;"",_xlfn.XLOOKUP(B376,Table1[ID],Table1[address4]),"")</f>
        <v/>
      </c>
      <c r="O376" s="77" t="str">
        <f>IF($B376&lt;&gt;"",_xlfn.XLOOKUP(B376,Table1[ID],Table1[address5]),"")</f>
        <v/>
      </c>
      <c r="P376" s="77" t="str">
        <f>IF($B376&lt;&gt;"",_xlfn.XLOOKUP(B376,Table1[ID],Table1[address7]),"")</f>
        <v/>
      </c>
      <c r="Q376" s="77" t="str">
        <f>IF($B376&lt;&gt;"",_xlfn.XLOOKUP(B376,Table1[ID],Table1[address6]),"")</f>
        <v/>
      </c>
      <c r="R376" s="76" t="str">
        <f>IF($B376&lt;&gt;"",_xlfn.XLOOKUP(B376,Table1[ID],Table1[bdate]),"")</f>
        <v/>
      </c>
      <c r="S376" s="77" t="str">
        <f>IF($B376&lt;&gt;"",_xlfn.XLOOKUP(B376,Table1[ID],Table1[school_job]),"")</f>
        <v/>
      </c>
      <c r="T376" s="77" t="str">
        <f>IF($B376&lt;&gt;"",_xlfn.XLOOKUP(B376,Table1[ID],Table1[con_father]),"")</f>
        <v/>
      </c>
      <c r="U376" s="77" t="str">
        <f>IF($B376&lt;&gt;"",_xlfn.XLOOKUP(B376,Table1[ID],Table1[notes]),"")</f>
        <v/>
      </c>
      <c r="V376" s="80" t="str">
        <f>IF(B376&lt;&gt;"",IF(_xlfn.FLOOR.MATH(B376,100)=0,"غير موزع",_xlfn.XLOOKUP(_xlfn.FLOOR.MATH(B376,100),Classes!$A$1:$A$8,Classes!$B$1:$B$8,"error")),"")</f>
        <v/>
      </c>
    </row>
    <row r="377" spans="1:22" s="3" customFormat="1">
      <c r="A377" s="72" t="str">
        <f>IF(B377&lt;&gt;"",IF(_xlfn.XLOOKUP(TEXT(B377,"#"),'Standard report'!$B$5:$B$505,'Standard report'!$C$5:$C$505,"nn")="Company","=HYPERLINK("&amp;""""&amp;"https://raw.githubusercontent.com/KyrillosMorgan/preparatory/main/"&amp;B377&amp;".jpg"&amp;""""&amp;",IMAGE("&amp;""""&amp;"https://raw.githubusercontent.com/KyrillosMorgan/preparatory/main/"&amp;B377&amp;".jpg"&amp;""""&amp;"))",""),"")</f>
        <v/>
      </c>
      <c r="B377" s="77"/>
      <c r="C377" s="77" t="str">
        <f>IF(B377&lt;&gt;"",_xlfn.XLOOKUP(Class!B377,Table1[ID],Table1[fname]),"")</f>
        <v/>
      </c>
      <c r="D377" s="76" t="str" cm="1">
        <f t="array" ref="D377">IF((B377&lt;&gt;"")*(COUNTIF(Table2[ID],Class!B377)&lt;&gt;0),INDEX(Attendance_sorted!$A$1:$CV$500,MATCH(Class!B377,Attendance_sorted!$A$1:$A$500),COUNTIF(Table2[ID],Class!B377)+1),"")</f>
        <v/>
      </c>
      <c r="E377" s="77" t="str" cm="1">
        <f t="array" aca="1" ref="E377" ca="1">IF(B377&lt;&gt;"",SUM(('Attendance table'!$A$2:$A$501=Class!B377)*('Attendance table'!$B$2:$CW$501&lt;&gt;"")*('Attendance table'!$B$1:$CW$1&gt;DATE(YEAR(TODAY()),MONTH(TODAY()),DAY(TODAY())-MOD(WEEKDAY(TODAY())-6,7))-((Table3[حساب الحضور من اخر عدد مرات])*7))),"")</f>
        <v/>
      </c>
      <c r="F377" s="79" t="str" cm="1">
        <f t="array" ref="F377">IF(B377&lt;&gt;"",IF(E377*100/Table3[حساب الحضور من اخر عدد مرات]&gt;100,1,E377/Table3[حساب الحضور من اخر عدد مرات]),"")</f>
        <v/>
      </c>
      <c r="G377" s="77" t="str">
        <f>IF(B377&lt;&gt;"",_xlfn.XLOOKUP(B377,Table1[ID],Table1[tel2]),"")</f>
        <v/>
      </c>
      <c r="H377" s="77" t="str">
        <f>IF(B377&lt;&gt;"",_xlfn.XLOOKUP(B377,Table1[ID],Table1[tel4]),"")</f>
        <v/>
      </c>
      <c r="I377" s="77" t="str">
        <f>IF(B377&lt;&gt;"",_xlfn.XLOOKUP(B377,Table1[ID],Table1[tel3]),"")</f>
        <v/>
      </c>
      <c r="J377" s="77" t="str">
        <f>IF(B377&lt;&gt;"",_xlfn.XLOOKUP(B377,Table1[ID],Table1[tel1]),"")</f>
        <v/>
      </c>
      <c r="K377" s="77" t="str">
        <f>IF($B377&lt;&gt;"",_xlfn.XLOOKUP(B377,Table1[ID],Table1[address1]),"")</f>
        <v/>
      </c>
      <c r="L377" s="77" t="str">
        <f>IF($B377&lt;&gt;"",_xlfn.XLOOKUP(B377,Table1[ID],Table1[address2]),"")</f>
        <v/>
      </c>
      <c r="M377" s="77" t="str">
        <f>IF($B377&lt;&gt;"",_xlfn.XLOOKUP(B377,Table1[ID],Table1[address3]),"")</f>
        <v/>
      </c>
      <c r="N377" s="77" t="str">
        <f>IF($B377&lt;&gt;"",_xlfn.XLOOKUP(B377,Table1[ID],Table1[address4]),"")</f>
        <v/>
      </c>
      <c r="O377" s="77" t="str">
        <f>IF($B377&lt;&gt;"",_xlfn.XLOOKUP(B377,Table1[ID],Table1[address5]),"")</f>
        <v/>
      </c>
      <c r="P377" s="77" t="str">
        <f>IF($B377&lt;&gt;"",_xlfn.XLOOKUP(B377,Table1[ID],Table1[address7]),"")</f>
        <v/>
      </c>
      <c r="Q377" s="77" t="str">
        <f>IF($B377&lt;&gt;"",_xlfn.XLOOKUP(B377,Table1[ID],Table1[address6]),"")</f>
        <v/>
      </c>
      <c r="R377" s="76" t="str">
        <f>IF($B377&lt;&gt;"",_xlfn.XLOOKUP(B377,Table1[ID],Table1[bdate]),"")</f>
        <v/>
      </c>
      <c r="S377" s="77" t="str">
        <f>IF($B377&lt;&gt;"",_xlfn.XLOOKUP(B377,Table1[ID],Table1[school_job]),"")</f>
        <v/>
      </c>
      <c r="T377" s="77" t="str">
        <f>IF($B377&lt;&gt;"",_xlfn.XLOOKUP(B377,Table1[ID],Table1[con_father]),"")</f>
        <v/>
      </c>
      <c r="U377" s="77" t="str">
        <f>IF($B377&lt;&gt;"",_xlfn.XLOOKUP(B377,Table1[ID],Table1[notes]),"")</f>
        <v/>
      </c>
      <c r="V377" s="80" t="str">
        <f>IF(B377&lt;&gt;"",IF(_xlfn.FLOOR.MATH(B377,100)=0,"غير موزع",_xlfn.XLOOKUP(_xlfn.FLOOR.MATH(B377,100),Classes!$A$1:$A$8,Classes!$B$1:$B$8,"error")),"")</f>
        <v/>
      </c>
    </row>
    <row r="378" spans="1:22" s="3" customFormat="1">
      <c r="A378" s="72" t="str">
        <f>IF(B378&lt;&gt;"",IF(_xlfn.XLOOKUP(TEXT(B378,"#"),'Standard report'!$B$5:$B$505,'Standard report'!$C$5:$C$505,"nn")="Company","=HYPERLINK("&amp;""""&amp;"https://raw.githubusercontent.com/KyrillosMorgan/preparatory/main/"&amp;B378&amp;".jpg"&amp;""""&amp;",IMAGE("&amp;""""&amp;"https://raw.githubusercontent.com/KyrillosMorgan/preparatory/main/"&amp;B378&amp;".jpg"&amp;""""&amp;"))",""),"")</f>
        <v/>
      </c>
      <c r="B378" s="77"/>
      <c r="C378" s="77" t="str">
        <f>IF(B378&lt;&gt;"",_xlfn.XLOOKUP(Class!B378,Table1[ID],Table1[fname]),"")</f>
        <v/>
      </c>
      <c r="D378" s="76" t="str" cm="1">
        <f t="array" ref="D378">IF((B378&lt;&gt;"")*(COUNTIF(Table2[ID],Class!B378)&lt;&gt;0),INDEX(Attendance_sorted!$A$1:$CV$500,MATCH(Class!B378,Attendance_sorted!$A$1:$A$500),COUNTIF(Table2[ID],Class!B378)+1),"")</f>
        <v/>
      </c>
      <c r="E378" s="77" t="str" cm="1">
        <f t="array" aca="1" ref="E378" ca="1">IF(B378&lt;&gt;"",SUM(('Attendance table'!$A$2:$A$501=Class!B378)*('Attendance table'!$B$2:$CW$501&lt;&gt;"")*('Attendance table'!$B$1:$CW$1&gt;DATE(YEAR(TODAY()),MONTH(TODAY()),DAY(TODAY())-MOD(WEEKDAY(TODAY())-6,7))-((Table3[حساب الحضور من اخر عدد مرات])*7))),"")</f>
        <v/>
      </c>
      <c r="F378" s="79" t="str" cm="1">
        <f t="array" ref="F378">IF(B378&lt;&gt;"",IF(E378*100/Table3[حساب الحضور من اخر عدد مرات]&gt;100,1,E378/Table3[حساب الحضور من اخر عدد مرات]),"")</f>
        <v/>
      </c>
      <c r="G378" s="77" t="str">
        <f>IF(B378&lt;&gt;"",_xlfn.XLOOKUP(B378,Table1[ID],Table1[tel2]),"")</f>
        <v/>
      </c>
      <c r="H378" s="77" t="str">
        <f>IF(B378&lt;&gt;"",_xlfn.XLOOKUP(B378,Table1[ID],Table1[tel4]),"")</f>
        <v/>
      </c>
      <c r="I378" s="77" t="str">
        <f>IF(B378&lt;&gt;"",_xlfn.XLOOKUP(B378,Table1[ID],Table1[tel3]),"")</f>
        <v/>
      </c>
      <c r="J378" s="77" t="str">
        <f>IF(B378&lt;&gt;"",_xlfn.XLOOKUP(B378,Table1[ID],Table1[tel1]),"")</f>
        <v/>
      </c>
      <c r="K378" s="77" t="str">
        <f>IF($B378&lt;&gt;"",_xlfn.XLOOKUP(B378,Table1[ID],Table1[address1]),"")</f>
        <v/>
      </c>
      <c r="L378" s="77" t="str">
        <f>IF($B378&lt;&gt;"",_xlfn.XLOOKUP(B378,Table1[ID],Table1[address2]),"")</f>
        <v/>
      </c>
      <c r="M378" s="77" t="str">
        <f>IF($B378&lt;&gt;"",_xlfn.XLOOKUP(B378,Table1[ID],Table1[address3]),"")</f>
        <v/>
      </c>
      <c r="N378" s="77" t="str">
        <f>IF($B378&lt;&gt;"",_xlfn.XLOOKUP(B378,Table1[ID],Table1[address4]),"")</f>
        <v/>
      </c>
      <c r="O378" s="77" t="str">
        <f>IF($B378&lt;&gt;"",_xlfn.XLOOKUP(B378,Table1[ID],Table1[address5]),"")</f>
        <v/>
      </c>
      <c r="P378" s="77" t="str">
        <f>IF($B378&lt;&gt;"",_xlfn.XLOOKUP(B378,Table1[ID],Table1[address7]),"")</f>
        <v/>
      </c>
      <c r="Q378" s="77" t="str">
        <f>IF($B378&lt;&gt;"",_xlfn.XLOOKUP(B378,Table1[ID],Table1[address6]),"")</f>
        <v/>
      </c>
      <c r="R378" s="76" t="str">
        <f>IF($B378&lt;&gt;"",_xlfn.XLOOKUP(B378,Table1[ID],Table1[bdate]),"")</f>
        <v/>
      </c>
      <c r="S378" s="77" t="str">
        <f>IF($B378&lt;&gt;"",_xlfn.XLOOKUP(B378,Table1[ID],Table1[school_job]),"")</f>
        <v/>
      </c>
      <c r="T378" s="77" t="str">
        <f>IF($B378&lt;&gt;"",_xlfn.XLOOKUP(B378,Table1[ID],Table1[con_father]),"")</f>
        <v/>
      </c>
      <c r="U378" s="77" t="str">
        <f>IF($B378&lt;&gt;"",_xlfn.XLOOKUP(B378,Table1[ID],Table1[notes]),"")</f>
        <v/>
      </c>
      <c r="V378" s="80" t="str">
        <f>IF(B378&lt;&gt;"",IF(_xlfn.FLOOR.MATH(B378,100)=0,"غير موزع",_xlfn.XLOOKUP(_xlfn.FLOOR.MATH(B378,100),Classes!$A$1:$A$8,Classes!$B$1:$B$8,"error")),"")</f>
        <v/>
      </c>
    </row>
    <row r="379" spans="1:22" s="3" customFormat="1">
      <c r="A379" s="72" t="str">
        <f>IF(B379&lt;&gt;"",IF(_xlfn.XLOOKUP(TEXT(B379,"#"),'Standard report'!$B$5:$B$505,'Standard report'!$C$5:$C$505,"nn")="Company","=HYPERLINK("&amp;""""&amp;"https://raw.githubusercontent.com/KyrillosMorgan/preparatory/main/"&amp;B379&amp;".jpg"&amp;""""&amp;",IMAGE("&amp;""""&amp;"https://raw.githubusercontent.com/KyrillosMorgan/preparatory/main/"&amp;B379&amp;".jpg"&amp;""""&amp;"))",""),"")</f>
        <v/>
      </c>
      <c r="B379" s="77"/>
      <c r="C379" s="77" t="str">
        <f>IF(B379&lt;&gt;"",_xlfn.XLOOKUP(Class!B379,Table1[ID],Table1[fname]),"")</f>
        <v/>
      </c>
      <c r="D379" s="76" t="str" cm="1">
        <f t="array" ref="D379">IF((B379&lt;&gt;"")*(COUNTIF(Table2[ID],Class!B379)&lt;&gt;0),INDEX(Attendance_sorted!$A$1:$CV$500,MATCH(Class!B379,Attendance_sorted!$A$1:$A$500),COUNTIF(Table2[ID],Class!B379)+1),"")</f>
        <v/>
      </c>
      <c r="E379" s="77" t="str" cm="1">
        <f t="array" aca="1" ref="E379" ca="1">IF(B379&lt;&gt;"",SUM(('Attendance table'!$A$2:$A$501=Class!B379)*('Attendance table'!$B$2:$CW$501&lt;&gt;"")*('Attendance table'!$B$1:$CW$1&gt;DATE(YEAR(TODAY()),MONTH(TODAY()),DAY(TODAY())-MOD(WEEKDAY(TODAY())-6,7))-((Table3[حساب الحضور من اخر عدد مرات])*7))),"")</f>
        <v/>
      </c>
      <c r="F379" s="79" t="str" cm="1">
        <f t="array" ref="F379">IF(B379&lt;&gt;"",IF(E379*100/Table3[حساب الحضور من اخر عدد مرات]&gt;100,1,E379/Table3[حساب الحضور من اخر عدد مرات]),"")</f>
        <v/>
      </c>
      <c r="G379" s="77" t="str">
        <f>IF(B379&lt;&gt;"",_xlfn.XLOOKUP(B379,Table1[ID],Table1[tel2]),"")</f>
        <v/>
      </c>
      <c r="H379" s="77" t="str">
        <f>IF(B379&lt;&gt;"",_xlfn.XLOOKUP(B379,Table1[ID],Table1[tel4]),"")</f>
        <v/>
      </c>
      <c r="I379" s="77" t="str">
        <f>IF(B379&lt;&gt;"",_xlfn.XLOOKUP(B379,Table1[ID],Table1[tel3]),"")</f>
        <v/>
      </c>
      <c r="J379" s="77" t="str">
        <f>IF(B379&lt;&gt;"",_xlfn.XLOOKUP(B379,Table1[ID],Table1[tel1]),"")</f>
        <v/>
      </c>
      <c r="K379" s="77" t="str">
        <f>IF($B379&lt;&gt;"",_xlfn.XLOOKUP(B379,Table1[ID],Table1[address1]),"")</f>
        <v/>
      </c>
      <c r="L379" s="77" t="str">
        <f>IF($B379&lt;&gt;"",_xlfn.XLOOKUP(B379,Table1[ID],Table1[address2]),"")</f>
        <v/>
      </c>
      <c r="M379" s="77" t="str">
        <f>IF($B379&lt;&gt;"",_xlfn.XLOOKUP(B379,Table1[ID],Table1[address3]),"")</f>
        <v/>
      </c>
      <c r="N379" s="77" t="str">
        <f>IF($B379&lt;&gt;"",_xlfn.XLOOKUP(B379,Table1[ID],Table1[address4]),"")</f>
        <v/>
      </c>
      <c r="O379" s="77" t="str">
        <f>IF($B379&lt;&gt;"",_xlfn.XLOOKUP(B379,Table1[ID],Table1[address5]),"")</f>
        <v/>
      </c>
      <c r="P379" s="77" t="str">
        <f>IF($B379&lt;&gt;"",_xlfn.XLOOKUP(B379,Table1[ID],Table1[address7]),"")</f>
        <v/>
      </c>
      <c r="Q379" s="77" t="str">
        <f>IF($B379&lt;&gt;"",_xlfn.XLOOKUP(B379,Table1[ID],Table1[address6]),"")</f>
        <v/>
      </c>
      <c r="R379" s="76" t="str">
        <f>IF($B379&lt;&gt;"",_xlfn.XLOOKUP(B379,Table1[ID],Table1[bdate]),"")</f>
        <v/>
      </c>
      <c r="S379" s="77" t="str">
        <f>IF($B379&lt;&gt;"",_xlfn.XLOOKUP(B379,Table1[ID],Table1[school_job]),"")</f>
        <v/>
      </c>
      <c r="T379" s="77" t="str">
        <f>IF($B379&lt;&gt;"",_xlfn.XLOOKUP(B379,Table1[ID],Table1[con_father]),"")</f>
        <v/>
      </c>
      <c r="U379" s="77" t="str">
        <f>IF($B379&lt;&gt;"",_xlfn.XLOOKUP(B379,Table1[ID],Table1[notes]),"")</f>
        <v/>
      </c>
      <c r="V379" s="80" t="str">
        <f>IF(B379&lt;&gt;"",IF(_xlfn.FLOOR.MATH(B379,100)=0,"غير موزع",_xlfn.XLOOKUP(_xlfn.FLOOR.MATH(B379,100),Classes!$A$1:$A$8,Classes!$B$1:$B$8,"error")),"")</f>
        <v/>
      </c>
    </row>
    <row r="380" spans="1:22" s="3" customFormat="1">
      <c r="A380" s="72" t="str">
        <f>IF(B380&lt;&gt;"",IF(_xlfn.XLOOKUP(TEXT(B380,"#"),'Standard report'!$B$5:$B$505,'Standard report'!$C$5:$C$505,"nn")="Company","=HYPERLINK("&amp;""""&amp;"https://raw.githubusercontent.com/KyrillosMorgan/preparatory/main/"&amp;B380&amp;".jpg"&amp;""""&amp;",IMAGE("&amp;""""&amp;"https://raw.githubusercontent.com/KyrillosMorgan/preparatory/main/"&amp;B380&amp;".jpg"&amp;""""&amp;"))",""),"")</f>
        <v/>
      </c>
      <c r="B380" s="77"/>
      <c r="C380" s="77" t="str">
        <f>IF(B380&lt;&gt;"",_xlfn.XLOOKUP(Class!B380,Table1[ID],Table1[fname]),"")</f>
        <v/>
      </c>
      <c r="D380" s="76" t="str" cm="1">
        <f t="array" ref="D380">IF((B380&lt;&gt;"")*(COUNTIF(Table2[ID],Class!B380)&lt;&gt;0),INDEX(Attendance_sorted!$A$1:$CV$500,MATCH(Class!B380,Attendance_sorted!$A$1:$A$500),COUNTIF(Table2[ID],Class!B380)+1),"")</f>
        <v/>
      </c>
      <c r="E380" s="77" t="str" cm="1">
        <f t="array" aca="1" ref="E380" ca="1">IF(B380&lt;&gt;"",SUM(('Attendance table'!$A$2:$A$501=Class!B380)*('Attendance table'!$B$2:$CW$501&lt;&gt;"")*('Attendance table'!$B$1:$CW$1&gt;DATE(YEAR(TODAY()),MONTH(TODAY()),DAY(TODAY())-MOD(WEEKDAY(TODAY())-6,7))-((Table3[حساب الحضور من اخر عدد مرات])*7))),"")</f>
        <v/>
      </c>
      <c r="F380" s="79" t="str" cm="1">
        <f t="array" ref="F380">IF(B380&lt;&gt;"",IF(E380*100/Table3[حساب الحضور من اخر عدد مرات]&gt;100,1,E380/Table3[حساب الحضور من اخر عدد مرات]),"")</f>
        <v/>
      </c>
      <c r="G380" s="77" t="str">
        <f>IF(B380&lt;&gt;"",_xlfn.XLOOKUP(B380,Table1[ID],Table1[tel2]),"")</f>
        <v/>
      </c>
      <c r="H380" s="77" t="str">
        <f>IF(B380&lt;&gt;"",_xlfn.XLOOKUP(B380,Table1[ID],Table1[tel4]),"")</f>
        <v/>
      </c>
      <c r="I380" s="77" t="str">
        <f>IF(B380&lt;&gt;"",_xlfn.XLOOKUP(B380,Table1[ID],Table1[tel3]),"")</f>
        <v/>
      </c>
      <c r="J380" s="77" t="str">
        <f>IF(B380&lt;&gt;"",_xlfn.XLOOKUP(B380,Table1[ID],Table1[tel1]),"")</f>
        <v/>
      </c>
      <c r="K380" s="77" t="str">
        <f>IF($B380&lt;&gt;"",_xlfn.XLOOKUP(B380,Table1[ID],Table1[address1]),"")</f>
        <v/>
      </c>
      <c r="L380" s="77" t="str">
        <f>IF($B380&lt;&gt;"",_xlfn.XLOOKUP(B380,Table1[ID],Table1[address2]),"")</f>
        <v/>
      </c>
      <c r="M380" s="77" t="str">
        <f>IF($B380&lt;&gt;"",_xlfn.XLOOKUP(B380,Table1[ID],Table1[address3]),"")</f>
        <v/>
      </c>
      <c r="N380" s="77" t="str">
        <f>IF($B380&lt;&gt;"",_xlfn.XLOOKUP(B380,Table1[ID],Table1[address4]),"")</f>
        <v/>
      </c>
      <c r="O380" s="77" t="str">
        <f>IF($B380&lt;&gt;"",_xlfn.XLOOKUP(B380,Table1[ID],Table1[address5]),"")</f>
        <v/>
      </c>
      <c r="P380" s="77" t="str">
        <f>IF($B380&lt;&gt;"",_xlfn.XLOOKUP(B380,Table1[ID],Table1[address7]),"")</f>
        <v/>
      </c>
      <c r="Q380" s="77" t="str">
        <f>IF($B380&lt;&gt;"",_xlfn.XLOOKUP(B380,Table1[ID],Table1[address6]),"")</f>
        <v/>
      </c>
      <c r="R380" s="76" t="str">
        <f>IF($B380&lt;&gt;"",_xlfn.XLOOKUP(B380,Table1[ID],Table1[bdate]),"")</f>
        <v/>
      </c>
      <c r="S380" s="77" t="str">
        <f>IF($B380&lt;&gt;"",_xlfn.XLOOKUP(B380,Table1[ID],Table1[school_job]),"")</f>
        <v/>
      </c>
      <c r="T380" s="77" t="str">
        <f>IF($B380&lt;&gt;"",_xlfn.XLOOKUP(B380,Table1[ID],Table1[con_father]),"")</f>
        <v/>
      </c>
      <c r="U380" s="77" t="str">
        <f>IF($B380&lt;&gt;"",_xlfn.XLOOKUP(B380,Table1[ID],Table1[notes]),"")</f>
        <v/>
      </c>
      <c r="V380" s="80" t="str">
        <f>IF(B380&lt;&gt;"",IF(_xlfn.FLOOR.MATH(B380,100)=0,"غير موزع",_xlfn.XLOOKUP(_xlfn.FLOOR.MATH(B380,100),Classes!$A$1:$A$8,Classes!$B$1:$B$8,"error")),"")</f>
        <v/>
      </c>
    </row>
    <row r="381" spans="1:22" s="3" customFormat="1">
      <c r="A381" s="72" t="str">
        <f>IF(B381&lt;&gt;"",IF(_xlfn.XLOOKUP(TEXT(B381,"#"),'Standard report'!$B$5:$B$505,'Standard report'!$C$5:$C$505,"nn")="Company","=HYPERLINK("&amp;""""&amp;"https://raw.githubusercontent.com/KyrillosMorgan/preparatory/main/"&amp;B381&amp;".jpg"&amp;""""&amp;",IMAGE("&amp;""""&amp;"https://raw.githubusercontent.com/KyrillosMorgan/preparatory/main/"&amp;B381&amp;".jpg"&amp;""""&amp;"))",""),"")</f>
        <v/>
      </c>
      <c r="B381" s="77"/>
      <c r="C381" s="77" t="str">
        <f>IF(B381&lt;&gt;"",_xlfn.XLOOKUP(Class!B381,Table1[ID],Table1[fname]),"")</f>
        <v/>
      </c>
      <c r="D381" s="76" t="str" cm="1">
        <f t="array" ref="D381">IF((B381&lt;&gt;"")*(COUNTIF(Table2[ID],Class!B381)&lt;&gt;0),INDEX(Attendance_sorted!$A$1:$CV$500,MATCH(Class!B381,Attendance_sorted!$A$1:$A$500),COUNTIF(Table2[ID],Class!B381)+1),"")</f>
        <v/>
      </c>
      <c r="E381" s="77" t="str" cm="1">
        <f t="array" aca="1" ref="E381" ca="1">IF(B381&lt;&gt;"",SUM(('Attendance table'!$A$2:$A$501=Class!B381)*('Attendance table'!$B$2:$CW$501&lt;&gt;"")*('Attendance table'!$B$1:$CW$1&gt;DATE(YEAR(TODAY()),MONTH(TODAY()),DAY(TODAY())-MOD(WEEKDAY(TODAY())-6,7))-((Table3[حساب الحضور من اخر عدد مرات])*7))),"")</f>
        <v/>
      </c>
      <c r="F381" s="79" t="str" cm="1">
        <f t="array" ref="F381">IF(B381&lt;&gt;"",IF(E381*100/Table3[حساب الحضور من اخر عدد مرات]&gt;100,1,E381/Table3[حساب الحضور من اخر عدد مرات]),"")</f>
        <v/>
      </c>
      <c r="G381" s="77" t="str">
        <f>IF(B381&lt;&gt;"",_xlfn.XLOOKUP(B381,Table1[ID],Table1[tel2]),"")</f>
        <v/>
      </c>
      <c r="H381" s="77" t="str">
        <f>IF(B381&lt;&gt;"",_xlfn.XLOOKUP(B381,Table1[ID],Table1[tel4]),"")</f>
        <v/>
      </c>
      <c r="I381" s="77" t="str">
        <f>IF(B381&lt;&gt;"",_xlfn.XLOOKUP(B381,Table1[ID],Table1[tel3]),"")</f>
        <v/>
      </c>
      <c r="J381" s="77" t="str">
        <f>IF(B381&lt;&gt;"",_xlfn.XLOOKUP(B381,Table1[ID],Table1[tel1]),"")</f>
        <v/>
      </c>
      <c r="K381" s="77" t="str">
        <f>IF($B381&lt;&gt;"",_xlfn.XLOOKUP(B381,Table1[ID],Table1[address1]),"")</f>
        <v/>
      </c>
      <c r="L381" s="77" t="str">
        <f>IF($B381&lt;&gt;"",_xlfn.XLOOKUP(B381,Table1[ID],Table1[address2]),"")</f>
        <v/>
      </c>
      <c r="M381" s="77" t="str">
        <f>IF($B381&lt;&gt;"",_xlfn.XLOOKUP(B381,Table1[ID],Table1[address3]),"")</f>
        <v/>
      </c>
      <c r="N381" s="77" t="str">
        <f>IF($B381&lt;&gt;"",_xlfn.XLOOKUP(B381,Table1[ID],Table1[address4]),"")</f>
        <v/>
      </c>
      <c r="O381" s="77" t="str">
        <f>IF($B381&lt;&gt;"",_xlfn.XLOOKUP(B381,Table1[ID],Table1[address5]),"")</f>
        <v/>
      </c>
      <c r="P381" s="77" t="str">
        <f>IF($B381&lt;&gt;"",_xlfn.XLOOKUP(B381,Table1[ID],Table1[address7]),"")</f>
        <v/>
      </c>
      <c r="Q381" s="77" t="str">
        <f>IF($B381&lt;&gt;"",_xlfn.XLOOKUP(B381,Table1[ID],Table1[address6]),"")</f>
        <v/>
      </c>
      <c r="R381" s="76" t="str">
        <f>IF($B381&lt;&gt;"",_xlfn.XLOOKUP(B381,Table1[ID],Table1[bdate]),"")</f>
        <v/>
      </c>
      <c r="S381" s="77" t="str">
        <f>IF($B381&lt;&gt;"",_xlfn.XLOOKUP(B381,Table1[ID],Table1[school_job]),"")</f>
        <v/>
      </c>
      <c r="T381" s="77" t="str">
        <f>IF($B381&lt;&gt;"",_xlfn.XLOOKUP(B381,Table1[ID],Table1[con_father]),"")</f>
        <v/>
      </c>
      <c r="U381" s="77" t="str">
        <f>IF($B381&lt;&gt;"",_xlfn.XLOOKUP(B381,Table1[ID],Table1[notes]),"")</f>
        <v/>
      </c>
      <c r="V381" s="80" t="str">
        <f>IF(B381&lt;&gt;"",IF(_xlfn.FLOOR.MATH(B381,100)=0,"غير موزع",_xlfn.XLOOKUP(_xlfn.FLOOR.MATH(B381,100),Classes!$A$1:$A$8,Classes!$B$1:$B$8,"error")),"")</f>
        <v/>
      </c>
    </row>
    <row r="382" spans="1:22" s="3" customFormat="1">
      <c r="A382" s="72" t="str">
        <f>IF(B382&lt;&gt;"",IF(_xlfn.XLOOKUP(TEXT(B382,"#"),'Standard report'!$B$5:$B$505,'Standard report'!$C$5:$C$505,"nn")="Company","=HYPERLINK("&amp;""""&amp;"https://raw.githubusercontent.com/KyrillosMorgan/preparatory/main/"&amp;B382&amp;".jpg"&amp;""""&amp;",IMAGE("&amp;""""&amp;"https://raw.githubusercontent.com/KyrillosMorgan/preparatory/main/"&amp;B382&amp;".jpg"&amp;""""&amp;"))",""),"")</f>
        <v/>
      </c>
      <c r="B382" s="77"/>
      <c r="C382" s="77" t="str">
        <f>IF(B382&lt;&gt;"",_xlfn.XLOOKUP(Class!B382,Table1[ID],Table1[fname]),"")</f>
        <v/>
      </c>
      <c r="D382" s="76" t="str" cm="1">
        <f t="array" ref="D382">IF((B382&lt;&gt;"")*(COUNTIF(Table2[ID],Class!B382)&lt;&gt;0),INDEX(Attendance_sorted!$A$1:$CV$500,MATCH(Class!B382,Attendance_sorted!$A$1:$A$500),COUNTIF(Table2[ID],Class!B382)+1),"")</f>
        <v/>
      </c>
      <c r="E382" s="77" t="str" cm="1">
        <f t="array" aca="1" ref="E382" ca="1">IF(B382&lt;&gt;"",SUM(('Attendance table'!$A$2:$A$501=Class!B382)*('Attendance table'!$B$2:$CW$501&lt;&gt;"")*('Attendance table'!$B$1:$CW$1&gt;DATE(YEAR(TODAY()),MONTH(TODAY()),DAY(TODAY())-MOD(WEEKDAY(TODAY())-6,7))-((Table3[حساب الحضور من اخر عدد مرات])*7))),"")</f>
        <v/>
      </c>
      <c r="F382" s="79" t="str" cm="1">
        <f t="array" ref="F382">IF(B382&lt;&gt;"",IF(E382*100/Table3[حساب الحضور من اخر عدد مرات]&gt;100,1,E382/Table3[حساب الحضور من اخر عدد مرات]),"")</f>
        <v/>
      </c>
      <c r="G382" s="77" t="str">
        <f>IF(B382&lt;&gt;"",_xlfn.XLOOKUP(B382,Table1[ID],Table1[tel2]),"")</f>
        <v/>
      </c>
      <c r="H382" s="77" t="str">
        <f>IF(B382&lt;&gt;"",_xlfn.XLOOKUP(B382,Table1[ID],Table1[tel4]),"")</f>
        <v/>
      </c>
      <c r="I382" s="77" t="str">
        <f>IF(B382&lt;&gt;"",_xlfn.XLOOKUP(B382,Table1[ID],Table1[tel3]),"")</f>
        <v/>
      </c>
      <c r="J382" s="77" t="str">
        <f>IF(B382&lt;&gt;"",_xlfn.XLOOKUP(B382,Table1[ID],Table1[tel1]),"")</f>
        <v/>
      </c>
      <c r="K382" s="77" t="str">
        <f>IF($B382&lt;&gt;"",_xlfn.XLOOKUP(B382,Table1[ID],Table1[address1]),"")</f>
        <v/>
      </c>
      <c r="L382" s="77" t="str">
        <f>IF($B382&lt;&gt;"",_xlfn.XLOOKUP(B382,Table1[ID],Table1[address2]),"")</f>
        <v/>
      </c>
      <c r="M382" s="77" t="str">
        <f>IF($B382&lt;&gt;"",_xlfn.XLOOKUP(B382,Table1[ID],Table1[address3]),"")</f>
        <v/>
      </c>
      <c r="N382" s="77" t="str">
        <f>IF($B382&lt;&gt;"",_xlfn.XLOOKUP(B382,Table1[ID],Table1[address4]),"")</f>
        <v/>
      </c>
      <c r="O382" s="77" t="str">
        <f>IF($B382&lt;&gt;"",_xlfn.XLOOKUP(B382,Table1[ID],Table1[address5]),"")</f>
        <v/>
      </c>
      <c r="P382" s="77" t="str">
        <f>IF($B382&lt;&gt;"",_xlfn.XLOOKUP(B382,Table1[ID],Table1[address7]),"")</f>
        <v/>
      </c>
      <c r="Q382" s="77" t="str">
        <f>IF($B382&lt;&gt;"",_xlfn.XLOOKUP(B382,Table1[ID],Table1[address6]),"")</f>
        <v/>
      </c>
      <c r="R382" s="76" t="str">
        <f>IF($B382&lt;&gt;"",_xlfn.XLOOKUP(B382,Table1[ID],Table1[bdate]),"")</f>
        <v/>
      </c>
      <c r="S382" s="77" t="str">
        <f>IF($B382&lt;&gt;"",_xlfn.XLOOKUP(B382,Table1[ID],Table1[school_job]),"")</f>
        <v/>
      </c>
      <c r="T382" s="77" t="str">
        <f>IF($B382&lt;&gt;"",_xlfn.XLOOKUP(B382,Table1[ID],Table1[con_father]),"")</f>
        <v/>
      </c>
      <c r="U382" s="77" t="str">
        <f>IF($B382&lt;&gt;"",_xlfn.XLOOKUP(B382,Table1[ID],Table1[notes]),"")</f>
        <v/>
      </c>
      <c r="V382" s="80" t="str">
        <f>IF(B382&lt;&gt;"",IF(_xlfn.FLOOR.MATH(B382,100)=0,"غير موزع",_xlfn.XLOOKUP(_xlfn.FLOOR.MATH(B382,100),Classes!$A$1:$A$8,Classes!$B$1:$B$8,"error")),"")</f>
        <v/>
      </c>
    </row>
    <row r="383" spans="1:22" s="3" customFormat="1">
      <c r="A383" s="72" t="str">
        <f>IF(B383&lt;&gt;"",IF(_xlfn.XLOOKUP(TEXT(B383,"#"),'Standard report'!$B$5:$B$505,'Standard report'!$C$5:$C$505,"nn")="Company","=HYPERLINK("&amp;""""&amp;"https://raw.githubusercontent.com/KyrillosMorgan/preparatory/main/"&amp;B383&amp;".jpg"&amp;""""&amp;",IMAGE("&amp;""""&amp;"https://raw.githubusercontent.com/KyrillosMorgan/preparatory/main/"&amp;B383&amp;".jpg"&amp;""""&amp;"))",""),"")</f>
        <v/>
      </c>
      <c r="B383" s="77"/>
      <c r="C383" s="77" t="str">
        <f>IF(B383&lt;&gt;"",_xlfn.XLOOKUP(Class!B383,Table1[ID],Table1[fname]),"")</f>
        <v/>
      </c>
      <c r="D383" s="76" t="str" cm="1">
        <f t="array" ref="D383">IF((B383&lt;&gt;"")*(COUNTIF(Table2[ID],Class!B383)&lt;&gt;0),INDEX(Attendance_sorted!$A$1:$CV$500,MATCH(Class!B383,Attendance_sorted!$A$1:$A$500),COUNTIF(Table2[ID],Class!B383)+1),"")</f>
        <v/>
      </c>
      <c r="E383" s="77" t="str" cm="1">
        <f t="array" aca="1" ref="E383" ca="1">IF(B383&lt;&gt;"",SUM(('Attendance table'!$A$2:$A$501=Class!B383)*('Attendance table'!$B$2:$CW$501&lt;&gt;"")*('Attendance table'!$B$1:$CW$1&gt;DATE(YEAR(TODAY()),MONTH(TODAY()),DAY(TODAY())-MOD(WEEKDAY(TODAY())-6,7))-((Table3[حساب الحضور من اخر عدد مرات])*7))),"")</f>
        <v/>
      </c>
      <c r="F383" s="79" t="str" cm="1">
        <f t="array" ref="F383">IF(B383&lt;&gt;"",IF(E383*100/Table3[حساب الحضور من اخر عدد مرات]&gt;100,1,E383/Table3[حساب الحضور من اخر عدد مرات]),"")</f>
        <v/>
      </c>
      <c r="G383" s="77" t="str">
        <f>IF(B383&lt;&gt;"",_xlfn.XLOOKUP(B383,Table1[ID],Table1[tel2]),"")</f>
        <v/>
      </c>
      <c r="H383" s="77" t="str">
        <f>IF(B383&lt;&gt;"",_xlfn.XLOOKUP(B383,Table1[ID],Table1[tel4]),"")</f>
        <v/>
      </c>
      <c r="I383" s="77" t="str">
        <f>IF(B383&lt;&gt;"",_xlfn.XLOOKUP(B383,Table1[ID],Table1[tel3]),"")</f>
        <v/>
      </c>
      <c r="J383" s="77" t="str">
        <f>IF(B383&lt;&gt;"",_xlfn.XLOOKUP(B383,Table1[ID],Table1[tel1]),"")</f>
        <v/>
      </c>
      <c r="K383" s="77" t="str">
        <f>IF($B383&lt;&gt;"",_xlfn.XLOOKUP(B383,Table1[ID],Table1[address1]),"")</f>
        <v/>
      </c>
      <c r="L383" s="77" t="str">
        <f>IF($B383&lt;&gt;"",_xlfn.XLOOKUP(B383,Table1[ID],Table1[address2]),"")</f>
        <v/>
      </c>
      <c r="M383" s="77" t="str">
        <f>IF($B383&lt;&gt;"",_xlfn.XLOOKUP(B383,Table1[ID],Table1[address3]),"")</f>
        <v/>
      </c>
      <c r="N383" s="77" t="str">
        <f>IF($B383&lt;&gt;"",_xlfn.XLOOKUP(B383,Table1[ID],Table1[address4]),"")</f>
        <v/>
      </c>
      <c r="O383" s="77" t="str">
        <f>IF($B383&lt;&gt;"",_xlfn.XLOOKUP(B383,Table1[ID],Table1[address5]),"")</f>
        <v/>
      </c>
      <c r="P383" s="77" t="str">
        <f>IF($B383&lt;&gt;"",_xlfn.XLOOKUP(B383,Table1[ID],Table1[address7]),"")</f>
        <v/>
      </c>
      <c r="Q383" s="77" t="str">
        <f>IF($B383&lt;&gt;"",_xlfn.XLOOKUP(B383,Table1[ID],Table1[address6]),"")</f>
        <v/>
      </c>
      <c r="R383" s="76" t="str">
        <f>IF($B383&lt;&gt;"",_xlfn.XLOOKUP(B383,Table1[ID],Table1[bdate]),"")</f>
        <v/>
      </c>
      <c r="S383" s="77" t="str">
        <f>IF($B383&lt;&gt;"",_xlfn.XLOOKUP(B383,Table1[ID],Table1[school_job]),"")</f>
        <v/>
      </c>
      <c r="T383" s="77" t="str">
        <f>IF($B383&lt;&gt;"",_xlfn.XLOOKUP(B383,Table1[ID],Table1[con_father]),"")</f>
        <v/>
      </c>
      <c r="U383" s="77" t="str">
        <f>IF($B383&lt;&gt;"",_xlfn.XLOOKUP(B383,Table1[ID],Table1[notes]),"")</f>
        <v/>
      </c>
      <c r="V383" s="80" t="str">
        <f>IF(B383&lt;&gt;"",IF(_xlfn.FLOOR.MATH(B383,100)=0,"غير موزع",_xlfn.XLOOKUP(_xlfn.FLOOR.MATH(B383,100),Classes!$A$1:$A$8,Classes!$B$1:$B$8,"error")),"")</f>
        <v/>
      </c>
    </row>
    <row r="384" spans="1:22" s="3" customFormat="1">
      <c r="A384" s="72" t="str">
        <f>IF(B384&lt;&gt;"",IF(_xlfn.XLOOKUP(TEXT(B384,"#"),'Standard report'!$B$5:$B$505,'Standard report'!$C$5:$C$505,"nn")="Company","=HYPERLINK("&amp;""""&amp;"https://raw.githubusercontent.com/KyrillosMorgan/preparatory/main/"&amp;B384&amp;".jpg"&amp;""""&amp;",IMAGE("&amp;""""&amp;"https://raw.githubusercontent.com/KyrillosMorgan/preparatory/main/"&amp;B384&amp;".jpg"&amp;""""&amp;"))",""),"")</f>
        <v/>
      </c>
      <c r="B384" s="77"/>
      <c r="C384" s="77" t="str">
        <f>IF(B384&lt;&gt;"",_xlfn.XLOOKUP(Class!B384,Table1[ID],Table1[fname]),"")</f>
        <v/>
      </c>
      <c r="D384" s="76" t="str" cm="1">
        <f t="array" ref="D384">IF((B384&lt;&gt;"")*(COUNTIF(Table2[ID],Class!B384)&lt;&gt;0),INDEX(Attendance_sorted!$A$1:$CV$500,MATCH(Class!B384,Attendance_sorted!$A$1:$A$500),COUNTIF(Table2[ID],Class!B384)+1),"")</f>
        <v/>
      </c>
      <c r="E384" s="77" t="str" cm="1">
        <f t="array" aca="1" ref="E384" ca="1">IF(B384&lt;&gt;"",SUM(('Attendance table'!$A$2:$A$501=Class!B384)*('Attendance table'!$B$2:$CW$501&lt;&gt;"")*('Attendance table'!$B$1:$CW$1&gt;DATE(YEAR(TODAY()),MONTH(TODAY()),DAY(TODAY())-MOD(WEEKDAY(TODAY())-6,7))-((Table3[حساب الحضور من اخر عدد مرات])*7))),"")</f>
        <v/>
      </c>
      <c r="F384" s="79" t="str" cm="1">
        <f t="array" ref="F384">IF(B384&lt;&gt;"",IF(E384*100/Table3[حساب الحضور من اخر عدد مرات]&gt;100,1,E384/Table3[حساب الحضور من اخر عدد مرات]),"")</f>
        <v/>
      </c>
      <c r="G384" s="77" t="str">
        <f>IF(B384&lt;&gt;"",_xlfn.XLOOKUP(B384,Table1[ID],Table1[tel2]),"")</f>
        <v/>
      </c>
      <c r="H384" s="77" t="str">
        <f>IF(B384&lt;&gt;"",_xlfn.XLOOKUP(B384,Table1[ID],Table1[tel4]),"")</f>
        <v/>
      </c>
      <c r="I384" s="77" t="str">
        <f>IF(B384&lt;&gt;"",_xlfn.XLOOKUP(B384,Table1[ID],Table1[tel3]),"")</f>
        <v/>
      </c>
      <c r="J384" s="77" t="str">
        <f>IF(B384&lt;&gt;"",_xlfn.XLOOKUP(B384,Table1[ID],Table1[tel1]),"")</f>
        <v/>
      </c>
      <c r="K384" s="77" t="str">
        <f>IF($B384&lt;&gt;"",_xlfn.XLOOKUP(B384,Table1[ID],Table1[address1]),"")</f>
        <v/>
      </c>
      <c r="L384" s="77" t="str">
        <f>IF($B384&lt;&gt;"",_xlfn.XLOOKUP(B384,Table1[ID],Table1[address2]),"")</f>
        <v/>
      </c>
      <c r="M384" s="77" t="str">
        <f>IF($B384&lt;&gt;"",_xlfn.XLOOKUP(B384,Table1[ID],Table1[address3]),"")</f>
        <v/>
      </c>
      <c r="N384" s="77" t="str">
        <f>IF($B384&lt;&gt;"",_xlfn.XLOOKUP(B384,Table1[ID],Table1[address4]),"")</f>
        <v/>
      </c>
      <c r="O384" s="77" t="str">
        <f>IF($B384&lt;&gt;"",_xlfn.XLOOKUP(B384,Table1[ID],Table1[address5]),"")</f>
        <v/>
      </c>
      <c r="P384" s="77" t="str">
        <f>IF($B384&lt;&gt;"",_xlfn.XLOOKUP(B384,Table1[ID],Table1[address7]),"")</f>
        <v/>
      </c>
      <c r="Q384" s="77" t="str">
        <f>IF($B384&lt;&gt;"",_xlfn.XLOOKUP(B384,Table1[ID],Table1[address6]),"")</f>
        <v/>
      </c>
      <c r="R384" s="76" t="str">
        <f>IF($B384&lt;&gt;"",_xlfn.XLOOKUP(B384,Table1[ID],Table1[bdate]),"")</f>
        <v/>
      </c>
      <c r="S384" s="77" t="str">
        <f>IF($B384&lt;&gt;"",_xlfn.XLOOKUP(B384,Table1[ID],Table1[school_job]),"")</f>
        <v/>
      </c>
      <c r="T384" s="77" t="str">
        <f>IF($B384&lt;&gt;"",_xlfn.XLOOKUP(B384,Table1[ID],Table1[con_father]),"")</f>
        <v/>
      </c>
      <c r="U384" s="77" t="str">
        <f>IF($B384&lt;&gt;"",_xlfn.XLOOKUP(B384,Table1[ID],Table1[notes]),"")</f>
        <v/>
      </c>
      <c r="V384" s="80" t="str">
        <f>IF(B384&lt;&gt;"",IF(_xlfn.FLOOR.MATH(B384,100)=0,"غير موزع",_xlfn.XLOOKUP(_xlfn.FLOOR.MATH(B384,100),Classes!$A$1:$A$8,Classes!$B$1:$B$8,"error")),"")</f>
        <v/>
      </c>
    </row>
    <row r="385" spans="1:22" s="3" customFormat="1">
      <c r="A385" s="72" t="str">
        <f>IF(B385&lt;&gt;"",IF(_xlfn.XLOOKUP(TEXT(B385,"#"),'Standard report'!$B$5:$B$505,'Standard report'!$C$5:$C$505,"nn")="Company","=HYPERLINK("&amp;""""&amp;"https://raw.githubusercontent.com/KyrillosMorgan/preparatory/main/"&amp;B385&amp;".jpg"&amp;""""&amp;",IMAGE("&amp;""""&amp;"https://raw.githubusercontent.com/KyrillosMorgan/preparatory/main/"&amp;B385&amp;".jpg"&amp;""""&amp;"))",""),"")</f>
        <v/>
      </c>
      <c r="B385" s="77"/>
      <c r="C385" s="77" t="str">
        <f>IF(B385&lt;&gt;"",_xlfn.XLOOKUP(Class!B385,Table1[ID],Table1[fname]),"")</f>
        <v/>
      </c>
      <c r="D385" s="76" t="str" cm="1">
        <f t="array" ref="D385">IF((B385&lt;&gt;"")*(COUNTIF(Table2[ID],Class!B385)&lt;&gt;0),INDEX(Attendance_sorted!$A$1:$CV$500,MATCH(Class!B385,Attendance_sorted!$A$1:$A$500),COUNTIF(Table2[ID],Class!B385)+1),"")</f>
        <v/>
      </c>
      <c r="E385" s="77" t="str" cm="1">
        <f t="array" aca="1" ref="E385" ca="1">IF(B385&lt;&gt;"",SUM(('Attendance table'!$A$2:$A$501=Class!B385)*('Attendance table'!$B$2:$CW$501&lt;&gt;"")*('Attendance table'!$B$1:$CW$1&gt;DATE(YEAR(TODAY()),MONTH(TODAY()),DAY(TODAY())-MOD(WEEKDAY(TODAY())-6,7))-((Table3[حساب الحضور من اخر عدد مرات])*7))),"")</f>
        <v/>
      </c>
      <c r="F385" s="79" t="str" cm="1">
        <f t="array" ref="F385">IF(B385&lt;&gt;"",IF(E385*100/Table3[حساب الحضور من اخر عدد مرات]&gt;100,1,E385/Table3[حساب الحضور من اخر عدد مرات]),"")</f>
        <v/>
      </c>
      <c r="G385" s="77" t="str">
        <f>IF(B385&lt;&gt;"",_xlfn.XLOOKUP(B385,Table1[ID],Table1[tel2]),"")</f>
        <v/>
      </c>
      <c r="H385" s="77" t="str">
        <f>IF(B385&lt;&gt;"",_xlfn.XLOOKUP(B385,Table1[ID],Table1[tel4]),"")</f>
        <v/>
      </c>
      <c r="I385" s="77" t="str">
        <f>IF(B385&lt;&gt;"",_xlfn.XLOOKUP(B385,Table1[ID],Table1[tel3]),"")</f>
        <v/>
      </c>
      <c r="J385" s="77" t="str">
        <f>IF(B385&lt;&gt;"",_xlfn.XLOOKUP(B385,Table1[ID],Table1[tel1]),"")</f>
        <v/>
      </c>
      <c r="K385" s="77" t="str">
        <f>IF($B385&lt;&gt;"",_xlfn.XLOOKUP(B385,Table1[ID],Table1[address1]),"")</f>
        <v/>
      </c>
      <c r="L385" s="77" t="str">
        <f>IF($B385&lt;&gt;"",_xlfn.XLOOKUP(B385,Table1[ID],Table1[address2]),"")</f>
        <v/>
      </c>
      <c r="M385" s="77" t="str">
        <f>IF($B385&lt;&gt;"",_xlfn.XLOOKUP(B385,Table1[ID],Table1[address3]),"")</f>
        <v/>
      </c>
      <c r="N385" s="77" t="str">
        <f>IF($B385&lt;&gt;"",_xlfn.XLOOKUP(B385,Table1[ID],Table1[address4]),"")</f>
        <v/>
      </c>
      <c r="O385" s="77" t="str">
        <f>IF($B385&lt;&gt;"",_xlfn.XLOOKUP(B385,Table1[ID],Table1[address5]),"")</f>
        <v/>
      </c>
      <c r="P385" s="77" t="str">
        <f>IF($B385&lt;&gt;"",_xlfn.XLOOKUP(B385,Table1[ID],Table1[address7]),"")</f>
        <v/>
      </c>
      <c r="Q385" s="77" t="str">
        <f>IF($B385&lt;&gt;"",_xlfn.XLOOKUP(B385,Table1[ID],Table1[address6]),"")</f>
        <v/>
      </c>
      <c r="R385" s="76" t="str">
        <f>IF($B385&lt;&gt;"",_xlfn.XLOOKUP(B385,Table1[ID],Table1[bdate]),"")</f>
        <v/>
      </c>
      <c r="S385" s="77" t="str">
        <f>IF($B385&lt;&gt;"",_xlfn.XLOOKUP(B385,Table1[ID],Table1[school_job]),"")</f>
        <v/>
      </c>
      <c r="T385" s="77" t="str">
        <f>IF($B385&lt;&gt;"",_xlfn.XLOOKUP(B385,Table1[ID],Table1[con_father]),"")</f>
        <v/>
      </c>
      <c r="U385" s="77" t="str">
        <f>IF($B385&lt;&gt;"",_xlfn.XLOOKUP(B385,Table1[ID],Table1[notes]),"")</f>
        <v/>
      </c>
      <c r="V385" s="80" t="str">
        <f>IF(B385&lt;&gt;"",IF(_xlfn.FLOOR.MATH(B385,100)=0,"غير موزع",_xlfn.XLOOKUP(_xlfn.FLOOR.MATH(B385,100),Classes!$A$1:$A$8,Classes!$B$1:$B$8,"error")),"")</f>
        <v/>
      </c>
    </row>
    <row r="386" spans="1:22" s="3" customFormat="1">
      <c r="A386" s="72" t="str">
        <f>IF(B386&lt;&gt;"",IF(_xlfn.XLOOKUP(TEXT(B386,"#"),'Standard report'!$B$5:$B$505,'Standard report'!$C$5:$C$505,"nn")="Company","=HYPERLINK("&amp;""""&amp;"https://raw.githubusercontent.com/KyrillosMorgan/preparatory/main/"&amp;B386&amp;".jpg"&amp;""""&amp;",IMAGE("&amp;""""&amp;"https://raw.githubusercontent.com/KyrillosMorgan/preparatory/main/"&amp;B386&amp;".jpg"&amp;""""&amp;"))",""),"")</f>
        <v/>
      </c>
      <c r="B386" s="77"/>
      <c r="C386" s="77" t="str">
        <f>IF(B386&lt;&gt;"",_xlfn.XLOOKUP(Class!B386,Table1[ID],Table1[fname]),"")</f>
        <v/>
      </c>
      <c r="D386" s="76" t="str" cm="1">
        <f t="array" ref="D386">IF((B386&lt;&gt;"")*(COUNTIF(Table2[ID],Class!B386)&lt;&gt;0),INDEX(Attendance_sorted!$A$1:$CV$500,MATCH(Class!B386,Attendance_sorted!$A$1:$A$500),COUNTIF(Table2[ID],Class!B386)+1),"")</f>
        <v/>
      </c>
      <c r="E386" s="77" t="str" cm="1">
        <f t="array" aca="1" ref="E386" ca="1">IF(B386&lt;&gt;"",SUM(('Attendance table'!$A$2:$A$501=Class!B386)*('Attendance table'!$B$2:$CW$501&lt;&gt;"")*('Attendance table'!$B$1:$CW$1&gt;DATE(YEAR(TODAY()),MONTH(TODAY()),DAY(TODAY())-MOD(WEEKDAY(TODAY())-6,7))-((Table3[حساب الحضور من اخر عدد مرات])*7))),"")</f>
        <v/>
      </c>
      <c r="F386" s="79" t="str" cm="1">
        <f t="array" ref="F386">IF(B386&lt;&gt;"",IF(E386*100/Table3[حساب الحضور من اخر عدد مرات]&gt;100,1,E386/Table3[حساب الحضور من اخر عدد مرات]),"")</f>
        <v/>
      </c>
      <c r="G386" s="77" t="str">
        <f>IF(B386&lt;&gt;"",_xlfn.XLOOKUP(B386,Table1[ID],Table1[tel2]),"")</f>
        <v/>
      </c>
      <c r="H386" s="77" t="str">
        <f>IF(B386&lt;&gt;"",_xlfn.XLOOKUP(B386,Table1[ID],Table1[tel4]),"")</f>
        <v/>
      </c>
      <c r="I386" s="77" t="str">
        <f>IF(B386&lt;&gt;"",_xlfn.XLOOKUP(B386,Table1[ID],Table1[tel3]),"")</f>
        <v/>
      </c>
      <c r="J386" s="77" t="str">
        <f>IF(B386&lt;&gt;"",_xlfn.XLOOKUP(B386,Table1[ID],Table1[tel1]),"")</f>
        <v/>
      </c>
      <c r="K386" s="77" t="str">
        <f>IF($B386&lt;&gt;"",_xlfn.XLOOKUP(B386,Table1[ID],Table1[address1]),"")</f>
        <v/>
      </c>
      <c r="L386" s="77" t="str">
        <f>IF($B386&lt;&gt;"",_xlfn.XLOOKUP(B386,Table1[ID],Table1[address2]),"")</f>
        <v/>
      </c>
      <c r="M386" s="77" t="str">
        <f>IF($B386&lt;&gt;"",_xlfn.XLOOKUP(B386,Table1[ID],Table1[address3]),"")</f>
        <v/>
      </c>
      <c r="N386" s="77" t="str">
        <f>IF($B386&lt;&gt;"",_xlfn.XLOOKUP(B386,Table1[ID],Table1[address4]),"")</f>
        <v/>
      </c>
      <c r="O386" s="77" t="str">
        <f>IF($B386&lt;&gt;"",_xlfn.XLOOKUP(B386,Table1[ID],Table1[address5]),"")</f>
        <v/>
      </c>
      <c r="P386" s="77" t="str">
        <f>IF($B386&lt;&gt;"",_xlfn.XLOOKUP(B386,Table1[ID],Table1[address7]),"")</f>
        <v/>
      </c>
      <c r="Q386" s="77" t="str">
        <f>IF($B386&lt;&gt;"",_xlfn.XLOOKUP(B386,Table1[ID],Table1[address6]),"")</f>
        <v/>
      </c>
      <c r="R386" s="76" t="str">
        <f>IF($B386&lt;&gt;"",_xlfn.XLOOKUP(B386,Table1[ID],Table1[bdate]),"")</f>
        <v/>
      </c>
      <c r="S386" s="77" t="str">
        <f>IF($B386&lt;&gt;"",_xlfn.XLOOKUP(B386,Table1[ID],Table1[school_job]),"")</f>
        <v/>
      </c>
      <c r="T386" s="77" t="str">
        <f>IF($B386&lt;&gt;"",_xlfn.XLOOKUP(B386,Table1[ID],Table1[con_father]),"")</f>
        <v/>
      </c>
      <c r="U386" s="77" t="str">
        <f>IF($B386&lt;&gt;"",_xlfn.XLOOKUP(B386,Table1[ID],Table1[notes]),"")</f>
        <v/>
      </c>
      <c r="V386" s="80" t="str">
        <f>IF(B386&lt;&gt;"",IF(_xlfn.FLOOR.MATH(B386,100)=0,"غير موزع",_xlfn.XLOOKUP(_xlfn.FLOOR.MATH(B386,100),Classes!$A$1:$A$8,Classes!$B$1:$B$8,"error")),"")</f>
        <v/>
      </c>
    </row>
    <row r="387" spans="1:22" s="3" customFormat="1">
      <c r="A387" s="72" t="str">
        <f>IF(B387&lt;&gt;"",IF(_xlfn.XLOOKUP(TEXT(B387,"#"),'Standard report'!$B$5:$B$505,'Standard report'!$C$5:$C$505,"nn")="Company","=HYPERLINK("&amp;""""&amp;"https://raw.githubusercontent.com/KyrillosMorgan/preparatory/main/"&amp;B387&amp;".jpg"&amp;""""&amp;",IMAGE("&amp;""""&amp;"https://raw.githubusercontent.com/KyrillosMorgan/preparatory/main/"&amp;B387&amp;".jpg"&amp;""""&amp;"))",""),"")</f>
        <v/>
      </c>
      <c r="B387" s="77"/>
      <c r="C387" s="77" t="str">
        <f>IF(B387&lt;&gt;"",_xlfn.XLOOKUP(Class!B387,Table1[ID],Table1[fname]),"")</f>
        <v/>
      </c>
      <c r="D387" s="76" t="str" cm="1">
        <f t="array" ref="D387">IF((B387&lt;&gt;"")*(COUNTIF(Table2[ID],Class!B387)&lt;&gt;0),INDEX(Attendance_sorted!$A$1:$CV$500,MATCH(Class!B387,Attendance_sorted!$A$1:$A$500),COUNTIF(Table2[ID],Class!B387)+1),"")</f>
        <v/>
      </c>
      <c r="E387" s="77" t="str" cm="1">
        <f t="array" aca="1" ref="E387" ca="1">IF(B387&lt;&gt;"",SUM(('Attendance table'!$A$2:$A$501=Class!B387)*('Attendance table'!$B$2:$CW$501&lt;&gt;"")*('Attendance table'!$B$1:$CW$1&gt;DATE(YEAR(TODAY()),MONTH(TODAY()),DAY(TODAY())-MOD(WEEKDAY(TODAY())-6,7))-((Table3[حساب الحضور من اخر عدد مرات])*7))),"")</f>
        <v/>
      </c>
      <c r="F387" s="79" t="str" cm="1">
        <f t="array" ref="F387">IF(B387&lt;&gt;"",IF(E387*100/Table3[حساب الحضور من اخر عدد مرات]&gt;100,1,E387/Table3[حساب الحضور من اخر عدد مرات]),"")</f>
        <v/>
      </c>
      <c r="G387" s="77" t="str">
        <f>IF(B387&lt;&gt;"",_xlfn.XLOOKUP(B387,Table1[ID],Table1[tel2]),"")</f>
        <v/>
      </c>
      <c r="H387" s="77" t="str">
        <f>IF(B387&lt;&gt;"",_xlfn.XLOOKUP(B387,Table1[ID],Table1[tel4]),"")</f>
        <v/>
      </c>
      <c r="I387" s="77" t="str">
        <f>IF(B387&lt;&gt;"",_xlfn.XLOOKUP(B387,Table1[ID],Table1[tel3]),"")</f>
        <v/>
      </c>
      <c r="J387" s="77" t="str">
        <f>IF(B387&lt;&gt;"",_xlfn.XLOOKUP(B387,Table1[ID],Table1[tel1]),"")</f>
        <v/>
      </c>
      <c r="K387" s="77" t="str">
        <f>IF($B387&lt;&gt;"",_xlfn.XLOOKUP(B387,Table1[ID],Table1[address1]),"")</f>
        <v/>
      </c>
      <c r="L387" s="77" t="str">
        <f>IF($B387&lt;&gt;"",_xlfn.XLOOKUP(B387,Table1[ID],Table1[address2]),"")</f>
        <v/>
      </c>
      <c r="M387" s="77" t="str">
        <f>IF($B387&lt;&gt;"",_xlfn.XLOOKUP(B387,Table1[ID],Table1[address3]),"")</f>
        <v/>
      </c>
      <c r="N387" s="77" t="str">
        <f>IF($B387&lt;&gt;"",_xlfn.XLOOKUP(B387,Table1[ID],Table1[address4]),"")</f>
        <v/>
      </c>
      <c r="O387" s="77" t="str">
        <f>IF($B387&lt;&gt;"",_xlfn.XLOOKUP(B387,Table1[ID],Table1[address5]),"")</f>
        <v/>
      </c>
      <c r="P387" s="77" t="str">
        <f>IF($B387&lt;&gt;"",_xlfn.XLOOKUP(B387,Table1[ID],Table1[address7]),"")</f>
        <v/>
      </c>
      <c r="Q387" s="77" t="str">
        <f>IF($B387&lt;&gt;"",_xlfn.XLOOKUP(B387,Table1[ID],Table1[address6]),"")</f>
        <v/>
      </c>
      <c r="R387" s="76" t="str">
        <f>IF($B387&lt;&gt;"",_xlfn.XLOOKUP(B387,Table1[ID],Table1[bdate]),"")</f>
        <v/>
      </c>
      <c r="S387" s="77" t="str">
        <f>IF($B387&lt;&gt;"",_xlfn.XLOOKUP(B387,Table1[ID],Table1[school_job]),"")</f>
        <v/>
      </c>
      <c r="T387" s="77" t="str">
        <f>IF($B387&lt;&gt;"",_xlfn.XLOOKUP(B387,Table1[ID],Table1[con_father]),"")</f>
        <v/>
      </c>
      <c r="U387" s="77" t="str">
        <f>IF($B387&lt;&gt;"",_xlfn.XLOOKUP(B387,Table1[ID],Table1[notes]),"")</f>
        <v/>
      </c>
      <c r="V387" s="80" t="str">
        <f>IF(B387&lt;&gt;"",IF(_xlfn.FLOOR.MATH(B387,100)=0,"غير موزع",_xlfn.XLOOKUP(_xlfn.FLOOR.MATH(B387,100),Classes!$A$1:$A$8,Classes!$B$1:$B$8,"error")),"")</f>
        <v/>
      </c>
    </row>
    <row r="388" spans="1:22" s="3" customFormat="1">
      <c r="A388" s="72" t="str">
        <f>IF(B388&lt;&gt;"",IF(_xlfn.XLOOKUP(TEXT(B388,"#"),'Standard report'!$B$5:$B$505,'Standard report'!$C$5:$C$505,"nn")="Company","=HYPERLINK("&amp;""""&amp;"https://raw.githubusercontent.com/KyrillosMorgan/preparatory/main/"&amp;B388&amp;".jpg"&amp;""""&amp;",IMAGE("&amp;""""&amp;"https://raw.githubusercontent.com/KyrillosMorgan/preparatory/main/"&amp;B388&amp;".jpg"&amp;""""&amp;"))",""),"")</f>
        <v/>
      </c>
      <c r="B388" s="77"/>
      <c r="C388" s="77" t="str">
        <f>IF(B388&lt;&gt;"",_xlfn.XLOOKUP(Class!B388,Table1[ID],Table1[fname]),"")</f>
        <v/>
      </c>
      <c r="D388" s="76" t="str" cm="1">
        <f t="array" ref="D388">IF((B388&lt;&gt;"")*(COUNTIF(Table2[ID],Class!B388)&lt;&gt;0),INDEX(Attendance_sorted!$A$1:$CV$500,MATCH(Class!B388,Attendance_sorted!$A$1:$A$500),COUNTIF(Table2[ID],Class!B388)+1),"")</f>
        <v/>
      </c>
      <c r="E388" s="77" t="str" cm="1">
        <f t="array" aca="1" ref="E388" ca="1">IF(B388&lt;&gt;"",SUM(('Attendance table'!$A$2:$A$501=Class!B388)*('Attendance table'!$B$2:$CW$501&lt;&gt;"")*('Attendance table'!$B$1:$CW$1&gt;DATE(YEAR(TODAY()),MONTH(TODAY()),DAY(TODAY())-MOD(WEEKDAY(TODAY())-6,7))-((Table3[حساب الحضور من اخر عدد مرات])*7))),"")</f>
        <v/>
      </c>
      <c r="F388" s="79" t="str" cm="1">
        <f t="array" ref="F388">IF(B388&lt;&gt;"",IF(E388*100/Table3[حساب الحضور من اخر عدد مرات]&gt;100,1,E388/Table3[حساب الحضور من اخر عدد مرات]),"")</f>
        <v/>
      </c>
      <c r="G388" s="77" t="str">
        <f>IF(B388&lt;&gt;"",_xlfn.XLOOKUP(B388,Table1[ID],Table1[tel2]),"")</f>
        <v/>
      </c>
      <c r="H388" s="77" t="str">
        <f>IF(B388&lt;&gt;"",_xlfn.XLOOKUP(B388,Table1[ID],Table1[tel4]),"")</f>
        <v/>
      </c>
      <c r="I388" s="77" t="str">
        <f>IF(B388&lt;&gt;"",_xlfn.XLOOKUP(B388,Table1[ID],Table1[tel3]),"")</f>
        <v/>
      </c>
      <c r="J388" s="77" t="str">
        <f>IF(B388&lt;&gt;"",_xlfn.XLOOKUP(B388,Table1[ID],Table1[tel1]),"")</f>
        <v/>
      </c>
      <c r="K388" s="77" t="str">
        <f>IF($B388&lt;&gt;"",_xlfn.XLOOKUP(B388,Table1[ID],Table1[address1]),"")</f>
        <v/>
      </c>
      <c r="L388" s="77" t="str">
        <f>IF($B388&lt;&gt;"",_xlfn.XLOOKUP(B388,Table1[ID],Table1[address2]),"")</f>
        <v/>
      </c>
      <c r="M388" s="77" t="str">
        <f>IF($B388&lt;&gt;"",_xlfn.XLOOKUP(B388,Table1[ID],Table1[address3]),"")</f>
        <v/>
      </c>
      <c r="N388" s="77" t="str">
        <f>IF($B388&lt;&gt;"",_xlfn.XLOOKUP(B388,Table1[ID],Table1[address4]),"")</f>
        <v/>
      </c>
      <c r="O388" s="77" t="str">
        <f>IF($B388&lt;&gt;"",_xlfn.XLOOKUP(B388,Table1[ID],Table1[address5]),"")</f>
        <v/>
      </c>
      <c r="P388" s="77" t="str">
        <f>IF($B388&lt;&gt;"",_xlfn.XLOOKUP(B388,Table1[ID],Table1[address7]),"")</f>
        <v/>
      </c>
      <c r="Q388" s="77" t="str">
        <f>IF($B388&lt;&gt;"",_xlfn.XLOOKUP(B388,Table1[ID],Table1[address6]),"")</f>
        <v/>
      </c>
      <c r="R388" s="76" t="str">
        <f>IF($B388&lt;&gt;"",_xlfn.XLOOKUP(B388,Table1[ID],Table1[bdate]),"")</f>
        <v/>
      </c>
      <c r="S388" s="77" t="str">
        <f>IF($B388&lt;&gt;"",_xlfn.XLOOKUP(B388,Table1[ID],Table1[school_job]),"")</f>
        <v/>
      </c>
      <c r="T388" s="77" t="str">
        <f>IF($B388&lt;&gt;"",_xlfn.XLOOKUP(B388,Table1[ID],Table1[con_father]),"")</f>
        <v/>
      </c>
      <c r="U388" s="77" t="str">
        <f>IF($B388&lt;&gt;"",_xlfn.XLOOKUP(B388,Table1[ID],Table1[notes]),"")</f>
        <v/>
      </c>
      <c r="V388" s="80" t="str">
        <f>IF(B388&lt;&gt;"",IF(_xlfn.FLOOR.MATH(B388,100)=0,"غير موزع",_xlfn.XLOOKUP(_xlfn.FLOOR.MATH(B388,100),Classes!$A$1:$A$8,Classes!$B$1:$B$8,"error")),"")</f>
        <v/>
      </c>
    </row>
    <row r="389" spans="1:22" s="3" customFormat="1">
      <c r="A389" s="72" t="str">
        <f>IF(B389&lt;&gt;"",IF(_xlfn.XLOOKUP(TEXT(B389,"#"),'Standard report'!$B$5:$B$505,'Standard report'!$C$5:$C$505,"nn")="Company","=HYPERLINK("&amp;""""&amp;"https://raw.githubusercontent.com/KyrillosMorgan/preparatory/main/"&amp;B389&amp;".jpg"&amp;""""&amp;",IMAGE("&amp;""""&amp;"https://raw.githubusercontent.com/KyrillosMorgan/preparatory/main/"&amp;B389&amp;".jpg"&amp;""""&amp;"))",""),"")</f>
        <v/>
      </c>
      <c r="B389" s="77"/>
      <c r="C389" s="77" t="str">
        <f>IF(B389&lt;&gt;"",_xlfn.XLOOKUP(Class!B389,Table1[ID],Table1[fname]),"")</f>
        <v/>
      </c>
      <c r="D389" s="76" t="str" cm="1">
        <f t="array" ref="D389">IF((B389&lt;&gt;"")*(COUNTIF(Table2[ID],Class!B389)&lt;&gt;0),INDEX(Attendance_sorted!$A$1:$CV$500,MATCH(Class!B389,Attendance_sorted!$A$1:$A$500),COUNTIF(Table2[ID],Class!B389)+1),"")</f>
        <v/>
      </c>
      <c r="E389" s="77" t="str" cm="1">
        <f t="array" aca="1" ref="E389" ca="1">IF(B389&lt;&gt;"",SUM(('Attendance table'!$A$2:$A$501=Class!B389)*('Attendance table'!$B$2:$CW$501&lt;&gt;"")*('Attendance table'!$B$1:$CW$1&gt;DATE(YEAR(TODAY()),MONTH(TODAY()),DAY(TODAY())-MOD(WEEKDAY(TODAY())-6,7))-((Table3[حساب الحضور من اخر عدد مرات])*7))),"")</f>
        <v/>
      </c>
      <c r="F389" s="79" t="str" cm="1">
        <f t="array" ref="F389">IF(B389&lt;&gt;"",IF(E389*100/Table3[حساب الحضور من اخر عدد مرات]&gt;100,1,E389/Table3[حساب الحضور من اخر عدد مرات]),"")</f>
        <v/>
      </c>
      <c r="G389" s="77" t="str">
        <f>IF(B389&lt;&gt;"",_xlfn.XLOOKUP(B389,Table1[ID],Table1[tel2]),"")</f>
        <v/>
      </c>
      <c r="H389" s="77" t="str">
        <f>IF(B389&lt;&gt;"",_xlfn.XLOOKUP(B389,Table1[ID],Table1[tel4]),"")</f>
        <v/>
      </c>
      <c r="I389" s="77" t="str">
        <f>IF(B389&lt;&gt;"",_xlfn.XLOOKUP(B389,Table1[ID],Table1[tel3]),"")</f>
        <v/>
      </c>
      <c r="J389" s="77" t="str">
        <f>IF(B389&lt;&gt;"",_xlfn.XLOOKUP(B389,Table1[ID],Table1[tel1]),"")</f>
        <v/>
      </c>
      <c r="K389" s="77" t="str">
        <f>IF($B389&lt;&gt;"",_xlfn.XLOOKUP(B389,Table1[ID],Table1[address1]),"")</f>
        <v/>
      </c>
      <c r="L389" s="77" t="str">
        <f>IF($B389&lt;&gt;"",_xlfn.XLOOKUP(B389,Table1[ID],Table1[address2]),"")</f>
        <v/>
      </c>
      <c r="M389" s="77" t="str">
        <f>IF($B389&lt;&gt;"",_xlfn.XLOOKUP(B389,Table1[ID],Table1[address3]),"")</f>
        <v/>
      </c>
      <c r="N389" s="77" t="str">
        <f>IF($B389&lt;&gt;"",_xlfn.XLOOKUP(B389,Table1[ID],Table1[address4]),"")</f>
        <v/>
      </c>
      <c r="O389" s="77" t="str">
        <f>IF($B389&lt;&gt;"",_xlfn.XLOOKUP(B389,Table1[ID],Table1[address5]),"")</f>
        <v/>
      </c>
      <c r="P389" s="77" t="str">
        <f>IF($B389&lt;&gt;"",_xlfn.XLOOKUP(B389,Table1[ID],Table1[address7]),"")</f>
        <v/>
      </c>
      <c r="Q389" s="77" t="str">
        <f>IF($B389&lt;&gt;"",_xlfn.XLOOKUP(B389,Table1[ID],Table1[address6]),"")</f>
        <v/>
      </c>
      <c r="R389" s="76" t="str">
        <f>IF($B389&lt;&gt;"",_xlfn.XLOOKUP(B389,Table1[ID],Table1[bdate]),"")</f>
        <v/>
      </c>
      <c r="S389" s="77" t="str">
        <f>IF($B389&lt;&gt;"",_xlfn.XLOOKUP(B389,Table1[ID],Table1[school_job]),"")</f>
        <v/>
      </c>
      <c r="T389" s="77" t="str">
        <f>IF($B389&lt;&gt;"",_xlfn.XLOOKUP(B389,Table1[ID],Table1[con_father]),"")</f>
        <v/>
      </c>
      <c r="U389" s="77" t="str">
        <f>IF($B389&lt;&gt;"",_xlfn.XLOOKUP(B389,Table1[ID],Table1[notes]),"")</f>
        <v/>
      </c>
      <c r="V389" s="80" t="str">
        <f>IF(B389&lt;&gt;"",IF(_xlfn.FLOOR.MATH(B389,100)=0,"غير موزع",_xlfn.XLOOKUP(_xlfn.FLOOR.MATH(B389,100),Classes!$A$1:$A$8,Classes!$B$1:$B$8,"error")),"")</f>
        <v/>
      </c>
    </row>
    <row r="390" spans="1:22" s="3" customFormat="1">
      <c r="A390" s="72" t="str">
        <f>IF(B390&lt;&gt;"",IF(_xlfn.XLOOKUP(TEXT(B390,"#"),'Standard report'!$B$5:$B$505,'Standard report'!$C$5:$C$505,"nn")="Company","=HYPERLINK("&amp;""""&amp;"https://raw.githubusercontent.com/KyrillosMorgan/preparatory/main/"&amp;B390&amp;".jpg"&amp;""""&amp;",IMAGE("&amp;""""&amp;"https://raw.githubusercontent.com/KyrillosMorgan/preparatory/main/"&amp;B390&amp;".jpg"&amp;""""&amp;"))",""),"")</f>
        <v/>
      </c>
      <c r="B390" s="77"/>
      <c r="C390" s="77" t="str">
        <f>IF(B390&lt;&gt;"",_xlfn.XLOOKUP(Class!B390,Table1[ID],Table1[fname]),"")</f>
        <v/>
      </c>
      <c r="D390" s="76" t="str" cm="1">
        <f t="array" ref="D390">IF((B390&lt;&gt;"")*(COUNTIF(Table2[ID],Class!B390)&lt;&gt;0),INDEX(Attendance_sorted!$A$1:$CV$500,MATCH(Class!B390,Attendance_sorted!$A$1:$A$500),COUNTIF(Table2[ID],Class!B390)+1),"")</f>
        <v/>
      </c>
      <c r="E390" s="77" t="str" cm="1">
        <f t="array" aca="1" ref="E390" ca="1">IF(B390&lt;&gt;"",SUM(('Attendance table'!$A$2:$A$501=Class!B390)*('Attendance table'!$B$2:$CW$501&lt;&gt;"")*('Attendance table'!$B$1:$CW$1&gt;DATE(YEAR(TODAY()),MONTH(TODAY()),DAY(TODAY())-MOD(WEEKDAY(TODAY())-6,7))-((Table3[حساب الحضور من اخر عدد مرات])*7))),"")</f>
        <v/>
      </c>
      <c r="F390" s="79" t="str" cm="1">
        <f t="array" ref="F390">IF(B390&lt;&gt;"",IF(E390*100/Table3[حساب الحضور من اخر عدد مرات]&gt;100,1,E390/Table3[حساب الحضور من اخر عدد مرات]),"")</f>
        <v/>
      </c>
      <c r="G390" s="77" t="str">
        <f>IF(B390&lt;&gt;"",_xlfn.XLOOKUP(B390,Table1[ID],Table1[tel2]),"")</f>
        <v/>
      </c>
      <c r="H390" s="77" t="str">
        <f>IF(B390&lt;&gt;"",_xlfn.XLOOKUP(B390,Table1[ID],Table1[tel4]),"")</f>
        <v/>
      </c>
      <c r="I390" s="77" t="str">
        <f>IF(B390&lt;&gt;"",_xlfn.XLOOKUP(B390,Table1[ID],Table1[tel3]),"")</f>
        <v/>
      </c>
      <c r="J390" s="77" t="str">
        <f>IF(B390&lt;&gt;"",_xlfn.XLOOKUP(B390,Table1[ID],Table1[tel1]),"")</f>
        <v/>
      </c>
      <c r="K390" s="77" t="str">
        <f>IF($B390&lt;&gt;"",_xlfn.XLOOKUP(B390,Table1[ID],Table1[address1]),"")</f>
        <v/>
      </c>
      <c r="L390" s="77" t="str">
        <f>IF($B390&lt;&gt;"",_xlfn.XLOOKUP(B390,Table1[ID],Table1[address2]),"")</f>
        <v/>
      </c>
      <c r="M390" s="77" t="str">
        <f>IF($B390&lt;&gt;"",_xlfn.XLOOKUP(B390,Table1[ID],Table1[address3]),"")</f>
        <v/>
      </c>
      <c r="N390" s="77" t="str">
        <f>IF($B390&lt;&gt;"",_xlfn.XLOOKUP(B390,Table1[ID],Table1[address4]),"")</f>
        <v/>
      </c>
      <c r="O390" s="77" t="str">
        <f>IF($B390&lt;&gt;"",_xlfn.XLOOKUP(B390,Table1[ID],Table1[address5]),"")</f>
        <v/>
      </c>
      <c r="P390" s="77" t="str">
        <f>IF($B390&lt;&gt;"",_xlfn.XLOOKUP(B390,Table1[ID],Table1[address7]),"")</f>
        <v/>
      </c>
      <c r="Q390" s="77" t="str">
        <f>IF($B390&lt;&gt;"",_xlfn.XLOOKUP(B390,Table1[ID],Table1[address6]),"")</f>
        <v/>
      </c>
      <c r="R390" s="76" t="str">
        <f>IF($B390&lt;&gt;"",_xlfn.XLOOKUP(B390,Table1[ID],Table1[bdate]),"")</f>
        <v/>
      </c>
      <c r="S390" s="77" t="str">
        <f>IF($B390&lt;&gt;"",_xlfn.XLOOKUP(B390,Table1[ID],Table1[school_job]),"")</f>
        <v/>
      </c>
      <c r="T390" s="77" t="str">
        <f>IF($B390&lt;&gt;"",_xlfn.XLOOKUP(B390,Table1[ID],Table1[con_father]),"")</f>
        <v/>
      </c>
      <c r="U390" s="77" t="str">
        <f>IF($B390&lt;&gt;"",_xlfn.XLOOKUP(B390,Table1[ID],Table1[notes]),"")</f>
        <v/>
      </c>
      <c r="V390" s="80" t="str">
        <f>IF(B390&lt;&gt;"",IF(_xlfn.FLOOR.MATH(B390,100)=0,"غير موزع",_xlfn.XLOOKUP(_xlfn.FLOOR.MATH(B390,100),Classes!$A$1:$A$8,Classes!$B$1:$B$8,"error")),"")</f>
        <v/>
      </c>
    </row>
    <row r="391" spans="1:22" s="3" customFormat="1">
      <c r="A391" s="72" t="str">
        <f>IF(B391&lt;&gt;"",IF(_xlfn.XLOOKUP(TEXT(B391,"#"),'Standard report'!$B$5:$B$505,'Standard report'!$C$5:$C$505,"nn")="Company","=HYPERLINK("&amp;""""&amp;"https://raw.githubusercontent.com/KyrillosMorgan/preparatory/main/"&amp;B391&amp;".jpg"&amp;""""&amp;",IMAGE("&amp;""""&amp;"https://raw.githubusercontent.com/KyrillosMorgan/preparatory/main/"&amp;B391&amp;".jpg"&amp;""""&amp;"))",""),"")</f>
        <v/>
      </c>
      <c r="B391" s="77"/>
      <c r="C391" s="77" t="str">
        <f>IF(B391&lt;&gt;"",_xlfn.XLOOKUP(Class!B391,Table1[ID],Table1[fname]),"")</f>
        <v/>
      </c>
      <c r="D391" s="76" t="str" cm="1">
        <f t="array" ref="D391">IF((B391&lt;&gt;"")*(COUNTIF(Table2[ID],Class!B391)&lt;&gt;0),INDEX(Attendance_sorted!$A$1:$CV$500,MATCH(Class!B391,Attendance_sorted!$A$1:$A$500),COUNTIF(Table2[ID],Class!B391)+1),"")</f>
        <v/>
      </c>
      <c r="E391" s="77" t="str" cm="1">
        <f t="array" aca="1" ref="E391" ca="1">IF(B391&lt;&gt;"",SUM(('Attendance table'!$A$2:$A$501=Class!B391)*('Attendance table'!$B$2:$CW$501&lt;&gt;"")*('Attendance table'!$B$1:$CW$1&gt;DATE(YEAR(TODAY()),MONTH(TODAY()),DAY(TODAY())-MOD(WEEKDAY(TODAY())-6,7))-((Table3[حساب الحضور من اخر عدد مرات])*7))),"")</f>
        <v/>
      </c>
      <c r="F391" s="79" t="str" cm="1">
        <f t="array" ref="F391">IF(B391&lt;&gt;"",IF(E391*100/Table3[حساب الحضور من اخر عدد مرات]&gt;100,1,E391/Table3[حساب الحضور من اخر عدد مرات]),"")</f>
        <v/>
      </c>
      <c r="G391" s="77" t="str">
        <f>IF(B391&lt;&gt;"",_xlfn.XLOOKUP(B391,Table1[ID],Table1[tel2]),"")</f>
        <v/>
      </c>
      <c r="H391" s="77" t="str">
        <f>IF(B391&lt;&gt;"",_xlfn.XLOOKUP(B391,Table1[ID],Table1[tel4]),"")</f>
        <v/>
      </c>
      <c r="I391" s="77" t="str">
        <f>IF(B391&lt;&gt;"",_xlfn.XLOOKUP(B391,Table1[ID],Table1[tel3]),"")</f>
        <v/>
      </c>
      <c r="J391" s="77" t="str">
        <f>IF(B391&lt;&gt;"",_xlfn.XLOOKUP(B391,Table1[ID],Table1[tel1]),"")</f>
        <v/>
      </c>
      <c r="K391" s="77" t="str">
        <f>IF($B391&lt;&gt;"",_xlfn.XLOOKUP(B391,Table1[ID],Table1[address1]),"")</f>
        <v/>
      </c>
      <c r="L391" s="77" t="str">
        <f>IF($B391&lt;&gt;"",_xlfn.XLOOKUP(B391,Table1[ID],Table1[address2]),"")</f>
        <v/>
      </c>
      <c r="M391" s="77" t="str">
        <f>IF($B391&lt;&gt;"",_xlfn.XLOOKUP(B391,Table1[ID],Table1[address3]),"")</f>
        <v/>
      </c>
      <c r="N391" s="77" t="str">
        <f>IF($B391&lt;&gt;"",_xlfn.XLOOKUP(B391,Table1[ID],Table1[address4]),"")</f>
        <v/>
      </c>
      <c r="O391" s="77" t="str">
        <f>IF($B391&lt;&gt;"",_xlfn.XLOOKUP(B391,Table1[ID],Table1[address5]),"")</f>
        <v/>
      </c>
      <c r="P391" s="77" t="str">
        <f>IF($B391&lt;&gt;"",_xlfn.XLOOKUP(B391,Table1[ID],Table1[address7]),"")</f>
        <v/>
      </c>
      <c r="Q391" s="77" t="str">
        <f>IF($B391&lt;&gt;"",_xlfn.XLOOKUP(B391,Table1[ID],Table1[address6]),"")</f>
        <v/>
      </c>
      <c r="R391" s="76" t="str">
        <f>IF($B391&lt;&gt;"",_xlfn.XLOOKUP(B391,Table1[ID],Table1[bdate]),"")</f>
        <v/>
      </c>
      <c r="S391" s="77" t="str">
        <f>IF($B391&lt;&gt;"",_xlfn.XLOOKUP(B391,Table1[ID],Table1[school_job]),"")</f>
        <v/>
      </c>
      <c r="T391" s="77" t="str">
        <f>IF($B391&lt;&gt;"",_xlfn.XLOOKUP(B391,Table1[ID],Table1[con_father]),"")</f>
        <v/>
      </c>
      <c r="U391" s="77" t="str">
        <f>IF($B391&lt;&gt;"",_xlfn.XLOOKUP(B391,Table1[ID],Table1[notes]),"")</f>
        <v/>
      </c>
      <c r="V391" s="80" t="str">
        <f>IF(B391&lt;&gt;"",IF(_xlfn.FLOOR.MATH(B391,100)=0,"غير موزع",_xlfn.XLOOKUP(_xlfn.FLOOR.MATH(B391,100),Classes!$A$1:$A$8,Classes!$B$1:$B$8,"error")),"")</f>
        <v/>
      </c>
    </row>
    <row r="392" spans="1:22" s="3" customFormat="1">
      <c r="A392" s="72" t="str">
        <f>IF(B392&lt;&gt;"",IF(_xlfn.XLOOKUP(TEXT(B392,"#"),'Standard report'!$B$5:$B$505,'Standard report'!$C$5:$C$505,"nn")="Company","=HYPERLINK("&amp;""""&amp;"https://raw.githubusercontent.com/KyrillosMorgan/preparatory/main/"&amp;B392&amp;".jpg"&amp;""""&amp;",IMAGE("&amp;""""&amp;"https://raw.githubusercontent.com/KyrillosMorgan/preparatory/main/"&amp;B392&amp;".jpg"&amp;""""&amp;"))",""),"")</f>
        <v/>
      </c>
      <c r="B392" s="77"/>
      <c r="C392" s="77" t="str">
        <f>IF(B392&lt;&gt;"",_xlfn.XLOOKUP(Class!B392,Table1[ID],Table1[fname]),"")</f>
        <v/>
      </c>
      <c r="D392" s="76" t="str" cm="1">
        <f t="array" ref="D392">IF((B392&lt;&gt;"")*(COUNTIF(Table2[ID],Class!B392)&lt;&gt;0),INDEX(Attendance_sorted!$A$1:$CV$500,MATCH(Class!B392,Attendance_sorted!$A$1:$A$500),COUNTIF(Table2[ID],Class!B392)+1),"")</f>
        <v/>
      </c>
      <c r="E392" s="77" t="str" cm="1">
        <f t="array" aca="1" ref="E392" ca="1">IF(B392&lt;&gt;"",SUM(('Attendance table'!$A$2:$A$501=Class!B392)*('Attendance table'!$B$2:$CW$501&lt;&gt;"")*('Attendance table'!$B$1:$CW$1&gt;DATE(YEAR(TODAY()),MONTH(TODAY()),DAY(TODAY())-MOD(WEEKDAY(TODAY())-6,7))-((Table3[حساب الحضور من اخر عدد مرات])*7))),"")</f>
        <v/>
      </c>
      <c r="F392" s="79" t="str" cm="1">
        <f t="array" ref="F392">IF(B392&lt;&gt;"",IF(E392*100/Table3[حساب الحضور من اخر عدد مرات]&gt;100,1,E392/Table3[حساب الحضور من اخر عدد مرات]),"")</f>
        <v/>
      </c>
      <c r="G392" s="77" t="str">
        <f>IF(B392&lt;&gt;"",_xlfn.XLOOKUP(B392,Table1[ID],Table1[tel2]),"")</f>
        <v/>
      </c>
      <c r="H392" s="77" t="str">
        <f>IF(B392&lt;&gt;"",_xlfn.XLOOKUP(B392,Table1[ID],Table1[tel4]),"")</f>
        <v/>
      </c>
      <c r="I392" s="77" t="str">
        <f>IF(B392&lt;&gt;"",_xlfn.XLOOKUP(B392,Table1[ID],Table1[tel3]),"")</f>
        <v/>
      </c>
      <c r="J392" s="77" t="str">
        <f>IF(B392&lt;&gt;"",_xlfn.XLOOKUP(B392,Table1[ID],Table1[tel1]),"")</f>
        <v/>
      </c>
      <c r="K392" s="77" t="str">
        <f>IF($B392&lt;&gt;"",_xlfn.XLOOKUP(B392,Table1[ID],Table1[address1]),"")</f>
        <v/>
      </c>
      <c r="L392" s="77" t="str">
        <f>IF($B392&lt;&gt;"",_xlfn.XLOOKUP(B392,Table1[ID],Table1[address2]),"")</f>
        <v/>
      </c>
      <c r="M392" s="77" t="str">
        <f>IF($B392&lt;&gt;"",_xlfn.XLOOKUP(B392,Table1[ID],Table1[address3]),"")</f>
        <v/>
      </c>
      <c r="N392" s="77" t="str">
        <f>IF($B392&lt;&gt;"",_xlfn.XLOOKUP(B392,Table1[ID],Table1[address4]),"")</f>
        <v/>
      </c>
      <c r="O392" s="77" t="str">
        <f>IF($B392&lt;&gt;"",_xlfn.XLOOKUP(B392,Table1[ID],Table1[address5]),"")</f>
        <v/>
      </c>
      <c r="P392" s="77" t="str">
        <f>IF($B392&lt;&gt;"",_xlfn.XLOOKUP(B392,Table1[ID],Table1[address7]),"")</f>
        <v/>
      </c>
      <c r="Q392" s="77" t="str">
        <f>IF($B392&lt;&gt;"",_xlfn.XLOOKUP(B392,Table1[ID],Table1[address6]),"")</f>
        <v/>
      </c>
      <c r="R392" s="76" t="str">
        <f>IF($B392&lt;&gt;"",_xlfn.XLOOKUP(B392,Table1[ID],Table1[bdate]),"")</f>
        <v/>
      </c>
      <c r="S392" s="77" t="str">
        <f>IF($B392&lt;&gt;"",_xlfn.XLOOKUP(B392,Table1[ID],Table1[school_job]),"")</f>
        <v/>
      </c>
      <c r="T392" s="77" t="str">
        <f>IF($B392&lt;&gt;"",_xlfn.XLOOKUP(B392,Table1[ID],Table1[con_father]),"")</f>
        <v/>
      </c>
      <c r="U392" s="77" t="str">
        <f>IF($B392&lt;&gt;"",_xlfn.XLOOKUP(B392,Table1[ID],Table1[notes]),"")</f>
        <v/>
      </c>
      <c r="V392" s="80" t="str">
        <f>IF(B392&lt;&gt;"",IF(_xlfn.FLOOR.MATH(B392,100)=0,"غير موزع",_xlfn.XLOOKUP(_xlfn.FLOOR.MATH(B392,100),Classes!$A$1:$A$8,Classes!$B$1:$B$8,"error")),"")</f>
        <v/>
      </c>
    </row>
    <row r="393" spans="1:22" s="3" customFormat="1">
      <c r="A393" s="72" t="str">
        <f>IF(B393&lt;&gt;"",IF(_xlfn.XLOOKUP(TEXT(B393,"#"),'Standard report'!$B$5:$B$505,'Standard report'!$C$5:$C$505,"nn")="Company","=HYPERLINK("&amp;""""&amp;"https://raw.githubusercontent.com/KyrillosMorgan/preparatory/main/"&amp;B393&amp;".jpg"&amp;""""&amp;",IMAGE("&amp;""""&amp;"https://raw.githubusercontent.com/KyrillosMorgan/preparatory/main/"&amp;B393&amp;".jpg"&amp;""""&amp;"))",""),"")</f>
        <v/>
      </c>
      <c r="B393" s="77"/>
      <c r="C393" s="77" t="str">
        <f>IF(B393&lt;&gt;"",_xlfn.XLOOKUP(Class!B393,Table1[ID],Table1[fname]),"")</f>
        <v/>
      </c>
      <c r="D393" s="76" t="str" cm="1">
        <f t="array" ref="D393">IF((B393&lt;&gt;"")*(COUNTIF(Table2[ID],Class!B393)&lt;&gt;0),INDEX(Attendance_sorted!$A$1:$CV$500,MATCH(Class!B393,Attendance_sorted!$A$1:$A$500),COUNTIF(Table2[ID],Class!B393)+1),"")</f>
        <v/>
      </c>
      <c r="E393" s="77" t="str" cm="1">
        <f t="array" aca="1" ref="E393" ca="1">IF(B393&lt;&gt;"",SUM(('Attendance table'!$A$2:$A$501=Class!B393)*('Attendance table'!$B$2:$CW$501&lt;&gt;"")*('Attendance table'!$B$1:$CW$1&gt;DATE(YEAR(TODAY()),MONTH(TODAY()),DAY(TODAY())-MOD(WEEKDAY(TODAY())-6,7))-((Table3[حساب الحضور من اخر عدد مرات])*7))),"")</f>
        <v/>
      </c>
      <c r="F393" s="79" t="str" cm="1">
        <f t="array" ref="F393">IF(B393&lt;&gt;"",IF(E393*100/Table3[حساب الحضور من اخر عدد مرات]&gt;100,1,E393/Table3[حساب الحضور من اخر عدد مرات]),"")</f>
        <v/>
      </c>
      <c r="G393" s="77" t="str">
        <f>IF(B393&lt;&gt;"",_xlfn.XLOOKUP(B393,Table1[ID],Table1[tel2]),"")</f>
        <v/>
      </c>
      <c r="H393" s="77" t="str">
        <f>IF(B393&lt;&gt;"",_xlfn.XLOOKUP(B393,Table1[ID],Table1[tel4]),"")</f>
        <v/>
      </c>
      <c r="I393" s="77" t="str">
        <f>IF(B393&lt;&gt;"",_xlfn.XLOOKUP(B393,Table1[ID],Table1[tel3]),"")</f>
        <v/>
      </c>
      <c r="J393" s="77" t="str">
        <f>IF(B393&lt;&gt;"",_xlfn.XLOOKUP(B393,Table1[ID],Table1[tel1]),"")</f>
        <v/>
      </c>
      <c r="K393" s="77" t="str">
        <f>IF($B393&lt;&gt;"",_xlfn.XLOOKUP(B393,Table1[ID],Table1[address1]),"")</f>
        <v/>
      </c>
      <c r="L393" s="77" t="str">
        <f>IF($B393&lt;&gt;"",_xlfn.XLOOKUP(B393,Table1[ID],Table1[address2]),"")</f>
        <v/>
      </c>
      <c r="M393" s="77" t="str">
        <f>IF($B393&lt;&gt;"",_xlfn.XLOOKUP(B393,Table1[ID],Table1[address3]),"")</f>
        <v/>
      </c>
      <c r="N393" s="77" t="str">
        <f>IF($B393&lt;&gt;"",_xlfn.XLOOKUP(B393,Table1[ID],Table1[address4]),"")</f>
        <v/>
      </c>
      <c r="O393" s="77" t="str">
        <f>IF($B393&lt;&gt;"",_xlfn.XLOOKUP(B393,Table1[ID],Table1[address5]),"")</f>
        <v/>
      </c>
      <c r="P393" s="77" t="str">
        <f>IF($B393&lt;&gt;"",_xlfn.XLOOKUP(B393,Table1[ID],Table1[address7]),"")</f>
        <v/>
      </c>
      <c r="Q393" s="77" t="str">
        <f>IF($B393&lt;&gt;"",_xlfn.XLOOKUP(B393,Table1[ID],Table1[address6]),"")</f>
        <v/>
      </c>
      <c r="R393" s="76" t="str">
        <f>IF($B393&lt;&gt;"",_xlfn.XLOOKUP(B393,Table1[ID],Table1[bdate]),"")</f>
        <v/>
      </c>
      <c r="S393" s="77" t="str">
        <f>IF($B393&lt;&gt;"",_xlfn.XLOOKUP(B393,Table1[ID],Table1[school_job]),"")</f>
        <v/>
      </c>
      <c r="T393" s="77" t="str">
        <f>IF($B393&lt;&gt;"",_xlfn.XLOOKUP(B393,Table1[ID],Table1[con_father]),"")</f>
        <v/>
      </c>
      <c r="U393" s="77" t="str">
        <f>IF($B393&lt;&gt;"",_xlfn.XLOOKUP(B393,Table1[ID],Table1[notes]),"")</f>
        <v/>
      </c>
      <c r="V393" s="80" t="str">
        <f>IF(B393&lt;&gt;"",IF(_xlfn.FLOOR.MATH(B393,100)=0,"غير موزع",_xlfn.XLOOKUP(_xlfn.FLOOR.MATH(B393,100),Classes!$A$1:$A$8,Classes!$B$1:$B$8,"error")),"")</f>
        <v/>
      </c>
    </row>
    <row r="394" spans="1:22" s="3" customFormat="1">
      <c r="A394" s="72" t="str">
        <f>IF(B394&lt;&gt;"",IF(_xlfn.XLOOKUP(TEXT(B394,"#"),'Standard report'!$B$5:$B$505,'Standard report'!$C$5:$C$505,"nn")="Company","=HYPERLINK("&amp;""""&amp;"https://raw.githubusercontent.com/KyrillosMorgan/preparatory/main/"&amp;B394&amp;".jpg"&amp;""""&amp;",IMAGE("&amp;""""&amp;"https://raw.githubusercontent.com/KyrillosMorgan/preparatory/main/"&amp;B394&amp;".jpg"&amp;""""&amp;"))",""),"")</f>
        <v/>
      </c>
      <c r="B394" s="77"/>
      <c r="C394" s="77" t="str">
        <f>IF(B394&lt;&gt;"",_xlfn.XLOOKUP(Class!B394,Table1[ID],Table1[fname]),"")</f>
        <v/>
      </c>
      <c r="D394" s="76" t="str" cm="1">
        <f t="array" ref="D394">IF((B394&lt;&gt;"")*(COUNTIF(Table2[ID],Class!B394)&lt;&gt;0),INDEX(Attendance_sorted!$A$1:$CV$500,MATCH(Class!B394,Attendance_sorted!$A$1:$A$500),COUNTIF(Table2[ID],Class!B394)+1),"")</f>
        <v/>
      </c>
      <c r="E394" s="77" t="str" cm="1">
        <f t="array" aca="1" ref="E394" ca="1">IF(B394&lt;&gt;"",SUM(('Attendance table'!$A$2:$A$501=Class!B394)*('Attendance table'!$B$2:$CW$501&lt;&gt;"")*('Attendance table'!$B$1:$CW$1&gt;DATE(YEAR(TODAY()),MONTH(TODAY()),DAY(TODAY())-MOD(WEEKDAY(TODAY())-6,7))-((Table3[حساب الحضور من اخر عدد مرات])*7))),"")</f>
        <v/>
      </c>
      <c r="F394" s="79" t="str" cm="1">
        <f t="array" ref="F394">IF(B394&lt;&gt;"",IF(E394*100/Table3[حساب الحضور من اخر عدد مرات]&gt;100,1,E394/Table3[حساب الحضور من اخر عدد مرات]),"")</f>
        <v/>
      </c>
      <c r="G394" s="77" t="str">
        <f>IF(B394&lt;&gt;"",_xlfn.XLOOKUP(B394,Table1[ID],Table1[tel2]),"")</f>
        <v/>
      </c>
      <c r="H394" s="77" t="str">
        <f>IF(B394&lt;&gt;"",_xlfn.XLOOKUP(B394,Table1[ID],Table1[tel4]),"")</f>
        <v/>
      </c>
      <c r="I394" s="77" t="str">
        <f>IF(B394&lt;&gt;"",_xlfn.XLOOKUP(B394,Table1[ID],Table1[tel3]),"")</f>
        <v/>
      </c>
      <c r="J394" s="77" t="str">
        <f>IF(B394&lt;&gt;"",_xlfn.XLOOKUP(B394,Table1[ID],Table1[tel1]),"")</f>
        <v/>
      </c>
      <c r="K394" s="77" t="str">
        <f>IF($B394&lt;&gt;"",_xlfn.XLOOKUP(B394,Table1[ID],Table1[address1]),"")</f>
        <v/>
      </c>
      <c r="L394" s="77" t="str">
        <f>IF($B394&lt;&gt;"",_xlfn.XLOOKUP(B394,Table1[ID],Table1[address2]),"")</f>
        <v/>
      </c>
      <c r="M394" s="77" t="str">
        <f>IF($B394&lt;&gt;"",_xlfn.XLOOKUP(B394,Table1[ID],Table1[address3]),"")</f>
        <v/>
      </c>
      <c r="N394" s="77" t="str">
        <f>IF($B394&lt;&gt;"",_xlfn.XLOOKUP(B394,Table1[ID],Table1[address4]),"")</f>
        <v/>
      </c>
      <c r="O394" s="77" t="str">
        <f>IF($B394&lt;&gt;"",_xlfn.XLOOKUP(B394,Table1[ID],Table1[address5]),"")</f>
        <v/>
      </c>
      <c r="P394" s="77" t="str">
        <f>IF($B394&lt;&gt;"",_xlfn.XLOOKUP(B394,Table1[ID],Table1[address7]),"")</f>
        <v/>
      </c>
      <c r="Q394" s="77" t="str">
        <f>IF($B394&lt;&gt;"",_xlfn.XLOOKUP(B394,Table1[ID],Table1[address6]),"")</f>
        <v/>
      </c>
      <c r="R394" s="76" t="str">
        <f>IF($B394&lt;&gt;"",_xlfn.XLOOKUP(B394,Table1[ID],Table1[bdate]),"")</f>
        <v/>
      </c>
      <c r="S394" s="77" t="str">
        <f>IF($B394&lt;&gt;"",_xlfn.XLOOKUP(B394,Table1[ID],Table1[school_job]),"")</f>
        <v/>
      </c>
      <c r="T394" s="77" t="str">
        <f>IF($B394&lt;&gt;"",_xlfn.XLOOKUP(B394,Table1[ID],Table1[con_father]),"")</f>
        <v/>
      </c>
      <c r="U394" s="77" t="str">
        <f>IF($B394&lt;&gt;"",_xlfn.XLOOKUP(B394,Table1[ID],Table1[notes]),"")</f>
        <v/>
      </c>
      <c r="V394" s="80" t="str">
        <f>IF(B394&lt;&gt;"",IF(_xlfn.FLOOR.MATH(B394,100)=0,"غير موزع",_xlfn.XLOOKUP(_xlfn.FLOOR.MATH(B394,100),Classes!$A$1:$A$8,Classes!$B$1:$B$8,"error")),"")</f>
        <v/>
      </c>
    </row>
    <row r="395" spans="1:22" s="3" customFormat="1">
      <c r="A395" s="72" t="str">
        <f>IF(B395&lt;&gt;"",IF(_xlfn.XLOOKUP(TEXT(B395,"#"),'Standard report'!$B$5:$B$505,'Standard report'!$C$5:$C$505,"nn")="Company","=HYPERLINK("&amp;""""&amp;"https://raw.githubusercontent.com/KyrillosMorgan/preparatory/main/"&amp;B395&amp;".jpg"&amp;""""&amp;",IMAGE("&amp;""""&amp;"https://raw.githubusercontent.com/KyrillosMorgan/preparatory/main/"&amp;B395&amp;".jpg"&amp;""""&amp;"))",""),"")</f>
        <v/>
      </c>
      <c r="B395" s="77"/>
      <c r="C395" s="77" t="str">
        <f>IF(B395&lt;&gt;"",_xlfn.XLOOKUP(Class!B395,Table1[ID],Table1[fname]),"")</f>
        <v/>
      </c>
      <c r="D395" s="76" t="str" cm="1">
        <f t="array" ref="D395">IF((B395&lt;&gt;"")*(COUNTIF(Table2[ID],Class!B395)&lt;&gt;0),INDEX(Attendance_sorted!$A$1:$CV$500,MATCH(Class!B395,Attendance_sorted!$A$1:$A$500),COUNTIF(Table2[ID],Class!B395)+1),"")</f>
        <v/>
      </c>
      <c r="E395" s="77" t="str" cm="1">
        <f t="array" aca="1" ref="E395" ca="1">IF(B395&lt;&gt;"",SUM(('Attendance table'!$A$2:$A$501=Class!B395)*('Attendance table'!$B$2:$CW$501&lt;&gt;"")*('Attendance table'!$B$1:$CW$1&gt;DATE(YEAR(TODAY()),MONTH(TODAY()),DAY(TODAY())-MOD(WEEKDAY(TODAY())-6,7))-((Table3[حساب الحضور من اخر عدد مرات])*7))),"")</f>
        <v/>
      </c>
      <c r="F395" s="79" t="str" cm="1">
        <f t="array" ref="F395">IF(B395&lt;&gt;"",IF(E395*100/Table3[حساب الحضور من اخر عدد مرات]&gt;100,1,E395/Table3[حساب الحضور من اخر عدد مرات]),"")</f>
        <v/>
      </c>
      <c r="G395" s="77" t="str">
        <f>IF(B395&lt;&gt;"",_xlfn.XLOOKUP(B395,Table1[ID],Table1[tel2]),"")</f>
        <v/>
      </c>
      <c r="H395" s="77" t="str">
        <f>IF(B395&lt;&gt;"",_xlfn.XLOOKUP(B395,Table1[ID],Table1[tel4]),"")</f>
        <v/>
      </c>
      <c r="I395" s="77" t="str">
        <f>IF(B395&lt;&gt;"",_xlfn.XLOOKUP(B395,Table1[ID],Table1[tel3]),"")</f>
        <v/>
      </c>
      <c r="J395" s="77" t="str">
        <f>IF(B395&lt;&gt;"",_xlfn.XLOOKUP(B395,Table1[ID],Table1[tel1]),"")</f>
        <v/>
      </c>
      <c r="K395" s="77" t="str">
        <f>IF($B395&lt;&gt;"",_xlfn.XLOOKUP(B395,Table1[ID],Table1[address1]),"")</f>
        <v/>
      </c>
      <c r="L395" s="77" t="str">
        <f>IF($B395&lt;&gt;"",_xlfn.XLOOKUP(B395,Table1[ID],Table1[address2]),"")</f>
        <v/>
      </c>
      <c r="M395" s="77" t="str">
        <f>IF($B395&lt;&gt;"",_xlfn.XLOOKUP(B395,Table1[ID],Table1[address3]),"")</f>
        <v/>
      </c>
      <c r="N395" s="77" t="str">
        <f>IF($B395&lt;&gt;"",_xlfn.XLOOKUP(B395,Table1[ID],Table1[address4]),"")</f>
        <v/>
      </c>
      <c r="O395" s="77" t="str">
        <f>IF($B395&lt;&gt;"",_xlfn.XLOOKUP(B395,Table1[ID],Table1[address5]),"")</f>
        <v/>
      </c>
      <c r="P395" s="77" t="str">
        <f>IF($B395&lt;&gt;"",_xlfn.XLOOKUP(B395,Table1[ID],Table1[address7]),"")</f>
        <v/>
      </c>
      <c r="Q395" s="77" t="str">
        <f>IF($B395&lt;&gt;"",_xlfn.XLOOKUP(B395,Table1[ID],Table1[address6]),"")</f>
        <v/>
      </c>
      <c r="R395" s="76" t="str">
        <f>IF($B395&lt;&gt;"",_xlfn.XLOOKUP(B395,Table1[ID],Table1[bdate]),"")</f>
        <v/>
      </c>
      <c r="S395" s="77" t="str">
        <f>IF($B395&lt;&gt;"",_xlfn.XLOOKUP(B395,Table1[ID],Table1[school_job]),"")</f>
        <v/>
      </c>
      <c r="T395" s="77" t="str">
        <f>IF($B395&lt;&gt;"",_xlfn.XLOOKUP(B395,Table1[ID],Table1[con_father]),"")</f>
        <v/>
      </c>
      <c r="U395" s="77" t="str">
        <f>IF($B395&lt;&gt;"",_xlfn.XLOOKUP(B395,Table1[ID],Table1[notes]),"")</f>
        <v/>
      </c>
      <c r="V395" s="80" t="str">
        <f>IF(B395&lt;&gt;"",IF(_xlfn.FLOOR.MATH(B395,100)=0,"غير موزع",_xlfn.XLOOKUP(_xlfn.FLOOR.MATH(B395,100),Classes!$A$1:$A$8,Classes!$B$1:$B$8,"error")),"")</f>
        <v/>
      </c>
    </row>
    <row r="396" spans="1:22" s="3" customFormat="1">
      <c r="A396" s="72" t="str">
        <f>IF(B396&lt;&gt;"",IF(_xlfn.XLOOKUP(TEXT(B396,"#"),'Standard report'!$B$5:$B$505,'Standard report'!$C$5:$C$505,"nn")="Company","=HYPERLINK("&amp;""""&amp;"https://raw.githubusercontent.com/KyrillosMorgan/preparatory/main/"&amp;B396&amp;".jpg"&amp;""""&amp;",IMAGE("&amp;""""&amp;"https://raw.githubusercontent.com/KyrillosMorgan/preparatory/main/"&amp;B396&amp;".jpg"&amp;""""&amp;"))",""),"")</f>
        <v/>
      </c>
      <c r="B396" s="77"/>
      <c r="C396" s="77" t="str">
        <f>IF(B396&lt;&gt;"",_xlfn.XLOOKUP(Class!B396,Table1[ID],Table1[fname]),"")</f>
        <v/>
      </c>
      <c r="D396" s="76" t="str" cm="1">
        <f t="array" ref="D396">IF((B396&lt;&gt;"")*(COUNTIF(Table2[ID],Class!B396)&lt;&gt;0),INDEX(Attendance_sorted!$A$1:$CV$500,MATCH(Class!B396,Attendance_sorted!$A$1:$A$500),COUNTIF(Table2[ID],Class!B396)+1),"")</f>
        <v/>
      </c>
      <c r="E396" s="77" t="str" cm="1">
        <f t="array" aca="1" ref="E396" ca="1">IF(B396&lt;&gt;"",SUM(('Attendance table'!$A$2:$A$501=Class!B396)*('Attendance table'!$B$2:$CW$501&lt;&gt;"")*('Attendance table'!$B$1:$CW$1&gt;DATE(YEAR(TODAY()),MONTH(TODAY()),DAY(TODAY())-MOD(WEEKDAY(TODAY())-6,7))-((Table3[حساب الحضور من اخر عدد مرات])*7))),"")</f>
        <v/>
      </c>
      <c r="F396" s="79" t="str" cm="1">
        <f t="array" ref="F396">IF(B396&lt;&gt;"",IF(E396*100/Table3[حساب الحضور من اخر عدد مرات]&gt;100,1,E396/Table3[حساب الحضور من اخر عدد مرات]),"")</f>
        <v/>
      </c>
      <c r="G396" s="77" t="str">
        <f>IF(B396&lt;&gt;"",_xlfn.XLOOKUP(B396,Table1[ID],Table1[tel2]),"")</f>
        <v/>
      </c>
      <c r="H396" s="77" t="str">
        <f>IF(B396&lt;&gt;"",_xlfn.XLOOKUP(B396,Table1[ID],Table1[tel4]),"")</f>
        <v/>
      </c>
      <c r="I396" s="77" t="str">
        <f>IF(B396&lt;&gt;"",_xlfn.XLOOKUP(B396,Table1[ID],Table1[tel3]),"")</f>
        <v/>
      </c>
      <c r="J396" s="77" t="str">
        <f>IF(B396&lt;&gt;"",_xlfn.XLOOKUP(B396,Table1[ID],Table1[tel1]),"")</f>
        <v/>
      </c>
      <c r="K396" s="77" t="str">
        <f>IF($B396&lt;&gt;"",_xlfn.XLOOKUP(B396,Table1[ID],Table1[address1]),"")</f>
        <v/>
      </c>
      <c r="L396" s="77" t="str">
        <f>IF($B396&lt;&gt;"",_xlfn.XLOOKUP(B396,Table1[ID],Table1[address2]),"")</f>
        <v/>
      </c>
      <c r="M396" s="77" t="str">
        <f>IF($B396&lt;&gt;"",_xlfn.XLOOKUP(B396,Table1[ID],Table1[address3]),"")</f>
        <v/>
      </c>
      <c r="N396" s="77" t="str">
        <f>IF($B396&lt;&gt;"",_xlfn.XLOOKUP(B396,Table1[ID],Table1[address4]),"")</f>
        <v/>
      </c>
      <c r="O396" s="77" t="str">
        <f>IF($B396&lt;&gt;"",_xlfn.XLOOKUP(B396,Table1[ID],Table1[address5]),"")</f>
        <v/>
      </c>
      <c r="P396" s="77" t="str">
        <f>IF($B396&lt;&gt;"",_xlfn.XLOOKUP(B396,Table1[ID],Table1[address7]),"")</f>
        <v/>
      </c>
      <c r="Q396" s="77" t="str">
        <f>IF($B396&lt;&gt;"",_xlfn.XLOOKUP(B396,Table1[ID],Table1[address6]),"")</f>
        <v/>
      </c>
      <c r="R396" s="76" t="str">
        <f>IF($B396&lt;&gt;"",_xlfn.XLOOKUP(B396,Table1[ID],Table1[bdate]),"")</f>
        <v/>
      </c>
      <c r="S396" s="77" t="str">
        <f>IF($B396&lt;&gt;"",_xlfn.XLOOKUP(B396,Table1[ID],Table1[school_job]),"")</f>
        <v/>
      </c>
      <c r="T396" s="77" t="str">
        <f>IF($B396&lt;&gt;"",_xlfn.XLOOKUP(B396,Table1[ID],Table1[con_father]),"")</f>
        <v/>
      </c>
      <c r="U396" s="77" t="str">
        <f>IF($B396&lt;&gt;"",_xlfn.XLOOKUP(B396,Table1[ID],Table1[notes]),"")</f>
        <v/>
      </c>
      <c r="V396" s="80" t="str">
        <f>IF(B396&lt;&gt;"",IF(_xlfn.FLOOR.MATH(B396,100)=0,"غير موزع",_xlfn.XLOOKUP(_xlfn.FLOOR.MATH(B396,100),Classes!$A$1:$A$8,Classes!$B$1:$B$8,"error")),"")</f>
        <v/>
      </c>
    </row>
    <row r="397" spans="1:22" s="3" customFormat="1">
      <c r="A397" s="72" t="str">
        <f>IF(B397&lt;&gt;"",IF(_xlfn.XLOOKUP(TEXT(B397,"#"),'Standard report'!$B$5:$B$505,'Standard report'!$C$5:$C$505,"nn")="Company","=HYPERLINK("&amp;""""&amp;"https://raw.githubusercontent.com/KyrillosMorgan/preparatory/main/"&amp;B397&amp;".jpg"&amp;""""&amp;",IMAGE("&amp;""""&amp;"https://raw.githubusercontent.com/KyrillosMorgan/preparatory/main/"&amp;B397&amp;".jpg"&amp;""""&amp;"))",""),"")</f>
        <v/>
      </c>
      <c r="B397" s="77"/>
      <c r="C397" s="77" t="str">
        <f>IF(B397&lt;&gt;"",_xlfn.XLOOKUP(Class!B397,Table1[ID],Table1[fname]),"")</f>
        <v/>
      </c>
      <c r="D397" s="76" t="str" cm="1">
        <f t="array" ref="D397">IF((B397&lt;&gt;"")*(COUNTIF(Table2[ID],Class!B397)&lt;&gt;0),INDEX(Attendance_sorted!$A$1:$CV$500,MATCH(Class!B397,Attendance_sorted!$A$1:$A$500),COUNTIF(Table2[ID],Class!B397)+1),"")</f>
        <v/>
      </c>
      <c r="E397" s="77" t="str" cm="1">
        <f t="array" aca="1" ref="E397" ca="1">IF(B397&lt;&gt;"",SUM(('Attendance table'!$A$2:$A$501=Class!B397)*('Attendance table'!$B$2:$CW$501&lt;&gt;"")*('Attendance table'!$B$1:$CW$1&gt;DATE(YEAR(TODAY()),MONTH(TODAY()),DAY(TODAY())-MOD(WEEKDAY(TODAY())-6,7))-((Table3[حساب الحضور من اخر عدد مرات])*7))),"")</f>
        <v/>
      </c>
      <c r="F397" s="79" t="str" cm="1">
        <f t="array" ref="F397">IF(B397&lt;&gt;"",IF(E397*100/Table3[حساب الحضور من اخر عدد مرات]&gt;100,1,E397/Table3[حساب الحضور من اخر عدد مرات]),"")</f>
        <v/>
      </c>
      <c r="G397" s="77" t="str">
        <f>IF(B397&lt;&gt;"",_xlfn.XLOOKUP(B397,Table1[ID],Table1[tel2]),"")</f>
        <v/>
      </c>
      <c r="H397" s="77" t="str">
        <f>IF(B397&lt;&gt;"",_xlfn.XLOOKUP(B397,Table1[ID],Table1[tel4]),"")</f>
        <v/>
      </c>
      <c r="I397" s="77" t="str">
        <f>IF(B397&lt;&gt;"",_xlfn.XLOOKUP(B397,Table1[ID],Table1[tel3]),"")</f>
        <v/>
      </c>
      <c r="J397" s="77" t="str">
        <f>IF(B397&lt;&gt;"",_xlfn.XLOOKUP(B397,Table1[ID],Table1[tel1]),"")</f>
        <v/>
      </c>
      <c r="K397" s="77" t="str">
        <f>IF($B397&lt;&gt;"",_xlfn.XLOOKUP(B397,Table1[ID],Table1[address1]),"")</f>
        <v/>
      </c>
      <c r="L397" s="77" t="str">
        <f>IF($B397&lt;&gt;"",_xlfn.XLOOKUP(B397,Table1[ID],Table1[address2]),"")</f>
        <v/>
      </c>
      <c r="M397" s="77" t="str">
        <f>IF($B397&lt;&gt;"",_xlfn.XLOOKUP(B397,Table1[ID],Table1[address3]),"")</f>
        <v/>
      </c>
      <c r="N397" s="77" t="str">
        <f>IF($B397&lt;&gt;"",_xlfn.XLOOKUP(B397,Table1[ID],Table1[address4]),"")</f>
        <v/>
      </c>
      <c r="O397" s="77" t="str">
        <f>IF($B397&lt;&gt;"",_xlfn.XLOOKUP(B397,Table1[ID],Table1[address5]),"")</f>
        <v/>
      </c>
      <c r="P397" s="77" t="str">
        <f>IF($B397&lt;&gt;"",_xlfn.XLOOKUP(B397,Table1[ID],Table1[address7]),"")</f>
        <v/>
      </c>
      <c r="Q397" s="77" t="str">
        <f>IF($B397&lt;&gt;"",_xlfn.XLOOKUP(B397,Table1[ID],Table1[address6]),"")</f>
        <v/>
      </c>
      <c r="R397" s="76" t="str">
        <f>IF($B397&lt;&gt;"",_xlfn.XLOOKUP(B397,Table1[ID],Table1[bdate]),"")</f>
        <v/>
      </c>
      <c r="S397" s="77" t="str">
        <f>IF($B397&lt;&gt;"",_xlfn.XLOOKUP(B397,Table1[ID],Table1[school_job]),"")</f>
        <v/>
      </c>
      <c r="T397" s="77" t="str">
        <f>IF($B397&lt;&gt;"",_xlfn.XLOOKUP(B397,Table1[ID],Table1[con_father]),"")</f>
        <v/>
      </c>
      <c r="U397" s="77" t="str">
        <f>IF($B397&lt;&gt;"",_xlfn.XLOOKUP(B397,Table1[ID],Table1[notes]),"")</f>
        <v/>
      </c>
      <c r="V397" s="80" t="str">
        <f>IF(B397&lt;&gt;"",IF(_xlfn.FLOOR.MATH(B397,100)=0,"غير موزع",_xlfn.XLOOKUP(_xlfn.FLOOR.MATH(B397,100),Classes!$A$1:$A$8,Classes!$B$1:$B$8,"error")),"")</f>
        <v/>
      </c>
    </row>
    <row r="398" spans="1:22" s="3" customFormat="1">
      <c r="A398" s="72" t="str">
        <f>IF(B398&lt;&gt;"",IF(_xlfn.XLOOKUP(TEXT(B398,"#"),'Standard report'!$B$5:$B$505,'Standard report'!$C$5:$C$505,"nn")="Company","=HYPERLINK("&amp;""""&amp;"https://raw.githubusercontent.com/KyrillosMorgan/preparatory/main/"&amp;B398&amp;".jpg"&amp;""""&amp;",IMAGE("&amp;""""&amp;"https://raw.githubusercontent.com/KyrillosMorgan/preparatory/main/"&amp;B398&amp;".jpg"&amp;""""&amp;"))",""),"")</f>
        <v/>
      </c>
      <c r="B398" s="77"/>
      <c r="C398" s="77" t="str">
        <f>IF(B398&lt;&gt;"",_xlfn.XLOOKUP(Class!B398,Table1[ID],Table1[fname]),"")</f>
        <v/>
      </c>
      <c r="D398" s="76" t="str" cm="1">
        <f t="array" ref="D398">IF((B398&lt;&gt;"")*(COUNTIF(Table2[ID],Class!B398)&lt;&gt;0),INDEX(Attendance_sorted!$A$1:$CV$500,MATCH(Class!B398,Attendance_sorted!$A$1:$A$500),COUNTIF(Table2[ID],Class!B398)+1),"")</f>
        <v/>
      </c>
      <c r="E398" s="77" t="str" cm="1">
        <f t="array" aca="1" ref="E398" ca="1">IF(B398&lt;&gt;"",SUM(('Attendance table'!$A$2:$A$501=Class!B398)*('Attendance table'!$B$2:$CW$501&lt;&gt;"")*('Attendance table'!$B$1:$CW$1&gt;DATE(YEAR(TODAY()),MONTH(TODAY()),DAY(TODAY())-MOD(WEEKDAY(TODAY())-6,7))-((Table3[حساب الحضور من اخر عدد مرات])*7))),"")</f>
        <v/>
      </c>
      <c r="F398" s="79" t="str" cm="1">
        <f t="array" ref="F398">IF(B398&lt;&gt;"",IF(E398*100/Table3[حساب الحضور من اخر عدد مرات]&gt;100,1,E398/Table3[حساب الحضور من اخر عدد مرات]),"")</f>
        <v/>
      </c>
      <c r="G398" s="77" t="str">
        <f>IF(B398&lt;&gt;"",_xlfn.XLOOKUP(B398,Table1[ID],Table1[tel2]),"")</f>
        <v/>
      </c>
      <c r="H398" s="77" t="str">
        <f>IF(B398&lt;&gt;"",_xlfn.XLOOKUP(B398,Table1[ID],Table1[tel4]),"")</f>
        <v/>
      </c>
      <c r="I398" s="77" t="str">
        <f>IF(B398&lt;&gt;"",_xlfn.XLOOKUP(B398,Table1[ID],Table1[tel3]),"")</f>
        <v/>
      </c>
      <c r="J398" s="77" t="str">
        <f>IF(B398&lt;&gt;"",_xlfn.XLOOKUP(B398,Table1[ID],Table1[tel1]),"")</f>
        <v/>
      </c>
      <c r="K398" s="77" t="str">
        <f>IF($B398&lt;&gt;"",_xlfn.XLOOKUP(B398,Table1[ID],Table1[address1]),"")</f>
        <v/>
      </c>
      <c r="L398" s="77" t="str">
        <f>IF($B398&lt;&gt;"",_xlfn.XLOOKUP(B398,Table1[ID],Table1[address2]),"")</f>
        <v/>
      </c>
      <c r="M398" s="77" t="str">
        <f>IF($B398&lt;&gt;"",_xlfn.XLOOKUP(B398,Table1[ID],Table1[address3]),"")</f>
        <v/>
      </c>
      <c r="N398" s="77" t="str">
        <f>IF($B398&lt;&gt;"",_xlfn.XLOOKUP(B398,Table1[ID],Table1[address4]),"")</f>
        <v/>
      </c>
      <c r="O398" s="77" t="str">
        <f>IF($B398&lt;&gt;"",_xlfn.XLOOKUP(B398,Table1[ID],Table1[address5]),"")</f>
        <v/>
      </c>
      <c r="P398" s="77" t="str">
        <f>IF($B398&lt;&gt;"",_xlfn.XLOOKUP(B398,Table1[ID],Table1[address7]),"")</f>
        <v/>
      </c>
      <c r="Q398" s="77" t="str">
        <f>IF($B398&lt;&gt;"",_xlfn.XLOOKUP(B398,Table1[ID],Table1[address6]),"")</f>
        <v/>
      </c>
      <c r="R398" s="76" t="str">
        <f>IF($B398&lt;&gt;"",_xlfn.XLOOKUP(B398,Table1[ID],Table1[bdate]),"")</f>
        <v/>
      </c>
      <c r="S398" s="77" t="str">
        <f>IF($B398&lt;&gt;"",_xlfn.XLOOKUP(B398,Table1[ID],Table1[school_job]),"")</f>
        <v/>
      </c>
      <c r="T398" s="77" t="str">
        <f>IF($B398&lt;&gt;"",_xlfn.XLOOKUP(B398,Table1[ID],Table1[con_father]),"")</f>
        <v/>
      </c>
      <c r="U398" s="77" t="str">
        <f>IF($B398&lt;&gt;"",_xlfn.XLOOKUP(B398,Table1[ID],Table1[notes]),"")</f>
        <v/>
      </c>
      <c r="V398" s="80" t="str">
        <f>IF(B398&lt;&gt;"",IF(_xlfn.FLOOR.MATH(B398,100)=0,"غير موزع",_xlfn.XLOOKUP(_xlfn.FLOOR.MATH(B398,100),Classes!$A$1:$A$8,Classes!$B$1:$B$8,"error")),"")</f>
        <v/>
      </c>
    </row>
    <row r="399" spans="1:22" s="3" customFormat="1">
      <c r="A399" s="72" t="str">
        <f>IF(B399&lt;&gt;"",IF(_xlfn.XLOOKUP(TEXT(B399,"#"),'Standard report'!$B$5:$B$505,'Standard report'!$C$5:$C$505,"nn")="Company","=HYPERLINK("&amp;""""&amp;"https://raw.githubusercontent.com/KyrillosMorgan/preparatory/main/"&amp;B399&amp;".jpg"&amp;""""&amp;",IMAGE("&amp;""""&amp;"https://raw.githubusercontent.com/KyrillosMorgan/preparatory/main/"&amp;B399&amp;".jpg"&amp;""""&amp;"))",""),"")</f>
        <v/>
      </c>
      <c r="B399" s="77"/>
      <c r="C399" s="77" t="str">
        <f>IF(B399&lt;&gt;"",_xlfn.XLOOKUP(Class!B399,Table1[ID],Table1[fname]),"")</f>
        <v/>
      </c>
      <c r="D399" s="76" t="str" cm="1">
        <f t="array" ref="D399">IF((B399&lt;&gt;"")*(COUNTIF(Table2[ID],Class!B399)&lt;&gt;0),INDEX(Attendance_sorted!$A$1:$CV$500,MATCH(Class!B399,Attendance_sorted!$A$1:$A$500),COUNTIF(Table2[ID],Class!B399)+1),"")</f>
        <v/>
      </c>
      <c r="E399" s="77" t="str" cm="1">
        <f t="array" aca="1" ref="E399" ca="1">IF(B399&lt;&gt;"",SUM(('Attendance table'!$A$2:$A$501=Class!B399)*('Attendance table'!$B$2:$CW$501&lt;&gt;"")*('Attendance table'!$B$1:$CW$1&gt;DATE(YEAR(TODAY()),MONTH(TODAY()),DAY(TODAY())-MOD(WEEKDAY(TODAY())-6,7))-((Table3[حساب الحضور من اخر عدد مرات])*7))),"")</f>
        <v/>
      </c>
      <c r="F399" s="79" t="str" cm="1">
        <f t="array" ref="F399">IF(B399&lt;&gt;"",IF(E399*100/Table3[حساب الحضور من اخر عدد مرات]&gt;100,1,E399/Table3[حساب الحضور من اخر عدد مرات]),"")</f>
        <v/>
      </c>
      <c r="G399" s="77" t="str">
        <f>IF(B399&lt;&gt;"",_xlfn.XLOOKUP(B399,Table1[ID],Table1[tel2]),"")</f>
        <v/>
      </c>
      <c r="H399" s="77" t="str">
        <f>IF(B399&lt;&gt;"",_xlfn.XLOOKUP(B399,Table1[ID],Table1[tel4]),"")</f>
        <v/>
      </c>
      <c r="I399" s="77" t="str">
        <f>IF(B399&lt;&gt;"",_xlfn.XLOOKUP(B399,Table1[ID],Table1[tel3]),"")</f>
        <v/>
      </c>
      <c r="J399" s="77" t="str">
        <f>IF(B399&lt;&gt;"",_xlfn.XLOOKUP(B399,Table1[ID],Table1[tel1]),"")</f>
        <v/>
      </c>
      <c r="K399" s="77" t="str">
        <f>IF($B399&lt;&gt;"",_xlfn.XLOOKUP(B399,Table1[ID],Table1[address1]),"")</f>
        <v/>
      </c>
      <c r="L399" s="77" t="str">
        <f>IF($B399&lt;&gt;"",_xlfn.XLOOKUP(B399,Table1[ID],Table1[address2]),"")</f>
        <v/>
      </c>
      <c r="M399" s="77" t="str">
        <f>IF($B399&lt;&gt;"",_xlfn.XLOOKUP(B399,Table1[ID],Table1[address3]),"")</f>
        <v/>
      </c>
      <c r="N399" s="77" t="str">
        <f>IF($B399&lt;&gt;"",_xlfn.XLOOKUP(B399,Table1[ID],Table1[address4]),"")</f>
        <v/>
      </c>
      <c r="O399" s="77" t="str">
        <f>IF($B399&lt;&gt;"",_xlfn.XLOOKUP(B399,Table1[ID],Table1[address5]),"")</f>
        <v/>
      </c>
      <c r="P399" s="77" t="str">
        <f>IF($B399&lt;&gt;"",_xlfn.XLOOKUP(B399,Table1[ID],Table1[address7]),"")</f>
        <v/>
      </c>
      <c r="Q399" s="77" t="str">
        <f>IF($B399&lt;&gt;"",_xlfn.XLOOKUP(B399,Table1[ID],Table1[address6]),"")</f>
        <v/>
      </c>
      <c r="R399" s="76" t="str">
        <f>IF($B399&lt;&gt;"",_xlfn.XLOOKUP(B399,Table1[ID],Table1[bdate]),"")</f>
        <v/>
      </c>
      <c r="S399" s="77" t="str">
        <f>IF($B399&lt;&gt;"",_xlfn.XLOOKUP(B399,Table1[ID],Table1[school_job]),"")</f>
        <v/>
      </c>
      <c r="T399" s="77" t="str">
        <f>IF($B399&lt;&gt;"",_xlfn.XLOOKUP(B399,Table1[ID],Table1[con_father]),"")</f>
        <v/>
      </c>
      <c r="U399" s="77" t="str">
        <f>IF($B399&lt;&gt;"",_xlfn.XLOOKUP(B399,Table1[ID],Table1[notes]),"")</f>
        <v/>
      </c>
      <c r="V399" s="80" t="str">
        <f>IF(B399&lt;&gt;"",IF(_xlfn.FLOOR.MATH(B399,100)=0,"غير موزع",_xlfn.XLOOKUP(_xlfn.FLOOR.MATH(B399,100),Classes!$A$1:$A$8,Classes!$B$1:$B$8,"error")),"")</f>
        <v/>
      </c>
    </row>
    <row r="400" spans="1:22" s="3" customFormat="1">
      <c r="A400" s="72" t="str">
        <f>IF(B400&lt;&gt;"",IF(_xlfn.XLOOKUP(TEXT(B400,"#"),'Standard report'!$B$5:$B$505,'Standard report'!$C$5:$C$505,"nn")="Company","=HYPERLINK("&amp;""""&amp;"https://raw.githubusercontent.com/KyrillosMorgan/preparatory/main/"&amp;B400&amp;".jpg"&amp;""""&amp;",IMAGE("&amp;""""&amp;"https://raw.githubusercontent.com/KyrillosMorgan/preparatory/main/"&amp;B400&amp;".jpg"&amp;""""&amp;"))",""),"")</f>
        <v/>
      </c>
      <c r="B400" s="77"/>
      <c r="C400" s="77" t="str">
        <f>IF(B400&lt;&gt;"",_xlfn.XLOOKUP(Class!B400,Table1[ID],Table1[fname]),"")</f>
        <v/>
      </c>
      <c r="D400" s="76" t="str" cm="1">
        <f t="array" ref="D400">IF((B400&lt;&gt;"")*(COUNTIF(Table2[ID],Class!B400)&lt;&gt;0),INDEX(Attendance_sorted!$A$1:$CV$500,MATCH(Class!B400,Attendance_sorted!$A$1:$A$500),COUNTIF(Table2[ID],Class!B400)+1),"")</f>
        <v/>
      </c>
      <c r="E400" s="77" t="str" cm="1">
        <f t="array" aca="1" ref="E400" ca="1">IF(B400&lt;&gt;"",SUM(('Attendance table'!$A$2:$A$501=Class!B400)*('Attendance table'!$B$2:$CW$501&lt;&gt;"")*('Attendance table'!$B$1:$CW$1&gt;DATE(YEAR(TODAY()),MONTH(TODAY()),DAY(TODAY())-MOD(WEEKDAY(TODAY())-6,7))-((Table3[حساب الحضور من اخر عدد مرات])*7))),"")</f>
        <v/>
      </c>
      <c r="F400" s="79" t="str" cm="1">
        <f t="array" ref="F400">IF(B400&lt;&gt;"",IF(E400*100/Table3[حساب الحضور من اخر عدد مرات]&gt;100,1,E400/Table3[حساب الحضور من اخر عدد مرات]),"")</f>
        <v/>
      </c>
      <c r="G400" s="77" t="str">
        <f>IF(B400&lt;&gt;"",_xlfn.XLOOKUP(B400,Table1[ID],Table1[tel2]),"")</f>
        <v/>
      </c>
      <c r="H400" s="77" t="str">
        <f>IF(B400&lt;&gt;"",_xlfn.XLOOKUP(B400,Table1[ID],Table1[tel4]),"")</f>
        <v/>
      </c>
      <c r="I400" s="77" t="str">
        <f>IF(B400&lt;&gt;"",_xlfn.XLOOKUP(B400,Table1[ID],Table1[tel3]),"")</f>
        <v/>
      </c>
      <c r="J400" s="77" t="str">
        <f>IF(B400&lt;&gt;"",_xlfn.XLOOKUP(B400,Table1[ID],Table1[tel1]),"")</f>
        <v/>
      </c>
      <c r="K400" s="77" t="str">
        <f>IF($B400&lt;&gt;"",_xlfn.XLOOKUP(B400,Table1[ID],Table1[address1]),"")</f>
        <v/>
      </c>
      <c r="L400" s="77" t="str">
        <f>IF($B400&lt;&gt;"",_xlfn.XLOOKUP(B400,Table1[ID],Table1[address2]),"")</f>
        <v/>
      </c>
      <c r="M400" s="77" t="str">
        <f>IF($B400&lt;&gt;"",_xlfn.XLOOKUP(B400,Table1[ID],Table1[address3]),"")</f>
        <v/>
      </c>
      <c r="N400" s="77" t="str">
        <f>IF($B400&lt;&gt;"",_xlfn.XLOOKUP(B400,Table1[ID],Table1[address4]),"")</f>
        <v/>
      </c>
      <c r="O400" s="77" t="str">
        <f>IF($B400&lt;&gt;"",_xlfn.XLOOKUP(B400,Table1[ID],Table1[address5]),"")</f>
        <v/>
      </c>
      <c r="P400" s="77" t="str">
        <f>IF($B400&lt;&gt;"",_xlfn.XLOOKUP(B400,Table1[ID],Table1[address7]),"")</f>
        <v/>
      </c>
      <c r="Q400" s="77" t="str">
        <f>IF($B400&lt;&gt;"",_xlfn.XLOOKUP(B400,Table1[ID],Table1[address6]),"")</f>
        <v/>
      </c>
      <c r="R400" s="76" t="str">
        <f>IF($B400&lt;&gt;"",_xlfn.XLOOKUP(B400,Table1[ID],Table1[bdate]),"")</f>
        <v/>
      </c>
      <c r="S400" s="77" t="str">
        <f>IF($B400&lt;&gt;"",_xlfn.XLOOKUP(B400,Table1[ID],Table1[school_job]),"")</f>
        <v/>
      </c>
      <c r="T400" s="77" t="str">
        <f>IF($B400&lt;&gt;"",_xlfn.XLOOKUP(B400,Table1[ID],Table1[con_father]),"")</f>
        <v/>
      </c>
      <c r="U400" s="77" t="str">
        <f>IF($B400&lt;&gt;"",_xlfn.XLOOKUP(B400,Table1[ID],Table1[notes]),"")</f>
        <v/>
      </c>
      <c r="V400" s="80" t="str">
        <f>IF(B400&lt;&gt;"",IF(_xlfn.FLOOR.MATH(B400,100)=0,"غير موزع",_xlfn.XLOOKUP(_xlfn.FLOOR.MATH(B400,100),Classes!$A$1:$A$8,Classes!$B$1:$B$8,"error")),"")</f>
        <v/>
      </c>
    </row>
    <row r="401" spans="1:22" s="3" customFormat="1">
      <c r="A401" s="72" t="str">
        <f>IF(B401&lt;&gt;"",IF(_xlfn.XLOOKUP(TEXT(B401,"#"),'Standard report'!$B$5:$B$505,'Standard report'!$C$5:$C$505,"nn")="Company","=HYPERLINK("&amp;""""&amp;"https://raw.githubusercontent.com/KyrillosMorgan/preparatory/main/"&amp;B401&amp;".jpg"&amp;""""&amp;",IMAGE("&amp;""""&amp;"https://raw.githubusercontent.com/KyrillosMorgan/preparatory/main/"&amp;B401&amp;".jpg"&amp;""""&amp;"))",""),"")</f>
        <v/>
      </c>
      <c r="B401" s="77"/>
      <c r="C401" s="77" t="str">
        <f>IF(B401&lt;&gt;"",_xlfn.XLOOKUP(Class!B401,Table1[ID],Table1[fname]),"")</f>
        <v/>
      </c>
      <c r="D401" s="76" t="str" cm="1">
        <f t="array" ref="D401">IF((B401&lt;&gt;"")*(COUNTIF(Table2[ID],Class!B401)&lt;&gt;0),INDEX(Attendance_sorted!$A$1:$CV$500,MATCH(Class!B401,Attendance_sorted!$A$1:$A$500),COUNTIF(Table2[ID],Class!B401)+1),"")</f>
        <v/>
      </c>
      <c r="E401" s="77" t="str" cm="1">
        <f t="array" aca="1" ref="E401" ca="1">IF(B401&lt;&gt;"",SUM(('Attendance table'!$A$2:$A$501=Class!B401)*('Attendance table'!$B$2:$CW$501&lt;&gt;"")*('Attendance table'!$B$1:$CW$1&gt;DATE(YEAR(TODAY()),MONTH(TODAY()),DAY(TODAY())-MOD(WEEKDAY(TODAY())-6,7))-((Table3[حساب الحضور من اخر عدد مرات])*7))),"")</f>
        <v/>
      </c>
      <c r="F401" s="79" t="str" cm="1">
        <f t="array" ref="F401">IF(B401&lt;&gt;"",IF(E401*100/Table3[حساب الحضور من اخر عدد مرات]&gt;100,1,E401/Table3[حساب الحضور من اخر عدد مرات]),"")</f>
        <v/>
      </c>
      <c r="G401" s="77" t="str">
        <f>IF(B401&lt;&gt;"",_xlfn.XLOOKUP(B401,Table1[ID],Table1[tel2]),"")</f>
        <v/>
      </c>
      <c r="H401" s="77" t="str">
        <f>IF(B401&lt;&gt;"",_xlfn.XLOOKUP(B401,Table1[ID],Table1[tel4]),"")</f>
        <v/>
      </c>
      <c r="I401" s="77" t="str">
        <f>IF(B401&lt;&gt;"",_xlfn.XLOOKUP(B401,Table1[ID],Table1[tel3]),"")</f>
        <v/>
      </c>
      <c r="J401" s="77" t="str">
        <f>IF(B401&lt;&gt;"",_xlfn.XLOOKUP(B401,Table1[ID],Table1[tel1]),"")</f>
        <v/>
      </c>
      <c r="K401" s="77" t="str">
        <f>IF($B401&lt;&gt;"",_xlfn.XLOOKUP(B401,Table1[ID],Table1[address1]),"")</f>
        <v/>
      </c>
      <c r="L401" s="77" t="str">
        <f>IF($B401&lt;&gt;"",_xlfn.XLOOKUP(B401,Table1[ID],Table1[address2]),"")</f>
        <v/>
      </c>
      <c r="M401" s="77" t="str">
        <f>IF($B401&lt;&gt;"",_xlfn.XLOOKUP(B401,Table1[ID],Table1[address3]),"")</f>
        <v/>
      </c>
      <c r="N401" s="77" t="str">
        <f>IF($B401&lt;&gt;"",_xlfn.XLOOKUP(B401,Table1[ID],Table1[address4]),"")</f>
        <v/>
      </c>
      <c r="O401" s="77" t="str">
        <f>IF($B401&lt;&gt;"",_xlfn.XLOOKUP(B401,Table1[ID],Table1[address5]),"")</f>
        <v/>
      </c>
      <c r="P401" s="77" t="str">
        <f>IF($B401&lt;&gt;"",_xlfn.XLOOKUP(B401,Table1[ID],Table1[address7]),"")</f>
        <v/>
      </c>
      <c r="Q401" s="77" t="str">
        <f>IF($B401&lt;&gt;"",_xlfn.XLOOKUP(B401,Table1[ID],Table1[address6]),"")</f>
        <v/>
      </c>
      <c r="R401" s="76" t="str">
        <f>IF($B401&lt;&gt;"",_xlfn.XLOOKUP(B401,Table1[ID],Table1[bdate]),"")</f>
        <v/>
      </c>
      <c r="S401" s="77" t="str">
        <f>IF($B401&lt;&gt;"",_xlfn.XLOOKUP(B401,Table1[ID],Table1[school_job]),"")</f>
        <v/>
      </c>
      <c r="T401" s="77" t="str">
        <f>IF($B401&lt;&gt;"",_xlfn.XLOOKUP(B401,Table1[ID],Table1[con_father]),"")</f>
        <v/>
      </c>
      <c r="U401" s="77" t="str">
        <f>IF($B401&lt;&gt;"",_xlfn.XLOOKUP(B401,Table1[ID],Table1[notes]),"")</f>
        <v/>
      </c>
      <c r="V401" s="80" t="str">
        <f>IF(B401&lt;&gt;"",IF(_xlfn.FLOOR.MATH(B401,100)=0,"غير موزع",_xlfn.XLOOKUP(_xlfn.FLOOR.MATH(B401,100),Classes!$A$1:$A$8,Classes!$B$1:$B$8,"error")),"")</f>
        <v/>
      </c>
    </row>
    <row r="402" spans="1:22" s="3" customFormat="1">
      <c r="A402" s="72" t="str">
        <f>IF(B402&lt;&gt;"",IF(_xlfn.XLOOKUP(TEXT(B402,"#"),'Standard report'!$B$5:$B$505,'Standard report'!$C$5:$C$505,"nn")="Company","=HYPERLINK("&amp;""""&amp;"https://raw.githubusercontent.com/KyrillosMorgan/preparatory/main/"&amp;B402&amp;".jpg"&amp;""""&amp;",IMAGE("&amp;""""&amp;"https://raw.githubusercontent.com/KyrillosMorgan/preparatory/main/"&amp;B402&amp;".jpg"&amp;""""&amp;"))",""),"")</f>
        <v/>
      </c>
      <c r="B402" s="77"/>
      <c r="C402" s="77" t="str">
        <f>IF(B402&lt;&gt;"",_xlfn.XLOOKUP(Class!B402,Table1[ID],Table1[fname]),"")</f>
        <v/>
      </c>
      <c r="D402" s="76" t="str" cm="1">
        <f t="array" ref="D402">IF((B402&lt;&gt;"")*(COUNTIF(Table2[ID],Class!B402)&lt;&gt;0),INDEX(Attendance_sorted!$A$1:$CV$500,MATCH(Class!B402,Attendance_sorted!$A$1:$A$500),COUNTIF(Table2[ID],Class!B402)+1),"")</f>
        <v/>
      </c>
      <c r="E402" s="77" t="str" cm="1">
        <f t="array" aca="1" ref="E402" ca="1">IF(B402&lt;&gt;"",SUM(('Attendance table'!$A$2:$A$501=Class!B402)*('Attendance table'!$B$2:$CW$501&lt;&gt;"")*('Attendance table'!$B$1:$CW$1&gt;DATE(YEAR(TODAY()),MONTH(TODAY()),DAY(TODAY())-MOD(WEEKDAY(TODAY())-6,7))-((Table3[حساب الحضور من اخر عدد مرات])*7))),"")</f>
        <v/>
      </c>
      <c r="F402" s="79" t="str" cm="1">
        <f t="array" ref="F402">IF(B402&lt;&gt;"",IF(E402*100/Table3[حساب الحضور من اخر عدد مرات]&gt;100,1,E402/Table3[حساب الحضور من اخر عدد مرات]),"")</f>
        <v/>
      </c>
      <c r="G402" s="77" t="str">
        <f>IF(B402&lt;&gt;"",_xlfn.XLOOKUP(B402,Table1[ID],Table1[tel2]),"")</f>
        <v/>
      </c>
      <c r="H402" s="77" t="str">
        <f>IF(B402&lt;&gt;"",_xlfn.XLOOKUP(B402,Table1[ID],Table1[tel4]),"")</f>
        <v/>
      </c>
      <c r="I402" s="77" t="str">
        <f>IF(B402&lt;&gt;"",_xlfn.XLOOKUP(B402,Table1[ID],Table1[tel3]),"")</f>
        <v/>
      </c>
      <c r="J402" s="77" t="str">
        <f>IF(B402&lt;&gt;"",_xlfn.XLOOKUP(B402,Table1[ID],Table1[tel1]),"")</f>
        <v/>
      </c>
      <c r="K402" s="77" t="str">
        <f>IF($B402&lt;&gt;"",_xlfn.XLOOKUP(B402,Table1[ID],Table1[address1]),"")</f>
        <v/>
      </c>
      <c r="L402" s="77" t="str">
        <f>IF($B402&lt;&gt;"",_xlfn.XLOOKUP(B402,Table1[ID],Table1[address2]),"")</f>
        <v/>
      </c>
      <c r="M402" s="77" t="str">
        <f>IF($B402&lt;&gt;"",_xlfn.XLOOKUP(B402,Table1[ID],Table1[address3]),"")</f>
        <v/>
      </c>
      <c r="N402" s="77" t="str">
        <f>IF($B402&lt;&gt;"",_xlfn.XLOOKUP(B402,Table1[ID],Table1[address4]),"")</f>
        <v/>
      </c>
      <c r="O402" s="77" t="str">
        <f>IF($B402&lt;&gt;"",_xlfn.XLOOKUP(B402,Table1[ID],Table1[address5]),"")</f>
        <v/>
      </c>
      <c r="P402" s="77" t="str">
        <f>IF($B402&lt;&gt;"",_xlfn.XLOOKUP(B402,Table1[ID],Table1[address7]),"")</f>
        <v/>
      </c>
      <c r="Q402" s="77" t="str">
        <f>IF($B402&lt;&gt;"",_xlfn.XLOOKUP(B402,Table1[ID],Table1[address6]),"")</f>
        <v/>
      </c>
      <c r="R402" s="76" t="str">
        <f>IF($B402&lt;&gt;"",_xlfn.XLOOKUP(B402,Table1[ID],Table1[bdate]),"")</f>
        <v/>
      </c>
      <c r="S402" s="77" t="str">
        <f>IF($B402&lt;&gt;"",_xlfn.XLOOKUP(B402,Table1[ID],Table1[school_job]),"")</f>
        <v/>
      </c>
      <c r="T402" s="77" t="str">
        <f>IF($B402&lt;&gt;"",_xlfn.XLOOKUP(B402,Table1[ID],Table1[con_father]),"")</f>
        <v/>
      </c>
      <c r="U402" s="77" t="str">
        <f>IF($B402&lt;&gt;"",_xlfn.XLOOKUP(B402,Table1[ID],Table1[notes]),"")</f>
        <v/>
      </c>
      <c r="V402" s="80" t="str">
        <f>IF(B402&lt;&gt;"",IF(_xlfn.FLOOR.MATH(B402,100)=0,"غير موزع",_xlfn.XLOOKUP(_xlfn.FLOOR.MATH(B402,100),Classes!$A$1:$A$8,Classes!$B$1:$B$8,"error")),"")</f>
        <v/>
      </c>
    </row>
    <row r="403" spans="1:22" s="3" customFormat="1">
      <c r="A403" s="72" t="str">
        <f>IF(B403&lt;&gt;"",IF(_xlfn.XLOOKUP(TEXT(B403,"#"),'Standard report'!$B$5:$B$505,'Standard report'!$C$5:$C$505,"nn")="Company","=HYPERLINK("&amp;""""&amp;"https://raw.githubusercontent.com/KyrillosMorgan/preparatory/main/"&amp;B403&amp;".jpg"&amp;""""&amp;",IMAGE("&amp;""""&amp;"https://raw.githubusercontent.com/KyrillosMorgan/preparatory/main/"&amp;B403&amp;".jpg"&amp;""""&amp;"))",""),"")</f>
        <v/>
      </c>
      <c r="B403" s="77"/>
      <c r="C403" s="77" t="str">
        <f>IF(B403&lt;&gt;"",_xlfn.XLOOKUP(Class!B403,Table1[ID],Table1[fname]),"")</f>
        <v/>
      </c>
      <c r="D403" s="76" t="str" cm="1">
        <f t="array" ref="D403">IF((B403&lt;&gt;"")*(COUNTIF(Table2[ID],Class!B403)&lt;&gt;0),INDEX(Attendance_sorted!$A$1:$CV$500,MATCH(Class!B403,Attendance_sorted!$A$1:$A$500),COUNTIF(Table2[ID],Class!B403)+1),"")</f>
        <v/>
      </c>
      <c r="E403" s="77" t="str" cm="1">
        <f t="array" aca="1" ref="E403" ca="1">IF(B403&lt;&gt;"",SUM(('Attendance table'!$A$2:$A$501=Class!B403)*('Attendance table'!$B$2:$CW$501&lt;&gt;"")*('Attendance table'!$B$1:$CW$1&gt;DATE(YEAR(TODAY()),MONTH(TODAY()),DAY(TODAY())-MOD(WEEKDAY(TODAY())-6,7))-((Table3[حساب الحضور من اخر عدد مرات])*7))),"")</f>
        <v/>
      </c>
      <c r="F403" s="79" t="str" cm="1">
        <f t="array" ref="F403">IF(B403&lt;&gt;"",IF(E403*100/Table3[حساب الحضور من اخر عدد مرات]&gt;100,1,E403/Table3[حساب الحضور من اخر عدد مرات]),"")</f>
        <v/>
      </c>
      <c r="G403" s="77" t="str">
        <f>IF(B403&lt;&gt;"",_xlfn.XLOOKUP(B403,Table1[ID],Table1[tel2]),"")</f>
        <v/>
      </c>
      <c r="H403" s="77" t="str">
        <f>IF(B403&lt;&gt;"",_xlfn.XLOOKUP(B403,Table1[ID],Table1[tel4]),"")</f>
        <v/>
      </c>
      <c r="I403" s="77" t="str">
        <f>IF(B403&lt;&gt;"",_xlfn.XLOOKUP(B403,Table1[ID],Table1[tel3]),"")</f>
        <v/>
      </c>
      <c r="J403" s="77" t="str">
        <f>IF(B403&lt;&gt;"",_xlfn.XLOOKUP(B403,Table1[ID],Table1[tel1]),"")</f>
        <v/>
      </c>
      <c r="K403" s="77" t="str">
        <f>IF($B403&lt;&gt;"",_xlfn.XLOOKUP(B403,Table1[ID],Table1[address1]),"")</f>
        <v/>
      </c>
      <c r="L403" s="77" t="str">
        <f>IF($B403&lt;&gt;"",_xlfn.XLOOKUP(B403,Table1[ID],Table1[address2]),"")</f>
        <v/>
      </c>
      <c r="M403" s="77" t="str">
        <f>IF($B403&lt;&gt;"",_xlfn.XLOOKUP(B403,Table1[ID],Table1[address3]),"")</f>
        <v/>
      </c>
      <c r="N403" s="77" t="str">
        <f>IF($B403&lt;&gt;"",_xlfn.XLOOKUP(B403,Table1[ID],Table1[address4]),"")</f>
        <v/>
      </c>
      <c r="O403" s="77" t="str">
        <f>IF($B403&lt;&gt;"",_xlfn.XLOOKUP(B403,Table1[ID],Table1[address5]),"")</f>
        <v/>
      </c>
      <c r="P403" s="77" t="str">
        <f>IF($B403&lt;&gt;"",_xlfn.XLOOKUP(B403,Table1[ID],Table1[address7]),"")</f>
        <v/>
      </c>
      <c r="Q403" s="77" t="str">
        <f>IF($B403&lt;&gt;"",_xlfn.XLOOKUP(B403,Table1[ID],Table1[address6]),"")</f>
        <v/>
      </c>
      <c r="R403" s="76" t="str">
        <f>IF($B403&lt;&gt;"",_xlfn.XLOOKUP(B403,Table1[ID],Table1[bdate]),"")</f>
        <v/>
      </c>
      <c r="S403" s="77" t="str">
        <f>IF($B403&lt;&gt;"",_xlfn.XLOOKUP(B403,Table1[ID],Table1[school_job]),"")</f>
        <v/>
      </c>
      <c r="T403" s="77" t="str">
        <f>IF($B403&lt;&gt;"",_xlfn.XLOOKUP(B403,Table1[ID],Table1[con_father]),"")</f>
        <v/>
      </c>
      <c r="U403" s="77" t="str">
        <f>IF($B403&lt;&gt;"",_xlfn.XLOOKUP(B403,Table1[ID],Table1[notes]),"")</f>
        <v/>
      </c>
      <c r="V403" s="80" t="str">
        <f>IF(B403&lt;&gt;"",IF(_xlfn.FLOOR.MATH(B403,100)=0,"غير موزع",_xlfn.XLOOKUP(_xlfn.FLOOR.MATH(B403,100),Classes!$A$1:$A$8,Classes!$B$1:$B$8,"error")),"")</f>
        <v/>
      </c>
    </row>
    <row r="404" spans="1:22" s="3" customFormat="1">
      <c r="A404" s="72" t="str">
        <f>IF(B404&lt;&gt;"",IF(_xlfn.XLOOKUP(TEXT(B404,"#"),'Standard report'!$B$5:$B$505,'Standard report'!$C$5:$C$505,"nn")="Company","=HYPERLINK("&amp;""""&amp;"https://raw.githubusercontent.com/KyrillosMorgan/preparatory/main/"&amp;B404&amp;".jpg"&amp;""""&amp;",IMAGE("&amp;""""&amp;"https://raw.githubusercontent.com/KyrillosMorgan/preparatory/main/"&amp;B404&amp;".jpg"&amp;""""&amp;"))",""),"")</f>
        <v/>
      </c>
      <c r="B404" s="77"/>
      <c r="C404" s="77" t="str">
        <f>IF(B404&lt;&gt;"",_xlfn.XLOOKUP(Class!B404,Table1[ID],Table1[fname]),"")</f>
        <v/>
      </c>
      <c r="D404" s="76" t="str" cm="1">
        <f t="array" ref="D404">IF((B404&lt;&gt;"")*(COUNTIF(Table2[ID],Class!B404)&lt;&gt;0),INDEX(Attendance_sorted!$A$1:$CV$500,MATCH(Class!B404,Attendance_sorted!$A$1:$A$500),COUNTIF(Table2[ID],Class!B404)+1),"")</f>
        <v/>
      </c>
      <c r="E404" s="77" t="str" cm="1">
        <f t="array" aca="1" ref="E404" ca="1">IF(B404&lt;&gt;"",SUM(('Attendance table'!$A$2:$A$501=Class!B404)*('Attendance table'!$B$2:$CW$501&lt;&gt;"")*('Attendance table'!$B$1:$CW$1&gt;DATE(YEAR(TODAY()),MONTH(TODAY()),DAY(TODAY())-MOD(WEEKDAY(TODAY())-6,7))-((Table3[حساب الحضور من اخر عدد مرات])*7))),"")</f>
        <v/>
      </c>
      <c r="F404" s="79" t="str" cm="1">
        <f t="array" ref="F404">IF(B404&lt;&gt;"",IF(E404*100/Table3[حساب الحضور من اخر عدد مرات]&gt;100,1,E404/Table3[حساب الحضور من اخر عدد مرات]),"")</f>
        <v/>
      </c>
      <c r="G404" s="77" t="str">
        <f>IF(B404&lt;&gt;"",_xlfn.XLOOKUP(B404,Table1[ID],Table1[tel2]),"")</f>
        <v/>
      </c>
      <c r="H404" s="77" t="str">
        <f>IF(B404&lt;&gt;"",_xlfn.XLOOKUP(B404,Table1[ID],Table1[tel4]),"")</f>
        <v/>
      </c>
      <c r="I404" s="77" t="str">
        <f>IF(B404&lt;&gt;"",_xlfn.XLOOKUP(B404,Table1[ID],Table1[tel3]),"")</f>
        <v/>
      </c>
      <c r="J404" s="77" t="str">
        <f>IF(B404&lt;&gt;"",_xlfn.XLOOKUP(B404,Table1[ID],Table1[tel1]),"")</f>
        <v/>
      </c>
      <c r="K404" s="77" t="str">
        <f>IF($B404&lt;&gt;"",_xlfn.XLOOKUP(B404,Table1[ID],Table1[address1]),"")</f>
        <v/>
      </c>
      <c r="L404" s="77" t="str">
        <f>IF($B404&lt;&gt;"",_xlfn.XLOOKUP(B404,Table1[ID],Table1[address2]),"")</f>
        <v/>
      </c>
      <c r="M404" s="77" t="str">
        <f>IF($B404&lt;&gt;"",_xlfn.XLOOKUP(B404,Table1[ID],Table1[address3]),"")</f>
        <v/>
      </c>
      <c r="N404" s="77" t="str">
        <f>IF($B404&lt;&gt;"",_xlfn.XLOOKUP(B404,Table1[ID],Table1[address4]),"")</f>
        <v/>
      </c>
      <c r="O404" s="77" t="str">
        <f>IF($B404&lt;&gt;"",_xlfn.XLOOKUP(B404,Table1[ID],Table1[address5]),"")</f>
        <v/>
      </c>
      <c r="P404" s="77" t="str">
        <f>IF($B404&lt;&gt;"",_xlfn.XLOOKUP(B404,Table1[ID],Table1[address7]),"")</f>
        <v/>
      </c>
      <c r="Q404" s="77" t="str">
        <f>IF($B404&lt;&gt;"",_xlfn.XLOOKUP(B404,Table1[ID],Table1[address6]),"")</f>
        <v/>
      </c>
      <c r="R404" s="76" t="str">
        <f>IF($B404&lt;&gt;"",_xlfn.XLOOKUP(B404,Table1[ID],Table1[bdate]),"")</f>
        <v/>
      </c>
      <c r="S404" s="77" t="str">
        <f>IF($B404&lt;&gt;"",_xlfn.XLOOKUP(B404,Table1[ID],Table1[school_job]),"")</f>
        <v/>
      </c>
      <c r="T404" s="77" t="str">
        <f>IF($B404&lt;&gt;"",_xlfn.XLOOKUP(B404,Table1[ID],Table1[con_father]),"")</f>
        <v/>
      </c>
      <c r="U404" s="77" t="str">
        <f>IF($B404&lt;&gt;"",_xlfn.XLOOKUP(B404,Table1[ID],Table1[notes]),"")</f>
        <v/>
      </c>
      <c r="V404" s="80" t="str">
        <f>IF(B404&lt;&gt;"",IF(_xlfn.FLOOR.MATH(B404,100)=0,"غير موزع",_xlfn.XLOOKUP(_xlfn.FLOOR.MATH(B404,100),Classes!$A$1:$A$8,Classes!$B$1:$B$8,"error")),"")</f>
        <v/>
      </c>
    </row>
    <row r="405" spans="1:22" s="3" customFormat="1">
      <c r="A405" s="72" t="str">
        <f>IF(B405&lt;&gt;"",IF(_xlfn.XLOOKUP(TEXT(B405,"#"),'Standard report'!$B$5:$B$505,'Standard report'!$C$5:$C$505,"nn")="Company","=HYPERLINK("&amp;""""&amp;"https://raw.githubusercontent.com/KyrillosMorgan/preparatory/main/"&amp;B405&amp;".jpg"&amp;""""&amp;",IMAGE("&amp;""""&amp;"https://raw.githubusercontent.com/KyrillosMorgan/preparatory/main/"&amp;B405&amp;".jpg"&amp;""""&amp;"))",""),"")</f>
        <v/>
      </c>
      <c r="B405" s="77"/>
      <c r="C405" s="77" t="str">
        <f>IF(B405&lt;&gt;"",_xlfn.XLOOKUP(Class!B405,Table1[ID],Table1[fname]),"")</f>
        <v/>
      </c>
      <c r="D405" s="76" t="str" cm="1">
        <f t="array" ref="D405">IF((B405&lt;&gt;"")*(COUNTIF(Table2[ID],Class!B405)&lt;&gt;0),INDEX(Attendance_sorted!$A$1:$CV$500,MATCH(Class!B405,Attendance_sorted!$A$1:$A$500),COUNTIF(Table2[ID],Class!B405)+1),"")</f>
        <v/>
      </c>
      <c r="E405" s="77" t="str" cm="1">
        <f t="array" aca="1" ref="E405" ca="1">IF(B405&lt;&gt;"",SUM(('Attendance table'!$A$2:$A$501=Class!B405)*('Attendance table'!$B$2:$CW$501&lt;&gt;"")*('Attendance table'!$B$1:$CW$1&gt;DATE(YEAR(TODAY()),MONTH(TODAY()),DAY(TODAY())-MOD(WEEKDAY(TODAY())-6,7))-((Table3[حساب الحضور من اخر عدد مرات])*7))),"")</f>
        <v/>
      </c>
      <c r="F405" s="79" t="str" cm="1">
        <f t="array" ref="F405">IF(B405&lt;&gt;"",IF(E405*100/Table3[حساب الحضور من اخر عدد مرات]&gt;100,1,E405/Table3[حساب الحضور من اخر عدد مرات]),"")</f>
        <v/>
      </c>
      <c r="G405" s="77" t="str">
        <f>IF(B405&lt;&gt;"",_xlfn.XLOOKUP(B405,Table1[ID],Table1[tel2]),"")</f>
        <v/>
      </c>
      <c r="H405" s="77" t="str">
        <f>IF(B405&lt;&gt;"",_xlfn.XLOOKUP(B405,Table1[ID],Table1[tel4]),"")</f>
        <v/>
      </c>
      <c r="I405" s="77" t="str">
        <f>IF(B405&lt;&gt;"",_xlfn.XLOOKUP(B405,Table1[ID],Table1[tel3]),"")</f>
        <v/>
      </c>
      <c r="J405" s="77" t="str">
        <f>IF(B405&lt;&gt;"",_xlfn.XLOOKUP(B405,Table1[ID],Table1[tel1]),"")</f>
        <v/>
      </c>
      <c r="K405" s="77" t="str">
        <f>IF($B405&lt;&gt;"",_xlfn.XLOOKUP(B405,Table1[ID],Table1[address1]),"")</f>
        <v/>
      </c>
      <c r="L405" s="77" t="str">
        <f>IF($B405&lt;&gt;"",_xlfn.XLOOKUP(B405,Table1[ID],Table1[address2]),"")</f>
        <v/>
      </c>
      <c r="M405" s="77" t="str">
        <f>IF($B405&lt;&gt;"",_xlfn.XLOOKUP(B405,Table1[ID],Table1[address3]),"")</f>
        <v/>
      </c>
      <c r="N405" s="77" t="str">
        <f>IF($B405&lt;&gt;"",_xlfn.XLOOKUP(B405,Table1[ID],Table1[address4]),"")</f>
        <v/>
      </c>
      <c r="O405" s="77" t="str">
        <f>IF($B405&lt;&gt;"",_xlfn.XLOOKUP(B405,Table1[ID],Table1[address5]),"")</f>
        <v/>
      </c>
      <c r="P405" s="77" t="str">
        <f>IF($B405&lt;&gt;"",_xlfn.XLOOKUP(B405,Table1[ID],Table1[address7]),"")</f>
        <v/>
      </c>
      <c r="Q405" s="77" t="str">
        <f>IF($B405&lt;&gt;"",_xlfn.XLOOKUP(B405,Table1[ID],Table1[address6]),"")</f>
        <v/>
      </c>
      <c r="R405" s="76" t="str">
        <f>IF($B405&lt;&gt;"",_xlfn.XLOOKUP(B405,Table1[ID],Table1[bdate]),"")</f>
        <v/>
      </c>
      <c r="S405" s="77" t="str">
        <f>IF($B405&lt;&gt;"",_xlfn.XLOOKUP(B405,Table1[ID],Table1[school_job]),"")</f>
        <v/>
      </c>
      <c r="T405" s="77" t="str">
        <f>IF($B405&lt;&gt;"",_xlfn.XLOOKUP(B405,Table1[ID],Table1[con_father]),"")</f>
        <v/>
      </c>
      <c r="U405" s="77" t="str">
        <f>IF($B405&lt;&gt;"",_xlfn.XLOOKUP(B405,Table1[ID],Table1[notes]),"")</f>
        <v/>
      </c>
      <c r="V405" s="80" t="str">
        <f>IF(B405&lt;&gt;"",IF(_xlfn.FLOOR.MATH(B405,100)=0,"غير موزع",_xlfn.XLOOKUP(_xlfn.FLOOR.MATH(B405,100),Classes!$A$1:$A$8,Classes!$B$1:$B$8,"error")),"")</f>
        <v/>
      </c>
    </row>
    <row r="406" spans="1:22" s="3" customFormat="1">
      <c r="A406" s="72" t="str">
        <f>IF(B406&lt;&gt;"",IF(_xlfn.XLOOKUP(TEXT(B406,"#"),'Standard report'!$B$5:$B$505,'Standard report'!$C$5:$C$505,"nn")="Company","=HYPERLINK("&amp;""""&amp;"https://raw.githubusercontent.com/KyrillosMorgan/preparatory/main/"&amp;B406&amp;".jpg"&amp;""""&amp;",IMAGE("&amp;""""&amp;"https://raw.githubusercontent.com/KyrillosMorgan/preparatory/main/"&amp;B406&amp;".jpg"&amp;""""&amp;"))",""),"")</f>
        <v/>
      </c>
      <c r="B406" s="77"/>
      <c r="C406" s="77" t="str">
        <f>IF(B406&lt;&gt;"",_xlfn.XLOOKUP(Class!B406,Table1[ID],Table1[fname]),"")</f>
        <v/>
      </c>
      <c r="D406" s="76" t="str" cm="1">
        <f t="array" ref="D406">IF((B406&lt;&gt;"")*(COUNTIF(Table2[ID],Class!B406)&lt;&gt;0),INDEX(Attendance_sorted!$A$1:$CV$500,MATCH(Class!B406,Attendance_sorted!$A$1:$A$500),COUNTIF(Table2[ID],Class!B406)+1),"")</f>
        <v/>
      </c>
      <c r="E406" s="77" t="str" cm="1">
        <f t="array" aca="1" ref="E406" ca="1">IF(B406&lt;&gt;"",SUM(('Attendance table'!$A$2:$A$501=Class!B406)*('Attendance table'!$B$2:$CW$501&lt;&gt;"")*('Attendance table'!$B$1:$CW$1&gt;DATE(YEAR(TODAY()),MONTH(TODAY()),DAY(TODAY())-MOD(WEEKDAY(TODAY())-6,7))-((Table3[حساب الحضور من اخر عدد مرات])*7))),"")</f>
        <v/>
      </c>
      <c r="F406" s="79" t="str" cm="1">
        <f t="array" ref="F406">IF(B406&lt;&gt;"",IF(E406*100/Table3[حساب الحضور من اخر عدد مرات]&gt;100,1,E406/Table3[حساب الحضور من اخر عدد مرات]),"")</f>
        <v/>
      </c>
      <c r="G406" s="77" t="str">
        <f>IF(B406&lt;&gt;"",_xlfn.XLOOKUP(B406,Table1[ID],Table1[tel2]),"")</f>
        <v/>
      </c>
      <c r="H406" s="77" t="str">
        <f>IF(B406&lt;&gt;"",_xlfn.XLOOKUP(B406,Table1[ID],Table1[tel4]),"")</f>
        <v/>
      </c>
      <c r="I406" s="77" t="str">
        <f>IF(B406&lt;&gt;"",_xlfn.XLOOKUP(B406,Table1[ID],Table1[tel3]),"")</f>
        <v/>
      </c>
      <c r="J406" s="77" t="str">
        <f>IF(B406&lt;&gt;"",_xlfn.XLOOKUP(B406,Table1[ID],Table1[tel1]),"")</f>
        <v/>
      </c>
      <c r="K406" s="77" t="str">
        <f>IF($B406&lt;&gt;"",_xlfn.XLOOKUP(B406,Table1[ID],Table1[address1]),"")</f>
        <v/>
      </c>
      <c r="L406" s="77" t="str">
        <f>IF($B406&lt;&gt;"",_xlfn.XLOOKUP(B406,Table1[ID],Table1[address2]),"")</f>
        <v/>
      </c>
      <c r="M406" s="77" t="str">
        <f>IF($B406&lt;&gt;"",_xlfn.XLOOKUP(B406,Table1[ID],Table1[address3]),"")</f>
        <v/>
      </c>
      <c r="N406" s="77" t="str">
        <f>IF($B406&lt;&gt;"",_xlfn.XLOOKUP(B406,Table1[ID],Table1[address4]),"")</f>
        <v/>
      </c>
      <c r="O406" s="77" t="str">
        <f>IF($B406&lt;&gt;"",_xlfn.XLOOKUP(B406,Table1[ID],Table1[address5]),"")</f>
        <v/>
      </c>
      <c r="P406" s="77" t="str">
        <f>IF($B406&lt;&gt;"",_xlfn.XLOOKUP(B406,Table1[ID],Table1[address7]),"")</f>
        <v/>
      </c>
      <c r="Q406" s="77" t="str">
        <f>IF($B406&lt;&gt;"",_xlfn.XLOOKUP(B406,Table1[ID],Table1[address6]),"")</f>
        <v/>
      </c>
      <c r="R406" s="76" t="str">
        <f>IF($B406&lt;&gt;"",_xlfn.XLOOKUP(B406,Table1[ID],Table1[bdate]),"")</f>
        <v/>
      </c>
      <c r="S406" s="77" t="str">
        <f>IF($B406&lt;&gt;"",_xlfn.XLOOKUP(B406,Table1[ID],Table1[school_job]),"")</f>
        <v/>
      </c>
      <c r="T406" s="77" t="str">
        <f>IF($B406&lt;&gt;"",_xlfn.XLOOKUP(B406,Table1[ID],Table1[con_father]),"")</f>
        <v/>
      </c>
      <c r="U406" s="77" t="str">
        <f>IF($B406&lt;&gt;"",_xlfn.XLOOKUP(B406,Table1[ID],Table1[notes]),"")</f>
        <v/>
      </c>
      <c r="V406" s="80" t="str">
        <f>IF(B406&lt;&gt;"",IF(_xlfn.FLOOR.MATH(B406,100)=0,"غير موزع",_xlfn.XLOOKUP(_xlfn.FLOOR.MATH(B406,100),Classes!$A$1:$A$8,Classes!$B$1:$B$8,"error")),"")</f>
        <v/>
      </c>
    </row>
    <row r="407" spans="1:22" s="3" customFormat="1">
      <c r="A407" s="72" t="str">
        <f>IF(B407&lt;&gt;"",IF(_xlfn.XLOOKUP(TEXT(B407,"#"),'Standard report'!$B$5:$B$505,'Standard report'!$C$5:$C$505,"nn")="Company","=HYPERLINK("&amp;""""&amp;"https://raw.githubusercontent.com/KyrillosMorgan/preparatory/main/"&amp;B407&amp;".jpg"&amp;""""&amp;",IMAGE("&amp;""""&amp;"https://raw.githubusercontent.com/KyrillosMorgan/preparatory/main/"&amp;B407&amp;".jpg"&amp;""""&amp;"))",""),"")</f>
        <v/>
      </c>
      <c r="B407" s="77"/>
      <c r="C407" s="77" t="str">
        <f>IF(B407&lt;&gt;"",_xlfn.XLOOKUP(Class!B407,Table1[ID],Table1[fname]),"")</f>
        <v/>
      </c>
      <c r="D407" s="76" t="str" cm="1">
        <f t="array" ref="D407">IF((B407&lt;&gt;"")*(COUNTIF(Table2[ID],Class!B407)&lt;&gt;0),INDEX(Attendance_sorted!$A$1:$CV$500,MATCH(Class!B407,Attendance_sorted!$A$1:$A$500),COUNTIF(Table2[ID],Class!B407)+1),"")</f>
        <v/>
      </c>
      <c r="E407" s="77" t="str" cm="1">
        <f t="array" aca="1" ref="E407" ca="1">IF(B407&lt;&gt;"",SUM(('Attendance table'!$A$2:$A$501=Class!B407)*('Attendance table'!$B$2:$CW$501&lt;&gt;"")*('Attendance table'!$B$1:$CW$1&gt;DATE(YEAR(TODAY()),MONTH(TODAY()),DAY(TODAY())-MOD(WEEKDAY(TODAY())-6,7))-((Table3[حساب الحضور من اخر عدد مرات])*7))),"")</f>
        <v/>
      </c>
      <c r="F407" s="79" t="str" cm="1">
        <f t="array" ref="F407">IF(B407&lt;&gt;"",IF(E407*100/Table3[حساب الحضور من اخر عدد مرات]&gt;100,1,E407/Table3[حساب الحضور من اخر عدد مرات]),"")</f>
        <v/>
      </c>
      <c r="G407" s="77" t="str">
        <f>IF(B407&lt;&gt;"",_xlfn.XLOOKUP(B407,Table1[ID],Table1[tel2]),"")</f>
        <v/>
      </c>
      <c r="H407" s="77" t="str">
        <f>IF(B407&lt;&gt;"",_xlfn.XLOOKUP(B407,Table1[ID],Table1[tel4]),"")</f>
        <v/>
      </c>
      <c r="I407" s="77" t="str">
        <f>IF(B407&lt;&gt;"",_xlfn.XLOOKUP(B407,Table1[ID],Table1[tel3]),"")</f>
        <v/>
      </c>
      <c r="J407" s="77" t="str">
        <f>IF(B407&lt;&gt;"",_xlfn.XLOOKUP(B407,Table1[ID],Table1[tel1]),"")</f>
        <v/>
      </c>
      <c r="K407" s="77" t="str">
        <f>IF($B407&lt;&gt;"",_xlfn.XLOOKUP(B407,Table1[ID],Table1[address1]),"")</f>
        <v/>
      </c>
      <c r="L407" s="77" t="str">
        <f>IF($B407&lt;&gt;"",_xlfn.XLOOKUP(B407,Table1[ID],Table1[address2]),"")</f>
        <v/>
      </c>
      <c r="M407" s="77" t="str">
        <f>IF($B407&lt;&gt;"",_xlfn.XLOOKUP(B407,Table1[ID],Table1[address3]),"")</f>
        <v/>
      </c>
      <c r="N407" s="77" t="str">
        <f>IF($B407&lt;&gt;"",_xlfn.XLOOKUP(B407,Table1[ID],Table1[address4]),"")</f>
        <v/>
      </c>
      <c r="O407" s="77" t="str">
        <f>IF($B407&lt;&gt;"",_xlfn.XLOOKUP(B407,Table1[ID],Table1[address5]),"")</f>
        <v/>
      </c>
      <c r="P407" s="77" t="str">
        <f>IF($B407&lt;&gt;"",_xlfn.XLOOKUP(B407,Table1[ID],Table1[address7]),"")</f>
        <v/>
      </c>
      <c r="Q407" s="77" t="str">
        <f>IF($B407&lt;&gt;"",_xlfn.XLOOKUP(B407,Table1[ID],Table1[address6]),"")</f>
        <v/>
      </c>
      <c r="R407" s="76" t="str">
        <f>IF($B407&lt;&gt;"",_xlfn.XLOOKUP(B407,Table1[ID],Table1[bdate]),"")</f>
        <v/>
      </c>
      <c r="S407" s="77" t="str">
        <f>IF($B407&lt;&gt;"",_xlfn.XLOOKUP(B407,Table1[ID],Table1[school_job]),"")</f>
        <v/>
      </c>
      <c r="T407" s="77" t="str">
        <f>IF($B407&lt;&gt;"",_xlfn.XLOOKUP(B407,Table1[ID],Table1[con_father]),"")</f>
        <v/>
      </c>
      <c r="U407" s="77" t="str">
        <f>IF($B407&lt;&gt;"",_xlfn.XLOOKUP(B407,Table1[ID],Table1[notes]),"")</f>
        <v/>
      </c>
      <c r="V407" s="80" t="str">
        <f>IF(B407&lt;&gt;"",IF(_xlfn.FLOOR.MATH(B407,100)=0,"غير موزع",_xlfn.XLOOKUP(_xlfn.FLOOR.MATH(B407,100),Classes!$A$1:$A$8,Classes!$B$1:$B$8,"error")),"")</f>
        <v/>
      </c>
    </row>
    <row r="408" spans="1:22" s="3" customFormat="1">
      <c r="A408" s="72" t="str">
        <f>IF(B408&lt;&gt;"",IF(_xlfn.XLOOKUP(TEXT(B408,"#"),'Standard report'!$B$5:$B$505,'Standard report'!$C$5:$C$505,"nn")="Company","=HYPERLINK("&amp;""""&amp;"https://raw.githubusercontent.com/KyrillosMorgan/preparatory/main/"&amp;B408&amp;".jpg"&amp;""""&amp;",IMAGE("&amp;""""&amp;"https://raw.githubusercontent.com/KyrillosMorgan/preparatory/main/"&amp;B408&amp;".jpg"&amp;""""&amp;"))",""),"")</f>
        <v/>
      </c>
      <c r="B408" s="77"/>
      <c r="C408" s="77" t="str">
        <f>IF(B408&lt;&gt;"",_xlfn.XLOOKUP(Class!B408,Table1[ID],Table1[fname]),"")</f>
        <v/>
      </c>
      <c r="D408" s="76" t="str" cm="1">
        <f t="array" ref="D408">IF((B408&lt;&gt;"")*(COUNTIF(Table2[ID],Class!B408)&lt;&gt;0),INDEX(Attendance_sorted!$A$1:$CV$500,MATCH(Class!B408,Attendance_sorted!$A$1:$A$500),COUNTIF(Table2[ID],Class!B408)+1),"")</f>
        <v/>
      </c>
      <c r="E408" s="77" t="str" cm="1">
        <f t="array" aca="1" ref="E408" ca="1">IF(B408&lt;&gt;"",SUM(('Attendance table'!$A$2:$A$501=Class!B408)*('Attendance table'!$B$2:$CW$501&lt;&gt;"")*('Attendance table'!$B$1:$CW$1&gt;DATE(YEAR(TODAY()),MONTH(TODAY()),DAY(TODAY())-MOD(WEEKDAY(TODAY())-6,7))-((Table3[حساب الحضور من اخر عدد مرات])*7))),"")</f>
        <v/>
      </c>
      <c r="F408" s="79" t="str" cm="1">
        <f t="array" ref="F408">IF(B408&lt;&gt;"",IF(E408*100/Table3[حساب الحضور من اخر عدد مرات]&gt;100,1,E408/Table3[حساب الحضور من اخر عدد مرات]),"")</f>
        <v/>
      </c>
      <c r="G408" s="77" t="str">
        <f>IF(B408&lt;&gt;"",_xlfn.XLOOKUP(B408,Table1[ID],Table1[tel2]),"")</f>
        <v/>
      </c>
      <c r="H408" s="77" t="str">
        <f>IF(B408&lt;&gt;"",_xlfn.XLOOKUP(B408,Table1[ID],Table1[tel4]),"")</f>
        <v/>
      </c>
      <c r="I408" s="77" t="str">
        <f>IF(B408&lt;&gt;"",_xlfn.XLOOKUP(B408,Table1[ID],Table1[tel3]),"")</f>
        <v/>
      </c>
      <c r="J408" s="77" t="str">
        <f>IF(B408&lt;&gt;"",_xlfn.XLOOKUP(B408,Table1[ID],Table1[tel1]),"")</f>
        <v/>
      </c>
      <c r="K408" s="77" t="str">
        <f>IF($B408&lt;&gt;"",_xlfn.XLOOKUP(B408,Table1[ID],Table1[address1]),"")</f>
        <v/>
      </c>
      <c r="L408" s="77" t="str">
        <f>IF($B408&lt;&gt;"",_xlfn.XLOOKUP(B408,Table1[ID],Table1[address2]),"")</f>
        <v/>
      </c>
      <c r="M408" s="77" t="str">
        <f>IF($B408&lt;&gt;"",_xlfn.XLOOKUP(B408,Table1[ID],Table1[address3]),"")</f>
        <v/>
      </c>
      <c r="N408" s="77" t="str">
        <f>IF($B408&lt;&gt;"",_xlfn.XLOOKUP(B408,Table1[ID],Table1[address4]),"")</f>
        <v/>
      </c>
      <c r="O408" s="77" t="str">
        <f>IF($B408&lt;&gt;"",_xlfn.XLOOKUP(B408,Table1[ID],Table1[address5]),"")</f>
        <v/>
      </c>
      <c r="P408" s="77" t="str">
        <f>IF($B408&lt;&gt;"",_xlfn.XLOOKUP(B408,Table1[ID],Table1[address7]),"")</f>
        <v/>
      </c>
      <c r="Q408" s="77" t="str">
        <f>IF($B408&lt;&gt;"",_xlfn.XLOOKUP(B408,Table1[ID],Table1[address6]),"")</f>
        <v/>
      </c>
      <c r="R408" s="76" t="str">
        <f>IF($B408&lt;&gt;"",_xlfn.XLOOKUP(B408,Table1[ID],Table1[bdate]),"")</f>
        <v/>
      </c>
      <c r="S408" s="77" t="str">
        <f>IF($B408&lt;&gt;"",_xlfn.XLOOKUP(B408,Table1[ID],Table1[school_job]),"")</f>
        <v/>
      </c>
      <c r="T408" s="77" t="str">
        <f>IF($B408&lt;&gt;"",_xlfn.XLOOKUP(B408,Table1[ID],Table1[con_father]),"")</f>
        <v/>
      </c>
      <c r="U408" s="77" t="str">
        <f>IF($B408&lt;&gt;"",_xlfn.XLOOKUP(B408,Table1[ID],Table1[notes]),"")</f>
        <v/>
      </c>
      <c r="V408" s="80" t="str">
        <f>IF(B408&lt;&gt;"",IF(_xlfn.FLOOR.MATH(B408,100)=0,"غير موزع",_xlfn.XLOOKUP(_xlfn.FLOOR.MATH(B408,100),Classes!$A$1:$A$8,Classes!$B$1:$B$8,"error")),"")</f>
        <v/>
      </c>
    </row>
    <row r="409" spans="1:22" s="3" customFormat="1">
      <c r="A409" s="72" t="str">
        <f>IF(B409&lt;&gt;"",IF(_xlfn.XLOOKUP(TEXT(B409,"#"),'Standard report'!$B$5:$B$505,'Standard report'!$C$5:$C$505,"nn")="Company","=HYPERLINK("&amp;""""&amp;"https://raw.githubusercontent.com/KyrillosMorgan/preparatory/main/"&amp;B409&amp;".jpg"&amp;""""&amp;",IMAGE("&amp;""""&amp;"https://raw.githubusercontent.com/KyrillosMorgan/preparatory/main/"&amp;B409&amp;".jpg"&amp;""""&amp;"))",""),"")</f>
        <v/>
      </c>
      <c r="B409" s="77"/>
      <c r="C409" s="77" t="str">
        <f>IF(B409&lt;&gt;"",_xlfn.XLOOKUP(Class!B409,Table1[ID],Table1[fname]),"")</f>
        <v/>
      </c>
      <c r="D409" s="76" t="str" cm="1">
        <f t="array" ref="D409">IF((B409&lt;&gt;"")*(COUNTIF(Table2[ID],Class!B409)&lt;&gt;0),INDEX(Attendance_sorted!$A$1:$CV$500,MATCH(Class!B409,Attendance_sorted!$A$1:$A$500),COUNTIF(Table2[ID],Class!B409)+1),"")</f>
        <v/>
      </c>
      <c r="E409" s="77" t="str" cm="1">
        <f t="array" aca="1" ref="E409" ca="1">IF(B409&lt;&gt;"",SUM(('Attendance table'!$A$2:$A$501=Class!B409)*('Attendance table'!$B$2:$CW$501&lt;&gt;"")*('Attendance table'!$B$1:$CW$1&gt;DATE(YEAR(TODAY()),MONTH(TODAY()),DAY(TODAY())-MOD(WEEKDAY(TODAY())-6,7))-((Table3[حساب الحضور من اخر عدد مرات])*7))),"")</f>
        <v/>
      </c>
      <c r="F409" s="79" t="str" cm="1">
        <f t="array" ref="F409">IF(B409&lt;&gt;"",IF(E409*100/Table3[حساب الحضور من اخر عدد مرات]&gt;100,1,E409/Table3[حساب الحضور من اخر عدد مرات]),"")</f>
        <v/>
      </c>
      <c r="G409" s="77" t="str">
        <f>IF(B409&lt;&gt;"",_xlfn.XLOOKUP(B409,Table1[ID],Table1[tel2]),"")</f>
        <v/>
      </c>
      <c r="H409" s="77" t="str">
        <f>IF(B409&lt;&gt;"",_xlfn.XLOOKUP(B409,Table1[ID],Table1[tel4]),"")</f>
        <v/>
      </c>
      <c r="I409" s="77" t="str">
        <f>IF(B409&lt;&gt;"",_xlfn.XLOOKUP(B409,Table1[ID],Table1[tel3]),"")</f>
        <v/>
      </c>
      <c r="J409" s="77" t="str">
        <f>IF(B409&lt;&gt;"",_xlfn.XLOOKUP(B409,Table1[ID],Table1[tel1]),"")</f>
        <v/>
      </c>
      <c r="K409" s="77" t="str">
        <f>IF($B409&lt;&gt;"",_xlfn.XLOOKUP(B409,Table1[ID],Table1[address1]),"")</f>
        <v/>
      </c>
      <c r="L409" s="77" t="str">
        <f>IF($B409&lt;&gt;"",_xlfn.XLOOKUP(B409,Table1[ID],Table1[address2]),"")</f>
        <v/>
      </c>
      <c r="M409" s="77" t="str">
        <f>IF($B409&lt;&gt;"",_xlfn.XLOOKUP(B409,Table1[ID],Table1[address3]),"")</f>
        <v/>
      </c>
      <c r="N409" s="77" t="str">
        <f>IF($B409&lt;&gt;"",_xlfn.XLOOKUP(B409,Table1[ID],Table1[address4]),"")</f>
        <v/>
      </c>
      <c r="O409" s="77" t="str">
        <f>IF($B409&lt;&gt;"",_xlfn.XLOOKUP(B409,Table1[ID],Table1[address5]),"")</f>
        <v/>
      </c>
      <c r="P409" s="77" t="str">
        <f>IF($B409&lt;&gt;"",_xlfn.XLOOKUP(B409,Table1[ID],Table1[address7]),"")</f>
        <v/>
      </c>
      <c r="Q409" s="77" t="str">
        <f>IF($B409&lt;&gt;"",_xlfn.XLOOKUP(B409,Table1[ID],Table1[address6]),"")</f>
        <v/>
      </c>
      <c r="R409" s="76" t="str">
        <f>IF($B409&lt;&gt;"",_xlfn.XLOOKUP(B409,Table1[ID],Table1[bdate]),"")</f>
        <v/>
      </c>
      <c r="S409" s="77" t="str">
        <f>IF($B409&lt;&gt;"",_xlfn.XLOOKUP(B409,Table1[ID],Table1[school_job]),"")</f>
        <v/>
      </c>
      <c r="T409" s="77" t="str">
        <f>IF($B409&lt;&gt;"",_xlfn.XLOOKUP(B409,Table1[ID],Table1[con_father]),"")</f>
        <v/>
      </c>
      <c r="U409" s="77" t="str">
        <f>IF($B409&lt;&gt;"",_xlfn.XLOOKUP(B409,Table1[ID],Table1[notes]),"")</f>
        <v/>
      </c>
      <c r="V409" s="80" t="str">
        <f>IF(B409&lt;&gt;"",IF(_xlfn.FLOOR.MATH(B409,100)=0,"غير موزع",_xlfn.XLOOKUP(_xlfn.FLOOR.MATH(B409,100),Classes!$A$1:$A$8,Classes!$B$1:$B$8,"error")),"")</f>
        <v/>
      </c>
    </row>
    <row r="410" spans="1:22" s="3" customFormat="1">
      <c r="A410" s="72" t="str">
        <f>IF(B410&lt;&gt;"",IF(_xlfn.XLOOKUP(TEXT(B410,"#"),'Standard report'!$B$5:$B$505,'Standard report'!$C$5:$C$505,"nn")="Company","=HYPERLINK("&amp;""""&amp;"https://raw.githubusercontent.com/KyrillosMorgan/preparatory/main/"&amp;B410&amp;".jpg"&amp;""""&amp;",IMAGE("&amp;""""&amp;"https://raw.githubusercontent.com/KyrillosMorgan/preparatory/main/"&amp;B410&amp;".jpg"&amp;""""&amp;"))",""),"")</f>
        <v/>
      </c>
      <c r="B410" s="77"/>
      <c r="C410" s="77" t="str">
        <f>IF(B410&lt;&gt;"",_xlfn.XLOOKUP(Class!B410,Table1[ID],Table1[fname]),"")</f>
        <v/>
      </c>
      <c r="D410" s="76" t="str" cm="1">
        <f t="array" ref="D410">IF((B410&lt;&gt;"")*(COUNTIF(Table2[ID],Class!B410)&lt;&gt;0),INDEX(Attendance_sorted!$A$1:$CV$500,MATCH(Class!B410,Attendance_sorted!$A$1:$A$500),COUNTIF(Table2[ID],Class!B410)+1),"")</f>
        <v/>
      </c>
      <c r="E410" s="77" t="str" cm="1">
        <f t="array" aca="1" ref="E410" ca="1">IF(B410&lt;&gt;"",SUM(('Attendance table'!$A$2:$A$501=Class!B410)*('Attendance table'!$B$2:$CW$501&lt;&gt;"")*('Attendance table'!$B$1:$CW$1&gt;DATE(YEAR(TODAY()),MONTH(TODAY()),DAY(TODAY())-MOD(WEEKDAY(TODAY())-6,7))-((Table3[حساب الحضور من اخر عدد مرات])*7))),"")</f>
        <v/>
      </c>
      <c r="F410" s="79" t="str" cm="1">
        <f t="array" ref="F410">IF(B410&lt;&gt;"",IF(E410*100/Table3[حساب الحضور من اخر عدد مرات]&gt;100,1,E410/Table3[حساب الحضور من اخر عدد مرات]),"")</f>
        <v/>
      </c>
      <c r="G410" s="77" t="str">
        <f>IF(B410&lt;&gt;"",_xlfn.XLOOKUP(B410,Table1[ID],Table1[tel2]),"")</f>
        <v/>
      </c>
      <c r="H410" s="77" t="str">
        <f>IF(B410&lt;&gt;"",_xlfn.XLOOKUP(B410,Table1[ID],Table1[tel4]),"")</f>
        <v/>
      </c>
      <c r="I410" s="77" t="str">
        <f>IF(B410&lt;&gt;"",_xlfn.XLOOKUP(B410,Table1[ID],Table1[tel3]),"")</f>
        <v/>
      </c>
      <c r="J410" s="77" t="str">
        <f>IF(B410&lt;&gt;"",_xlfn.XLOOKUP(B410,Table1[ID],Table1[tel1]),"")</f>
        <v/>
      </c>
      <c r="K410" s="77" t="str">
        <f>IF($B410&lt;&gt;"",_xlfn.XLOOKUP(B410,Table1[ID],Table1[address1]),"")</f>
        <v/>
      </c>
      <c r="L410" s="77" t="str">
        <f>IF($B410&lt;&gt;"",_xlfn.XLOOKUP(B410,Table1[ID],Table1[address2]),"")</f>
        <v/>
      </c>
      <c r="M410" s="77" t="str">
        <f>IF($B410&lt;&gt;"",_xlfn.XLOOKUP(B410,Table1[ID],Table1[address3]),"")</f>
        <v/>
      </c>
      <c r="N410" s="77" t="str">
        <f>IF($B410&lt;&gt;"",_xlfn.XLOOKUP(B410,Table1[ID],Table1[address4]),"")</f>
        <v/>
      </c>
      <c r="O410" s="77" t="str">
        <f>IF($B410&lt;&gt;"",_xlfn.XLOOKUP(B410,Table1[ID],Table1[address5]),"")</f>
        <v/>
      </c>
      <c r="P410" s="77" t="str">
        <f>IF($B410&lt;&gt;"",_xlfn.XLOOKUP(B410,Table1[ID],Table1[address7]),"")</f>
        <v/>
      </c>
      <c r="Q410" s="77" t="str">
        <f>IF($B410&lt;&gt;"",_xlfn.XLOOKUP(B410,Table1[ID],Table1[address6]),"")</f>
        <v/>
      </c>
      <c r="R410" s="76" t="str">
        <f>IF($B410&lt;&gt;"",_xlfn.XLOOKUP(B410,Table1[ID],Table1[bdate]),"")</f>
        <v/>
      </c>
      <c r="S410" s="77" t="str">
        <f>IF($B410&lt;&gt;"",_xlfn.XLOOKUP(B410,Table1[ID],Table1[school_job]),"")</f>
        <v/>
      </c>
      <c r="T410" s="77" t="str">
        <f>IF($B410&lt;&gt;"",_xlfn.XLOOKUP(B410,Table1[ID],Table1[con_father]),"")</f>
        <v/>
      </c>
      <c r="U410" s="77" t="str">
        <f>IF($B410&lt;&gt;"",_xlfn.XLOOKUP(B410,Table1[ID],Table1[notes]),"")</f>
        <v/>
      </c>
      <c r="V410" s="80" t="str">
        <f>IF(B410&lt;&gt;"",IF(_xlfn.FLOOR.MATH(B410,100)=0,"غير موزع",_xlfn.XLOOKUP(_xlfn.FLOOR.MATH(B410,100),Classes!$A$1:$A$8,Classes!$B$1:$B$8,"error")),"")</f>
        <v/>
      </c>
    </row>
    <row r="411" spans="1:22" s="3" customFormat="1">
      <c r="A411" s="72" t="str">
        <f>IF(B411&lt;&gt;"",IF(_xlfn.XLOOKUP(TEXT(B411,"#"),'Standard report'!$B$5:$B$505,'Standard report'!$C$5:$C$505,"nn")="Company","=HYPERLINK("&amp;""""&amp;"https://raw.githubusercontent.com/KyrillosMorgan/preparatory/main/"&amp;B411&amp;".jpg"&amp;""""&amp;",IMAGE("&amp;""""&amp;"https://raw.githubusercontent.com/KyrillosMorgan/preparatory/main/"&amp;B411&amp;".jpg"&amp;""""&amp;"))",""),"")</f>
        <v/>
      </c>
      <c r="B411" s="77"/>
      <c r="C411" s="77" t="str">
        <f>IF(B411&lt;&gt;"",_xlfn.XLOOKUP(Class!B411,Table1[ID],Table1[fname]),"")</f>
        <v/>
      </c>
      <c r="D411" s="76" t="str" cm="1">
        <f t="array" ref="D411">IF((B411&lt;&gt;"")*(COUNTIF(Table2[ID],Class!B411)&lt;&gt;0),INDEX(Attendance_sorted!$A$1:$CV$500,MATCH(Class!B411,Attendance_sorted!$A$1:$A$500),COUNTIF(Table2[ID],Class!B411)+1),"")</f>
        <v/>
      </c>
      <c r="E411" s="77" t="str" cm="1">
        <f t="array" aca="1" ref="E411" ca="1">IF(B411&lt;&gt;"",SUM(('Attendance table'!$A$2:$A$501=Class!B411)*('Attendance table'!$B$2:$CW$501&lt;&gt;"")*('Attendance table'!$B$1:$CW$1&gt;DATE(YEAR(TODAY()),MONTH(TODAY()),DAY(TODAY())-MOD(WEEKDAY(TODAY())-6,7))-((Table3[حساب الحضور من اخر عدد مرات])*7))),"")</f>
        <v/>
      </c>
      <c r="F411" s="79" t="str" cm="1">
        <f t="array" ref="F411">IF(B411&lt;&gt;"",IF(E411*100/Table3[حساب الحضور من اخر عدد مرات]&gt;100,1,E411/Table3[حساب الحضور من اخر عدد مرات]),"")</f>
        <v/>
      </c>
      <c r="G411" s="77" t="str">
        <f>IF(B411&lt;&gt;"",_xlfn.XLOOKUP(B411,Table1[ID],Table1[tel2]),"")</f>
        <v/>
      </c>
      <c r="H411" s="77" t="str">
        <f>IF(B411&lt;&gt;"",_xlfn.XLOOKUP(B411,Table1[ID],Table1[tel4]),"")</f>
        <v/>
      </c>
      <c r="I411" s="77" t="str">
        <f>IF(B411&lt;&gt;"",_xlfn.XLOOKUP(B411,Table1[ID],Table1[tel3]),"")</f>
        <v/>
      </c>
      <c r="J411" s="77" t="str">
        <f>IF(B411&lt;&gt;"",_xlfn.XLOOKUP(B411,Table1[ID],Table1[tel1]),"")</f>
        <v/>
      </c>
      <c r="K411" s="77" t="str">
        <f>IF($B411&lt;&gt;"",_xlfn.XLOOKUP(B411,Table1[ID],Table1[address1]),"")</f>
        <v/>
      </c>
      <c r="L411" s="77" t="str">
        <f>IF($B411&lt;&gt;"",_xlfn.XLOOKUP(B411,Table1[ID],Table1[address2]),"")</f>
        <v/>
      </c>
      <c r="M411" s="77" t="str">
        <f>IF($B411&lt;&gt;"",_xlfn.XLOOKUP(B411,Table1[ID],Table1[address3]),"")</f>
        <v/>
      </c>
      <c r="N411" s="77" t="str">
        <f>IF($B411&lt;&gt;"",_xlfn.XLOOKUP(B411,Table1[ID],Table1[address4]),"")</f>
        <v/>
      </c>
      <c r="O411" s="77" t="str">
        <f>IF($B411&lt;&gt;"",_xlfn.XLOOKUP(B411,Table1[ID],Table1[address5]),"")</f>
        <v/>
      </c>
      <c r="P411" s="77" t="str">
        <f>IF($B411&lt;&gt;"",_xlfn.XLOOKUP(B411,Table1[ID],Table1[address7]),"")</f>
        <v/>
      </c>
      <c r="Q411" s="77" t="str">
        <f>IF($B411&lt;&gt;"",_xlfn.XLOOKUP(B411,Table1[ID],Table1[address6]),"")</f>
        <v/>
      </c>
      <c r="R411" s="76" t="str">
        <f>IF($B411&lt;&gt;"",_xlfn.XLOOKUP(B411,Table1[ID],Table1[bdate]),"")</f>
        <v/>
      </c>
      <c r="S411" s="77" t="str">
        <f>IF($B411&lt;&gt;"",_xlfn.XLOOKUP(B411,Table1[ID],Table1[school_job]),"")</f>
        <v/>
      </c>
      <c r="T411" s="77" t="str">
        <f>IF($B411&lt;&gt;"",_xlfn.XLOOKUP(B411,Table1[ID],Table1[con_father]),"")</f>
        <v/>
      </c>
      <c r="U411" s="77" t="str">
        <f>IF($B411&lt;&gt;"",_xlfn.XLOOKUP(B411,Table1[ID],Table1[notes]),"")</f>
        <v/>
      </c>
      <c r="V411" s="80" t="str">
        <f>IF(B411&lt;&gt;"",IF(_xlfn.FLOOR.MATH(B411,100)=0,"غير موزع",_xlfn.XLOOKUP(_xlfn.FLOOR.MATH(B411,100),Classes!$A$1:$A$8,Classes!$B$1:$B$8,"error")),"")</f>
        <v/>
      </c>
    </row>
    <row r="412" spans="1:22" s="3" customFormat="1">
      <c r="A412" s="72" t="str">
        <f>IF(B412&lt;&gt;"",IF(_xlfn.XLOOKUP(TEXT(B412,"#"),'Standard report'!$B$5:$B$505,'Standard report'!$C$5:$C$505,"nn")="Company","=HYPERLINK("&amp;""""&amp;"https://raw.githubusercontent.com/KyrillosMorgan/preparatory/main/"&amp;B412&amp;".jpg"&amp;""""&amp;",IMAGE("&amp;""""&amp;"https://raw.githubusercontent.com/KyrillosMorgan/preparatory/main/"&amp;B412&amp;".jpg"&amp;""""&amp;"))",""),"")</f>
        <v/>
      </c>
      <c r="B412" s="77"/>
      <c r="C412" s="77" t="str">
        <f>IF(B412&lt;&gt;"",_xlfn.XLOOKUP(Class!B412,Table1[ID],Table1[fname]),"")</f>
        <v/>
      </c>
      <c r="D412" s="76" t="str" cm="1">
        <f t="array" ref="D412">IF((B412&lt;&gt;"")*(COUNTIF(Table2[ID],Class!B412)&lt;&gt;0),INDEX(Attendance_sorted!$A$1:$CV$500,MATCH(Class!B412,Attendance_sorted!$A$1:$A$500),COUNTIF(Table2[ID],Class!B412)+1),"")</f>
        <v/>
      </c>
      <c r="E412" s="77" t="str" cm="1">
        <f t="array" aca="1" ref="E412" ca="1">IF(B412&lt;&gt;"",SUM(('Attendance table'!$A$2:$A$501=Class!B412)*('Attendance table'!$B$2:$CW$501&lt;&gt;"")*('Attendance table'!$B$1:$CW$1&gt;DATE(YEAR(TODAY()),MONTH(TODAY()),DAY(TODAY())-MOD(WEEKDAY(TODAY())-6,7))-((Table3[حساب الحضور من اخر عدد مرات])*7))),"")</f>
        <v/>
      </c>
      <c r="F412" s="79" t="str" cm="1">
        <f t="array" ref="F412">IF(B412&lt;&gt;"",IF(E412*100/Table3[حساب الحضور من اخر عدد مرات]&gt;100,1,E412/Table3[حساب الحضور من اخر عدد مرات]),"")</f>
        <v/>
      </c>
      <c r="G412" s="77" t="str">
        <f>IF(B412&lt;&gt;"",_xlfn.XLOOKUP(B412,Table1[ID],Table1[tel2]),"")</f>
        <v/>
      </c>
      <c r="H412" s="77" t="str">
        <f>IF(B412&lt;&gt;"",_xlfn.XLOOKUP(B412,Table1[ID],Table1[tel4]),"")</f>
        <v/>
      </c>
      <c r="I412" s="77" t="str">
        <f>IF(B412&lt;&gt;"",_xlfn.XLOOKUP(B412,Table1[ID],Table1[tel3]),"")</f>
        <v/>
      </c>
      <c r="J412" s="77" t="str">
        <f>IF(B412&lt;&gt;"",_xlfn.XLOOKUP(B412,Table1[ID],Table1[tel1]),"")</f>
        <v/>
      </c>
      <c r="K412" s="77" t="str">
        <f>IF($B412&lt;&gt;"",_xlfn.XLOOKUP(B412,Table1[ID],Table1[address1]),"")</f>
        <v/>
      </c>
      <c r="L412" s="77" t="str">
        <f>IF($B412&lt;&gt;"",_xlfn.XLOOKUP(B412,Table1[ID],Table1[address2]),"")</f>
        <v/>
      </c>
      <c r="M412" s="77" t="str">
        <f>IF($B412&lt;&gt;"",_xlfn.XLOOKUP(B412,Table1[ID],Table1[address3]),"")</f>
        <v/>
      </c>
      <c r="N412" s="77" t="str">
        <f>IF($B412&lt;&gt;"",_xlfn.XLOOKUP(B412,Table1[ID],Table1[address4]),"")</f>
        <v/>
      </c>
      <c r="O412" s="77" t="str">
        <f>IF($B412&lt;&gt;"",_xlfn.XLOOKUP(B412,Table1[ID],Table1[address5]),"")</f>
        <v/>
      </c>
      <c r="P412" s="77" t="str">
        <f>IF($B412&lt;&gt;"",_xlfn.XLOOKUP(B412,Table1[ID],Table1[address7]),"")</f>
        <v/>
      </c>
      <c r="Q412" s="77" t="str">
        <f>IF($B412&lt;&gt;"",_xlfn.XLOOKUP(B412,Table1[ID],Table1[address6]),"")</f>
        <v/>
      </c>
      <c r="R412" s="76" t="str">
        <f>IF($B412&lt;&gt;"",_xlfn.XLOOKUP(B412,Table1[ID],Table1[bdate]),"")</f>
        <v/>
      </c>
      <c r="S412" s="77" t="str">
        <f>IF($B412&lt;&gt;"",_xlfn.XLOOKUP(B412,Table1[ID],Table1[school_job]),"")</f>
        <v/>
      </c>
      <c r="T412" s="77" t="str">
        <f>IF($B412&lt;&gt;"",_xlfn.XLOOKUP(B412,Table1[ID],Table1[con_father]),"")</f>
        <v/>
      </c>
      <c r="U412" s="77" t="str">
        <f>IF($B412&lt;&gt;"",_xlfn.XLOOKUP(B412,Table1[ID],Table1[notes]),"")</f>
        <v/>
      </c>
      <c r="V412" s="80" t="str">
        <f>IF(B412&lt;&gt;"",IF(_xlfn.FLOOR.MATH(B412,100)=0,"غير موزع",_xlfn.XLOOKUP(_xlfn.FLOOR.MATH(B412,100),Classes!$A$1:$A$8,Classes!$B$1:$B$8,"error")),"")</f>
        <v/>
      </c>
    </row>
    <row r="413" spans="1:22" s="3" customFormat="1">
      <c r="A413" s="72" t="str">
        <f>IF(B413&lt;&gt;"",IF(_xlfn.XLOOKUP(TEXT(B413,"#"),'Standard report'!$B$5:$B$505,'Standard report'!$C$5:$C$505,"nn")="Company","=HYPERLINK("&amp;""""&amp;"https://raw.githubusercontent.com/KyrillosMorgan/preparatory/main/"&amp;B413&amp;".jpg"&amp;""""&amp;",IMAGE("&amp;""""&amp;"https://raw.githubusercontent.com/KyrillosMorgan/preparatory/main/"&amp;B413&amp;".jpg"&amp;""""&amp;"))",""),"")</f>
        <v/>
      </c>
      <c r="B413" s="77"/>
      <c r="C413" s="77" t="str">
        <f>IF(B413&lt;&gt;"",_xlfn.XLOOKUP(Class!B413,Table1[ID],Table1[fname]),"")</f>
        <v/>
      </c>
      <c r="D413" s="76" t="str" cm="1">
        <f t="array" ref="D413">IF((B413&lt;&gt;"")*(COUNTIF(Table2[ID],Class!B413)&lt;&gt;0),INDEX(Attendance_sorted!$A$1:$CV$500,MATCH(Class!B413,Attendance_sorted!$A$1:$A$500),COUNTIF(Table2[ID],Class!B413)+1),"")</f>
        <v/>
      </c>
      <c r="E413" s="77" t="str" cm="1">
        <f t="array" aca="1" ref="E413" ca="1">IF(B413&lt;&gt;"",SUM(('Attendance table'!$A$2:$A$501=Class!B413)*('Attendance table'!$B$2:$CW$501&lt;&gt;"")*('Attendance table'!$B$1:$CW$1&gt;DATE(YEAR(TODAY()),MONTH(TODAY()),DAY(TODAY())-MOD(WEEKDAY(TODAY())-6,7))-((Table3[حساب الحضور من اخر عدد مرات])*7))),"")</f>
        <v/>
      </c>
      <c r="F413" s="79" t="str" cm="1">
        <f t="array" ref="F413">IF(B413&lt;&gt;"",IF(E413*100/Table3[حساب الحضور من اخر عدد مرات]&gt;100,1,E413/Table3[حساب الحضور من اخر عدد مرات]),"")</f>
        <v/>
      </c>
      <c r="G413" s="77" t="str">
        <f>IF(B413&lt;&gt;"",_xlfn.XLOOKUP(B413,Table1[ID],Table1[tel2]),"")</f>
        <v/>
      </c>
      <c r="H413" s="77" t="str">
        <f>IF(B413&lt;&gt;"",_xlfn.XLOOKUP(B413,Table1[ID],Table1[tel4]),"")</f>
        <v/>
      </c>
      <c r="I413" s="77" t="str">
        <f>IF(B413&lt;&gt;"",_xlfn.XLOOKUP(B413,Table1[ID],Table1[tel3]),"")</f>
        <v/>
      </c>
      <c r="J413" s="77" t="str">
        <f>IF(B413&lt;&gt;"",_xlfn.XLOOKUP(B413,Table1[ID],Table1[tel1]),"")</f>
        <v/>
      </c>
      <c r="K413" s="77" t="str">
        <f>IF($B413&lt;&gt;"",_xlfn.XLOOKUP(B413,Table1[ID],Table1[address1]),"")</f>
        <v/>
      </c>
      <c r="L413" s="77" t="str">
        <f>IF($B413&lt;&gt;"",_xlfn.XLOOKUP(B413,Table1[ID],Table1[address2]),"")</f>
        <v/>
      </c>
      <c r="M413" s="77" t="str">
        <f>IF($B413&lt;&gt;"",_xlfn.XLOOKUP(B413,Table1[ID],Table1[address3]),"")</f>
        <v/>
      </c>
      <c r="N413" s="77" t="str">
        <f>IF($B413&lt;&gt;"",_xlfn.XLOOKUP(B413,Table1[ID],Table1[address4]),"")</f>
        <v/>
      </c>
      <c r="O413" s="77" t="str">
        <f>IF($B413&lt;&gt;"",_xlfn.XLOOKUP(B413,Table1[ID],Table1[address5]),"")</f>
        <v/>
      </c>
      <c r="P413" s="77" t="str">
        <f>IF($B413&lt;&gt;"",_xlfn.XLOOKUP(B413,Table1[ID],Table1[address7]),"")</f>
        <v/>
      </c>
      <c r="Q413" s="77" t="str">
        <f>IF($B413&lt;&gt;"",_xlfn.XLOOKUP(B413,Table1[ID],Table1[address6]),"")</f>
        <v/>
      </c>
      <c r="R413" s="76" t="str">
        <f>IF($B413&lt;&gt;"",_xlfn.XLOOKUP(B413,Table1[ID],Table1[bdate]),"")</f>
        <v/>
      </c>
      <c r="S413" s="77" t="str">
        <f>IF($B413&lt;&gt;"",_xlfn.XLOOKUP(B413,Table1[ID],Table1[school_job]),"")</f>
        <v/>
      </c>
      <c r="T413" s="77" t="str">
        <f>IF($B413&lt;&gt;"",_xlfn.XLOOKUP(B413,Table1[ID],Table1[con_father]),"")</f>
        <v/>
      </c>
      <c r="U413" s="77" t="str">
        <f>IF($B413&lt;&gt;"",_xlfn.XLOOKUP(B413,Table1[ID],Table1[notes]),"")</f>
        <v/>
      </c>
      <c r="V413" s="80" t="str">
        <f>IF(B413&lt;&gt;"",IF(_xlfn.FLOOR.MATH(B413,100)=0,"غير موزع",_xlfn.XLOOKUP(_xlfn.FLOOR.MATH(B413,100),Classes!$A$1:$A$8,Classes!$B$1:$B$8,"error")),"")</f>
        <v/>
      </c>
    </row>
    <row r="414" spans="1:22" s="3" customFormat="1">
      <c r="A414" s="72" t="str">
        <f>IF(B414&lt;&gt;"",IF(_xlfn.XLOOKUP(TEXT(B414,"#"),'Standard report'!$B$5:$B$505,'Standard report'!$C$5:$C$505,"nn")="Company","=HYPERLINK("&amp;""""&amp;"https://raw.githubusercontent.com/KyrillosMorgan/preparatory/main/"&amp;B414&amp;".jpg"&amp;""""&amp;",IMAGE("&amp;""""&amp;"https://raw.githubusercontent.com/KyrillosMorgan/preparatory/main/"&amp;B414&amp;".jpg"&amp;""""&amp;"))",""),"")</f>
        <v/>
      </c>
      <c r="B414" s="77"/>
      <c r="C414" s="77" t="str">
        <f>IF(B414&lt;&gt;"",_xlfn.XLOOKUP(Class!B414,Table1[ID],Table1[fname]),"")</f>
        <v/>
      </c>
      <c r="D414" s="76" t="str" cm="1">
        <f t="array" ref="D414">IF((B414&lt;&gt;"")*(COUNTIF(Table2[ID],Class!B414)&lt;&gt;0),INDEX(Attendance_sorted!$A$1:$CV$500,MATCH(Class!B414,Attendance_sorted!$A$1:$A$500),COUNTIF(Table2[ID],Class!B414)+1),"")</f>
        <v/>
      </c>
      <c r="E414" s="77" t="str" cm="1">
        <f t="array" aca="1" ref="E414" ca="1">IF(B414&lt;&gt;"",SUM(('Attendance table'!$A$2:$A$501=Class!B414)*('Attendance table'!$B$2:$CW$501&lt;&gt;"")*('Attendance table'!$B$1:$CW$1&gt;DATE(YEAR(TODAY()),MONTH(TODAY()),DAY(TODAY())-MOD(WEEKDAY(TODAY())-6,7))-((Table3[حساب الحضور من اخر عدد مرات])*7))),"")</f>
        <v/>
      </c>
      <c r="F414" s="79" t="str" cm="1">
        <f t="array" ref="F414">IF(B414&lt;&gt;"",IF(E414*100/Table3[حساب الحضور من اخر عدد مرات]&gt;100,1,E414/Table3[حساب الحضور من اخر عدد مرات]),"")</f>
        <v/>
      </c>
      <c r="G414" s="77" t="str">
        <f>IF(B414&lt;&gt;"",_xlfn.XLOOKUP(B414,Table1[ID],Table1[tel2]),"")</f>
        <v/>
      </c>
      <c r="H414" s="77" t="str">
        <f>IF(B414&lt;&gt;"",_xlfn.XLOOKUP(B414,Table1[ID],Table1[tel4]),"")</f>
        <v/>
      </c>
      <c r="I414" s="77" t="str">
        <f>IF(B414&lt;&gt;"",_xlfn.XLOOKUP(B414,Table1[ID],Table1[tel3]),"")</f>
        <v/>
      </c>
      <c r="J414" s="77" t="str">
        <f>IF(B414&lt;&gt;"",_xlfn.XLOOKUP(B414,Table1[ID],Table1[tel1]),"")</f>
        <v/>
      </c>
      <c r="K414" s="77" t="str">
        <f>IF($B414&lt;&gt;"",_xlfn.XLOOKUP(B414,Table1[ID],Table1[address1]),"")</f>
        <v/>
      </c>
      <c r="L414" s="77" t="str">
        <f>IF($B414&lt;&gt;"",_xlfn.XLOOKUP(B414,Table1[ID],Table1[address2]),"")</f>
        <v/>
      </c>
      <c r="M414" s="77" t="str">
        <f>IF($B414&lt;&gt;"",_xlfn.XLOOKUP(B414,Table1[ID],Table1[address3]),"")</f>
        <v/>
      </c>
      <c r="N414" s="77" t="str">
        <f>IF($B414&lt;&gt;"",_xlfn.XLOOKUP(B414,Table1[ID],Table1[address4]),"")</f>
        <v/>
      </c>
      <c r="O414" s="77" t="str">
        <f>IF($B414&lt;&gt;"",_xlfn.XLOOKUP(B414,Table1[ID],Table1[address5]),"")</f>
        <v/>
      </c>
      <c r="P414" s="77" t="str">
        <f>IF($B414&lt;&gt;"",_xlfn.XLOOKUP(B414,Table1[ID],Table1[address7]),"")</f>
        <v/>
      </c>
      <c r="Q414" s="77" t="str">
        <f>IF($B414&lt;&gt;"",_xlfn.XLOOKUP(B414,Table1[ID],Table1[address6]),"")</f>
        <v/>
      </c>
      <c r="R414" s="76" t="str">
        <f>IF($B414&lt;&gt;"",_xlfn.XLOOKUP(B414,Table1[ID],Table1[bdate]),"")</f>
        <v/>
      </c>
      <c r="S414" s="77" t="str">
        <f>IF($B414&lt;&gt;"",_xlfn.XLOOKUP(B414,Table1[ID],Table1[school_job]),"")</f>
        <v/>
      </c>
      <c r="T414" s="77" t="str">
        <f>IF($B414&lt;&gt;"",_xlfn.XLOOKUP(B414,Table1[ID],Table1[con_father]),"")</f>
        <v/>
      </c>
      <c r="U414" s="77" t="str">
        <f>IF($B414&lt;&gt;"",_xlfn.XLOOKUP(B414,Table1[ID],Table1[notes]),"")</f>
        <v/>
      </c>
      <c r="V414" s="80" t="str">
        <f>IF(B414&lt;&gt;"",IF(_xlfn.FLOOR.MATH(B414,100)=0,"غير موزع",_xlfn.XLOOKUP(_xlfn.FLOOR.MATH(B414,100),Classes!$A$1:$A$8,Classes!$B$1:$B$8,"error")),"")</f>
        <v/>
      </c>
    </row>
    <row r="415" spans="1:22" s="3" customFormat="1">
      <c r="A415" s="72" t="str">
        <f>IF(B415&lt;&gt;"",IF(_xlfn.XLOOKUP(TEXT(B415,"#"),'Standard report'!$B$5:$B$505,'Standard report'!$C$5:$C$505,"nn")="Company","=HYPERLINK("&amp;""""&amp;"https://raw.githubusercontent.com/KyrillosMorgan/preparatory/main/"&amp;B415&amp;".jpg"&amp;""""&amp;",IMAGE("&amp;""""&amp;"https://raw.githubusercontent.com/KyrillosMorgan/preparatory/main/"&amp;B415&amp;".jpg"&amp;""""&amp;"))",""),"")</f>
        <v/>
      </c>
      <c r="B415" s="77"/>
      <c r="C415" s="77" t="str">
        <f>IF(B415&lt;&gt;"",_xlfn.XLOOKUP(Class!B415,Table1[ID],Table1[fname]),"")</f>
        <v/>
      </c>
      <c r="D415" s="76" t="str" cm="1">
        <f t="array" ref="D415">IF((B415&lt;&gt;"")*(COUNTIF(Table2[ID],Class!B415)&lt;&gt;0),INDEX(Attendance_sorted!$A$1:$CV$500,MATCH(Class!B415,Attendance_sorted!$A$1:$A$500),COUNTIF(Table2[ID],Class!B415)+1),"")</f>
        <v/>
      </c>
      <c r="E415" s="77" t="str" cm="1">
        <f t="array" aca="1" ref="E415" ca="1">IF(B415&lt;&gt;"",SUM(('Attendance table'!$A$2:$A$501=Class!B415)*('Attendance table'!$B$2:$CW$501&lt;&gt;"")*('Attendance table'!$B$1:$CW$1&gt;DATE(YEAR(TODAY()),MONTH(TODAY()),DAY(TODAY())-MOD(WEEKDAY(TODAY())-6,7))-((Table3[حساب الحضور من اخر عدد مرات])*7))),"")</f>
        <v/>
      </c>
      <c r="F415" s="79" t="str" cm="1">
        <f t="array" ref="F415">IF(B415&lt;&gt;"",IF(E415*100/Table3[حساب الحضور من اخر عدد مرات]&gt;100,1,E415/Table3[حساب الحضور من اخر عدد مرات]),"")</f>
        <v/>
      </c>
      <c r="G415" s="77" t="str">
        <f>IF(B415&lt;&gt;"",_xlfn.XLOOKUP(B415,Table1[ID],Table1[tel2]),"")</f>
        <v/>
      </c>
      <c r="H415" s="77" t="str">
        <f>IF(B415&lt;&gt;"",_xlfn.XLOOKUP(B415,Table1[ID],Table1[tel4]),"")</f>
        <v/>
      </c>
      <c r="I415" s="77" t="str">
        <f>IF(B415&lt;&gt;"",_xlfn.XLOOKUP(B415,Table1[ID],Table1[tel3]),"")</f>
        <v/>
      </c>
      <c r="J415" s="77" t="str">
        <f>IF(B415&lt;&gt;"",_xlfn.XLOOKUP(B415,Table1[ID],Table1[tel1]),"")</f>
        <v/>
      </c>
      <c r="K415" s="77" t="str">
        <f>IF($B415&lt;&gt;"",_xlfn.XLOOKUP(B415,Table1[ID],Table1[address1]),"")</f>
        <v/>
      </c>
      <c r="L415" s="77" t="str">
        <f>IF($B415&lt;&gt;"",_xlfn.XLOOKUP(B415,Table1[ID],Table1[address2]),"")</f>
        <v/>
      </c>
      <c r="M415" s="77" t="str">
        <f>IF($B415&lt;&gt;"",_xlfn.XLOOKUP(B415,Table1[ID],Table1[address3]),"")</f>
        <v/>
      </c>
      <c r="N415" s="77" t="str">
        <f>IF($B415&lt;&gt;"",_xlfn.XLOOKUP(B415,Table1[ID],Table1[address4]),"")</f>
        <v/>
      </c>
      <c r="O415" s="77" t="str">
        <f>IF($B415&lt;&gt;"",_xlfn.XLOOKUP(B415,Table1[ID],Table1[address5]),"")</f>
        <v/>
      </c>
      <c r="P415" s="77" t="str">
        <f>IF($B415&lt;&gt;"",_xlfn.XLOOKUP(B415,Table1[ID],Table1[address7]),"")</f>
        <v/>
      </c>
      <c r="Q415" s="77" t="str">
        <f>IF($B415&lt;&gt;"",_xlfn.XLOOKUP(B415,Table1[ID],Table1[address6]),"")</f>
        <v/>
      </c>
      <c r="R415" s="76" t="str">
        <f>IF($B415&lt;&gt;"",_xlfn.XLOOKUP(B415,Table1[ID],Table1[bdate]),"")</f>
        <v/>
      </c>
      <c r="S415" s="77" t="str">
        <f>IF($B415&lt;&gt;"",_xlfn.XLOOKUP(B415,Table1[ID],Table1[school_job]),"")</f>
        <v/>
      </c>
      <c r="T415" s="77" t="str">
        <f>IF($B415&lt;&gt;"",_xlfn.XLOOKUP(B415,Table1[ID],Table1[con_father]),"")</f>
        <v/>
      </c>
      <c r="U415" s="77" t="str">
        <f>IF($B415&lt;&gt;"",_xlfn.XLOOKUP(B415,Table1[ID],Table1[notes]),"")</f>
        <v/>
      </c>
      <c r="V415" s="80" t="str">
        <f>IF(B415&lt;&gt;"",IF(_xlfn.FLOOR.MATH(B415,100)=0,"غير موزع",_xlfn.XLOOKUP(_xlfn.FLOOR.MATH(B415,100),Classes!$A$1:$A$8,Classes!$B$1:$B$8,"error")),"")</f>
        <v/>
      </c>
    </row>
    <row r="416" spans="1:22" s="3" customFormat="1">
      <c r="A416" s="72" t="str">
        <f>IF(B416&lt;&gt;"",IF(_xlfn.XLOOKUP(TEXT(B416,"#"),'Standard report'!$B$5:$B$505,'Standard report'!$C$5:$C$505,"nn")="Company","=HYPERLINK("&amp;""""&amp;"https://raw.githubusercontent.com/KyrillosMorgan/preparatory/main/"&amp;B416&amp;".jpg"&amp;""""&amp;",IMAGE("&amp;""""&amp;"https://raw.githubusercontent.com/KyrillosMorgan/preparatory/main/"&amp;B416&amp;".jpg"&amp;""""&amp;"))",""),"")</f>
        <v/>
      </c>
      <c r="B416" s="77"/>
      <c r="C416" s="77" t="str">
        <f>IF(B416&lt;&gt;"",_xlfn.XLOOKUP(Class!B416,Table1[ID],Table1[fname]),"")</f>
        <v/>
      </c>
      <c r="D416" s="76" t="str" cm="1">
        <f t="array" ref="D416">IF((B416&lt;&gt;"")*(COUNTIF(Table2[ID],Class!B416)&lt;&gt;0),INDEX(Attendance_sorted!$A$1:$CV$500,MATCH(Class!B416,Attendance_sorted!$A$1:$A$500),COUNTIF(Table2[ID],Class!B416)+1),"")</f>
        <v/>
      </c>
      <c r="E416" s="77" t="str" cm="1">
        <f t="array" aca="1" ref="E416" ca="1">IF(B416&lt;&gt;"",SUM(('Attendance table'!$A$2:$A$501=Class!B416)*('Attendance table'!$B$2:$CW$501&lt;&gt;"")*('Attendance table'!$B$1:$CW$1&gt;DATE(YEAR(TODAY()),MONTH(TODAY()),DAY(TODAY())-MOD(WEEKDAY(TODAY())-6,7))-((Table3[حساب الحضور من اخر عدد مرات])*7))),"")</f>
        <v/>
      </c>
      <c r="F416" s="79" t="str" cm="1">
        <f t="array" ref="F416">IF(B416&lt;&gt;"",IF(E416*100/Table3[حساب الحضور من اخر عدد مرات]&gt;100,1,E416/Table3[حساب الحضور من اخر عدد مرات]),"")</f>
        <v/>
      </c>
      <c r="G416" s="77" t="str">
        <f>IF(B416&lt;&gt;"",_xlfn.XLOOKUP(B416,Table1[ID],Table1[tel2]),"")</f>
        <v/>
      </c>
      <c r="H416" s="77" t="str">
        <f>IF(B416&lt;&gt;"",_xlfn.XLOOKUP(B416,Table1[ID],Table1[tel4]),"")</f>
        <v/>
      </c>
      <c r="I416" s="77" t="str">
        <f>IF(B416&lt;&gt;"",_xlfn.XLOOKUP(B416,Table1[ID],Table1[tel3]),"")</f>
        <v/>
      </c>
      <c r="J416" s="77" t="str">
        <f>IF(B416&lt;&gt;"",_xlfn.XLOOKUP(B416,Table1[ID],Table1[tel1]),"")</f>
        <v/>
      </c>
      <c r="K416" s="77" t="str">
        <f>IF($B416&lt;&gt;"",_xlfn.XLOOKUP(B416,Table1[ID],Table1[address1]),"")</f>
        <v/>
      </c>
      <c r="L416" s="77" t="str">
        <f>IF($B416&lt;&gt;"",_xlfn.XLOOKUP(B416,Table1[ID],Table1[address2]),"")</f>
        <v/>
      </c>
      <c r="M416" s="77" t="str">
        <f>IF($B416&lt;&gt;"",_xlfn.XLOOKUP(B416,Table1[ID],Table1[address3]),"")</f>
        <v/>
      </c>
      <c r="N416" s="77" t="str">
        <f>IF($B416&lt;&gt;"",_xlfn.XLOOKUP(B416,Table1[ID],Table1[address4]),"")</f>
        <v/>
      </c>
      <c r="O416" s="77" t="str">
        <f>IF($B416&lt;&gt;"",_xlfn.XLOOKUP(B416,Table1[ID],Table1[address5]),"")</f>
        <v/>
      </c>
      <c r="P416" s="77" t="str">
        <f>IF($B416&lt;&gt;"",_xlfn.XLOOKUP(B416,Table1[ID],Table1[address7]),"")</f>
        <v/>
      </c>
      <c r="Q416" s="77" t="str">
        <f>IF($B416&lt;&gt;"",_xlfn.XLOOKUP(B416,Table1[ID],Table1[address6]),"")</f>
        <v/>
      </c>
      <c r="R416" s="76" t="str">
        <f>IF($B416&lt;&gt;"",_xlfn.XLOOKUP(B416,Table1[ID],Table1[bdate]),"")</f>
        <v/>
      </c>
      <c r="S416" s="77" t="str">
        <f>IF($B416&lt;&gt;"",_xlfn.XLOOKUP(B416,Table1[ID],Table1[school_job]),"")</f>
        <v/>
      </c>
      <c r="T416" s="77" t="str">
        <f>IF($B416&lt;&gt;"",_xlfn.XLOOKUP(B416,Table1[ID],Table1[con_father]),"")</f>
        <v/>
      </c>
      <c r="U416" s="77" t="str">
        <f>IF($B416&lt;&gt;"",_xlfn.XLOOKUP(B416,Table1[ID],Table1[notes]),"")</f>
        <v/>
      </c>
      <c r="V416" s="80" t="str">
        <f>IF(B416&lt;&gt;"",IF(_xlfn.FLOOR.MATH(B416,100)=0,"غير موزع",_xlfn.XLOOKUP(_xlfn.FLOOR.MATH(B416,100),Classes!$A$1:$A$8,Classes!$B$1:$B$8,"error")),"")</f>
        <v/>
      </c>
    </row>
    <row r="417" spans="1:22" s="3" customFormat="1">
      <c r="A417" s="72" t="str">
        <f>IF(B417&lt;&gt;"",IF(_xlfn.XLOOKUP(TEXT(B417,"#"),'Standard report'!$B$5:$B$505,'Standard report'!$C$5:$C$505,"nn")="Company","=HYPERLINK("&amp;""""&amp;"https://raw.githubusercontent.com/KyrillosMorgan/preparatory/main/"&amp;B417&amp;".jpg"&amp;""""&amp;",IMAGE("&amp;""""&amp;"https://raw.githubusercontent.com/KyrillosMorgan/preparatory/main/"&amp;B417&amp;".jpg"&amp;""""&amp;"))",""),"")</f>
        <v/>
      </c>
      <c r="B417" s="77"/>
      <c r="C417" s="77" t="str">
        <f>IF(B417&lt;&gt;"",_xlfn.XLOOKUP(Class!B417,Table1[ID],Table1[fname]),"")</f>
        <v/>
      </c>
      <c r="D417" s="76" t="str" cm="1">
        <f t="array" ref="D417">IF((B417&lt;&gt;"")*(COUNTIF(Table2[ID],Class!B417)&lt;&gt;0),INDEX(Attendance_sorted!$A$1:$CV$500,MATCH(Class!B417,Attendance_sorted!$A$1:$A$500),COUNTIF(Table2[ID],Class!B417)+1),"")</f>
        <v/>
      </c>
      <c r="E417" s="77" t="str" cm="1">
        <f t="array" aca="1" ref="E417" ca="1">IF(B417&lt;&gt;"",SUM(('Attendance table'!$A$2:$A$501=Class!B417)*('Attendance table'!$B$2:$CW$501&lt;&gt;"")*('Attendance table'!$B$1:$CW$1&gt;DATE(YEAR(TODAY()),MONTH(TODAY()),DAY(TODAY())-MOD(WEEKDAY(TODAY())-6,7))-((Table3[حساب الحضور من اخر عدد مرات])*7))),"")</f>
        <v/>
      </c>
      <c r="F417" s="79" t="str" cm="1">
        <f t="array" ref="F417">IF(B417&lt;&gt;"",IF(E417*100/Table3[حساب الحضور من اخر عدد مرات]&gt;100,1,E417/Table3[حساب الحضور من اخر عدد مرات]),"")</f>
        <v/>
      </c>
      <c r="G417" s="77" t="str">
        <f>IF(B417&lt;&gt;"",_xlfn.XLOOKUP(B417,Table1[ID],Table1[tel2]),"")</f>
        <v/>
      </c>
      <c r="H417" s="77" t="str">
        <f>IF(B417&lt;&gt;"",_xlfn.XLOOKUP(B417,Table1[ID],Table1[tel4]),"")</f>
        <v/>
      </c>
      <c r="I417" s="77" t="str">
        <f>IF(B417&lt;&gt;"",_xlfn.XLOOKUP(B417,Table1[ID],Table1[tel3]),"")</f>
        <v/>
      </c>
      <c r="J417" s="77" t="str">
        <f>IF(B417&lt;&gt;"",_xlfn.XLOOKUP(B417,Table1[ID],Table1[tel1]),"")</f>
        <v/>
      </c>
      <c r="K417" s="77" t="str">
        <f>IF($B417&lt;&gt;"",_xlfn.XLOOKUP(B417,Table1[ID],Table1[address1]),"")</f>
        <v/>
      </c>
      <c r="L417" s="77" t="str">
        <f>IF($B417&lt;&gt;"",_xlfn.XLOOKUP(B417,Table1[ID],Table1[address2]),"")</f>
        <v/>
      </c>
      <c r="M417" s="77" t="str">
        <f>IF($B417&lt;&gt;"",_xlfn.XLOOKUP(B417,Table1[ID],Table1[address3]),"")</f>
        <v/>
      </c>
      <c r="N417" s="77" t="str">
        <f>IF($B417&lt;&gt;"",_xlfn.XLOOKUP(B417,Table1[ID],Table1[address4]),"")</f>
        <v/>
      </c>
      <c r="O417" s="77" t="str">
        <f>IF($B417&lt;&gt;"",_xlfn.XLOOKUP(B417,Table1[ID],Table1[address5]),"")</f>
        <v/>
      </c>
      <c r="P417" s="77" t="str">
        <f>IF($B417&lt;&gt;"",_xlfn.XLOOKUP(B417,Table1[ID],Table1[address7]),"")</f>
        <v/>
      </c>
      <c r="Q417" s="77" t="str">
        <f>IF($B417&lt;&gt;"",_xlfn.XLOOKUP(B417,Table1[ID],Table1[address6]),"")</f>
        <v/>
      </c>
      <c r="R417" s="76" t="str">
        <f>IF($B417&lt;&gt;"",_xlfn.XLOOKUP(B417,Table1[ID],Table1[bdate]),"")</f>
        <v/>
      </c>
      <c r="S417" s="77" t="str">
        <f>IF($B417&lt;&gt;"",_xlfn.XLOOKUP(B417,Table1[ID],Table1[school_job]),"")</f>
        <v/>
      </c>
      <c r="T417" s="77" t="str">
        <f>IF($B417&lt;&gt;"",_xlfn.XLOOKUP(B417,Table1[ID],Table1[con_father]),"")</f>
        <v/>
      </c>
      <c r="U417" s="77" t="str">
        <f>IF($B417&lt;&gt;"",_xlfn.XLOOKUP(B417,Table1[ID],Table1[notes]),"")</f>
        <v/>
      </c>
      <c r="V417" s="80" t="str">
        <f>IF(B417&lt;&gt;"",IF(_xlfn.FLOOR.MATH(B417,100)=0,"غير موزع",_xlfn.XLOOKUP(_xlfn.FLOOR.MATH(B417,100),Classes!$A$1:$A$8,Classes!$B$1:$B$8,"error")),"")</f>
        <v/>
      </c>
    </row>
    <row r="418" spans="1:22" s="3" customFormat="1">
      <c r="A418" s="72" t="str">
        <f>IF(B418&lt;&gt;"",IF(_xlfn.XLOOKUP(TEXT(B418,"#"),'Standard report'!$B$5:$B$505,'Standard report'!$C$5:$C$505,"nn")="Company","=HYPERLINK("&amp;""""&amp;"https://raw.githubusercontent.com/KyrillosMorgan/preparatory/main/"&amp;B418&amp;".jpg"&amp;""""&amp;",IMAGE("&amp;""""&amp;"https://raw.githubusercontent.com/KyrillosMorgan/preparatory/main/"&amp;B418&amp;".jpg"&amp;""""&amp;"))",""),"")</f>
        <v/>
      </c>
      <c r="B418" s="77"/>
      <c r="C418" s="77" t="str">
        <f>IF(B418&lt;&gt;"",_xlfn.XLOOKUP(Class!B418,Table1[ID],Table1[fname]),"")</f>
        <v/>
      </c>
      <c r="D418" s="76" t="str" cm="1">
        <f t="array" ref="D418">IF((B418&lt;&gt;"")*(COUNTIF(Table2[ID],Class!B418)&lt;&gt;0),INDEX(Attendance_sorted!$A$1:$CV$500,MATCH(Class!B418,Attendance_sorted!$A$1:$A$500),COUNTIF(Table2[ID],Class!B418)+1),"")</f>
        <v/>
      </c>
      <c r="E418" s="77" t="str" cm="1">
        <f t="array" aca="1" ref="E418" ca="1">IF(B418&lt;&gt;"",SUM(('Attendance table'!$A$2:$A$501=Class!B418)*('Attendance table'!$B$2:$CW$501&lt;&gt;"")*('Attendance table'!$B$1:$CW$1&gt;DATE(YEAR(TODAY()),MONTH(TODAY()),DAY(TODAY())-MOD(WEEKDAY(TODAY())-6,7))-((Table3[حساب الحضور من اخر عدد مرات])*7))),"")</f>
        <v/>
      </c>
      <c r="F418" s="79" t="str" cm="1">
        <f t="array" ref="F418">IF(B418&lt;&gt;"",IF(E418*100/Table3[حساب الحضور من اخر عدد مرات]&gt;100,1,E418/Table3[حساب الحضور من اخر عدد مرات]),"")</f>
        <v/>
      </c>
      <c r="G418" s="77" t="str">
        <f>IF(B418&lt;&gt;"",_xlfn.XLOOKUP(B418,Table1[ID],Table1[tel2]),"")</f>
        <v/>
      </c>
      <c r="H418" s="77" t="str">
        <f>IF(B418&lt;&gt;"",_xlfn.XLOOKUP(B418,Table1[ID],Table1[tel4]),"")</f>
        <v/>
      </c>
      <c r="I418" s="77" t="str">
        <f>IF(B418&lt;&gt;"",_xlfn.XLOOKUP(B418,Table1[ID],Table1[tel3]),"")</f>
        <v/>
      </c>
      <c r="J418" s="77" t="str">
        <f>IF(B418&lt;&gt;"",_xlfn.XLOOKUP(B418,Table1[ID],Table1[tel1]),"")</f>
        <v/>
      </c>
      <c r="K418" s="77" t="str">
        <f>IF($B418&lt;&gt;"",_xlfn.XLOOKUP(B418,Table1[ID],Table1[address1]),"")</f>
        <v/>
      </c>
      <c r="L418" s="77" t="str">
        <f>IF($B418&lt;&gt;"",_xlfn.XLOOKUP(B418,Table1[ID],Table1[address2]),"")</f>
        <v/>
      </c>
      <c r="M418" s="77" t="str">
        <f>IF($B418&lt;&gt;"",_xlfn.XLOOKUP(B418,Table1[ID],Table1[address3]),"")</f>
        <v/>
      </c>
      <c r="N418" s="77" t="str">
        <f>IF($B418&lt;&gt;"",_xlfn.XLOOKUP(B418,Table1[ID],Table1[address4]),"")</f>
        <v/>
      </c>
      <c r="O418" s="77" t="str">
        <f>IF($B418&lt;&gt;"",_xlfn.XLOOKUP(B418,Table1[ID],Table1[address5]),"")</f>
        <v/>
      </c>
      <c r="P418" s="77" t="str">
        <f>IF($B418&lt;&gt;"",_xlfn.XLOOKUP(B418,Table1[ID],Table1[address7]),"")</f>
        <v/>
      </c>
      <c r="Q418" s="77" t="str">
        <f>IF($B418&lt;&gt;"",_xlfn.XLOOKUP(B418,Table1[ID],Table1[address6]),"")</f>
        <v/>
      </c>
      <c r="R418" s="76" t="str">
        <f>IF($B418&lt;&gt;"",_xlfn.XLOOKUP(B418,Table1[ID],Table1[bdate]),"")</f>
        <v/>
      </c>
      <c r="S418" s="77" t="str">
        <f>IF($B418&lt;&gt;"",_xlfn.XLOOKUP(B418,Table1[ID],Table1[school_job]),"")</f>
        <v/>
      </c>
      <c r="T418" s="77" t="str">
        <f>IF($B418&lt;&gt;"",_xlfn.XLOOKUP(B418,Table1[ID],Table1[con_father]),"")</f>
        <v/>
      </c>
      <c r="U418" s="77" t="str">
        <f>IF($B418&lt;&gt;"",_xlfn.XLOOKUP(B418,Table1[ID],Table1[notes]),"")</f>
        <v/>
      </c>
      <c r="V418" s="80" t="str">
        <f>IF(B418&lt;&gt;"",IF(_xlfn.FLOOR.MATH(B418,100)=0,"غير موزع",_xlfn.XLOOKUP(_xlfn.FLOOR.MATH(B418,100),Classes!$A$1:$A$8,Classes!$B$1:$B$8,"error")),"")</f>
        <v/>
      </c>
    </row>
    <row r="419" spans="1:22" s="3" customFormat="1">
      <c r="A419" s="72" t="str">
        <f>IF(B419&lt;&gt;"",IF(_xlfn.XLOOKUP(TEXT(B419,"#"),'Standard report'!$B$5:$B$505,'Standard report'!$C$5:$C$505,"nn")="Company","=HYPERLINK("&amp;""""&amp;"https://raw.githubusercontent.com/KyrillosMorgan/preparatory/main/"&amp;B419&amp;".jpg"&amp;""""&amp;",IMAGE("&amp;""""&amp;"https://raw.githubusercontent.com/KyrillosMorgan/preparatory/main/"&amp;B419&amp;".jpg"&amp;""""&amp;"))",""),"")</f>
        <v/>
      </c>
      <c r="B419" s="77"/>
      <c r="C419" s="77" t="str">
        <f>IF(B419&lt;&gt;"",_xlfn.XLOOKUP(Class!B419,Table1[ID],Table1[fname]),"")</f>
        <v/>
      </c>
      <c r="D419" s="76" t="str" cm="1">
        <f t="array" ref="D419">IF((B419&lt;&gt;"")*(COUNTIF(Table2[ID],Class!B419)&lt;&gt;0),INDEX(Attendance_sorted!$A$1:$CV$500,MATCH(Class!B419,Attendance_sorted!$A$1:$A$500),COUNTIF(Table2[ID],Class!B419)+1),"")</f>
        <v/>
      </c>
      <c r="E419" s="77" t="str" cm="1">
        <f t="array" aca="1" ref="E419" ca="1">IF(B419&lt;&gt;"",SUM(('Attendance table'!$A$2:$A$501=Class!B419)*('Attendance table'!$B$2:$CW$501&lt;&gt;"")*('Attendance table'!$B$1:$CW$1&gt;DATE(YEAR(TODAY()),MONTH(TODAY()),DAY(TODAY())-MOD(WEEKDAY(TODAY())-6,7))-((Table3[حساب الحضور من اخر عدد مرات])*7))),"")</f>
        <v/>
      </c>
      <c r="F419" s="79" t="str" cm="1">
        <f t="array" ref="F419">IF(B419&lt;&gt;"",IF(E419*100/Table3[حساب الحضور من اخر عدد مرات]&gt;100,1,E419/Table3[حساب الحضور من اخر عدد مرات]),"")</f>
        <v/>
      </c>
      <c r="G419" s="77" t="str">
        <f>IF(B419&lt;&gt;"",_xlfn.XLOOKUP(B419,Table1[ID],Table1[tel2]),"")</f>
        <v/>
      </c>
      <c r="H419" s="77" t="str">
        <f>IF(B419&lt;&gt;"",_xlfn.XLOOKUP(B419,Table1[ID],Table1[tel4]),"")</f>
        <v/>
      </c>
      <c r="I419" s="77" t="str">
        <f>IF(B419&lt;&gt;"",_xlfn.XLOOKUP(B419,Table1[ID],Table1[tel3]),"")</f>
        <v/>
      </c>
      <c r="J419" s="77" t="str">
        <f>IF(B419&lt;&gt;"",_xlfn.XLOOKUP(B419,Table1[ID],Table1[tel1]),"")</f>
        <v/>
      </c>
      <c r="K419" s="77" t="str">
        <f>IF($B419&lt;&gt;"",_xlfn.XLOOKUP(B419,Table1[ID],Table1[address1]),"")</f>
        <v/>
      </c>
      <c r="L419" s="77" t="str">
        <f>IF($B419&lt;&gt;"",_xlfn.XLOOKUP(B419,Table1[ID],Table1[address2]),"")</f>
        <v/>
      </c>
      <c r="M419" s="77" t="str">
        <f>IF($B419&lt;&gt;"",_xlfn.XLOOKUP(B419,Table1[ID],Table1[address3]),"")</f>
        <v/>
      </c>
      <c r="N419" s="77" t="str">
        <f>IF($B419&lt;&gt;"",_xlfn.XLOOKUP(B419,Table1[ID],Table1[address4]),"")</f>
        <v/>
      </c>
      <c r="O419" s="77" t="str">
        <f>IF($B419&lt;&gt;"",_xlfn.XLOOKUP(B419,Table1[ID],Table1[address5]),"")</f>
        <v/>
      </c>
      <c r="P419" s="77" t="str">
        <f>IF($B419&lt;&gt;"",_xlfn.XLOOKUP(B419,Table1[ID],Table1[address7]),"")</f>
        <v/>
      </c>
      <c r="Q419" s="77" t="str">
        <f>IF($B419&lt;&gt;"",_xlfn.XLOOKUP(B419,Table1[ID],Table1[address6]),"")</f>
        <v/>
      </c>
      <c r="R419" s="76" t="str">
        <f>IF($B419&lt;&gt;"",_xlfn.XLOOKUP(B419,Table1[ID],Table1[bdate]),"")</f>
        <v/>
      </c>
      <c r="S419" s="77" t="str">
        <f>IF($B419&lt;&gt;"",_xlfn.XLOOKUP(B419,Table1[ID],Table1[school_job]),"")</f>
        <v/>
      </c>
      <c r="T419" s="77" t="str">
        <f>IF($B419&lt;&gt;"",_xlfn.XLOOKUP(B419,Table1[ID],Table1[con_father]),"")</f>
        <v/>
      </c>
      <c r="U419" s="77" t="str">
        <f>IF($B419&lt;&gt;"",_xlfn.XLOOKUP(B419,Table1[ID],Table1[notes]),"")</f>
        <v/>
      </c>
      <c r="V419" s="80" t="str">
        <f>IF(B419&lt;&gt;"",IF(_xlfn.FLOOR.MATH(B419,100)=0,"غير موزع",_xlfn.XLOOKUP(_xlfn.FLOOR.MATH(B419,100),Classes!$A$1:$A$8,Classes!$B$1:$B$8,"error")),"")</f>
        <v/>
      </c>
    </row>
    <row r="420" spans="1:22" s="3" customFormat="1">
      <c r="A420" s="72" t="str">
        <f>IF(B420&lt;&gt;"",IF(_xlfn.XLOOKUP(TEXT(B420,"#"),'Standard report'!$B$5:$B$505,'Standard report'!$C$5:$C$505,"nn")="Company","=HYPERLINK("&amp;""""&amp;"https://raw.githubusercontent.com/KyrillosMorgan/preparatory/main/"&amp;B420&amp;".jpg"&amp;""""&amp;",IMAGE("&amp;""""&amp;"https://raw.githubusercontent.com/KyrillosMorgan/preparatory/main/"&amp;B420&amp;".jpg"&amp;""""&amp;"))",""),"")</f>
        <v/>
      </c>
      <c r="B420" s="77"/>
      <c r="C420" s="77" t="str">
        <f>IF(B420&lt;&gt;"",_xlfn.XLOOKUP(Class!B420,Table1[ID],Table1[fname]),"")</f>
        <v/>
      </c>
      <c r="D420" s="76" t="str" cm="1">
        <f t="array" ref="D420">IF((B420&lt;&gt;"")*(COUNTIF(Table2[ID],Class!B420)&lt;&gt;0),INDEX(Attendance_sorted!$A$1:$CV$500,MATCH(Class!B420,Attendance_sorted!$A$1:$A$500),COUNTIF(Table2[ID],Class!B420)+1),"")</f>
        <v/>
      </c>
      <c r="E420" s="77" t="str" cm="1">
        <f t="array" aca="1" ref="E420" ca="1">IF(B420&lt;&gt;"",SUM(('Attendance table'!$A$2:$A$501=Class!B420)*('Attendance table'!$B$2:$CW$501&lt;&gt;"")*('Attendance table'!$B$1:$CW$1&gt;DATE(YEAR(TODAY()),MONTH(TODAY()),DAY(TODAY())-MOD(WEEKDAY(TODAY())-6,7))-((Table3[حساب الحضور من اخر عدد مرات])*7))),"")</f>
        <v/>
      </c>
      <c r="F420" s="79" t="str" cm="1">
        <f t="array" ref="F420">IF(B420&lt;&gt;"",IF(E420*100/Table3[حساب الحضور من اخر عدد مرات]&gt;100,1,E420/Table3[حساب الحضور من اخر عدد مرات]),"")</f>
        <v/>
      </c>
      <c r="G420" s="77" t="str">
        <f>IF(B420&lt;&gt;"",_xlfn.XLOOKUP(B420,Table1[ID],Table1[tel2]),"")</f>
        <v/>
      </c>
      <c r="H420" s="77" t="str">
        <f>IF(B420&lt;&gt;"",_xlfn.XLOOKUP(B420,Table1[ID],Table1[tel4]),"")</f>
        <v/>
      </c>
      <c r="I420" s="77" t="str">
        <f>IF(B420&lt;&gt;"",_xlfn.XLOOKUP(B420,Table1[ID],Table1[tel3]),"")</f>
        <v/>
      </c>
      <c r="J420" s="77" t="str">
        <f>IF(B420&lt;&gt;"",_xlfn.XLOOKUP(B420,Table1[ID],Table1[tel1]),"")</f>
        <v/>
      </c>
      <c r="K420" s="77" t="str">
        <f>IF($B420&lt;&gt;"",_xlfn.XLOOKUP(B420,Table1[ID],Table1[address1]),"")</f>
        <v/>
      </c>
      <c r="L420" s="77" t="str">
        <f>IF($B420&lt;&gt;"",_xlfn.XLOOKUP(B420,Table1[ID],Table1[address2]),"")</f>
        <v/>
      </c>
      <c r="M420" s="77" t="str">
        <f>IF($B420&lt;&gt;"",_xlfn.XLOOKUP(B420,Table1[ID],Table1[address3]),"")</f>
        <v/>
      </c>
      <c r="N420" s="77" t="str">
        <f>IF($B420&lt;&gt;"",_xlfn.XLOOKUP(B420,Table1[ID],Table1[address4]),"")</f>
        <v/>
      </c>
      <c r="O420" s="77" t="str">
        <f>IF($B420&lt;&gt;"",_xlfn.XLOOKUP(B420,Table1[ID],Table1[address5]),"")</f>
        <v/>
      </c>
      <c r="P420" s="77" t="str">
        <f>IF($B420&lt;&gt;"",_xlfn.XLOOKUP(B420,Table1[ID],Table1[address7]),"")</f>
        <v/>
      </c>
      <c r="Q420" s="77" t="str">
        <f>IF($B420&lt;&gt;"",_xlfn.XLOOKUP(B420,Table1[ID],Table1[address6]),"")</f>
        <v/>
      </c>
      <c r="R420" s="76" t="str">
        <f>IF($B420&lt;&gt;"",_xlfn.XLOOKUP(B420,Table1[ID],Table1[bdate]),"")</f>
        <v/>
      </c>
      <c r="S420" s="77" t="str">
        <f>IF($B420&lt;&gt;"",_xlfn.XLOOKUP(B420,Table1[ID],Table1[school_job]),"")</f>
        <v/>
      </c>
      <c r="T420" s="77" t="str">
        <f>IF($B420&lt;&gt;"",_xlfn.XLOOKUP(B420,Table1[ID],Table1[con_father]),"")</f>
        <v/>
      </c>
      <c r="U420" s="77" t="str">
        <f>IF($B420&lt;&gt;"",_xlfn.XLOOKUP(B420,Table1[ID],Table1[notes]),"")</f>
        <v/>
      </c>
      <c r="V420" s="80" t="str">
        <f>IF(B420&lt;&gt;"",IF(_xlfn.FLOOR.MATH(B420,100)=0,"غير موزع",_xlfn.XLOOKUP(_xlfn.FLOOR.MATH(B420,100),Classes!$A$1:$A$8,Classes!$B$1:$B$8,"error")),"")</f>
        <v/>
      </c>
    </row>
    <row r="421" spans="1:22" s="3" customFormat="1">
      <c r="A421" s="72" t="str">
        <f>IF(B421&lt;&gt;"",IF(_xlfn.XLOOKUP(TEXT(B421,"#"),'Standard report'!$B$5:$B$505,'Standard report'!$C$5:$C$505,"nn")="Company","=HYPERLINK("&amp;""""&amp;"https://raw.githubusercontent.com/KyrillosMorgan/preparatory/main/"&amp;B421&amp;".jpg"&amp;""""&amp;",IMAGE("&amp;""""&amp;"https://raw.githubusercontent.com/KyrillosMorgan/preparatory/main/"&amp;B421&amp;".jpg"&amp;""""&amp;"))",""),"")</f>
        <v/>
      </c>
      <c r="B421" s="77"/>
      <c r="C421" s="77" t="str">
        <f>IF(B421&lt;&gt;"",_xlfn.XLOOKUP(Class!B421,Table1[ID],Table1[fname]),"")</f>
        <v/>
      </c>
      <c r="D421" s="76" t="str" cm="1">
        <f t="array" ref="D421">IF((B421&lt;&gt;"")*(COUNTIF(Table2[ID],Class!B421)&lt;&gt;0),INDEX(Attendance_sorted!$A$1:$CV$500,MATCH(Class!B421,Attendance_sorted!$A$1:$A$500),COUNTIF(Table2[ID],Class!B421)+1),"")</f>
        <v/>
      </c>
      <c r="E421" s="77" t="str" cm="1">
        <f t="array" aca="1" ref="E421" ca="1">IF(B421&lt;&gt;"",SUM(('Attendance table'!$A$2:$A$501=Class!B421)*('Attendance table'!$B$2:$CW$501&lt;&gt;"")*('Attendance table'!$B$1:$CW$1&gt;DATE(YEAR(TODAY()),MONTH(TODAY()),DAY(TODAY())-MOD(WEEKDAY(TODAY())-6,7))-((Table3[حساب الحضور من اخر عدد مرات])*7))),"")</f>
        <v/>
      </c>
      <c r="F421" s="79" t="str" cm="1">
        <f t="array" ref="F421">IF(B421&lt;&gt;"",IF(E421*100/Table3[حساب الحضور من اخر عدد مرات]&gt;100,1,E421/Table3[حساب الحضور من اخر عدد مرات]),"")</f>
        <v/>
      </c>
      <c r="G421" s="77" t="str">
        <f>IF(B421&lt;&gt;"",_xlfn.XLOOKUP(B421,Table1[ID],Table1[tel2]),"")</f>
        <v/>
      </c>
      <c r="H421" s="77" t="str">
        <f>IF(B421&lt;&gt;"",_xlfn.XLOOKUP(B421,Table1[ID],Table1[tel4]),"")</f>
        <v/>
      </c>
      <c r="I421" s="77" t="str">
        <f>IF(B421&lt;&gt;"",_xlfn.XLOOKUP(B421,Table1[ID],Table1[tel3]),"")</f>
        <v/>
      </c>
      <c r="J421" s="77" t="str">
        <f>IF(B421&lt;&gt;"",_xlfn.XLOOKUP(B421,Table1[ID],Table1[tel1]),"")</f>
        <v/>
      </c>
      <c r="K421" s="77" t="str">
        <f>IF($B421&lt;&gt;"",_xlfn.XLOOKUP(B421,Table1[ID],Table1[address1]),"")</f>
        <v/>
      </c>
      <c r="L421" s="77" t="str">
        <f>IF($B421&lt;&gt;"",_xlfn.XLOOKUP(B421,Table1[ID],Table1[address2]),"")</f>
        <v/>
      </c>
      <c r="M421" s="77" t="str">
        <f>IF($B421&lt;&gt;"",_xlfn.XLOOKUP(B421,Table1[ID],Table1[address3]),"")</f>
        <v/>
      </c>
      <c r="N421" s="77" t="str">
        <f>IF($B421&lt;&gt;"",_xlfn.XLOOKUP(B421,Table1[ID],Table1[address4]),"")</f>
        <v/>
      </c>
      <c r="O421" s="77" t="str">
        <f>IF($B421&lt;&gt;"",_xlfn.XLOOKUP(B421,Table1[ID],Table1[address5]),"")</f>
        <v/>
      </c>
      <c r="P421" s="77" t="str">
        <f>IF($B421&lt;&gt;"",_xlfn.XLOOKUP(B421,Table1[ID],Table1[address7]),"")</f>
        <v/>
      </c>
      <c r="Q421" s="77" t="str">
        <f>IF($B421&lt;&gt;"",_xlfn.XLOOKUP(B421,Table1[ID],Table1[address6]),"")</f>
        <v/>
      </c>
      <c r="R421" s="76" t="str">
        <f>IF($B421&lt;&gt;"",_xlfn.XLOOKUP(B421,Table1[ID],Table1[bdate]),"")</f>
        <v/>
      </c>
      <c r="S421" s="77" t="str">
        <f>IF($B421&lt;&gt;"",_xlfn.XLOOKUP(B421,Table1[ID],Table1[school_job]),"")</f>
        <v/>
      </c>
      <c r="T421" s="77" t="str">
        <f>IF($B421&lt;&gt;"",_xlfn.XLOOKUP(B421,Table1[ID],Table1[con_father]),"")</f>
        <v/>
      </c>
      <c r="U421" s="77" t="str">
        <f>IF($B421&lt;&gt;"",_xlfn.XLOOKUP(B421,Table1[ID],Table1[notes]),"")</f>
        <v/>
      </c>
      <c r="V421" s="80" t="str">
        <f>IF(B421&lt;&gt;"",IF(_xlfn.FLOOR.MATH(B421,100)=0,"غير موزع",_xlfn.XLOOKUP(_xlfn.FLOOR.MATH(B421,100),Classes!$A$1:$A$8,Classes!$B$1:$B$8,"error")),"")</f>
        <v/>
      </c>
    </row>
    <row r="422" spans="1:22" s="3" customFormat="1">
      <c r="A422" s="72" t="str">
        <f>IF(B422&lt;&gt;"",IF(_xlfn.XLOOKUP(TEXT(B422,"#"),'Standard report'!$B$5:$B$505,'Standard report'!$C$5:$C$505,"nn")="Company","=HYPERLINK("&amp;""""&amp;"https://raw.githubusercontent.com/KyrillosMorgan/preparatory/main/"&amp;B422&amp;".jpg"&amp;""""&amp;",IMAGE("&amp;""""&amp;"https://raw.githubusercontent.com/KyrillosMorgan/preparatory/main/"&amp;B422&amp;".jpg"&amp;""""&amp;"))",""),"")</f>
        <v/>
      </c>
      <c r="B422" s="77"/>
      <c r="C422" s="77" t="str">
        <f>IF(B422&lt;&gt;"",_xlfn.XLOOKUP(Class!B422,Table1[ID],Table1[fname]),"")</f>
        <v/>
      </c>
      <c r="D422" s="76" t="str" cm="1">
        <f t="array" ref="D422">IF((B422&lt;&gt;"")*(COUNTIF(Table2[ID],Class!B422)&lt;&gt;0),INDEX(Attendance_sorted!$A$1:$CV$500,MATCH(Class!B422,Attendance_sorted!$A$1:$A$500),COUNTIF(Table2[ID],Class!B422)+1),"")</f>
        <v/>
      </c>
      <c r="E422" s="77" t="str" cm="1">
        <f t="array" aca="1" ref="E422" ca="1">IF(B422&lt;&gt;"",SUM(('Attendance table'!$A$2:$A$501=Class!B422)*('Attendance table'!$B$2:$CW$501&lt;&gt;"")*('Attendance table'!$B$1:$CW$1&gt;DATE(YEAR(TODAY()),MONTH(TODAY()),DAY(TODAY())-MOD(WEEKDAY(TODAY())-6,7))-((Table3[حساب الحضور من اخر عدد مرات])*7))),"")</f>
        <v/>
      </c>
      <c r="F422" s="79" t="str" cm="1">
        <f t="array" ref="F422">IF(B422&lt;&gt;"",IF(E422*100/Table3[حساب الحضور من اخر عدد مرات]&gt;100,1,E422/Table3[حساب الحضور من اخر عدد مرات]),"")</f>
        <v/>
      </c>
      <c r="G422" s="77" t="str">
        <f>IF(B422&lt;&gt;"",_xlfn.XLOOKUP(B422,Table1[ID],Table1[tel2]),"")</f>
        <v/>
      </c>
      <c r="H422" s="77" t="str">
        <f>IF(B422&lt;&gt;"",_xlfn.XLOOKUP(B422,Table1[ID],Table1[tel4]),"")</f>
        <v/>
      </c>
      <c r="I422" s="77" t="str">
        <f>IF(B422&lt;&gt;"",_xlfn.XLOOKUP(B422,Table1[ID],Table1[tel3]),"")</f>
        <v/>
      </c>
      <c r="J422" s="77" t="str">
        <f>IF(B422&lt;&gt;"",_xlfn.XLOOKUP(B422,Table1[ID],Table1[tel1]),"")</f>
        <v/>
      </c>
      <c r="K422" s="77" t="str">
        <f>IF($B422&lt;&gt;"",_xlfn.XLOOKUP(B422,Table1[ID],Table1[address1]),"")</f>
        <v/>
      </c>
      <c r="L422" s="77" t="str">
        <f>IF($B422&lt;&gt;"",_xlfn.XLOOKUP(B422,Table1[ID],Table1[address2]),"")</f>
        <v/>
      </c>
      <c r="M422" s="77" t="str">
        <f>IF($B422&lt;&gt;"",_xlfn.XLOOKUP(B422,Table1[ID],Table1[address3]),"")</f>
        <v/>
      </c>
      <c r="N422" s="77" t="str">
        <f>IF($B422&lt;&gt;"",_xlfn.XLOOKUP(B422,Table1[ID],Table1[address4]),"")</f>
        <v/>
      </c>
      <c r="O422" s="77" t="str">
        <f>IF($B422&lt;&gt;"",_xlfn.XLOOKUP(B422,Table1[ID],Table1[address5]),"")</f>
        <v/>
      </c>
      <c r="P422" s="77" t="str">
        <f>IF($B422&lt;&gt;"",_xlfn.XLOOKUP(B422,Table1[ID],Table1[address7]),"")</f>
        <v/>
      </c>
      <c r="Q422" s="77" t="str">
        <f>IF($B422&lt;&gt;"",_xlfn.XLOOKUP(B422,Table1[ID],Table1[address6]),"")</f>
        <v/>
      </c>
      <c r="R422" s="76" t="str">
        <f>IF($B422&lt;&gt;"",_xlfn.XLOOKUP(B422,Table1[ID],Table1[bdate]),"")</f>
        <v/>
      </c>
      <c r="S422" s="77" t="str">
        <f>IF($B422&lt;&gt;"",_xlfn.XLOOKUP(B422,Table1[ID],Table1[school_job]),"")</f>
        <v/>
      </c>
      <c r="T422" s="77" t="str">
        <f>IF($B422&lt;&gt;"",_xlfn.XLOOKUP(B422,Table1[ID],Table1[con_father]),"")</f>
        <v/>
      </c>
      <c r="U422" s="77" t="str">
        <f>IF($B422&lt;&gt;"",_xlfn.XLOOKUP(B422,Table1[ID],Table1[notes]),"")</f>
        <v/>
      </c>
      <c r="V422" s="80" t="str">
        <f>IF(B422&lt;&gt;"",IF(_xlfn.FLOOR.MATH(B422,100)=0,"غير موزع",_xlfn.XLOOKUP(_xlfn.FLOOR.MATH(B422,100),Classes!$A$1:$A$8,Classes!$B$1:$B$8,"error")),"")</f>
        <v/>
      </c>
    </row>
    <row r="423" spans="1:22" s="3" customFormat="1">
      <c r="A423" s="72" t="str">
        <f>IF(B423&lt;&gt;"",IF(_xlfn.XLOOKUP(TEXT(B423,"#"),'Standard report'!$B$5:$B$505,'Standard report'!$C$5:$C$505,"nn")="Company","=HYPERLINK("&amp;""""&amp;"https://raw.githubusercontent.com/KyrillosMorgan/preparatory/main/"&amp;B423&amp;".jpg"&amp;""""&amp;",IMAGE("&amp;""""&amp;"https://raw.githubusercontent.com/KyrillosMorgan/preparatory/main/"&amp;B423&amp;".jpg"&amp;""""&amp;"))",""),"")</f>
        <v/>
      </c>
      <c r="B423" s="77"/>
      <c r="C423" s="77" t="str">
        <f>IF(B423&lt;&gt;"",_xlfn.XLOOKUP(Class!B423,Table1[ID],Table1[fname]),"")</f>
        <v/>
      </c>
      <c r="D423" s="76" t="str" cm="1">
        <f t="array" ref="D423">IF((B423&lt;&gt;"")*(COUNTIF(Table2[ID],Class!B423)&lt;&gt;0),INDEX(Attendance_sorted!$A$1:$CV$500,MATCH(Class!B423,Attendance_sorted!$A$1:$A$500),COUNTIF(Table2[ID],Class!B423)+1),"")</f>
        <v/>
      </c>
      <c r="E423" s="77" t="str" cm="1">
        <f t="array" aca="1" ref="E423" ca="1">IF(B423&lt;&gt;"",SUM(('Attendance table'!$A$2:$A$501=Class!B423)*('Attendance table'!$B$2:$CW$501&lt;&gt;"")*('Attendance table'!$B$1:$CW$1&gt;DATE(YEAR(TODAY()),MONTH(TODAY()),DAY(TODAY())-MOD(WEEKDAY(TODAY())-6,7))-((Table3[حساب الحضور من اخر عدد مرات])*7))),"")</f>
        <v/>
      </c>
      <c r="F423" s="79" t="str" cm="1">
        <f t="array" ref="F423">IF(B423&lt;&gt;"",IF(E423*100/Table3[حساب الحضور من اخر عدد مرات]&gt;100,1,E423/Table3[حساب الحضور من اخر عدد مرات]),"")</f>
        <v/>
      </c>
      <c r="G423" s="77" t="str">
        <f>IF(B423&lt;&gt;"",_xlfn.XLOOKUP(B423,Table1[ID],Table1[tel2]),"")</f>
        <v/>
      </c>
      <c r="H423" s="77" t="str">
        <f>IF(B423&lt;&gt;"",_xlfn.XLOOKUP(B423,Table1[ID],Table1[tel4]),"")</f>
        <v/>
      </c>
      <c r="I423" s="77" t="str">
        <f>IF(B423&lt;&gt;"",_xlfn.XLOOKUP(B423,Table1[ID],Table1[tel3]),"")</f>
        <v/>
      </c>
      <c r="J423" s="77" t="str">
        <f>IF(B423&lt;&gt;"",_xlfn.XLOOKUP(B423,Table1[ID],Table1[tel1]),"")</f>
        <v/>
      </c>
      <c r="K423" s="77" t="str">
        <f>IF($B423&lt;&gt;"",_xlfn.XLOOKUP(B423,Table1[ID],Table1[address1]),"")</f>
        <v/>
      </c>
      <c r="L423" s="77" t="str">
        <f>IF($B423&lt;&gt;"",_xlfn.XLOOKUP(B423,Table1[ID],Table1[address2]),"")</f>
        <v/>
      </c>
      <c r="M423" s="77" t="str">
        <f>IF($B423&lt;&gt;"",_xlfn.XLOOKUP(B423,Table1[ID],Table1[address3]),"")</f>
        <v/>
      </c>
      <c r="N423" s="77" t="str">
        <f>IF($B423&lt;&gt;"",_xlfn.XLOOKUP(B423,Table1[ID],Table1[address4]),"")</f>
        <v/>
      </c>
      <c r="O423" s="77" t="str">
        <f>IF($B423&lt;&gt;"",_xlfn.XLOOKUP(B423,Table1[ID],Table1[address5]),"")</f>
        <v/>
      </c>
      <c r="P423" s="77" t="str">
        <f>IF($B423&lt;&gt;"",_xlfn.XLOOKUP(B423,Table1[ID],Table1[address7]),"")</f>
        <v/>
      </c>
      <c r="Q423" s="77" t="str">
        <f>IF($B423&lt;&gt;"",_xlfn.XLOOKUP(B423,Table1[ID],Table1[address6]),"")</f>
        <v/>
      </c>
      <c r="R423" s="76" t="str">
        <f>IF($B423&lt;&gt;"",_xlfn.XLOOKUP(B423,Table1[ID],Table1[bdate]),"")</f>
        <v/>
      </c>
      <c r="S423" s="77" t="str">
        <f>IF($B423&lt;&gt;"",_xlfn.XLOOKUP(B423,Table1[ID],Table1[school_job]),"")</f>
        <v/>
      </c>
      <c r="T423" s="77" t="str">
        <f>IF($B423&lt;&gt;"",_xlfn.XLOOKUP(B423,Table1[ID],Table1[con_father]),"")</f>
        <v/>
      </c>
      <c r="U423" s="77" t="str">
        <f>IF($B423&lt;&gt;"",_xlfn.XLOOKUP(B423,Table1[ID],Table1[notes]),"")</f>
        <v/>
      </c>
      <c r="V423" s="80" t="str">
        <f>IF(B423&lt;&gt;"",IF(_xlfn.FLOOR.MATH(B423,100)=0,"غير موزع",_xlfn.XLOOKUP(_xlfn.FLOOR.MATH(B423,100),Classes!$A$1:$A$8,Classes!$B$1:$B$8,"error")),"")</f>
        <v/>
      </c>
    </row>
    <row r="424" spans="1:22" s="3" customFormat="1">
      <c r="A424" s="72" t="str">
        <f>IF(B424&lt;&gt;"",IF(_xlfn.XLOOKUP(TEXT(B424,"#"),'Standard report'!$B$5:$B$505,'Standard report'!$C$5:$C$505,"nn")="Company","=HYPERLINK("&amp;""""&amp;"https://raw.githubusercontent.com/KyrillosMorgan/preparatory/main/"&amp;B424&amp;".jpg"&amp;""""&amp;",IMAGE("&amp;""""&amp;"https://raw.githubusercontent.com/KyrillosMorgan/preparatory/main/"&amp;B424&amp;".jpg"&amp;""""&amp;"))",""),"")</f>
        <v/>
      </c>
      <c r="B424" s="77"/>
      <c r="C424" s="77" t="str">
        <f>IF(B424&lt;&gt;"",_xlfn.XLOOKUP(Class!B424,Table1[ID],Table1[fname]),"")</f>
        <v/>
      </c>
      <c r="D424" s="76" t="str" cm="1">
        <f t="array" ref="D424">IF((B424&lt;&gt;"")*(COUNTIF(Table2[ID],Class!B424)&lt;&gt;0),INDEX(Attendance_sorted!$A$1:$CV$500,MATCH(Class!B424,Attendance_sorted!$A$1:$A$500),COUNTIF(Table2[ID],Class!B424)+1),"")</f>
        <v/>
      </c>
      <c r="E424" s="77" t="str" cm="1">
        <f t="array" aca="1" ref="E424" ca="1">IF(B424&lt;&gt;"",SUM(('Attendance table'!$A$2:$A$501=Class!B424)*('Attendance table'!$B$2:$CW$501&lt;&gt;"")*('Attendance table'!$B$1:$CW$1&gt;DATE(YEAR(TODAY()),MONTH(TODAY()),DAY(TODAY())-MOD(WEEKDAY(TODAY())-6,7))-((Table3[حساب الحضور من اخر عدد مرات])*7))),"")</f>
        <v/>
      </c>
      <c r="F424" s="79" t="str" cm="1">
        <f t="array" ref="F424">IF(B424&lt;&gt;"",IF(E424*100/Table3[حساب الحضور من اخر عدد مرات]&gt;100,1,E424/Table3[حساب الحضور من اخر عدد مرات]),"")</f>
        <v/>
      </c>
      <c r="G424" s="77" t="str">
        <f>IF(B424&lt;&gt;"",_xlfn.XLOOKUP(B424,Table1[ID],Table1[tel2]),"")</f>
        <v/>
      </c>
      <c r="H424" s="77" t="str">
        <f>IF(B424&lt;&gt;"",_xlfn.XLOOKUP(B424,Table1[ID],Table1[tel4]),"")</f>
        <v/>
      </c>
      <c r="I424" s="77" t="str">
        <f>IF(B424&lt;&gt;"",_xlfn.XLOOKUP(B424,Table1[ID],Table1[tel3]),"")</f>
        <v/>
      </c>
      <c r="J424" s="77" t="str">
        <f>IF(B424&lt;&gt;"",_xlfn.XLOOKUP(B424,Table1[ID],Table1[tel1]),"")</f>
        <v/>
      </c>
      <c r="K424" s="77" t="str">
        <f>IF($B424&lt;&gt;"",_xlfn.XLOOKUP(B424,Table1[ID],Table1[address1]),"")</f>
        <v/>
      </c>
      <c r="L424" s="77" t="str">
        <f>IF($B424&lt;&gt;"",_xlfn.XLOOKUP(B424,Table1[ID],Table1[address2]),"")</f>
        <v/>
      </c>
      <c r="M424" s="77" t="str">
        <f>IF($B424&lt;&gt;"",_xlfn.XLOOKUP(B424,Table1[ID],Table1[address3]),"")</f>
        <v/>
      </c>
      <c r="N424" s="77" t="str">
        <f>IF($B424&lt;&gt;"",_xlfn.XLOOKUP(B424,Table1[ID],Table1[address4]),"")</f>
        <v/>
      </c>
      <c r="O424" s="77" t="str">
        <f>IF($B424&lt;&gt;"",_xlfn.XLOOKUP(B424,Table1[ID],Table1[address5]),"")</f>
        <v/>
      </c>
      <c r="P424" s="77" t="str">
        <f>IF($B424&lt;&gt;"",_xlfn.XLOOKUP(B424,Table1[ID],Table1[address7]),"")</f>
        <v/>
      </c>
      <c r="Q424" s="77" t="str">
        <f>IF($B424&lt;&gt;"",_xlfn.XLOOKUP(B424,Table1[ID],Table1[address6]),"")</f>
        <v/>
      </c>
      <c r="R424" s="76" t="str">
        <f>IF($B424&lt;&gt;"",_xlfn.XLOOKUP(B424,Table1[ID],Table1[bdate]),"")</f>
        <v/>
      </c>
      <c r="S424" s="77" t="str">
        <f>IF($B424&lt;&gt;"",_xlfn.XLOOKUP(B424,Table1[ID],Table1[school_job]),"")</f>
        <v/>
      </c>
      <c r="T424" s="77" t="str">
        <f>IF($B424&lt;&gt;"",_xlfn.XLOOKUP(B424,Table1[ID],Table1[con_father]),"")</f>
        <v/>
      </c>
      <c r="U424" s="77" t="str">
        <f>IF($B424&lt;&gt;"",_xlfn.XLOOKUP(B424,Table1[ID],Table1[notes]),"")</f>
        <v/>
      </c>
      <c r="V424" s="80" t="str">
        <f>IF(B424&lt;&gt;"",IF(_xlfn.FLOOR.MATH(B424,100)=0,"غير موزع",_xlfn.XLOOKUP(_xlfn.FLOOR.MATH(B424,100),Classes!$A$1:$A$8,Classes!$B$1:$B$8,"error")),"")</f>
        <v/>
      </c>
    </row>
    <row r="425" spans="1:22" s="3" customFormat="1">
      <c r="A425" s="72" t="str">
        <f>IF(B425&lt;&gt;"",IF(_xlfn.XLOOKUP(TEXT(B425,"#"),'Standard report'!$B$5:$B$505,'Standard report'!$C$5:$C$505,"nn")="Company","=HYPERLINK("&amp;""""&amp;"https://raw.githubusercontent.com/KyrillosMorgan/preparatory/main/"&amp;B425&amp;".jpg"&amp;""""&amp;",IMAGE("&amp;""""&amp;"https://raw.githubusercontent.com/KyrillosMorgan/preparatory/main/"&amp;B425&amp;".jpg"&amp;""""&amp;"))",""),"")</f>
        <v/>
      </c>
      <c r="B425" s="77"/>
      <c r="C425" s="77" t="str">
        <f>IF(B425&lt;&gt;"",_xlfn.XLOOKUP(Class!B425,Table1[ID],Table1[fname]),"")</f>
        <v/>
      </c>
      <c r="D425" s="76" t="str" cm="1">
        <f t="array" ref="D425">IF((B425&lt;&gt;"")*(COUNTIF(Table2[ID],Class!B425)&lt;&gt;0),INDEX(Attendance_sorted!$A$1:$CV$500,MATCH(Class!B425,Attendance_sorted!$A$1:$A$500),COUNTIF(Table2[ID],Class!B425)+1),"")</f>
        <v/>
      </c>
      <c r="E425" s="77" t="str" cm="1">
        <f t="array" aca="1" ref="E425" ca="1">IF(B425&lt;&gt;"",SUM(('Attendance table'!$A$2:$A$501=Class!B425)*('Attendance table'!$B$2:$CW$501&lt;&gt;"")*('Attendance table'!$B$1:$CW$1&gt;DATE(YEAR(TODAY()),MONTH(TODAY()),DAY(TODAY())-MOD(WEEKDAY(TODAY())-6,7))-((Table3[حساب الحضور من اخر عدد مرات])*7))),"")</f>
        <v/>
      </c>
      <c r="F425" s="79" t="str" cm="1">
        <f t="array" ref="F425">IF(B425&lt;&gt;"",IF(E425*100/Table3[حساب الحضور من اخر عدد مرات]&gt;100,1,E425/Table3[حساب الحضور من اخر عدد مرات]),"")</f>
        <v/>
      </c>
      <c r="G425" s="77" t="str">
        <f>IF(B425&lt;&gt;"",_xlfn.XLOOKUP(B425,Table1[ID],Table1[tel2]),"")</f>
        <v/>
      </c>
      <c r="H425" s="77" t="str">
        <f>IF(B425&lt;&gt;"",_xlfn.XLOOKUP(B425,Table1[ID],Table1[tel4]),"")</f>
        <v/>
      </c>
      <c r="I425" s="77" t="str">
        <f>IF(B425&lt;&gt;"",_xlfn.XLOOKUP(B425,Table1[ID],Table1[tel3]),"")</f>
        <v/>
      </c>
      <c r="J425" s="77" t="str">
        <f>IF(B425&lt;&gt;"",_xlfn.XLOOKUP(B425,Table1[ID],Table1[tel1]),"")</f>
        <v/>
      </c>
      <c r="K425" s="77" t="str">
        <f>IF($B425&lt;&gt;"",_xlfn.XLOOKUP(B425,Table1[ID],Table1[address1]),"")</f>
        <v/>
      </c>
      <c r="L425" s="77" t="str">
        <f>IF($B425&lt;&gt;"",_xlfn.XLOOKUP(B425,Table1[ID],Table1[address2]),"")</f>
        <v/>
      </c>
      <c r="M425" s="77" t="str">
        <f>IF($B425&lt;&gt;"",_xlfn.XLOOKUP(B425,Table1[ID],Table1[address3]),"")</f>
        <v/>
      </c>
      <c r="N425" s="77" t="str">
        <f>IF($B425&lt;&gt;"",_xlfn.XLOOKUP(B425,Table1[ID],Table1[address4]),"")</f>
        <v/>
      </c>
      <c r="O425" s="77" t="str">
        <f>IF($B425&lt;&gt;"",_xlfn.XLOOKUP(B425,Table1[ID],Table1[address5]),"")</f>
        <v/>
      </c>
      <c r="P425" s="77" t="str">
        <f>IF($B425&lt;&gt;"",_xlfn.XLOOKUP(B425,Table1[ID],Table1[address7]),"")</f>
        <v/>
      </c>
      <c r="Q425" s="77" t="str">
        <f>IF($B425&lt;&gt;"",_xlfn.XLOOKUP(B425,Table1[ID],Table1[address6]),"")</f>
        <v/>
      </c>
      <c r="R425" s="76" t="str">
        <f>IF($B425&lt;&gt;"",_xlfn.XLOOKUP(B425,Table1[ID],Table1[bdate]),"")</f>
        <v/>
      </c>
      <c r="S425" s="77" t="str">
        <f>IF($B425&lt;&gt;"",_xlfn.XLOOKUP(B425,Table1[ID],Table1[school_job]),"")</f>
        <v/>
      </c>
      <c r="T425" s="77" t="str">
        <f>IF($B425&lt;&gt;"",_xlfn.XLOOKUP(B425,Table1[ID],Table1[con_father]),"")</f>
        <v/>
      </c>
      <c r="U425" s="77" t="str">
        <f>IF($B425&lt;&gt;"",_xlfn.XLOOKUP(B425,Table1[ID],Table1[notes]),"")</f>
        <v/>
      </c>
      <c r="V425" s="80" t="str">
        <f>IF(B425&lt;&gt;"",IF(_xlfn.FLOOR.MATH(B425,100)=0,"غير موزع",_xlfn.XLOOKUP(_xlfn.FLOOR.MATH(B425,100),Classes!$A$1:$A$8,Classes!$B$1:$B$8,"error")),"")</f>
        <v/>
      </c>
    </row>
    <row r="426" spans="1:22" s="3" customFormat="1">
      <c r="A426" s="72" t="str">
        <f>IF(B426&lt;&gt;"",IF(_xlfn.XLOOKUP(TEXT(B426,"#"),'Standard report'!$B$5:$B$505,'Standard report'!$C$5:$C$505,"nn")="Company","=HYPERLINK("&amp;""""&amp;"https://raw.githubusercontent.com/KyrillosMorgan/preparatory/main/"&amp;B426&amp;".jpg"&amp;""""&amp;",IMAGE("&amp;""""&amp;"https://raw.githubusercontent.com/KyrillosMorgan/preparatory/main/"&amp;B426&amp;".jpg"&amp;""""&amp;"))",""),"")</f>
        <v/>
      </c>
      <c r="B426" s="77"/>
      <c r="C426" s="77" t="str">
        <f>IF(B426&lt;&gt;"",_xlfn.XLOOKUP(Class!B426,Table1[ID],Table1[fname]),"")</f>
        <v/>
      </c>
      <c r="D426" s="76" t="str" cm="1">
        <f t="array" ref="D426">IF((B426&lt;&gt;"")*(COUNTIF(Table2[ID],Class!B426)&lt;&gt;0),INDEX(Attendance_sorted!$A$1:$CV$500,MATCH(Class!B426,Attendance_sorted!$A$1:$A$500),COUNTIF(Table2[ID],Class!B426)+1),"")</f>
        <v/>
      </c>
      <c r="E426" s="77" t="str" cm="1">
        <f t="array" aca="1" ref="E426" ca="1">IF(B426&lt;&gt;"",SUM(('Attendance table'!$A$2:$A$501=Class!B426)*('Attendance table'!$B$2:$CW$501&lt;&gt;"")*('Attendance table'!$B$1:$CW$1&gt;DATE(YEAR(TODAY()),MONTH(TODAY()),DAY(TODAY())-MOD(WEEKDAY(TODAY())-6,7))-((Table3[حساب الحضور من اخر عدد مرات])*7))),"")</f>
        <v/>
      </c>
      <c r="F426" s="79" t="str" cm="1">
        <f t="array" ref="F426">IF(B426&lt;&gt;"",IF(E426*100/Table3[حساب الحضور من اخر عدد مرات]&gt;100,1,E426/Table3[حساب الحضور من اخر عدد مرات]),"")</f>
        <v/>
      </c>
      <c r="G426" s="77" t="str">
        <f>IF(B426&lt;&gt;"",_xlfn.XLOOKUP(B426,Table1[ID],Table1[tel2]),"")</f>
        <v/>
      </c>
      <c r="H426" s="77" t="str">
        <f>IF(B426&lt;&gt;"",_xlfn.XLOOKUP(B426,Table1[ID],Table1[tel4]),"")</f>
        <v/>
      </c>
      <c r="I426" s="77" t="str">
        <f>IF(B426&lt;&gt;"",_xlfn.XLOOKUP(B426,Table1[ID],Table1[tel3]),"")</f>
        <v/>
      </c>
      <c r="J426" s="77" t="str">
        <f>IF(B426&lt;&gt;"",_xlfn.XLOOKUP(B426,Table1[ID],Table1[tel1]),"")</f>
        <v/>
      </c>
      <c r="K426" s="77" t="str">
        <f>IF($B426&lt;&gt;"",_xlfn.XLOOKUP(B426,Table1[ID],Table1[address1]),"")</f>
        <v/>
      </c>
      <c r="L426" s="77" t="str">
        <f>IF($B426&lt;&gt;"",_xlfn.XLOOKUP(B426,Table1[ID],Table1[address2]),"")</f>
        <v/>
      </c>
      <c r="M426" s="77" t="str">
        <f>IF($B426&lt;&gt;"",_xlfn.XLOOKUP(B426,Table1[ID],Table1[address3]),"")</f>
        <v/>
      </c>
      <c r="N426" s="77" t="str">
        <f>IF($B426&lt;&gt;"",_xlfn.XLOOKUP(B426,Table1[ID],Table1[address4]),"")</f>
        <v/>
      </c>
      <c r="O426" s="77" t="str">
        <f>IF($B426&lt;&gt;"",_xlfn.XLOOKUP(B426,Table1[ID],Table1[address5]),"")</f>
        <v/>
      </c>
      <c r="P426" s="77" t="str">
        <f>IF($B426&lt;&gt;"",_xlfn.XLOOKUP(B426,Table1[ID],Table1[address7]),"")</f>
        <v/>
      </c>
      <c r="Q426" s="77" t="str">
        <f>IF($B426&lt;&gt;"",_xlfn.XLOOKUP(B426,Table1[ID],Table1[address6]),"")</f>
        <v/>
      </c>
      <c r="R426" s="76" t="str">
        <f>IF($B426&lt;&gt;"",_xlfn.XLOOKUP(B426,Table1[ID],Table1[bdate]),"")</f>
        <v/>
      </c>
      <c r="S426" s="77" t="str">
        <f>IF($B426&lt;&gt;"",_xlfn.XLOOKUP(B426,Table1[ID],Table1[school_job]),"")</f>
        <v/>
      </c>
      <c r="T426" s="77" t="str">
        <f>IF($B426&lt;&gt;"",_xlfn.XLOOKUP(B426,Table1[ID],Table1[con_father]),"")</f>
        <v/>
      </c>
      <c r="U426" s="77" t="str">
        <f>IF($B426&lt;&gt;"",_xlfn.XLOOKUP(B426,Table1[ID],Table1[notes]),"")</f>
        <v/>
      </c>
      <c r="V426" s="80" t="str">
        <f>IF(B426&lt;&gt;"",IF(_xlfn.FLOOR.MATH(B426,100)=0,"غير موزع",_xlfn.XLOOKUP(_xlfn.FLOOR.MATH(B426,100),Classes!$A$1:$A$8,Classes!$B$1:$B$8,"error")),"")</f>
        <v/>
      </c>
    </row>
    <row r="427" spans="1:22" s="3" customFormat="1">
      <c r="A427" s="72" t="str">
        <f>IF(B427&lt;&gt;"",IF(_xlfn.XLOOKUP(TEXT(B427,"#"),'Standard report'!$B$5:$B$505,'Standard report'!$C$5:$C$505,"nn")="Company","=HYPERLINK("&amp;""""&amp;"https://raw.githubusercontent.com/KyrillosMorgan/preparatory/main/"&amp;B427&amp;".jpg"&amp;""""&amp;",IMAGE("&amp;""""&amp;"https://raw.githubusercontent.com/KyrillosMorgan/preparatory/main/"&amp;B427&amp;".jpg"&amp;""""&amp;"))",""),"")</f>
        <v/>
      </c>
      <c r="B427" s="77"/>
      <c r="C427" s="77" t="str">
        <f>IF(B427&lt;&gt;"",_xlfn.XLOOKUP(Class!B427,Table1[ID],Table1[fname]),"")</f>
        <v/>
      </c>
      <c r="D427" s="76" t="str" cm="1">
        <f t="array" ref="D427">IF((B427&lt;&gt;"")*(COUNTIF(Table2[ID],Class!B427)&lt;&gt;0),INDEX(Attendance_sorted!$A$1:$CV$500,MATCH(Class!B427,Attendance_sorted!$A$1:$A$500),COUNTIF(Table2[ID],Class!B427)+1),"")</f>
        <v/>
      </c>
      <c r="E427" s="77" t="str" cm="1">
        <f t="array" aca="1" ref="E427" ca="1">IF(B427&lt;&gt;"",SUM(('Attendance table'!$A$2:$A$501=Class!B427)*('Attendance table'!$B$2:$CW$501&lt;&gt;"")*('Attendance table'!$B$1:$CW$1&gt;DATE(YEAR(TODAY()),MONTH(TODAY()),DAY(TODAY())-MOD(WEEKDAY(TODAY())-6,7))-((Table3[حساب الحضور من اخر عدد مرات])*7))),"")</f>
        <v/>
      </c>
      <c r="F427" s="79" t="str" cm="1">
        <f t="array" ref="F427">IF(B427&lt;&gt;"",IF(E427*100/Table3[حساب الحضور من اخر عدد مرات]&gt;100,1,E427/Table3[حساب الحضور من اخر عدد مرات]),"")</f>
        <v/>
      </c>
      <c r="G427" s="77" t="str">
        <f>IF(B427&lt;&gt;"",_xlfn.XLOOKUP(B427,Table1[ID],Table1[tel2]),"")</f>
        <v/>
      </c>
      <c r="H427" s="77" t="str">
        <f>IF(B427&lt;&gt;"",_xlfn.XLOOKUP(B427,Table1[ID],Table1[tel4]),"")</f>
        <v/>
      </c>
      <c r="I427" s="77" t="str">
        <f>IF(B427&lt;&gt;"",_xlfn.XLOOKUP(B427,Table1[ID],Table1[tel3]),"")</f>
        <v/>
      </c>
      <c r="J427" s="77" t="str">
        <f>IF(B427&lt;&gt;"",_xlfn.XLOOKUP(B427,Table1[ID],Table1[tel1]),"")</f>
        <v/>
      </c>
      <c r="K427" s="77" t="str">
        <f>IF($B427&lt;&gt;"",_xlfn.XLOOKUP(B427,Table1[ID],Table1[address1]),"")</f>
        <v/>
      </c>
      <c r="L427" s="77" t="str">
        <f>IF($B427&lt;&gt;"",_xlfn.XLOOKUP(B427,Table1[ID],Table1[address2]),"")</f>
        <v/>
      </c>
      <c r="M427" s="77" t="str">
        <f>IF($B427&lt;&gt;"",_xlfn.XLOOKUP(B427,Table1[ID],Table1[address3]),"")</f>
        <v/>
      </c>
      <c r="N427" s="77" t="str">
        <f>IF($B427&lt;&gt;"",_xlfn.XLOOKUP(B427,Table1[ID],Table1[address4]),"")</f>
        <v/>
      </c>
      <c r="O427" s="77" t="str">
        <f>IF($B427&lt;&gt;"",_xlfn.XLOOKUP(B427,Table1[ID],Table1[address5]),"")</f>
        <v/>
      </c>
      <c r="P427" s="77" t="str">
        <f>IF($B427&lt;&gt;"",_xlfn.XLOOKUP(B427,Table1[ID],Table1[address7]),"")</f>
        <v/>
      </c>
      <c r="Q427" s="77" t="str">
        <f>IF($B427&lt;&gt;"",_xlfn.XLOOKUP(B427,Table1[ID],Table1[address6]),"")</f>
        <v/>
      </c>
      <c r="R427" s="76" t="str">
        <f>IF($B427&lt;&gt;"",_xlfn.XLOOKUP(B427,Table1[ID],Table1[bdate]),"")</f>
        <v/>
      </c>
      <c r="S427" s="77" t="str">
        <f>IF($B427&lt;&gt;"",_xlfn.XLOOKUP(B427,Table1[ID],Table1[school_job]),"")</f>
        <v/>
      </c>
      <c r="T427" s="77" t="str">
        <f>IF($B427&lt;&gt;"",_xlfn.XLOOKUP(B427,Table1[ID],Table1[con_father]),"")</f>
        <v/>
      </c>
      <c r="U427" s="77" t="str">
        <f>IF($B427&lt;&gt;"",_xlfn.XLOOKUP(B427,Table1[ID],Table1[notes]),"")</f>
        <v/>
      </c>
      <c r="V427" s="80" t="str">
        <f>IF(B427&lt;&gt;"",IF(_xlfn.FLOOR.MATH(B427,100)=0,"غير موزع",_xlfn.XLOOKUP(_xlfn.FLOOR.MATH(B427,100),Classes!$A$1:$A$8,Classes!$B$1:$B$8,"error")),"")</f>
        <v/>
      </c>
    </row>
    <row r="428" spans="1:22" s="3" customFormat="1">
      <c r="A428" s="72" t="str">
        <f>IF(B428&lt;&gt;"",IF(_xlfn.XLOOKUP(TEXT(B428,"#"),'Standard report'!$B$5:$B$505,'Standard report'!$C$5:$C$505,"nn")="Company","=HYPERLINK("&amp;""""&amp;"https://raw.githubusercontent.com/KyrillosMorgan/preparatory/main/"&amp;B428&amp;".jpg"&amp;""""&amp;",IMAGE("&amp;""""&amp;"https://raw.githubusercontent.com/KyrillosMorgan/preparatory/main/"&amp;B428&amp;".jpg"&amp;""""&amp;"))",""),"")</f>
        <v/>
      </c>
      <c r="B428" s="77"/>
      <c r="C428" s="77" t="str">
        <f>IF(B428&lt;&gt;"",_xlfn.XLOOKUP(Class!B428,Table1[ID],Table1[fname]),"")</f>
        <v/>
      </c>
      <c r="D428" s="76" t="str" cm="1">
        <f t="array" ref="D428">IF((B428&lt;&gt;"")*(COUNTIF(Table2[ID],Class!B428)&lt;&gt;0),INDEX(Attendance_sorted!$A$1:$CV$500,MATCH(Class!B428,Attendance_sorted!$A$1:$A$500),COUNTIF(Table2[ID],Class!B428)+1),"")</f>
        <v/>
      </c>
      <c r="E428" s="77" t="str" cm="1">
        <f t="array" aca="1" ref="E428" ca="1">IF(B428&lt;&gt;"",SUM(('Attendance table'!$A$2:$A$501=Class!B428)*('Attendance table'!$B$2:$CW$501&lt;&gt;"")*('Attendance table'!$B$1:$CW$1&gt;DATE(YEAR(TODAY()),MONTH(TODAY()),DAY(TODAY())-MOD(WEEKDAY(TODAY())-6,7))-((Table3[حساب الحضور من اخر عدد مرات])*7))),"")</f>
        <v/>
      </c>
      <c r="F428" s="79" t="str" cm="1">
        <f t="array" ref="F428">IF(B428&lt;&gt;"",IF(E428*100/Table3[حساب الحضور من اخر عدد مرات]&gt;100,1,E428/Table3[حساب الحضور من اخر عدد مرات]),"")</f>
        <v/>
      </c>
      <c r="G428" s="77" t="str">
        <f>IF(B428&lt;&gt;"",_xlfn.XLOOKUP(B428,Table1[ID],Table1[tel2]),"")</f>
        <v/>
      </c>
      <c r="H428" s="77" t="str">
        <f>IF(B428&lt;&gt;"",_xlfn.XLOOKUP(B428,Table1[ID],Table1[tel4]),"")</f>
        <v/>
      </c>
      <c r="I428" s="77" t="str">
        <f>IF(B428&lt;&gt;"",_xlfn.XLOOKUP(B428,Table1[ID],Table1[tel3]),"")</f>
        <v/>
      </c>
      <c r="J428" s="77" t="str">
        <f>IF(B428&lt;&gt;"",_xlfn.XLOOKUP(B428,Table1[ID],Table1[tel1]),"")</f>
        <v/>
      </c>
      <c r="K428" s="77" t="str">
        <f>IF($B428&lt;&gt;"",_xlfn.XLOOKUP(B428,Table1[ID],Table1[address1]),"")</f>
        <v/>
      </c>
      <c r="L428" s="77" t="str">
        <f>IF($B428&lt;&gt;"",_xlfn.XLOOKUP(B428,Table1[ID],Table1[address2]),"")</f>
        <v/>
      </c>
      <c r="M428" s="77" t="str">
        <f>IF($B428&lt;&gt;"",_xlfn.XLOOKUP(B428,Table1[ID],Table1[address3]),"")</f>
        <v/>
      </c>
      <c r="N428" s="77" t="str">
        <f>IF($B428&lt;&gt;"",_xlfn.XLOOKUP(B428,Table1[ID],Table1[address4]),"")</f>
        <v/>
      </c>
      <c r="O428" s="77" t="str">
        <f>IF($B428&lt;&gt;"",_xlfn.XLOOKUP(B428,Table1[ID],Table1[address5]),"")</f>
        <v/>
      </c>
      <c r="P428" s="77" t="str">
        <f>IF($B428&lt;&gt;"",_xlfn.XLOOKUP(B428,Table1[ID],Table1[address7]),"")</f>
        <v/>
      </c>
      <c r="Q428" s="77" t="str">
        <f>IF($B428&lt;&gt;"",_xlfn.XLOOKUP(B428,Table1[ID],Table1[address6]),"")</f>
        <v/>
      </c>
      <c r="R428" s="76" t="str">
        <f>IF($B428&lt;&gt;"",_xlfn.XLOOKUP(B428,Table1[ID],Table1[bdate]),"")</f>
        <v/>
      </c>
      <c r="S428" s="77" t="str">
        <f>IF($B428&lt;&gt;"",_xlfn.XLOOKUP(B428,Table1[ID],Table1[school_job]),"")</f>
        <v/>
      </c>
      <c r="T428" s="77" t="str">
        <f>IF($B428&lt;&gt;"",_xlfn.XLOOKUP(B428,Table1[ID],Table1[con_father]),"")</f>
        <v/>
      </c>
      <c r="U428" s="77" t="str">
        <f>IF($B428&lt;&gt;"",_xlfn.XLOOKUP(B428,Table1[ID],Table1[notes]),"")</f>
        <v/>
      </c>
      <c r="V428" s="80" t="str">
        <f>IF(B428&lt;&gt;"",IF(_xlfn.FLOOR.MATH(B428,100)=0,"غير موزع",_xlfn.XLOOKUP(_xlfn.FLOOR.MATH(B428,100),Classes!$A$1:$A$8,Classes!$B$1:$B$8,"error")),"")</f>
        <v/>
      </c>
    </row>
    <row r="429" spans="1:22" s="3" customFormat="1">
      <c r="A429" s="72" t="str">
        <f>IF(B429&lt;&gt;"",IF(_xlfn.XLOOKUP(TEXT(B429,"#"),'Standard report'!$B$5:$B$505,'Standard report'!$C$5:$C$505,"nn")="Company","=HYPERLINK("&amp;""""&amp;"https://raw.githubusercontent.com/KyrillosMorgan/preparatory/main/"&amp;B429&amp;".jpg"&amp;""""&amp;",IMAGE("&amp;""""&amp;"https://raw.githubusercontent.com/KyrillosMorgan/preparatory/main/"&amp;B429&amp;".jpg"&amp;""""&amp;"))",""),"")</f>
        <v/>
      </c>
      <c r="B429" s="77"/>
      <c r="C429" s="77" t="str">
        <f>IF(B429&lt;&gt;"",_xlfn.XLOOKUP(Class!B429,Table1[ID],Table1[fname]),"")</f>
        <v/>
      </c>
      <c r="D429" s="76" t="str" cm="1">
        <f t="array" ref="D429">IF((B429&lt;&gt;"")*(COUNTIF(Table2[ID],Class!B429)&lt;&gt;0),INDEX(Attendance_sorted!$A$1:$CV$500,MATCH(Class!B429,Attendance_sorted!$A$1:$A$500),COUNTIF(Table2[ID],Class!B429)+1),"")</f>
        <v/>
      </c>
      <c r="E429" s="77" t="str" cm="1">
        <f t="array" aca="1" ref="E429" ca="1">IF(B429&lt;&gt;"",SUM(('Attendance table'!$A$2:$A$501=Class!B429)*('Attendance table'!$B$2:$CW$501&lt;&gt;"")*('Attendance table'!$B$1:$CW$1&gt;DATE(YEAR(TODAY()),MONTH(TODAY()),DAY(TODAY())-MOD(WEEKDAY(TODAY())-6,7))-((Table3[حساب الحضور من اخر عدد مرات])*7))),"")</f>
        <v/>
      </c>
      <c r="F429" s="79" t="str" cm="1">
        <f t="array" ref="F429">IF(B429&lt;&gt;"",IF(E429*100/Table3[حساب الحضور من اخر عدد مرات]&gt;100,1,E429/Table3[حساب الحضور من اخر عدد مرات]),"")</f>
        <v/>
      </c>
      <c r="G429" s="77" t="str">
        <f>IF(B429&lt;&gt;"",_xlfn.XLOOKUP(B429,Table1[ID],Table1[tel2]),"")</f>
        <v/>
      </c>
      <c r="H429" s="77" t="str">
        <f>IF(B429&lt;&gt;"",_xlfn.XLOOKUP(B429,Table1[ID],Table1[tel4]),"")</f>
        <v/>
      </c>
      <c r="I429" s="77" t="str">
        <f>IF(B429&lt;&gt;"",_xlfn.XLOOKUP(B429,Table1[ID],Table1[tel3]),"")</f>
        <v/>
      </c>
      <c r="J429" s="77" t="str">
        <f>IF(B429&lt;&gt;"",_xlfn.XLOOKUP(B429,Table1[ID],Table1[tel1]),"")</f>
        <v/>
      </c>
      <c r="K429" s="77" t="str">
        <f>IF($B429&lt;&gt;"",_xlfn.XLOOKUP(B429,Table1[ID],Table1[address1]),"")</f>
        <v/>
      </c>
      <c r="L429" s="77" t="str">
        <f>IF($B429&lt;&gt;"",_xlfn.XLOOKUP(B429,Table1[ID],Table1[address2]),"")</f>
        <v/>
      </c>
      <c r="M429" s="77" t="str">
        <f>IF($B429&lt;&gt;"",_xlfn.XLOOKUP(B429,Table1[ID],Table1[address3]),"")</f>
        <v/>
      </c>
      <c r="N429" s="77" t="str">
        <f>IF($B429&lt;&gt;"",_xlfn.XLOOKUP(B429,Table1[ID],Table1[address4]),"")</f>
        <v/>
      </c>
      <c r="O429" s="77" t="str">
        <f>IF($B429&lt;&gt;"",_xlfn.XLOOKUP(B429,Table1[ID],Table1[address5]),"")</f>
        <v/>
      </c>
      <c r="P429" s="77" t="str">
        <f>IF($B429&lt;&gt;"",_xlfn.XLOOKUP(B429,Table1[ID],Table1[address7]),"")</f>
        <v/>
      </c>
      <c r="Q429" s="77" t="str">
        <f>IF($B429&lt;&gt;"",_xlfn.XLOOKUP(B429,Table1[ID],Table1[address6]),"")</f>
        <v/>
      </c>
      <c r="R429" s="76" t="str">
        <f>IF($B429&lt;&gt;"",_xlfn.XLOOKUP(B429,Table1[ID],Table1[bdate]),"")</f>
        <v/>
      </c>
      <c r="S429" s="77" t="str">
        <f>IF($B429&lt;&gt;"",_xlfn.XLOOKUP(B429,Table1[ID],Table1[school_job]),"")</f>
        <v/>
      </c>
      <c r="T429" s="77" t="str">
        <f>IF($B429&lt;&gt;"",_xlfn.XLOOKUP(B429,Table1[ID],Table1[con_father]),"")</f>
        <v/>
      </c>
      <c r="U429" s="77" t="str">
        <f>IF($B429&lt;&gt;"",_xlfn.XLOOKUP(B429,Table1[ID],Table1[notes]),"")</f>
        <v/>
      </c>
      <c r="V429" s="80" t="str">
        <f>IF(B429&lt;&gt;"",IF(_xlfn.FLOOR.MATH(B429,100)=0,"غير موزع",_xlfn.XLOOKUP(_xlfn.FLOOR.MATH(B429,100),Classes!$A$1:$A$8,Classes!$B$1:$B$8,"error")),"")</f>
        <v/>
      </c>
    </row>
    <row r="430" spans="1:22" s="3" customFormat="1">
      <c r="A430" s="72" t="str">
        <f>IF(B430&lt;&gt;"",IF(_xlfn.XLOOKUP(TEXT(B430,"#"),'Standard report'!$B$5:$B$505,'Standard report'!$C$5:$C$505,"nn")="Company","=HYPERLINK("&amp;""""&amp;"https://raw.githubusercontent.com/KyrillosMorgan/preparatory/main/"&amp;B430&amp;".jpg"&amp;""""&amp;",IMAGE("&amp;""""&amp;"https://raw.githubusercontent.com/KyrillosMorgan/preparatory/main/"&amp;B430&amp;".jpg"&amp;""""&amp;"))",""),"")</f>
        <v/>
      </c>
      <c r="B430" s="77"/>
      <c r="C430" s="77" t="str">
        <f>IF(B430&lt;&gt;"",_xlfn.XLOOKUP(Class!B430,Table1[ID],Table1[fname]),"")</f>
        <v/>
      </c>
      <c r="D430" s="76" t="str" cm="1">
        <f t="array" ref="D430">IF((B430&lt;&gt;"")*(COUNTIF(Table2[ID],Class!B430)&lt;&gt;0),INDEX(Attendance_sorted!$A$1:$CV$500,MATCH(Class!B430,Attendance_sorted!$A$1:$A$500),COUNTIF(Table2[ID],Class!B430)+1),"")</f>
        <v/>
      </c>
      <c r="E430" s="77" t="str" cm="1">
        <f t="array" aca="1" ref="E430" ca="1">IF(B430&lt;&gt;"",SUM(('Attendance table'!$A$2:$A$501=Class!B430)*('Attendance table'!$B$2:$CW$501&lt;&gt;"")*('Attendance table'!$B$1:$CW$1&gt;DATE(YEAR(TODAY()),MONTH(TODAY()),DAY(TODAY())-MOD(WEEKDAY(TODAY())-6,7))-((Table3[حساب الحضور من اخر عدد مرات])*7))),"")</f>
        <v/>
      </c>
      <c r="F430" s="79" t="str" cm="1">
        <f t="array" ref="F430">IF(B430&lt;&gt;"",IF(E430*100/Table3[حساب الحضور من اخر عدد مرات]&gt;100,1,E430/Table3[حساب الحضور من اخر عدد مرات]),"")</f>
        <v/>
      </c>
      <c r="G430" s="77" t="str">
        <f>IF(B430&lt;&gt;"",_xlfn.XLOOKUP(B430,Table1[ID],Table1[tel2]),"")</f>
        <v/>
      </c>
      <c r="H430" s="77" t="str">
        <f>IF(B430&lt;&gt;"",_xlfn.XLOOKUP(B430,Table1[ID],Table1[tel4]),"")</f>
        <v/>
      </c>
      <c r="I430" s="77" t="str">
        <f>IF(B430&lt;&gt;"",_xlfn.XLOOKUP(B430,Table1[ID],Table1[tel3]),"")</f>
        <v/>
      </c>
      <c r="J430" s="77" t="str">
        <f>IF(B430&lt;&gt;"",_xlfn.XLOOKUP(B430,Table1[ID],Table1[tel1]),"")</f>
        <v/>
      </c>
      <c r="K430" s="77" t="str">
        <f>IF($B430&lt;&gt;"",_xlfn.XLOOKUP(B430,Table1[ID],Table1[address1]),"")</f>
        <v/>
      </c>
      <c r="L430" s="77" t="str">
        <f>IF($B430&lt;&gt;"",_xlfn.XLOOKUP(B430,Table1[ID],Table1[address2]),"")</f>
        <v/>
      </c>
      <c r="M430" s="77" t="str">
        <f>IF($B430&lt;&gt;"",_xlfn.XLOOKUP(B430,Table1[ID],Table1[address3]),"")</f>
        <v/>
      </c>
      <c r="N430" s="77" t="str">
        <f>IF($B430&lt;&gt;"",_xlfn.XLOOKUP(B430,Table1[ID],Table1[address4]),"")</f>
        <v/>
      </c>
      <c r="O430" s="77" t="str">
        <f>IF($B430&lt;&gt;"",_xlfn.XLOOKUP(B430,Table1[ID],Table1[address5]),"")</f>
        <v/>
      </c>
      <c r="P430" s="77" t="str">
        <f>IF($B430&lt;&gt;"",_xlfn.XLOOKUP(B430,Table1[ID],Table1[address7]),"")</f>
        <v/>
      </c>
      <c r="Q430" s="77" t="str">
        <f>IF($B430&lt;&gt;"",_xlfn.XLOOKUP(B430,Table1[ID],Table1[address6]),"")</f>
        <v/>
      </c>
      <c r="R430" s="76" t="str">
        <f>IF($B430&lt;&gt;"",_xlfn.XLOOKUP(B430,Table1[ID],Table1[bdate]),"")</f>
        <v/>
      </c>
      <c r="S430" s="77" t="str">
        <f>IF($B430&lt;&gt;"",_xlfn.XLOOKUP(B430,Table1[ID],Table1[school_job]),"")</f>
        <v/>
      </c>
      <c r="T430" s="77" t="str">
        <f>IF($B430&lt;&gt;"",_xlfn.XLOOKUP(B430,Table1[ID],Table1[con_father]),"")</f>
        <v/>
      </c>
      <c r="U430" s="77" t="str">
        <f>IF($B430&lt;&gt;"",_xlfn.XLOOKUP(B430,Table1[ID],Table1[notes]),"")</f>
        <v/>
      </c>
      <c r="V430" s="80" t="str">
        <f>IF(B430&lt;&gt;"",IF(_xlfn.FLOOR.MATH(B430,100)=0,"غير موزع",_xlfn.XLOOKUP(_xlfn.FLOOR.MATH(B430,100),Classes!$A$1:$A$8,Classes!$B$1:$B$8,"error")),"")</f>
        <v/>
      </c>
    </row>
    <row r="431" spans="1:22" s="3" customFormat="1">
      <c r="A431" s="72" t="str">
        <f>IF(B431&lt;&gt;"",IF(_xlfn.XLOOKUP(TEXT(B431,"#"),'Standard report'!$B$5:$B$505,'Standard report'!$C$5:$C$505,"nn")="Company","=HYPERLINK("&amp;""""&amp;"https://raw.githubusercontent.com/KyrillosMorgan/preparatory/main/"&amp;B431&amp;".jpg"&amp;""""&amp;",IMAGE("&amp;""""&amp;"https://raw.githubusercontent.com/KyrillosMorgan/preparatory/main/"&amp;B431&amp;".jpg"&amp;""""&amp;"))",""),"")</f>
        <v/>
      </c>
      <c r="B431" s="77"/>
      <c r="C431" s="77" t="str">
        <f>IF(B431&lt;&gt;"",_xlfn.XLOOKUP(Class!B431,Table1[ID],Table1[fname]),"")</f>
        <v/>
      </c>
      <c r="D431" s="76" t="str" cm="1">
        <f t="array" ref="D431">IF((B431&lt;&gt;"")*(COUNTIF(Table2[ID],Class!B431)&lt;&gt;0),INDEX(Attendance_sorted!$A$1:$CV$500,MATCH(Class!B431,Attendance_sorted!$A$1:$A$500),COUNTIF(Table2[ID],Class!B431)+1),"")</f>
        <v/>
      </c>
      <c r="E431" s="77" t="str" cm="1">
        <f t="array" aca="1" ref="E431" ca="1">IF(B431&lt;&gt;"",SUM(('Attendance table'!$A$2:$A$501=Class!B431)*('Attendance table'!$B$2:$CW$501&lt;&gt;"")*('Attendance table'!$B$1:$CW$1&gt;DATE(YEAR(TODAY()),MONTH(TODAY()),DAY(TODAY())-MOD(WEEKDAY(TODAY())-6,7))-((Table3[حساب الحضور من اخر عدد مرات])*7))),"")</f>
        <v/>
      </c>
      <c r="F431" s="79" t="str" cm="1">
        <f t="array" ref="F431">IF(B431&lt;&gt;"",IF(E431*100/Table3[حساب الحضور من اخر عدد مرات]&gt;100,1,E431/Table3[حساب الحضور من اخر عدد مرات]),"")</f>
        <v/>
      </c>
      <c r="G431" s="77" t="str">
        <f>IF(B431&lt;&gt;"",_xlfn.XLOOKUP(B431,Table1[ID],Table1[tel2]),"")</f>
        <v/>
      </c>
      <c r="H431" s="77" t="str">
        <f>IF(B431&lt;&gt;"",_xlfn.XLOOKUP(B431,Table1[ID],Table1[tel4]),"")</f>
        <v/>
      </c>
      <c r="I431" s="77" t="str">
        <f>IF(B431&lt;&gt;"",_xlfn.XLOOKUP(B431,Table1[ID],Table1[tel3]),"")</f>
        <v/>
      </c>
      <c r="J431" s="77" t="str">
        <f>IF(B431&lt;&gt;"",_xlfn.XLOOKUP(B431,Table1[ID],Table1[tel1]),"")</f>
        <v/>
      </c>
      <c r="K431" s="77" t="str">
        <f>IF($B431&lt;&gt;"",_xlfn.XLOOKUP(B431,Table1[ID],Table1[address1]),"")</f>
        <v/>
      </c>
      <c r="L431" s="77" t="str">
        <f>IF($B431&lt;&gt;"",_xlfn.XLOOKUP(B431,Table1[ID],Table1[address2]),"")</f>
        <v/>
      </c>
      <c r="M431" s="77" t="str">
        <f>IF($B431&lt;&gt;"",_xlfn.XLOOKUP(B431,Table1[ID],Table1[address3]),"")</f>
        <v/>
      </c>
      <c r="N431" s="77" t="str">
        <f>IF($B431&lt;&gt;"",_xlfn.XLOOKUP(B431,Table1[ID],Table1[address4]),"")</f>
        <v/>
      </c>
      <c r="O431" s="77" t="str">
        <f>IF($B431&lt;&gt;"",_xlfn.XLOOKUP(B431,Table1[ID],Table1[address5]),"")</f>
        <v/>
      </c>
      <c r="P431" s="77" t="str">
        <f>IF($B431&lt;&gt;"",_xlfn.XLOOKUP(B431,Table1[ID],Table1[address7]),"")</f>
        <v/>
      </c>
      <c r="Q431" s="77" t="str">
        <f>IF($B431&lt;&gt;"",_xlfn.XLOOKUP(B431,Table1[ID],Table1[address6]),"")</f>
        <v/>
      </c>
      <c r="R431" s="76" t="str">
        <f>IF($B431&lt;&gt;"",_xlfn.XLOOKUP(B431,Table1[ID],Table1[bdate]),"")</f>
        <v/>
      </c>
      <c r="S431" s="77" t="str">
        <f>IF($B431&lt;&gt;"",_xlfn.XLOOKUP(B431,Table1[ID],Table1[school_job]),"")</f>
        <v/>
      </c>
      <c r="T431" s="77" t="str">
        <f>IF($B431&lt;&gt;"",_xlfn.XLOOKUP(B431,Table1[ID],Table1[con_father]),"")</f>
        <v/>
      </c>
      <c r="U431" s="77" t="str">
        <f>IF($B431&lt;&gt;"",_xlfn.XLOOKUP(B431,Table1[ID],Table1[notes]),"")</f>
        <v/>
      </c>
      <c r="V431" s="80" t="str">
        <f>IF(B431&lt;&gt;"",IF(_xlfn.FLOOR.MATH(B431,100)=0,"غير موزع",_xlfn.XLOOKUP(_xlfn.FLOOR.MATH(B431,100),Classes!$A$1:$A$8,Classes!$B$1:$B$8,"error")),"")</f>
        <v/>
      </c>
    </row>
    <row r="432" spans="1:22" s="3" customFormat="1">
      <c r="A432" s="72" t="str">
        <f>IF(B432&lt;&gt;"",IF(_xlfn.XLOOKUP(TEXT(B432,"#"),'Standard report'!$B$5:$B$505,'Standard report'!$C$5:$C$505,"nn")="Company","=HYPERLINK("&amp;""""&amp;"https://raw.githubusercontent.com/KyrillosMorgan/preparatory/main/"&amp;B432&amp;".jpg"&amp;""""&amp;",IMAGE("&amp;""""&amp;"https://raw.githubusercontent.com/KyrillosMorgan/preparatory/main/"&amp;B432&amp;".jpg"&amp;""""&amp;"))",""),"")</f>
        <v/>
      </c>
      <c r="B432" s="77"/>
      <c r="C432" s="77" t="str">
        <f>IF(B432&lt;&gt;"",_xlfn.XLOOKUP(Class!B432,Table1[ID],Table1[fname]),"")</f>
        <v/>
      </c>
      <c r="D432" s="76" t="str" cm="1">
        <f t="array" ref="D432">IF((B432&lt;&gt;"")*(COUNTIF(Table2[ID],Class!B432)&lt;&gt;0),INDEX(Attendance_sorted!$A$1:$CV$500,MATCH(Class!B432,Attendance_sorted!$A$1:$A$500),COUNTIF(Table2[ID],Class!B432)+1),"")</f>
        <v/>
      </c>
      <c r="E432" s="77" t="str" cm="1">
        <f t="array" aca="1" ref="E432" ca="1">IF(B432&lt;&gt;"",SUM(('Attendance table'!$A$2:$A$501=Class!B432)*('Attendance table'!$B$2:$CW$501&lt;&gt;"")*('Attendance table'!$B$1:$CW$1&gt;DATE(YEAR(TODAY()),MONTH(TODAY()),DAY(TODAY())-MOD(WEEKDAY(TODAY())-6,7))-((Table3[حساب الحضور من اخر عدد مرات])*7))),"")</f>
        <v/>
      </c>
      <c r="F432" s="79" t="str" cm="1">
        <f t="array" ref="F432">IF(B432&lt;&gt;"",IF(E432*100/Table3[حساب الحضور من اخر عدد مرات]&gt;100,1,E432/Table3[حساب الحضور من اخر عدد مرات]),"")</f>
        <v/>
      </c>
      <c r="G432" s="77" t="str">
        <f>IF(B432&lt;&gt;"",_xlfn.XLOOKUP(B432,Table1[ID],Table1[tel2]),"")</f>
        <v/>
      </c>
      <c r="H432" s="77" t="str">
        <f>IF(B432&lt;&gt;"",_xlfn.XLOOKUP(B432,Table1[ID],Table1[tel4]),"")</f>
        <v/>
      </c>
      <c r="I432" s="77" t="str">
        <f>IF(B432&lt;&gt;"",_xlfn.XLOOKUP(B432,Table1[ID],Table1[tel3]),"")</f>
        <v/>
      </c>
      <c r="J432" s="77" t="str">
        <f>IF(B432&lt;&gt;"",_xlfn.XLOOKUP(B432,Table1[ID],Table1[tel1]),"")</f>
        <v/>
      </c>
      <c r="K432" s="77" t="str">
        <f>IF($B432&lt;&gt;"",_xlfn.XLOOKUP(B432,Table1[ID],Table1[address1]),"")</f>
        <v/>
      </c>
      <c r="L432" s="77" t="str">
        <f>IF($B432&lt;&gt;"",_xlfn.XLOOKUP(B432,Table1[ID],Table1[address2]),"")</f>
        <v/>
      </c>
      <c r="M432" s="77" t="str">
        <f>IF($B432&lt;&gt;"",_xlfn.XLOOKUP(B432,Table1[ID],Table1[address3]),"")</f>
        <v/>
      </c>
      <c r="N432" s="77" t="str">
        <f>IF($B432&lt;&gt;"",_xlfn.XLOOKUP(B432,Table1[ID],Table1[address4]),"")</f>
        <v/>
      </c>
      <c r="O432" s="77" t="str">
        <f>IF($B432&lt;&gt;"",_xlfn.XLOOKUP(B432,Table1[ID],Table1[address5]),"")</f>
        <v/>
      </c>
      <c r="P432" s="77" t="str">
        <f>IF($B432&lt;&gt;"",_xlfn.XLOOKUP(B432,Table1[ID],Table1[address7]),"")</f>
        <v/>
      </c>
      <c r="Q432" s="77" t="str">
        <f>IF($B432&lt;&gt;"",_xlfn.XLOOKUP(B432,Table1[ID],Table1[address6]),"")</f>
        <v/>
      </c>
      <c r="R432" s="76" t="str">
        <f>IF($B432&lt;&gt;"",_xlfn.XLOOKUP(B432,Table1[ID],Table1[bdate]),"")</f>
        <v/>
      </c>
      <c r="S432" s="77" t="str">
        <f>IF($B432&lt;&gt;"",_xlfn.XLOOKUP(B432,Table1[ID],Table1[school_job]),"")</f>
        <v/>
      </c>
      <c r="T432" s="77" t="str">
        <f>IF($B432&lt;&gt;"",_xlfn.XLOOKUP(B432,Table1[ID],Table1[con_father]),"")</f>
        <v/>
      </c>
      <c r="U432" s="77" t="str">
        <f>IF($B432&lt;&gt;"",_xlfn.XLOOKUP(B432,Table1[ID],Table1[notes]),"")</f>
        <v/>
      </c>
      <c r="V432" s="80" t="str">
        <f>IF(B432&lt;&gt;"",IF(_xlfn.FLOOR.MATH(B432,100)=0,"غير موزع",_xlfn.XLOOKUP(_xlfn.FLOOR.MATH(B432,100),Classes!$A$1:$A$8,Classes!$B$1:$B$8,"error")),"")</f>
        <v/>
      </c>
    </row>
    <row r="433" spans="1:22" s="3" customFormat="1">
      <c r="A433" s="72" t="str">
        <f>IF(B433&lt;&gt;"",IF(_xlfn.XLOOKUP(TEXT(B433,"#"),'Standard report'!$B$5:$B$505,'Standard report'!$C$5:$C$505,"nn")="Company","=HYPERLINK("&amp;""""&amp;"https://raw.githubusercontent.com/KyrillosMorgan/preparatory/main/"&amp;B433&amp;".jpg"&amp;""""&amp;",IMAGE("&amp;""""&amp;"https://raw.githubusercontent.com/KyrillosMorgan/preparatory/main/"&amp;B433&amp;".jpg"&amp;""""&amp;"))",""),"")</f>
        <v/>
      </c>
      <c r="B433" s="77"/>
      <c r="C433" s="77" t="str">
        <f>IF(B433&lt;&gt;"",_xlfn.XLOOKUP(Class!B433,Table1[ID],Table1[fname]),"")</f>
        <v/>
      </c>
      <c r="D433" s="76" t="str" cm="1">
        <f t="array" ref="D433">IF((B433&lt;&gt;"")*(COUNTIF(Table2[ID],Class!B433)&lt;&gt;0),INDEX(Attendance_sorted!$A$1:$CV$500,MATCH(Class!B433,Attendance_sorted!$A$1:$A$500),COUNTIF(Table2[ID],Class!B433)+1),"")</f>
        <v/>
      </c>
      <c r="E433" s="77" t="str" cm="1">
        <f t="array" aca="1" ref="E433" ca="1">IF(B433&lt;&gt;"",SUM(('Attendance table'!$A$2:$A$501=Class!B433)*('Attendance table'!$B$2:$CW$501&lt;&gt;"")*('Attendance table'!$B$1:$CW$1&gt;DATE(YEAR(TODAY()),MONTH(TODAY()),DAY(TODAY())-MOD(WEEKDAY(TODAY())-6,7))-((Table3[حساب الحضور من اخر عدد مرات])*7))),"")</f>
        <v/>
      </c>
      <c r="F433" s="79" t="str" cm="1">
        <f t="array" ref="F433">IF(B433&lt;&gt;"",IF(E433*100/Table3[حساب الحضور من اخر عدد مرات]&gt;100,1,E433/Table3[حساب الحضور من اخر عدد مرات]),"")</f>
        <v/>
      </c>
      <c r="G433" s="77" t="str">
        <f>IF(B433&lt;&gt;"",_xlfn.XLOOKUP(B433,Table1[ID],Table1[tel2]),"")</f>
        <v/>
      </c>
      <c r="H433" s="77" t="str">
        <f>IF(B433&lt;&gt;"",_xlfn.XLOOKUP(B433,Table1[ID],Table1[tel4]),"")</f>
        <v/>
      </c>
      <c r="I433" s="77" t="str">
        <f>IF(B433&lt;&gt;"",_xlfn.XLOOKUP(B433,Table1[ID],Table1[tel3]),"")</f>
        <v/>
      </c>
      <c r="J433" s="77" t="str">
        <f>IF(B433&lt;&gt;"",_xlfn.XLOOKUP(B433,Table1[ID],Table1[tel1]),"")</f>
        <v/>
      </c>
      <c r="K433" s="77" t="str">
        <f>IF($B433&lt;&gt;"",_xlfn.XLOOKUP(B433,Table1[ID],Table1[address1]),"")</f>
        <v/>
      </c>
      <c r="L433" s="77" t="str">
        <f>IF($B433&lt;&gt;"",_xlfn.XLOOKUP(B433,Table1[ID],Table1[address2]),"")</f>
        <v/>
      </c>
      <c r="M433" s="77" t="str">
        <f>IF($B433&lt;&gt;"",_xlfn.XLOOKUP(B433,Table1[ID],Table1[address3]),"")</f>
        <v/>
      </c>
      <c r="N433" s="77" t="str">
        <f>IF($B433&lt;&gt;"",_xlfn.XLOOKUP(B433,Table1[ID],Table1[address4]),"")</f>
        <v/>
      </c>
      <c r="O433" s="77" t="str">
        <f>IF($B433&lt;&gt;"",_xlfn.XLOOKUP(B433,Table1[ID],Table1[address5]),"")</f>
        <v/>
      </c>
      <c r="P433" s="77" t="str">
        <f>IF($B433&lt;&gt;"",_xlfn.XLOOKUP(B433,Table1[ID],Table1[address7]),"")</f>
        <v/>
      </c>
      <c r="Q433" s="77" t="str">
        <f>IF($B433&lt;&gt;"",_xlfn.XLOOKUP(B433,Table1[ID],Table1[address6]),"")</f>
        <v/>
      </c>
      <c r="R433" s="76" t="str">
        <f>IF($B433&lt;&gt;"",_xlfn.XLOOKUP(B433,Table1[ID],Table1[bdate]),"")</f>
        <v/>
      </c>
      <c r="S433" s="77" t="str">
        <f>IF($B433&lt;&gt;"",_xlfn.XLOOKUP(B433,Table1[ID],Table1[school_job]),"")</f>
        <v/>
      </c>
      <c r="T433" s="77" t="str">
        <f>IF($B433&lt;&gt;"",_xlfn.XLOOKUP(B433,Table1[ID],Table1[con_father]),"")</f>
        <v/>
      </c>
      <c r="U433" s="77" t="str">
        <f>IF($B433&lt;&gt;"",_xlfn.XLOOKUP(B433,Table1[ID],Table1[notes]),"")</f>
        <v/>
      </c>
      <c r="V433" s="80" t="str">
        <f>IF(B433&lt;&gt;"",IF(_xlfn.FLOOR.MATH(B433,100)=0,"غير موزع",_xlfn.XLOOKUP(_xlfn.FLOOR.MATH(B433,100),Classes!$A$1:$A$8,Classes!$B$1:$B$8,"error")),"")</f>
        <v/>
      </c>
    </row>
    <row r="434" spans="1:22" s="3" customFormat="1">
      <c r="A434" s="72" t="str">
        <f>IF(B434&lt;&gt;"",IF(_xlfn.XLOOKUP(TEXT(B434,"#"),'Standard report'!$B$5:$B$505,'Standard report'!$C$5:$C$505,"nn")="Company","=HYPERLINK("&amp;""""&amp;"https://raw.githubusercontent.com/KyrillosMorgan/preparatory/main/"&amp;B434&amp;".jpg"&amp;""""&amp;",IMAGE("&amp;""""&amp;"https://raw.githubusercontent.com/KyrillosMorgan/preparatory/main/"&amp;B434&amp;".jpg"&amp;""""&amp;"))",""),"")</f>
        <v/>
      </c>
      <c r="B434" s="77"/>
      <c r="C434" s="77" t="str">
        <f>IF(B434&lt;&gt;"",_xlfn.XLOOKUP(Class!B434,Table1[ID],Table1[fname]),"")</f>
        <v/>
      </c>
      <c r="D434" s="76" t="str" cm="1">
        <f t="array" ref="D434">IF((B434&lt;&gt;"")*(COUNTIF(Table2[ID],Class!B434)&lt;&gt;0),INDEX(Attendance_sorted!$A$1:$CV$500,MATCH(Class!B434,Attendance_sorted!$A$1:$A$500),COUNTIF(Table2[ID],Class!B434)+1),"")</f>
        <v/>
      </c>
      <c r="E434" s="77" t="str" cm="1">
        <f t="array" aca="1" ref="E434" ca="1">IF(B434&lt;&gt;"",SUM(('Attendance table'!$A$2:$A$501=Class!B434)*('Attendance table'!$B$2:$CW$501&lt;&gt;"")*('Attendance table'!$B$1:$CW$1&gt;DATE(YEAR(TODAY()),MONTH(TODAY()),DAY(TODAY())-MOD(WEEKDAY(TODAY())-6,7))-((Table3[حساب الحضور من اخر عدد مرات])*7))),"")</f>
        <v/>
      </c>
      <c r="F434" s="79" t="str" cm="1">
        <f t="array" ref="F434">IF(B434&lt;&gt;"",IF(E434*100/Table3[حساب الحضور من اخر عدد مرات]&gt;100,1,E434/Table3[حساب الحضور من اخر عدد مرات]),"")</f>
        <v/>
      </c>
      <c r="G434" s="77" t="str">
        <f>IF(B434&lt;&gt;"",_xlfn.XLOOKUP(B434,Table1[ID],Table1[tel2]),"")</f>
        <v/>
      </c>
      <c r="H434" s="77" t="str">
        <f>IF(B434&lt;&gt;"",_xlfn.XLOOKUP(B434,Table1[ID],Table1[tel4]),"")</f>
        <v/>
      </c>
      <c r="I434" s="77" t="str">
        <f>IF(B434&lt;&gt;"",_xlfn.XLOOKUP(B434,Table1[ID],Table1[tel3]),"")</f>
        <v/>
      </c>
      <c r="J434" s="77" t="str">
        <f>IF(B434&lt;&gt;"",_xlfn.XLOOKUP(B434,Table1[ID],Table1[tel1]),"")</f>
        <v/>
      </c>
      <c r="K434" s="77" t="str">
        <f>IF($B434&lt;&gt;"",_xlfn.XLOOKUP(B434,Table1[ID],Table1[address1]),"")</f>
        <v/>
      </c>
      <c r="L434" s="77" t="str">
        <f>IF($B434&lt;&gt;"",_xlfn.XLOOKUP(B434,Table1[ID],Table1[address2]),"")</f>
        <v/>
      </c>
      <c r="M434" s="77" t="str">
        <f>IF($B434&lt;&gt;"",_xlfn.XLOOKUP(B434,Table1[ID],Table1[address3]),"")</f>
        <v/>
      </c>
      <c r="N434" s="77" t="str">
        <f>IF($B434&lt;&gt;"",_xlfn.XLOOKUP(B434,Table1[ID],Table1[address4]),"")</f>
        <v/>
      </c>
      <c r="O434" s="77" t="str">
        <f>IF($B434&lt;&gt;"",_xlfn.XLOOKUP(B434,Table1[ID],Table1[address5]),"")</f>
        <v/>
      </c>
      <c r="P434" s="77" t="str">
        <f>IF($B434&lt;&gt;"",_xlfn.XLOOKUP(B434,Table1[ID],Table1[address7]),"")</f>
        <v/>
      </c>
      <c r="Q434" s="77" t="str">
        <f>IF($B434&lt;&gt;"",_xlfn.XLOOKUP(B434,Table1[ID],Table1[address6]),"")</f>
        <v/>
      </c>
      <c r="R434" s="76" t="str">
        <f>IF($B434&lt;&gt;"",_xlfn.XLOOKUP(B434,Table1[ID],Table1[bdate]),"")</f>
        <v/>
      </c>
      <c r="S434" s="77" t="str">
        <f>IF($B434&lt;&gt;"",_xlfn.XLOOKUP(B434,Table1[ID],Table1[school_job]),"")</f>
        <v/>
      </c>
      <c r="T434" s="77" t="str">
        <f>IF($B434&lt;&gt;"",_xlfn.XLOOKUP(B434,Table1[ID],Table1[con_father]),"")</f>
        <v/>
      </c>
      <c r="U434" s="77" t="str">
        <f>IF($B434&lt;&gt;"",_xlfn.XLOOKUP(B434,Table1[ID],Table1[notes]),"")</f>
        <v/>
      </c>
      <c r="V434" s="80" t="str">
        <f>IF(B434&lt;&gt;"",IF(_xlfn.FLOOR.MATH(B434,100)=0,"غير موزع",_xlfn.XLOOKUP(_xlfn.FLOOR.MATH(B434,100),Classes!$A$1:$A$8,Classes!$B$1:$B$8,"error")),"")</f>
        <v/>
      </c>
    </row>
    <row r="435" spans="1:22" s="3" customFormat="1">
      <c r="A435" s="72" t="str">
        <f>IF(B435&lt;&gt;"",IF(_xlfn.XLOOKUP(TEXT(B435,"#"),'Standard report'!$B$5:$B$505,'Standard report'!$C$5:$C$505,"nn")="Company","=HYPERLINK("&amp;""""&amp;"https://raw.githubusercontent.com/KyrillosMorgan/preparatory/main/"&amp;B435&amp;".jpg"&amp;""""&amp;",IMAGE("&amp;""""&amp;"https://raw.githubusercontent.com/KyrillosMorgan/preparatory/main/"&amp;B435&amp;".jpg"&amp;""""&amp;"))",""),"")</f>
        <v/>
      </c>
      <c r="B435" s="77"/>
      <c r="C435" s="77" t="str">
        <f>IF(B435&lt;&gt;"",_xlfn.XLOOKUP(Class!B435,Table1[ID],Table1[fname]),"")</f>
        <v/>
      </c>
      <c r="D435" s="76" t="str" cm="1">
        <f t="array" ref="D435">IF((B435&lt;&gt;"")*(COUNTIF(Table2[ID],Class!B435)&lt;&gt;0),INDEX(Attendance_sorted!$A$1:$CV$500,MATCH(Class!B435,Attendance_sorted!$A$1:$A$500),COUNTIF(Table2[ID],Class!B435)+1),"")</f>
        <v/>
      </c>
      <c r="E435" s="77" t="str" cm="1">
        <f t="array" aca="1" ref="E435" ca="1">IF(B435&lt;&gt;"",SUM(('Attendance table'!$A$2:$A$501=Class!B435)*('Attendance table'!$B$2:$CW$501&lt;&gt;"")*('Attendance table'!$B$1:$CW$1&gt;DATE(YEAR(TODAY()),MONTH(TODAY()),DAY(TODAY())-MOD(WEEKDAY(TODAY())-6,7))-((Table3[حساب الحضور من اخر عدد مرات])*7))),"")</f>
        <v/>
      </c>
      <c r="F435" s="79" t="str" cm="1">
        <f t="array" ref="F435">IF(B435&lt;&gt;"",IF(E435*100/Table3[حساب الحضور من اخر عدد مرات]&gt;100,1,E435/Table3[حساب الحضور من اخر عدد مرات]),"")</f>
        <v/>
      </c>
      <c r="G435" s="77" t="str">
        <f>IF(B435&lt;&gt;"",_xlfn.XLOOKUP(B435,Table1[ID],Table1[tel2]),"")</f>
        <v/>
      </c>
      <c r="H435" s="77" t="str">
        <f>IF(B435&lt;&gt;"",_xlfn.XLOOKUP(B435,Table1[ID],Table1[tel4]),"")</f>
        <v/>
      </c>
      <c r="I435" s="77" t="str">
        <f>IF(B435&lt;&gt;"",_xlfn.XLOOKUP(B435,Table1[ID],Table1[tel3]),"")</f>
        <v/>
      </c>
      <c r="J435" s="77" t="str">
        <f>IF(B435&lt;&gt;"",_xlfn.XLOOKUP(B435,Table1[ID],Table1[tel1]),"")</f>
        <v/>
      </c>
      <c r="K435" s="77" t="str">
        <f>IF($B435&lt;&gt;"",_xlfn.XLOOKUP(B435,Table1[ID],Table1[address1]),"")</f>
        <v/>
      </c>
      <c r="L435" s="77" t="str">
        <f>IF($B435&lt;&gt;"",_xlfn.XLOOKUP(B435,Table1[ID],Table1[address2]),"")</f>
        <v/>
      </c>
      <c r="M435" s="77" t="str">
        <f>IF($B435&lt;&gt;"",_xlfn.XLOOKUP(B435,Table1[ID],Table1[address3]),"")</f>
        <v/>
      </c>
      <c r="N435" s="77" t="str">
        <f>IF($B435&lt;&gt;"",_xlfn.XLOOKUP(B435,Table1[ID],Table1[address4]),"")</f>
        <v/>
      </c>
      <c r="O435" s="77" t="str">
        <f>IF($B435&lt;&gt;"",_xlfn.XLOOKUP(B435,Table1[ID],Table1[address5]),"")</f>
        <v/>
      </c>
      <c r="P435" s="77" t="str">
        <f>IF($B435&lt;&gt;"",_xlfn.XLOOKUP(B435,Table1[ID],Table1[address7]),"")</f>
        <v/>
      </c>
      <c r="Q435" s="77" t="str">
        <f>IF($B435&lt;&gt;"",_xlfn.XLOOKUP(B435,Table1[ID],Table1[address6]),"")</f>
        <v/>
      </c>
      <c r="R435" s="76" t="str">
        <f>IF($B435&lt;&gt;"",_xlfn.XLOOKUP(B435,Table1[ID],Table1[bdate]),"")</f>
        <v/>
      </c>
      <c r="S435" s="77" t="str">
        <f>IF($B435&lt;&gt;"",_xlfn.XLOOKUP(B435,Table1[ID],Table1[school_job]),"")</f>
        <v/>
      </c>
      <c r="T435" s="77" t="str">
        <f>IF($B435&lt;&gt;"",_xlfn.XLOOKUP(B435,Table1[ID],Table1[con_father]),"")</f>
        <v/>
      </c>
      <c r="U435" s="77" t="str">
        <f>IF($B435&lt;&gt;"",_xlfn.XLOOKUP(B435,Table1[ID],Table1[notes]),"")</f>
        <v/>
      </c>
      <c r="V435" s="80" t="str">
        <f>IF(B435&lt;&gt;"",IF(_xlfn.FLOOR.MATH(B435,100)=0,"غير موزع",_xlfn.XLOOKUP(_xlfn.FLOOR.MATH(B435,100),Classes!$A$1:$A$8,Classes!$B$1:$B$8,"error")),"")</f>
        <v/>
      </c>
    </row>
    <row r="436" spans="1:22" s="3" customFormat="1">
      <c r="A436" s="72" t="str">
        <f>IF(B436&lt;&gt;"",IF(_xlfn.XLOOKUP(TEXT(B436,"#"),'Standard report'!$B$5:$B$505,'Standard report'!$C$5:$C$505,"nn")="Company","=HYPERLINK("&amp;""""&amp;"https://raw.githubusercontent.com/KyrillosMorgan/preparatory/main/"&amp;B436&amp;".jpg"&amp;""""&amp;",IMAGE("&amp;""""&amp;"https://raw.githubusercontent.com/KyrillosMorgan/preparatory/main/"&amp;B436&amp;".jpg"&amp;""""&amp;"))",""),"")</f>
        <v/>
      </c>
      <c r="B436" s="77"/>
      <c r="C436" s="77" t="str">
        <f>IF(B436&lt;&gt;"",_xlfn.XLOOKUP(Class!B436,Table1[ID],Table1[fname]),"")</f>
        <v/>
      </c>
      <c r="D436" s="76" t="str" cm="1">
        <f t="array" ref="D436">IF((B436&lt;&gt;"")*(COUNTIF(Table2[ID],Class!B436)&lt;&gt;0),INDEX(Attendance_sorted!$A$1:$CV$500,MATCH(Class!B436,Attendance_sorted!$A$1:$A$500),COUNTIF(Table2[ID],Class!B436)+1),"")</f>
        <v/>
      </c>
      <c r="E436" s="77" t="str" cm="1">
        <f t="array" aca="1" ref="E436" ca="1">IF(B436&lt;&gt;"",SUM(('Attendance table'!$A$2:$A$501=Class!B436)*('Attendance table'!$B$2:$CW$501&lt;&gt;"")*('Attendance table'!$B$1:$CW$1&gt;DATE(YEAR(TODAY()),MONTH(TODAY()),DAY(TODAY())-MOD(WEEKDAY(TODAY())-6,7))-((Table3[حساب الحضور من اخر عدد مرات])*7))),"")</f>
        <v/>
      </c>
      <c r="F436" s="79" t="str" cm="1">
        <f t="array" ref="F436">IF(B436&lt;&gt;"",IF(E436*100/Table3[حساب الحضور من اخر عدد مرات]&gt;100,1,E436/Table3[حساب الحضور من اخر عدد مرات]),"")</f>
        <v/>
      </c>
      <c r="G436" s="77" t="str">
        <f>IF(B436&lt;&gt;"",_xlfn.XLOOKUP(B436,Table1[ID],Table1[tel2]),"")</f>
        <v/>
      </c>
      <c r="H436" s="77" t="str">
        <f>IF(B436&lt;&gt;"",_xlfn.XLOOKUP(B436,Table1[ID],Table1[tel4]),"")</f>
        <v/>
      </c>
      <c r="I436" s="77" t="str">
        <f>IF(B436&lt;&gt;"",_xlfn.XLOOKUP(B436,Table1[ID],Table1[tel3]),"")</f>
        <v/>
      </c>
      <c r="J436" s="77" t="str">
        <f>IF(B436&lt;&gt;"",_xlfn.XLOOKUP(B436,Table1[ID],Table1[tel1]),"")</f>
        <v/>
      </c>
      <c r="K436" s="77" t="str">
        <f>IF($B436&lt;&gt;"",_xlfn.XLOOKUP(B436,Table1[ID],Table1[address1]),"")</f>
        <v/>
      </c>
      <c r="L436" s="77" t="str">
        <f>IF($B436&lt;&gt;"",_xlfn.XLOOKUP(B436,Table1[ID],Table1[address2]),"")</f>
        <v/>
      </c>
      <c r="M436" s="77" t="str">
        <f>IF($B436&lt;&gt;"",_xlfn.XLOOKUP(B436,Table1[ID],Table1[address3]),"")</f>
        <v/>
      </c>
      <c r="N436" s="77" t="str">
        <f>IF($B436&lt;&gt;"",_xlfn.XLOOKUP(B436,Table1[ID],Table1[address4]),"")</f>
        <v/>
      </c>
      <c r="O436" s="77" t="str">
        <f>IF($B436&lt;&gt;"",_xlfn.XLOOKUP(B436,Table1[ID],Table1[address5]),"")</f>
        <v/>
      </c>
      <c r="P436" s="77" t="str">
        <f>IF($B436&lt;&gt;"",_xlfn.XLOOKUP(B436,Table1[ID],Table1[address7]),"")</f>
        <v/>
      </c>
      <c r="Q436" s="77" t="str">
        <f>IF($B436&lt;&gt;"",_xlfn.XLOOKUP(B436,Table1[ID],Table1[address6]),"")</f>
        <v/>
      </c>
      <c r="R436" s="76" t="str">
        <f>IF($B436&lt;&gt;"",_xlfn.XLOOKUP(B436,Table1[ID],Table1[bdate]),"")</f>
        <v/>
      </c>
      <c r="S436" s="77" t="str">
        <f>IF($B436&lt;&gt;"",_xlfn.XLOOKUP(B436,Table1[ID],Table1[school_job]),"")</f>
        <v/>
      </c>
      <c r="T436" s="77" t="str">
        <f>IF($B436&lt;&gt;"",_xlfn.XLOOKUP(B436,Table1[ID],Table1[con_father]),"")</f>
        <v/>
      </c>
      <c r="U436" s="77" t="str">
        <f>IF($B436&lt;&gt;"",_xlfn.XLOOKUP(B436,Table1[ID],Table1[notes]),"")</f>
        <v/>
      </c>
      <c r="V436" s="80" t="str">
        <f>IF(B436&lt;&gt;"",IF(_xlfn.FLOOR.MATH(B436,100)=0,"غير موزع",_xlfn.XLOOKUP(_xlfn.FLOOR.MATH(B436,100),Classes!$A$1:$A$8,Classes!$B$1:$B$8,"error")),"")</f>
        <v/>
      </c>
    </row>
    <row r="437" spans="1:22" s="3" customFormat="1">
      <c r="A437" s="72" t="str">
        <f>IF(B437&lt;&gt;"",IF(_xlfn.XLOOKUP(TEXT(B437,"#"),'Standard report'!$B$5:$B$505,'Standard report'!$C$5:$C$505,"nn")="Company","=HYPERLINK("&amp;""""&amp;"https://raw.githubusercontent.com/KyrillosMorgan/preparatory/main/"&amp;B437&amp;".jpg"&amp;""""&amp;",IMAGE("&amp;""""&amp;"https://raw.githubusercontent.com/KyrillosMorgan/preparatory/main/"&amp;B437&amp;".jpg"&amp;""""&amp;"))",""),"")</f>
        <v/>
      </c>
      <c r="B437" s="77"/>
      <c r="C437" s="77" t="str">
        <f>IF(B437&lt;&gt;"",_xlfn.XLOOKUP(Class!B437,Table1[ID],Table1[fname]),"")</f>
        <v/>
      </c>
      <c r="D437" s="76" t="str" cm="1">
        <f t="array" ref="D437">IF((B437&lt;&gt;"")*(COUNTIF(Table2[ID],Class!B437)&lt;&gt;0),INDEX(Attendance_sorted!$A$1:$CV$500,MATCH(Class!B437,Attendance_sorted!$A$1:$A$500),COUNTIF(Table2[ID],Class!B437)+1),"")</f>
        <v/>
      </c>
      <c r="E437" s="77" t="str" cm="1">
        <f t="array" aca="1" ref="E437" ca="1">IF(B437&lt;&gt;"",SUM(('Attendance table'!$A$2:$A$501=Class!B437)*('Attendance table'!$B$2:$CW$501&lt;&gt;"")*('Attendance table'!$B$1:$CW$1&gt;DATE(YEAR(TODAY()),MONTH(TODAY()),DAY(TODAY())-MOD(WEEKDAY(TODAY())-6,7))-((Table3[حساب الحضور من اخر عدد مرات])*7))),"")</f>
        <v/>
      </c>
      <c r="F437" s="79" t="str" cm="1">
        <f t="array" ref="F437">IF(B437&lt;&gt;"",IF(E437*100/Table3[حساب الحضور من اخر عدد مرات]&gt;100,1,E437/Table3[حساب الحضور من اخر عدد مرات]),"")</f>
        <v/>
      </c>
      <c r="G437" s="77" t="str">
        <f>IF(B437&lt;&gt;"",_xlfn.XLOOKUP(B437,Table1[ID],Table1[tel2]),"")</f>
        <v/>
      </c>
      <c r="H437" s="77" t="str">
        <f>IF(B437&lt;&gt;"",_xlfn.XLOOKUP(B437,Table1[ID],Table1[tel4]),"")</f>
        <v/>
      </c>
      <c r="I437" s="77" t="str">
        <f>IF(B437&lt;&gt;"",_xlfn.XLOOKUP(B437,Table1[ID],Table1[tel3]),"")</f>
        <v/>
      </c>
      <c r="J437" s="77" t="str">
        <f>IF(B437&lt;&gt;"",_xlfn.XLOOKUP(B437,Table1[ID],Table1[tel1]),"")</f>
        <v/>
      </c>
      <c r="K437" s="77" t="str">
        <f>IF($B437&lt;&gt;"",_xlfn.XLOOKUP(B437,Table1[ID],Table1[address1]),"")</f>
        <v/>
      </c>
      <c r="L437" s="77" t="str">
        <f>IF($B437&lt;&gt;"",_xlfn.XLOOKUP(B437,Table1[ID],Table1[address2]),"")</f>
        <v/>
      </c>
      <c r="M437" s="77" t="str">
        <f>IF($B437&lt;&gt;"",_xlfn.XLOOKUP(B437,Table1[ID],Table1[address3]),"")</f>
        <v/>
      </c>
      <c r="N437" s="77" t="str">
        <f>IF($B437&lt;&gt;"",_xlfn.XLOOKUP(B437,Table1[ID],Table1[address4]),"")</f>
        <v/>
      </c>
      <c r="O437" s="77" t="str">
        <f>IF($B437&lt;&gt;"",_xlfn.XLOOKUP(B437,Table1[ID],Table1[address5]),"")</f>
        <v/>
      </c>
      <c r="P437" s="77" t="str">
        <f>IF($B437&lt;&gt;"",_xlfn.XLOOKUP(B437,Table1[ID],Table1[address7]),"")</f>
        <v/>
      </c>
      <c r="Q437" s="77" t="str">
        <f>IF($B437&lt;&gt;"",_xlfn.XLOOKUP(B437,Table1[ID],Table1[address6]),"")</f>
        <v/>
      </c>
      <c r="R437" s="76" t="str">
        <f>IF($B437&lt;&gt;"",_xlfn.XLOOKUP(B437,Table1[ID],Table1[bdate]),"")</f>
        <v/>
      </c>
      <c r="S437" s="77" t="str">
        <f>IF($B437&lt;&gt;"",_xlfn.XLOOKUP(B437,Table1[ID],Table1[school_job]),"")</f>
        <v/>
      </c>
      <c r="T437" s="77" t="str">
        <f>IF($B437&lt;&gt;"",_xlfn.XLOOKUP(B437,Table1[ID],Table1[con_father]),"")</f>
        <v/>
      </c>
      <c r="U437" s="77" t="str">
        <f>IF($B437&lt;&gt;"",_xlfn.XLOOKUP(B437,Table1[ID],Table1[notes]),"")</f>
        <v/>
      </c>
      <c r="V437" s="80" t="str">
        <f>IF(B437&lt;&gt;"",IF(_xlfn.FLOOR.MATH(B437,100)=0,"غير موزع",_xlfn.XLOOKUP(_xlfn.FLOOR.MATH(B437,100),Classes!$A$1:$A$8,Classes!$B$1:$B$8,"error")),"")</f>
        <v/>
      </c>
    </row>
    <row r="438" spans="1:22" s="3" customFormat="1">
      <c r="A438" s="72" t="str">
        <f>IF(B438&lt;&gt;"",IF(_xlfn.XLOOKUP(TEXT(B438,"#"),'Standard report'!$B$5:$B$505,'Standard report'!$C$5:$C$505,"nn")="Company","=HYPERLINK("&amp;""""&amp;"https://raw.githubusercontent.com/KyrillosMorgan/preparatory/main/"&amp;B438&amp;".jpg"&amp;""""&amp;",IMAGE("&amp;""""&amp;"https://raw.githubusercontent.com/KyrillosMorgan/preparatory/main/"&amp;B438&amp;".jpg"&amp;""""&amp;"))",""),"")</f>
        <v/>
      </c>
      <c r="B438" s="77"/>
      <c r="C438" s="77" t="str">
        <f>IF(B438&lt;&gt;"",_xlfn.XLOOKUP(Class!B438,Table1[ID],Table1[fname]),"")</f>
        <v/>
      </c>
      <c r="D438" s="76" t="str" cm="1">
        <f t="array" ref="D438">IF((B438&lt;&gt;"")*(COUNTIF(Table2[ID],Class!B438)&lt;&gt;0),INDEX(Attendance_sorted!$A$1:$CV$500,MATCH(Class!B438,Attendance_sorted!$A$1:$A$500),COUNTIF(Table2[ID],Class!B438)+1),"")</f>
        <v/>
      </c>
      <c r="E438" s="77" t="str" cm="1">
        <f t="array" aca="1" ref="E438" ca="1">IF(B438&lt;&gt;"",SUM(('Attendance table'!$A$2:$A$501=Class!B438)*('Attendance table'!$B$2:$CW$501&lt;&gt;"")*('Attendance table'!$B$1:$CW$1&gt;DATE(YEAR(TODAY()),MONTH(TODAY()),DAY(TODAY())-MOD(WEEKDAY(TODAY())-6,7))-((Table3[حساب الحضور من اخر عدد مرات])*7))),"")</f>
        <v/>
      </c>
      <c r="F438" s="79" t="str" cm="1">
        <f t="array" ref="F438">IF(B438&lt;&gt;"",IF(E438*100/Table3[حساب الحضور من اخر عدد مرات]&gt;100,1,E438/Table3[حساب الحضور من اخر عدد مرات]),"")</f>
        <v/>
      </c>
      <c r="G438" s="77" t="str">
        <f>IF(B438&lt;&gt;"",_xlfn.XLOOKUP(B438,Table1[ID],Table1[tel2]),"")</f>
        <v/>
      </c>
      <c r="H438" s="77" t="str">
        <f>IF(B438&lt;&gt;"",_xlfn.XLOOKUP(B438,Table1[ID],Table1[tel4]),"")</f>
        <v/>
      </c>
      <c r="I438" s="77" t="str">
        <f>IF(B438&lt;&gt;"",_xlfn.XLOOKUP(B438,Table1[ID],Table1[tel3]),"")</f>
        <v/>
      </c>
      <c r="J438" s="77" t="str">
        <f>IF(B438&lt;&gt;"",_xlfn.XLOOKUP(B438,Table1[ID],Table1[tel1]),"")</f>
        <v/>
      </c>
      <c r="K438" s="77" t="str">
        <f>IF($B438&lt;&gt;"",_xlfn.XLOOKUP(B438,Table1[ID],Table1[address1]),"")</f>
        <v/>
      </c>
      <c r="L438" s="77" t="str">
        <f>IF($B438&lt;&gt;"",_xlfn.XLOOKUP(B438,Table1[ID],Table1[address2]),"")</f>
        <v/>
      </c>
      <c r="M438" s="77" t="str">
        <f>IF($B438&lt;&gt;"",_xlfn.XLOOKUP(B438,Table1[ID],Table1[address3]),"")</f>
        <v/>
      </c>
      <c r="N438" s="77" t="str">
        <f>IF($B438&lt;&gt;"",_xlfn.XLOOKUP(B438,Table1[ID],Table1[address4]),"")</f>
        <v/>
      </c>
      <c r="O438" s="77" t="str">
        <f>IF($B438&lt;&gt;"",_xlfn.XLOOKUP(B438,Table1[ID],Table1[address5]),"")</f>
        <v/>
      </c>
      <c r="P438" s="77" t="str">
        <f>IF($B438&lt;&gt;"",_xlfn.XLOOKUP(B438,Table1[ID],Table1[address7]),"")</f>
        <v/>
      </c>
      <c r="Q438" s="77" t="str">
        <f>IF($B438&lt;&gt;"",_xlfn.XLOOKUP(B438,Table1[ID],Table1[address6]),"")</f>
        <v/>
      </c>
      <c r="R438" s="76" t="str">
        <f>IF($B438&lt;&gt;"",_xlfn.XLOOKUP(B438,Table1[ID],Table1[bdate]),"")</f>
        <v/>
      </c>
      <c r="S438" s="77" t="str">
        <f>IF($B438&lt;&gt;"",_xlfn.XLOOKUP(B438,Table1[ID],Table1[school_job]),"")</f>
        <v/>
      </c>
      <c r="T438" s="77" t="str">
        <f>IF($B438&lt;&gt;"",_xlfn.XLOOKUP(B438,Table1[ID],Table1[con_father]),"")</f>
        <v/>
      </c>
      <c r="U438" s="77" t="str">
        <f>IF($B438&lt;&gt;"",_xlfn.XLOOKUP(B438,Table1[ID],Table1[notes]),"")</f>
        <v/>
      </c>
      <c r="V438" s="80" t="str">
        <f>IF(B438&lt;&gt;"",IF(_xlfn.FLOOR.MATH(B438,100)=0,"غير موزع",_xlfn.XLOOKUP(_xlfn.FLOOR.MATH(B438,100),Classes!$A$1:$A$8,Classes!$B$1:$B$8,"error")),"")</f>
        <v/>
      </c>
    </row>
    <row r="439" spans="1:22" s="3" customFormat="1">
      <c r="A439" s="72" t="str">
        <f>IF(B439&lt;&gt;"",IF(_xlfn.XLOOKUP(TEXT(B439,"#"),'Standard report'!$B$5:$B$505,'Standard report'!$C$5:$C$505,"nn")="Company","=HYPERLINK("&amp;""""&amp;"https://raw.githubusercontent.com/KyrillosMorgan/preparatory/main/"&amp;B439&amp;".jpg"&amp;""""&amp;",IMAGE("&amp;""""&amp;"https://raw.githubusercontent.com/KyrillosMorgan/preparatory/main/"&amp;B439&amp;".jpg"&amp;""""&amp;"))",""),"")</f>
        <v/>
      </c>
      <c r="B439" s="77"/>
      <c r="C439" s="77" t="str">
        <f>IF(B439&lt;&gt;"",_xlfn.XLOOKUP(Class!B439,Table1[ID],Table1[fname]),"")</f>
        <v/>
      </c>
      <c r="D439" s="76" t="str" cm="1">
        <f t="array" ref="D439">IF((B439&lt;&gt;"")*(COUNTIF(Table2[ID],Class!B439)&lt;&gt;0),INDEX(Attendance_sorted!$A$1:$CV$500,MATCH(Class!B439,Attendance_sorted!$A$1:$A$500),COUNTIF(Table2[ID],Class!B439)+1),"")</f>
        <v/>
      </c>
      <c r="E439" s="77" t="str" cm="1">
        <f t="array" aca="1" ref="E439" ca="1">IF(B439&lt;&gt;"",SUM(('Attendance table'!$A$2:$A$501=Class!B439)*('Attendance table'!$B$2:$CW$501&lt;&gt;"")*('Attendance table'!$B$1:$CW$1&gt;DATE(YEAR(TODAY()),MONTH(TODAY()),DAY(TODAY())-MOD(WEEKDAY(TODAY())-6,7))-((Table3[حساب الحضور من اخر عدد مرات])*7))),"")</f>
        <v/>
      </c>
      <c r="F439" s="79" t="str" cm="1">
        <f t="array" ref="F439">IF(B439&lt;&gt;"",IF(E439*100/Table3[حساب الحضور من اخر عدد مرات]&gt;100,1,E439/Table3[حساب الحضور من اخر عدد مرات]),"")</f>
        <v/>
      </c>
      <c r="G439" s="77" t="str">
        <f>IF(B439&lt;&gt;"",_xlfn.XLOOKUP(B439,Table1[ID],Table1[tel2]),"")</f>
        <v/>
      </c>
      <c r="H439" s="77" t="str">
        <f>IF(B439&lt;&gt;"",_xlfn.XLOOKUP(B439,Table1[ID],Table1[tel4]),"")</f>
        <v/>
      </c>
      <c r="I439" s="77" t="str">
        <f>IF(B439&lt;&gt;"",_xlfn.XLOOKUP(B439,Table1[ID],Table1[tel3]),"")</f>
        <v/>
      </c>
      <c r="J439" s="77" t="str">
        <f>IF(B439&lt;&gt;"",_xlfn.XLOOKUP(B439,Table1[ID],Table1[tel1]),"")</f>
        <v/>
      </c>
      <c r="K439" s="77" t="str">
        <f>IF($B439&lt;&gt;"",_xlfn.XLOOKUP(B439,Table1[ID],Table1[address1]),"")</f>
        <v/>
      </c>
      <c r="L439" s="77" t="str">
        <f>IF($B439&lt;&gt;"",_xlfn.XLOOKUP(B439,Table1[ID],Table1[address2]),"")</f>
        <v/>
      </c>
      <c r="M439" s="77" t="str">
        <f>IF($B439&lt;&gt;"",_xlfn.XLOOKUP(B439,Table1[ID],Table1[address3]),"")</f>
        <v/>
      </c>
      <c r="N439" s="77" t="str">
        <f>IF($B439&lt;&gt;"",_xlfn.XLOOKUP(B439,Table1[ID],Table1[address4]),"")</f>
        <v/>
      </c>
      <c r="O439" s="77" t="str">
        <f>IF($B439&lt;&gt;"",_xlfn.XLOOKUP(B439,Table1[ID],Table1[address5]),"")</f>
        <v/>
      </c>
      <c r="P439" s="77" t="str">
        <f>IF($B439&lt;&gt;"",_xlfn.XLOOKUP(B439,Table1[ID],Table1[address7]),"")</f>
        <v/>
      </c>
      <c r="Q439" s="77" t="str">
        <f>IF($B439&lt;&gt;"",_xlfn.XLOOKUP(B439,Table1[ID],Table1[address6]),"")</f>
        <v/>
      </c>
      <c r="R439" s="76" t="str">
        <f>IF($B439&lt;&gt;"",_xlfn.XLOOKUP(B439,Table1[ID],Table1[bdate]),"")</f>
        <v/>
      </c>
      <c r="S439" s="77" t="str">
        <f>IF($B439&lt;&gt;"",_xlfn.XLOOKUP(B439,Table1[ID],Table1[school_job]),"")</f>
        <v/>
      </c>
      <c r="T439" s="77" t="str">
        <f>IF($B439&lt;&gt;"",_xlfn.XLOOKUP(B439,Table1[ID],Table1[con_father]),"")</f>
        <v/>
      </c>
      <c r="U439" s="77" t="str">
        <f>IF($B439&lt;&gt;"",_xlfn.XLOOKUP(B439,Table1[ID],Table1[notes]),"")</f>
        <v/>
      </c>
      <c r="V439" s="80" t="str">
        <f>IF(B439&lt;&gt;"",IF(_xlfn.FLOOR.MATH(B439,100)=0,"غير موزع",_xlfn.XLOOKUP(_xlfn.FLOOR.MATH(B439,100),Classes!$A$1:$A$8,Classes!$B$1:$B$8,"error")),"")</f>
        <v/>
      </c>
    </row>
    <row r="440" spans="1:22" s="3" customFormat="1">
      <c r="A440" s="72" t="str">
        <f>IF(B440&lt;&gt;"",IF(_xlfn.XLOOKUP(TEXT(B440,"#"),'Standard report'!$B$5:$B$505,'Standard report'!$C$5:$C$505,"nn")="Company","=HYPERLINK("&amp;""""&amp;"https://raw.githubusercontent.com/KyrillosMorgan/preparatory/main/"&amp;B440&amp;".jpg"&amp;""""&amp;",IMAGE("&amp;""""&amp;"https://raw.githubusercontent.com/KyrillosMorgan/preparatory/main/"&amp;B440&amp;".jpg"&amp;""""&amp;"))",""),"")</f>
        <v/>
      </c>
      <c r="B440" s="77"/>
      <c r="C440" s="77" t="str">
        <f>IF(B440&lt;&gt;"",_xlfn.XLOOKUP(Class!B440,Table1[ID],Table1[fname]),"")</f>
        <v/>
      </c>
      <c r="D440" s="76" t="str" cm="1">
        <f t="array" ref="D440">IF((B440&lt;&gt;"")*(COUNTIF(Table2[ID],Class!B440)&lt;&gt;0),INDEX(Attendance_sorted!$A$1:$CV$500,MATCH(Class!B440,Attendance_sorted!$A$1:$A$500),COUNTIF(Table2[ID],Class!B440)+1),"")</f>
        <v/>
      </c>
      <c r="E440" s="77" t="str" cm="1">
        <f t="array" aca="1" ref="E440" ca="1">IF(B440&lt;&gt;"",SUM(('Attendance table'!$A$2:$A$501=Class!B440)*('Attendance table'!$B$2:$CW$501&lt;&gt;"")*('Attendance table'!$B$1:$CW$1&gt;DATE(YEAR(TODAY()),MONTH(TODAY()),DAY(TODAY())-MOD(WEEKDAY(TODAY())-6,7))-((Table3[حساب الحضور من اخر عدد مرات])*7))),"")</f>
        <v/>
      </c>
      <c r="F440" s="79" t="str" cm="1">
        <f t="array" ref="F440">IF(B440&lt;&gt;"",IF(E440*100/Table3[حساب الحضور من اخر عدد مرات]&gt;100,1,E440/Table3[حساب الحضور من اخر عدد مرات]),"")</f>
        <v/>
      </c>
      <c r="G440" s="77" t="str">
        <f>IF(B440&lt;&gt;"",_xlfn.XLOOKUP(B440,Table1[ID],Table1[tel2]),"")</f>
        <v/>
      </c>
      <c r="H440" s="77" t="str">
        <f>IF(B440&lt;&gt;"",_xlfn.XLOOKUP(B440,Table1[ID],Table1[tel4]),"")</f>
        <v/>
      </c>
      <c r="I440" s="77" t="str">
        <f>IF(B440&lt;&gt;"",_xlfn.XLOOKUP(B440,Table1[ID],Table1[tel3]),"")</f>
        <v/>
      </c>
      <c r="J440" s="77" t="str">
        <f>IF(B440&lt;&gt;"",_xlfn.XLOOKUP(B440,Table1[ID],Table1[tel1]),"")</f>
        <v/>
      </c>
      <c r="K440" s="77" t="str">
        <f>IF($B440&lt;&gt;"",_xlfn.XLOOKUP(B440,Table1[ID],Table1[address1]),"")</f>
        <v/>
      </c>
      <c r="L440" s="77" t="str">
        <f>IF($B440&lt;&gt;"",_xlfn.XLOOKUP(B440,Table1[ID],Table1[address2]),"")</f>
        <v/>
      </c>
      <c r="M440" s="77" t="str">
        <f>IF($B440&lt;&gt;"",_xlfn.XLOOKUP(B440,Table1[ID],Table1[address3]),"")</f>
        <v/>
      </c>
      <c r="N440" s="77" t="str">
        <f>IF($B440&lt;&gt;"",_xlfn.XLOOKUP(B440,Table1[ID],Table1[address4]),"")</f>
        <v/>
      </c>
      <c r="O440" s="77" t="str">
        <f>IF($B440&lt;&gt;"",_xlfn.XLOOKUP(B440,Table1[ID],Table1[address5]),"")</f>
        <v/>
      </c>
      <c r="P440" s="77" t="str">
        <f>IF($B440&lt;&gt;"",_xlfn.XLOOKUP(B440,Table1[ID],Table1[address7]),"")</f>
        <v/>
      </c>
      <c r="Q440" s="77" t="str">
        <f>IF($B440&lt;&gt;"",_xlfn.XLOOKUP(B440,Table1[ID],Table1[address6]),"")</f>
        <v/>
      </c>
      <c r="R440" s="76" t="str">
        <f>IF($B440&lt;&gt;"",_xlfn.XLOOKUP(B440,Table1[ID],Table1[bdate]),"")</f>
        <v/>
      </c>
      <c r="S440" s="77" t="str">
        <f>IF($B440&lt;&gt;"",_xlfn.XLOOKUP(B440,Table1[ID],Table1[school_job]),"")</f>
        <v/>
      </c>
      <c r="T440" s="77" t="str">
        <f>IF($B440&lt;&gt;"",_xlfn.XLOOKUP(B440,Table1[ID],Table1[con_father]),"")</f>
        <v/>
      </c>
      <c r="U440" s="77" t="str">
        <f>IF($B440&lt;&gt;"",_xlfn.XLOOKUP(B440,Table1[ID],Table1[notes]),"")</f>
        <v/>
      </c>
      <c r="V440" s="80" t="str">
        <f>IF(B440&lt;&gt;"",IF(_xlfn.FLOOR.MATH(B440,100)=0,"غير موزع",_xlfn.XLOOKUP(_xlfn.FLOOR.MATH(B440,100),Classes!$A$1:$A$8,Classes!$B$1:$B$8,"error")),"")</f>
        <v/>
      </c>
    </row>
    <row r="441" spans="1:22" s="3" customFormat="1">
      <c r="A441" s="72" t="str">
        <f>IF(B441&lt;&gt;"",IF(_xlfn.XLOOKUP(TEXT(B441,"#"),'Standard report'!$B$5:$B$505,'Standard report'!$C$5:$C$505,"nn")="Company","=HYPERLINK("&amp;""""&amp;"https://raw.githubusercontent.com/KyrillosMorgan/preparatory/main/"&amp;B441&amp;".jpg"&amp;""""&amp;",IMAGE("&amp;""""&amp;"https://raw.githubusercontent.com/KyrillosMorgan/preparatory/main/"&amp;B441&amp;".jpg"&amp;""""&amp;"))",""),"")</f>
        <v/>
      </c>
      <c r="B441" s="77"/>
      <c r="C441" s="77" t="str">
        <f>IF(B441&lt;&gt;"",_xlfn.XLOOKUP(Class!B441,Table1[ID],Table1[fname]),"")</f>
        <v/>
      </c>
      <c r="D441" s="76" t="str" cm="1">
        <f t="array" ref="D441">IF((B441&lt;&gt;"")*(COUNTIF(Table2[ID],Class!B441)&lt;&gt;0),INDEX(Attendance_sorted!$A$1:$CV$500,MATCH(Class!B441,Attendance_sorted!$A$1:$A$500),COUNTIF(Table2[ID],Class!B441)+1),"")</f>
        <v/>
      </c>
      <c r="E441" s="77" t="str" cm="1">
        <f t="array" aca="1" ref="E441" ca="1">IF(B441&lt;&gt;"",SUM(('Attendance table'!$A$2:$A$501=Class!B441)*('Attendance table'!$B$2:$CW$501&lt;&gt;"")*('Attendance table'!$B$1:$CW$1&gt;DATE(YEAR(TODAY()),MONTH(TODAY()),DAY(TODAY())-MOD(WEEKDAY(TODAY())-6,7))-((Table3[حساب الحضور من اخر عدد مرات])*7))),"")</f>
        <v/>
      </c>
      <c r="F441" s="79" t="str" cm="1">
        <f t="array" ref="F441">IF(B441&lt;&gt;"",IF(E441*100/Table3[حساب الحضور من اخر عدد مرات]&gt;100,1,E441/Table3[حساب الحضور من اخر عدد مرات]),"")</f>
        <v/>
      </c>
      <c r="G441" s="77" t="str">
        <f>IF(B441&lt;&gt;"",_xlfn.XLOOKUP(B441,Table1[ID],Table1[tel2]),"")</f>
        <v/>
      </c>
      <c r="H441" s="77" t="str">
        <f>IF(B441&lt;&gt;"",_xlfn.XLOOKUP(B441,Table1[ID],Table1[tel4]),"")</f>
        <v/>
      </c>
      <c r="I441" s="77" t="str">
        <f>IF(B441&lt;&gt;"",_xlfn.XLOOKUP(B441,Table1[ID],Table1[tel3]),"")</f>
        <v/>
      </c>
      <c r="J441" s="77" t="str">
        <f>IF(B441&lt;&gt;"",_xlfn.XLOOKUP(B441,Table1[ID],Table1[tel1]),"")</f>
        <v/>
      </c>
      <c r="K441" s="77" t="str">
        <f>IF($B441&lt;&gt;"",_xlfn.XLOOKUP(B441,Table1[ID],Table1[address1]),"")</f>
        <v/>
      </c>
      <c r="L441" s="77" t="str">
        <f>IF($B441&lt;&gt;"",_xlfn.XLOOKUP(B441,Table1[ID],Table1[address2]),"")</f>
        <v/>
      </c>
      <c r="M441" s="77" t="str">
        <f>IF($B441&lt;&gt;"",_xlfn.XLOOKUP(B441,Table1[ID],Table1[address3]),"")</f>
        <v/>
      </c>
      <c r="N441" s="77" t="str">
        <f>IF($B441&lt;&gt;"",_xlfn.XLOOKUP(B441,Table1[ID],Table1[address4]),"")</f>
        <v/>
      </c>
      <c r="O441" s="77" t="str">
        <f>IF($B441&lt;&gt;"",_xlfn.XLOOKUP(B441,Table1[ID],Table1[address5]),"")</f>
        <v/>
      </c>
      <c r="P441" s="77" t="str">
        <f>IF($B441&lt;&gt;"",_xlfn.XLOOKUP(B441,Table1[ID],Table1[address7]),"")</f>
        <v/>
      </c>
      <c r="Q441" s="77" t="str">
        <f>IF($B441&lt;&gt;"",_xlfn.XLOOKUP(B441,Table1[ID],Table1[address6]),"")</f>
        <v/>
      </c>
      <c r="R441" s="76" t="str">
        <f>IF($B441&lt;&gt;"",_xlfn.XLOOKUP(B441,Table1[ID],Table1[bdate]),"")</f>
        <v/>
      </c>
      <c r="S441" s="77" t="str">
        <f>IF($B441&lt;&gt;"",_xlfn.XLOOKUP(B441,Table1[ID],Table1[school_job]),"")</f>
        <v/>
      </c>
      <c r="T441" s="77" t="str">
        <f>IF($B441&lt;&gt;"",_xlfn.XLOOKUP(B441,Table1[ID],Table1[con_father]),"")</f>
        <v/>
      </c>
      <c r="U441" s="77" t="str">
        <f>IF($B441&lt;&gt;"",_xlfn.XLOOKUP(B441,Table1[ID],Table1[notes]),"")</f>
        <v/>
      </c>
      <c r="V441" s="80" t="str">
        <f>IF(B441&lt;&gt;"",IF(_xlfn.FLOOR.MATH(B441,100)=0,"غير موزع",_xlfn.XLOOKUP(_xlfn.FLOOR.MATH(B441,100),Classes!$A$1:$A$8,Classes!$B$1:$B$8,"error")),"")</f>
        <v/>
      </c>
    </row>
    <row r="442" spans="1:22" s="3" customFormat="1">
      <c r="A442" s="72" t="str">
        <f>IF(B442&lt;&gt;"",IF(_xlfn.XLOOKUP(TEXT(B442,"#"),'Standard report'!$B$5:$B$505,'Standard report'!$C$5:$C$505,"nn")="Company","=HYPERLINK("&amp;""""&amp;"https://raw.githubusercontent.com/KyrillosMorgan/preparatory/main/"&amp;B442&amp;".jpg"&amp;""""&amp;",IMAGE("&amp;""""&amp;"https://raw.githubusercontent.com/KyrillosMorgan/preparatory/main/"&amp;B442&amp;".jpg"&amp;""""&amp;"))",""),"")</f>
        <v/>
      </c>
      <c r="B442" s="77"/>
      <c r="C442" s="77" t="str">
        <f>IF(B442&lt;&gt;"",_xlfn.XLOOKUP(Class!B442,Table1[ID],Table1[fname]),"")</f>
        <v/>
      </c>
      <c r="D442" s="76" t="str" cm="1">
        <f t="array" ref="D442">IF((B442&lt;&gt;"")*(COUNTIF(Table2[ID],Class!B442)&lt;&gt;0),INDEX(Attendance_sorted!$A$1:$CV$500,MATCH(Class!B442,Attendance_sorted!$A$1:$A$500),COUNTIF(Table2[ID],Class!B442)+1),"")</f>
        <v/>
      </c>
      <c r="E442" s="77" t="str" cm="1">
        <f t="array" aca="1" ref="E442" ca="1">IF(B442&lt;&gt;"",SUM(('Attendance table'!$A$2:$A$501=Class!B442)*('Attendance table'!$B$2:$CW$501&lt;&gt;"")*('Attendance table'!$B$1:$CW$1&gt;DATE(YEAR(TODAY()),MONTH(TODAY()),DAY(TODAY())-MOD(WEEKDAY(TODAY())-6,7))-((Table3[حساب الحضور من اخر عدد مرات])*7))),"")</f>
        <v/>
      </c>
      <c r="F442" s="79" t="str" cm="1">
        <f t="array" ref="F442">IF(B442&lt;&gt;"",IF(E442*100/Table3[حساب الحضور من اخر عدد مرات]&gt;100,1,E442/Table3[حساب الحضور من اخر عدد مرات]),"")</f>
        <v/>
      </c>
      <c r="G442" s="77" t="str">
        <f>IF(B442&lt;&gt;"",_xlfn.XLOOKUP(B442,Table1[ID],Table1[tel2]),"")</f>
        <v/>
      </c>
      <c r="H442" s="77" t="str">
        <f>IF(B442&lt;&gt;"",_xlfn.XLOOKUP(B442,Table1[ID],Table1[tel4]),"")</f>
        <v/>
      </c>
      <c r="I442" s="77" t="str">
        <f>IF(B442&lt;&gt;"",_xlfn.XLOOKUP(B442,Table1[ID],Table1[tel3]),"")</f>
        <v/>
      </c>
      <c r="J442" s="77" t="str">
        <f>IF(B442&lt;&gt;"",_xlfn.XLOOKUP(B442,Table1[ID],Table1[tel1]),"")</f>
        <v/>
      </c>
      <c r="K442" s="77" t="str">
        <f>IF($B442&lt;&gt;"",_xlfn.XLOOKUP(B442,Table1[ID],Table1[address1]),"")</f>
        <v/>
      </c>
      <c r="L442" s="77" t="str">
        <f>IF($B442&lt;&gt;"",_xlfn.XLOOKUP(B442,Table1[ID],Table1[address2]),"")</f>
        <v/>
      </c>
      <c r="M442" s="77" t="str">
        <f>IF($B442&lt;&gt;"",_xlfn.XLOOKUP(B442,Table1[ID],Table1[address3]),"")</f>
        <v/>
      </c>
      <c r="N442" s="77" t="str">
        <f>IF($B442&lt;&gt;"",_xlfn.XLOOKUP(B442,Table1[ID],Table1[address4]),"")</f>
        <v/>
      </c>
      <c r="O442" s="77" t="str">
        <f>IF($B442&lt;&gt;"",_xlfn.XLOOKUP(B442,Table1[ID],Table1[address5]),"")</f>
        <v/>
      </c>
      <c r="P442" s="77" t="str">
        <f>IF($B442&lt;&gt;"",_xlfn.XLOOKUP(B442,Table1[ID],Table1[address7]),"")</f>
        <v/>
      </c>
      <c r="Q442" s="77" t="str">
        <f>IF($B442&lt;&gt;"",_xlfn.XLOOKUP(B442,Table1[ID],Table1[address6]),"")</f>
        <v/>
      </c>
      <c r="R442" s="76" t="str">
        <f>IF($B442&lt;&gt;"",_xlfn.XLOOKUP(B442,Table1[ID],Table1[bdate]),"")</f>
        <v/>
      </c>
      <c r="S442" s="77" t="str">
        <f>IF($B442&lt;&gt;"",_xlfn.XLOOKUP(B442,Table1[ID],Table1[school_job]),"")</f>
        <v/>
      </c>
      <c r="T442" s="77" t="str">
        <f>IF($B442&lt;&gt;"",_xlfn.XLOOKUP(B442,Table1[ID],Table1[con_father]),"")</f>
        <v/>
      </c>
      <c r="U442" s="77" t="str">
        <f>IF($B442&lt;&gt;"",_xlfn.XLOOKUP(B442,Table1[ID],Table1[notes]),"")</f>
        <v/>
      </c>
      <c r="V442" s="80" t="str">
        <f>IF(B442&lt;&gt;"",IF(_xlfn.FLOOR.MATH(B442,100)=0,"غير موزع",_xlfn.XLOOKUP(_xlfn.FLOOR.MATH(B442,100),Classes!$A$1:$A$8,Classes!$B$1:$B$8,"error")),"")</f>
        <v/>
      </c>
    </row>
    <row r="443" spans="1:22" s="3" customFormat="1">
      <c r="A443" s="72" t="str">
        <f>IF(B443&lt;&gt;"",IF(_xlfn.XLOOKUP(TEXT(B443,"#"),'Standard report'!$B$5:$B$505,'Standard report'!$C$5:$C$505,"nn")="Company","=HYPERLINK("&amp;""""&amp;"https://raw.githubusercontent.com/KyrillosMorgan/preparatory/main/"&amp;B443&amp;".jpg"&amp;""""&amp;",IMAGE("&amp;""""&amp;"https://raw.githubusercontent.com/KyrillosMorgan/preparatory/main/"&amp;B443&amp;".jpg"&amp;""""&amp;"))",""),"")</f>
        <v/>
      </c>
      <c r="B443" s="77"/>
      <c r="C443" s="77" t="str">
        <f>IF(B443&lt;&gt;"",_xlfn.XLOOKUP(Class!B443,Table1[ID],Table1[fname]),"")</f>
        <v/>
      </c>
      <c r="D443" s="76" t="str" cm="1">
        <f t="array" ref="D443">IF((B443&lt;&gt;"")*(COUNTIF(Table2[ID],Class!B443)&lt;&gt;0),INDEX(Attendance_sorted!$A$1:$CV$500,MATCH(Class!B443,Attendance_sorted!$A$1:$A$500),COUNTIF(Table2[ID],Class!B443)+1),"")</f>
        <v/>
      </c>
      <c r="E443" s="77" t="str" cm="1">
        <f t="array" aca="1" ref="E443" ca="1">IF(B443&lt;&gt;"",SUM(('Attendance table'!$A$2:$A$501=Class!B443)*('Attendance table'!$B$2:$CW$501&lt;&gt;"")*('Attendance table'!$B$1:$CW$1&gt;DATE(YEAR(TODAY()),MONTH(TODAY()),DAY(TODAY())-MOD(WEEKDAY(TODAY())-6,7))-((Table3[حساب الحضور من اخر عدد مرات])*7))),"")</f>
        <v/>
      </c>
      <c r="F443" s="79" t="str" cm="1">
        <f t="array" ref="F443">IF(B443&lt;&gt;"",IF(E443*100/Table3[حساب الحضور من اخر عدد مرات]&gt;100,1,E443/Table3[حساب الحضور من اخر عدد مرات]),"")</f>
        <v/>
      </c>
      <c r="G443" s="77" t="str">
        <f>IF(B443&lt;&gt;"",_xlfn.XLOOKUP(B443,Table1[ID],Table1[tel2]),"")</f>
        <v/>
      </c>
      <c r="H443" s="77" t="str">
        <f>IF(B443&lt;&gt;"",_xlfn.XLOOKUP(B443,Table1[ID],Table1[tel4]),"")</f>
        <v/>
      </c>
      <c r="I443" s="77" t="str">
        <f>IF(B443&lt;&gt;"",_xlfn.XLOOKUP(B443,Table1[ID],Table1[tel3]),"")</f>
        <v/>
      </c>
      <c r="J443" s="77" t="str">
        <f>IF(B443&lt;&gt;"",_xlfn.XLOOKUP(B443,Table1[ID],Table1[tel1]),"")</f>
        <v/>
      </c>
      <c r="K443" s="77" t="str">
        <f>IF($B443&lt;&gt;"",_xlfn.XLOOKUP(B443,Table1[ID],Table1[address1]),"")</f>
        <v/>
      </c>
      <c r="L443" s="77" t="str">
        <f>IF($B443&lt;&gt;"",_xlfn.XLOOKUP(B443,Table1[ID],Table1[address2]),"")</f>
        <v/>
      </c>
      <c r="M443" s="77" t="str">
        <f>IF($B443&lt;&gt;"",_xlfn.XLOOKUP(B443,Table1[ID],Table1[address3]),"")</f>
        <v/>
      </c>
      <c r="N443" s="77" t="str">
        <f>IF($B443&lt;&gt;"",_xlfn.XLOOKUP(B443,Table1[ID],Table1[address4]),"")</f>
        <v/>
      </c>
      <c r="O443" s="77" t="str">
        <f>IF($B443&lt;&gt;"",_xlfn.XLOOKUP(B443,Table1[ID],Table1[address5]),"")</f>
        <v/>
      </c>
      <c r="P443" s="77" t="str">
        <f>IF($B443&lt;&gt;"",_xlfn.XLOOKUP(B443,Table1[ID],Table1[address7]),"")</f>
        <v/>
      </c>
      <c r="Q443" s="77" t="str">
        <f>IF($B443&lt;&gt;"",_xlfn.XLOOKUP(B443,Table1[ID],Table1[address6]),"")</f>
        <v/>
      </c>
      <c r="R443" s="76" t="str">
        <f>IF($B443&lt;&gt;"",_xlfn.XLOOKUP(B443,Table1[ID],Table1[bdate]),"")</f>
        <v/>
      </c>
      <c r="S443" s="77" t="str">
        <f>IF($B443&lt;&gt;"",_xlfn.XLOOKUP(B443,Table1[ID],Table1[school_job]),"")</f>
        <v/>
      </c>
      <c r="T443" s="77" t="str">
        <f>IF($B443&lt;&gt;"",_xlfn.XLOOKUP(B443,Table1[ID],Table1[con_father]),"")</f>
        <v/>
      </c>
      <c r="U443" s="77" t="str">
        <f>IF($B443&lt;&gt;"",_xlfn.XLOOKUP(B443,Table1[ID],Table1[notes]),"")</f>
        <v/>
      </c>
      <c r="V443" s="80" t="str">
        <f>IF(B443&lt;&gt;"",IF(_xlfn.FLOOR.MATH(B443,100)=0,"غير موزع",_xlfn.XLOOKUP(_xlfn.FLOOR.MATH(B443,100),Classes!$A$1:$A$8,Classes!$B$1:$B$8,"error")),"")</f>
        <v/>
      </c>
    </row>
    <row r="444" spans="1:22" s="3" customFormat="1">
      <c r="A444" s="72" t="str">
        <f>IF(B444&lt;&gt;"",IF(_xlfn.XLOOKUP(TEXT(B444,"#"),'Standard report'!$B$5:$B$505,'Standard report'!$C$5:$C$505,"nn")="Company","=HYPERLINK("&amp;""""&amp;"https://raw.githubusercontent.com/KyrillosMorgan/preparatory/main/"&amp;B444&amp;".jpg"&amp;""""&amp;",IMAGE("&amp;""""&amp;"https://raw.githubusercontent.com/KyrillosMorgan/preparatory/main/"&amp;B444&amp;".jpg"&amp;""""&amp;"))",""),"")</f>
        <v/>
      </c>
      <c r="B444" s="77"/>
      <c r="C444" s="77" t="str">
        <f>IF(B444&lt;&gt;"",_xlfn.XLOOKUP(Class!B444,Table1[ID],Table1[fname]),"")</f>
        <v/>
      </c>
      <c r="D444" s="76" t="str" cm="1">
        <f t="array" ref="D444">IF((B444&lt;&gt;"")*(COUNTIF(Table2[ID],Class!B444)&lt;&gt;0),INDEX(Attendance_sorted!$A$1:$CV$500,MATCH(Class!B444,Attendance_sorted!$A$1:$A$500),COUNTIF(Table2[ID],Class!B444)+1),"")</f>
        <v/>
      </c>
      <c r="E444" s="77" t="str" cm="1">
        <f t="array" aca="1" ref="E444" ca="1">IF(B444&lt;&gt;"",SUM(('Attendance table'!$A$2:$A$501=Class!B444)*('Attendance table'!$B$2:$CW$501&lt;&gt;"")*('Attendance table'!$B$1:$CW$1&gt;DATE(YEAR(TODAY()),MONTH(TODAY()),DAY(TODAY())-MOD(WEEKDAY(TODAY())-6,7))-((Table3[حساب الحضور من اخر عدد مرات])*7))),"")</f>
        <v/>
      </c>
      <c r="F444" s="79" t="str" cm="1">
        <f t="array" ref="F444">IF(B444&lt;&gt;"",IF(E444*100/Table3[حساب الحضور من اخر عدد مرات]&gt;100,1,E444/Table3[حساب الحضور من اخر عدد مرات]),"")</f>
        <v/>
      </c>
      <c r="G444" s="77" t="str">
        <f>IF(B444&lt;&gt;"",_xlfn.XLOOKUP(B444,Table1[ID],Table1[tel2]),"")</f>
        <v/>
      </c>
      <c r="H444" s="77" t="str">
        <f>IF(B444&lt;&gt;"",_xlfn.XLOOKUP(B444,Table1[ID],Table1[tel4]),"")</f>
        <v/>
      </c>
      <c r="I444" s="77" t="str">
        <f>IF(B444&lt;&gt;"",_xlfn.XLOOKUP(B444,Table1[ID],Table1[tel3]),"")</f>
        <v/>
      </c>
      <c r="J444" s="77" t="str">
        <f>IF(B444&lt;&gt;"",_xlfn.XLOOKUP(B444,Table1[ID],Table1[tel1]),"")</f>
        <v/>
      </c>
      <c r="K444" s="77" t="str">
        <f>IF($B444&lt;&gt;"",_xlfn.XLOOKUP(B444,Table1[ID],Table1[address1]),"")</f>
        <v/>
      </c>
      <c r="L444" s="77" t="str">
        <f>IF($B444&lt;&gt;"",_xlfn.XLOOKUP(B444,Table1[ID],Table1[address2]),"")</f>
        <v/>
      </c>
      <c r="M444" s="77" t="str">
        <f>IF($B444&lt;&gt;"",_xlfn.XLOOKUP(B444,Table1[ID],Table1[address3]),"")</f>
        <v/>
      </c>
      <c r="N444" s="77" t="str">
        <f>IF($B444&lt;&gt;"",_xlfn.XLOOKUP(B444,Table1[ID],Table1[address4]),"")</f>
        <v/>
      </c>
      <c r="O444" s="77" t="str">
        <f>IF($B444&lt;&gt;"",_xlfn.XLOOKUP(B444,Table1[ID],Table1[address5]),"")</f>
        <v/>
      </c>
      <c r="P444" s="77" t="str">
        <f>IF($B444&lt;&gt;"",_xlfn.XLOOKUP(B444,Table1[ID],Table1[address7]),"")</f>
        <v/>
      </c>
      <c r="Q444" s="77" t="str">
        <f>IF($B444&lt;&gt;"",_xlfn.XLOOKUP(B444,Table1[ID],Table1[address6]),"")</f>
        <v/>
      </c>
      <c r="R444" s="76" t="str">
        <f>IF($B444&lt;&gt;"",_xlfn.XLOOKUP(B444,Table1[ID],Table1[bdate]),"")</f>
        <v/>
      </c>
      <c r="S444" s="77" t="str">
        <f>IF($B444&lt;&gt;"",_xlfn.XLOOKUP(B444,Table1[ID],Table1[school_job]),"")</f>
        <v/>
      </c>
      <c r="T444" s="77" t="str">
        <f>IF($B444&lt;&gt;"",_xlfn.XLOOKUP(B444,Table1[ID],Table1[con_father]),"")</f>
        <v/>
      </c>
      <c r="U444" s="77" t="str">
        <f>IF($B444&lt;&gt;"",_xlfn.XLOOKUP(B444,Table1[ID],Table1[notes]),"")</f>
        <v/>
      </c>
      <c r="V444" s="80" t="str">
        <f>IF(B444&lt;&gt;"",IF(_xlfn.FLOOR.MATH(B444,100)=0,"غير موزع",_xlfn.XLOOKUP(_xlfn.FLOOR.MATH(B444,100),Classes!$A$1:$A$8,Classes!$B$1:$B$8,"error")),"")</f>
        <v/>
      </c>
    </row>
    <row r="445" spans="1:22" s="3" customFormat="1">
      <c r="A445" s="72" t="str">
        <f>IF(B445&lt;&gt;"",IF(_xlfn.XLOOKUP(TEXT(B445,"#"),'Standard report'!$B$5:$B$505,'Standard report'!$C$5:$C$505,"nn")="Company","=HYPERLINK("&amp;""""&amp;"https://raw.githubusercontent.com/KyrillosMorgan/preparatory/main/"&amp;B445&amp;".jpg"&amp;""""&amp;",IMAGE("&amp;""""&amp;"https://raw.githubusercontent.com/KyrillosMorgan/preparatory/main/"&amp;B445&amp;".jpg"&amp;""""&amp;"))",""),"")</f>
        <v/>
      </c>
      <c r="B445" s="77"/>
      <c r="C445" s="77" t="str">
        <f>IF(B445&lt;&gt;"",_xlfn.XLOOKUP(Class!B445,Table1[ID],Table1[fname]),"")</f>
        <v/>
      </c>
      <c r="D445" s="76" t="str" cm="1">
        <f t="array" ref="D445">IF((B445&lt;&gt;"")*(COUNTIF(Table2[ID],Class!B445)&lt;&gt;0),INDEX(Attendance_sorted!$A$1:$CV$500,MATCH(Class!B445,Attendance_sorted!$A$1:$A$500),COUNTIF(Table2[ID],Class!B445)+1),"")</f>
        <v/>
      </c>
      <c r="E445" s="77" t="str" cm="1">
        <f t="array" aca="1" ref="E445" ca="1">IF(B445&lt;&gt;"",SUM(('Attendance table'!$A$2:$A$501=Class!B445)*('Attendance table'!$B$2:$CW$501&lt;&gt;"")*('Attendance table'!$B$1:$CW$1&gt;DATE(YEAR(TODAY()),MONTH(TODAY()),DAY(TODAY())-MOD(WEEKDAY(TODAY())-6,7))-((Table3[حساب الحضور من اخر عدد مرات])*7))),"")</f>
        <v/>
      </c>
      <c r="F445" s="79" t="str" cm="1">
        <f t="array" ref="F445">IF(B445&lt;&gt;"",IF(E445*100/Table3[حساب الحضور من اخر عدد مرات]&gt;100,1,E445/Table3[حساب الحضور من اخر عدد مرات]),"")</f>
        <v/>
      </c>
      <c r="G445" s="77" t="str">
        <f>IF(B445&lt;&gt;"",_xlfn.XLOOKUP(B445,Table1[ID],Table1[tel2]),"")</f>
        <v/>
      </c>
      <c r="H445" s="77" t="str">
        <f>IF(B445&lt;&gt;"",_xlfn.XLOOKUP(B445,Table1[ID],Table1[tel4]),"")</f>
        <v/>
      </c>
      <c r="I445" s="77" t="str">
        <f>IF(B445&lt;&gt;"",_xlfn.XLOOKUP(B445,Table1[ID],Table1[tel3]),"")</f>
        <v/>
      </c>
      <c r="J445" s="77" t="str">
        <f>IF(B445&lt;&gt;"",_xlfn.XLOOKUP(B445,Table1[ID],Table1[tel1]),"")</f>
        <v/>
      </c>
      <c r="K445" s="77" t="str">
        <f>IF($B445&lt;&gt;"",_xlfn.XLOOKUP(B445,Table1[ID],Table1[address1]),"")</f>
        <v/>
      </c>
      <c r="L445" s="77" t="str">
        <f>IF($B445&lt;&gt;"",_xlfn.XLOOKUP(B445,Table1[ID],Table1[address2]),"")</f>
        <v/>
      </c>
      <c r="M445" s="77" t="str">
        <f>IF($B445&lt;&gt;"",_xlfn.XLOOKUP(B445,Table1[ID],Table1[address3]),"")</f>
        <v/>
      </c>
      <c r="N445" s="77" t="str">
        <f>IF($B445&lt;&gt;"",_xlfn.XLOOKUP(B445,Table1[ID],Table1[address4]),"")</f>
        <v/>
      </c>
      <c r="O445" s="77" t="str">
        <f>IF($B445&lt;&gt;"",_xlfn.XLOOKUP(B445,Table1[ID],Table1[address5]),"")</f>
        <v/>
      </c>
      <c r="P445" s="77" t="str">
        <f>IF($B445&lt;&gt;"",_xlfn.XLOOKUP(B445,Table1[ID],Table1[address7]),"")</f>
        <v/>
      </c>
      <c r="Q445" s="77" t="str">
        <f>IF($B445&lt;&gt;"",_xlfn.XLOOKUP(B445,Table1[ID],Table1[address6]),"")</f>
        <v/>
      </c>
      <c r="R445" s="76" t="str">
        <f>IF($B445&lt;&gt;"",_xlfn.XLOOKUP(B445,Table1[ID],Table1[bdate]),"")</f>
        <v/>
      </c>
      <c r="S445" s="77" t="str">
        <f>IF($B445&lt;&gt;"",_xlfn.XLOOKUP(B445,Table1[ID],Table1[school_job]),"")</f>
        <v/>
      </c>
      <c r="T445" s="77" t="str">
        <f>IF($B445&lt;&gt;"",_xlfn.XLOOKUP(B445,Table1[ID],Table1[con_father]),"")</f>
        <v/>
      </c>
      <c r="U445" s="77" t="str">
        <f>IF($B445&lt;&gt;"",_xlfn.XLOOKUP(B445,Table1[ID],Table1[notes]),"")</f>
        <v/>
      </c>
      <c r="V445" s="80" t="str">
        <f>IF(B445&lt;&gt;"",IF(_xlfn.FLOOR.MATH(B445,100)=0,"غير موزع",_xlfn.XLOOKUP(_xlfn.FLOOR.MATH(B445,100),Classes!$A$1:$A$8,Classes!$B$1:$B$8,"error")),"")</f>
        <v/>
      </c>
    </row>
    <row r="446" spans="1:22" s="3" customFormat="1">
      <c r="A446" s="72" t="str">
        <f>IF(B446&lt;&gt;"",IF(_xlfn.XLOOKUP(TEXT(B446,"#"),'Standard report'!$B$5:$B$505,'Standard report'!$C$5:$C$505,"nn")="Company","=HYPERLINK("&amp;""""&amp;"https://raw.githubusercontent.com/KyrillosMorgan/preparatory/main/"&amp;B446&amp;".jpg"&amp;""""&amp;",IMAGE("&amp;""""&amp;"https://raw.githubusercontent.com/KyrillosMorgan/preparatory/main/"&amp;B446&amp;".jpg"&amp;""""&amp;"))",""),"")</f>
        <v/>
      </c>
      <c r="B446" s="77"/>
      <c r="C446" s="77" t="str">
        <f>IF(B446&lt;&gt;"",_xlfn.XLOOKUP(Class!B446,Table1[ID],Table1[fname]),"")</f>
        <v/>
      </c>
      <c r="D446" s="76" t="str" cm="1">
        <f t="array" ref="D446">IF((B446&lt;&gt;"")*(COUNTIF(Table2[ID],Class!B446)&lt;&gt;0),INDEX(Attendance_sorted!$A$1:$CV$500,MATCH(Class!B446,Attendance_sorted!$A$1:$A$500),COUNTIF(Table2[ID],Class!B446)+1),"")</f>
        <v/>
      </c>
      <c r="E446" s="77" t="str" cm="1">
        <f t="array" aca="1" ref="E446" ca="1">IF(B446&lt;&gt;"",SUM(('Attendance table'!$A$2:$A$501=Class!B446)*('Attendance table'!$B$2:$CW$501&lt;&gt;"")*('Attendance table'!$B$1:$CW$1&gt;DATE(YEAR(TODAY()),MONTH(TODAY()),DAY(TODAY())-MOD(WEEKDAY(TODAY())-6,7))-((Table3[حساب الحضور من اخر عدد مرات])*7))),"")</f>
        <v/>
      </c>
      <c r="F446" s="79" t="str" cm="1">
        <f t="array" ref="F446">IF(B446&lt;&gt;"",IF(E446*100/Table3[حساب الحضور من اخر عدد مرات]&gt;100,1,E446/Table3[حساب الحضور من اخر عدد مرات]),"")</f>
        <v/>
      </c>
      <c r="G446" s="77" t="str">
        <f>IF(B446&lt;&gt;"",_xlfn.XLOOKUP(B446,Table1[ID],Table1[tel2]),"")</f>
        <v/>
      </c>
      <c r="H446" s="77" t="str">
        <f>IF(B446&lt;&gt;"",_xlfn.XLOOKUP(B446,Table1[ID],Table1[tel4]),"")</f>
        <v/>
      </c>
      <c r="I446" s="77" t="str">
        <f>IF(B446&lt;&gt;"",_xlfn.XLOOKUP(B446,Table1[ID],Table1[tel3]),"")</f>
        <v/>
      </c>
      <c r="J446" s="77" t="str">
        <f>IF(B446&lt;&gt;"",_xlfn.XLOOKUP(B446,Table1[ID],Table1[tel1]),"")</f>
        <v/>
      </c>
      <c r="K446" s="77" t="str">
        <f>IF($B446&lt;&gt;"",_xlfn.XLOOKUP(B446,Table1[ID],Table1[address1]),"")</f>
        <v/>
      </c>
      <c r="L446" s="77" t="str">
        <f>IF($B446&lt;&gt;"",_xlfn.XLOOKUP(B446,Table1[ID],Table1[address2]),"")</f>
        <v/>
      </c>
      <c r="M446" s="77" t="str">
        <f>IF($B446&lt;&gt;"",_xlfn.XLOOKUP(B446,Table1[ID],Table1[address3]),"")</f>
        <v/>
      </c>
      <c r="N446" s="77" t="str">
        <f>IF($B446&lt;&gt;"",_xlfn.XLOOKUP(B446,Table1[ID],Table1[address4]),"")</f>
        <v/>
      </c>
      <c r="O446" s="77" t="str">
        <f>IF($B446&lt;&gt;"",_xlfn.XLOOKUP(B446,Table1[ID],Table1[address5]),"")</f>
        <v/>
      </c>
      <c r="P446" s="77" t="str">
        <f>IF($B446&lt;&gt;"",_xlfn.XLOOKUP(B446,Table1[ID],Table1[address7]),"")</f>
        <v/>
      </c>
      <c r="Q446" s="77" t="str">
        <f>IF($B446&lt;&gt;"",_xlfn.XLOOKUP(B446,Table1[ID],Table1[address6]),"")</f>
        <v/>
      </c>
      <c r="R446" s="76" t="str">
        <f>IF($B446&lt;&gt;"",_xlfn.XLOOKUP(B446,Table1[ID],Table1[bdate]),"")</f>
        <v/>
      </c>
      <c r="S446" s="77" t="str">
        <f>IF($B446&lt;&gt;"",_xlfn.XLOOKUP(B446,Table1[ID],Table1[school_job]),"")</f>
        <v/>
      </c>
      <c r="T446" s="77" t="str">
        <f>IF($B446&lt;&gt;"",_xlfn.XLOOKUP(B446,Table1[ID],Table1[con_father]),"")</f>
        <v/>
      </c>
      <c r="U446" s="77" t="str">
        <f>IF($B446&lt;&gt;"",_xlfn.XLOOKUP(B446,Table1[ID],Table1[notes]),"")</f>
        <v/>
      </c>
      <c r="V446" s="80" t="str">
        <f>IF(B446&lt;&gt;"",IF(_xlfn.FLOOR.MATH(B446,100)=0,"غير موزع",_xlfn.XLOOKUP(_xlfn.FLOOR.MATH(B446,100),Classes!$A$1:$A$8,Classes!$B$1:$B$8,"error")),"")</f>
        <v/>
      </c>
    </row>
    <row r="447" spans="1:22" s="3" customFormat="1">
      <c r="A447" s="72" t="str">
        <f>IF(B447&lt;&gt;"",IF(_xlfn.XLOOKUP(TEXT(B447,"#"),'Standard report'!$B$5:$B$505,'Standard report'!$C$5:$C$505,"nn")="Company","=HYPERLINK("&amp;""""&amp;"https://raw.githubusercontent.com/KyrillosMorgan/preparatory/main/"&amp;B447&amp;".jpg"&amp;""""&amp;",IMAGE("&amp;""""&amp;"https://raw.githubusercontent.com/KyrillosMorgan/preparatory/main/"&amp;B447&amp;".jpg"&amp;""""&amp;"))",""),"")</f>
        <v/>
      </c>
      <c r="B447" s="77"/>
      <c r="C447" s="77" t="str">
        <f>IF(B447&lt;&gt;"",_xlfn.XLOOKUP(Class!B447,Table1[ID],Table1[fname]),"")</f>
        <v/>
      </c>
      <c r="D447" s="76" t="str" cm="1">
        <f t="array" ref="D447">IF((B447&lt;&gt;"")*(COUNTIF(Table2[ID],Class!B447)&lt;&gt;0),INDEX(Attendance_sorted!$A$1:$CV$500,MATCH(Class!B447,Attendance_sorted!$A$1:$A$500),COUNTIF(Table2[ID],Class!B447)+1),"")</f>
        <v/>
      </c>
      <c r="E447" s="77" t="str" cm="1">
        <f t="array" aca="1" ref="E447" ca="1">IF(B447&lt;&gt;"",SUM(('Attendance table'!$A$2:$A$501=Class!B447)*('Attendance table'!$B$2:$CW$501&lt;&gt;"")*('Attendance table'!$B$1:$CW$1&gt;DATE(YEAR(TODAY()),MONTH(TODAY()),DAY(TODAY())-MOD(WEEKDAY(TODAY())-6,7))-((Table3[حساب الحضور من اخر عدد مرات])*7))),"")</f>
        <v/>
      </c>
      <c r="F447" s="79" t="str" cm="1">
        <f t="array" ref="F447">IF(B447&lt;&gt;"",IF(E447*100/Table3[حساب الحضور من اخر عدد مرات]&gt;100,1,E447/Table3[حساب الحضور من اخر عدد مرات]),"")</f>
        <v/>
      </c>
      <c r="G447" s="77" t="str">
        <f>IF(B447&lt;&gt;"",_xlfn.XLOOKUP(B447,Table1[ID],Table1[tel2]),"")</f>
        <v/>
      </c>
      <c r="H447" s="77" t="str">
        <f>IF(B447&lt;&gt;"",_xlfn.XLOOKUP(B447,Table1[ID],Table1[tel4]),"")</f>
        <v/>
      </c>
      <c r="I447" s="77" t="str">
        <f>IF(B447&lt;&gt;"",_xlfn.XLOOKUP(B447,Table1[ID],Table1[tel3]),"")</f>
        <v/>
      </c>
      <c r="J447" s="77" t="str">
        <f>IF(B447&lt;&gt;"",_xlfn.XLOOKUP(B447,Table1[ID],Table1[tel1]),"")</f>
        <v/>
      </c>
      <c r="K447" s="77" t="str">
        <f>IF($B447&lt;&gt;"",_xlfn.XLOOKUP(B447,Table1[ID],Table1[address1]),"")</f>
        <v/>
      </c>
      <c r="L447" s="77" t="str">
        <f>IF($B447&lt;&gt;"",_xlfn.XLOOKUP(B447,Table1[ID],Table1[address2]),"")</f>
        <v/>
      </c>
      <c r="M447" s="77" t="str">
        <f>IF($B447&lt;&gt;"",_xlfn.XLOOKUP(B447,Table1[ID],Table1[address3]),"")</f>
        <v/>
      </c>
      <c r="N447" s="77" t="str">
        <f>IF($B447&lt;&gt;"",_xlfn.XLOOKUP(B447,Table1[ID],Table1[address4]),"")</f>
        <v/>
      </c>
      <c r="O447" s="77" t="str">
        <f>IF($B447&lt;&gt;"",_xlfn.XLOOKUP(B447,Table1[ID],Table1[address5]),"")</f>
        <v/>
      </c>
      <c r="P447" s="77" t="str">
        <f>IF($B447&lt;&gt;"",_xlfn.XLOOKUP(B447,Table1[ID],Table1[address7]),"")</f>
        <v/>
      </c>
      <c r="Q447" s="77" t="str">
        <f>IF($B447&lt;&gt;"",_xlfn.XLOOKUP(B447,Table1[ID],Table1[address6]),"")</f>
        <v/>
      </c>
      <c r="R447" s="76" t="str">
        <f>IF($B447&lt;&gt;"",_xlfn.XLOOKUP(B447,Table1[ID],Table1[bdate]),"")</f>
        <v/>
      </c>
      <c r="S447" s="77" t="str">
        <f>IF($B447&lt;&gt;"",_xlfn.XLOOKUP(B447,Table1[ID],Table1[school_job]),"")</f>
        <v/>
      </c>
      <c r="T447" s="77" t="str">
        <f>IF($B447&lt;&gt;"",_xlfn.XLOOKUP(B447,Table1[ID],Table1[con_father]),"")</f>
        <v/>
      </c>
      <c r="U447" s="77" t="str">
        <f>IF($B447&lt;&gt;"",_xlfn.XLOOKUP(B447,Table1[ID],Table1[notes]),"")</f>
        <v/>
      </c>
      <c r="V447" s="80" t="str">
        <f>IF(B447&lt;&gt;"",IF(_xlfn.FLOOR.MATH(B447,100)=0,"غير موزع",_xlfn.XLOOKUP(_xlfn.FLOOR.MATH(B447,100),Classes!$A$1:$A$8,Classes!$B$1:$B$8,"error")),"")</f>
        <v/>
      </c>
    </row>
    <row r="448" spans="1:22" s="3" customFormat="1">
      <c r="A448" s="72" t="str">
        <f>IF(B448&lt;&gt;"",IF(_xlfn.XLOOKUP(TEXT(B448,"#"),'Standard report'!$B$5:$B$505,'Standard report'!$C$5:$C$505,"nn")="Company","=HYPERLINK("&amp;""""&amp;"https://raw.githubusercontent.com/KyrillosMorgan/preparatory/main/"&amp;B448&amp;".jpg"&amp;""""&amp;",IMAGE("&amp;""""&amp;"https://raw.githubusercontent.com/KyrillosMorgan/preparatory/main/"&amp;B448&amp;".jpg"&amp;""""&amp;"))",""),"")</f>
        <v/>
      </c>
      <c r="B448" s="77"/>
      <c r="C448" s="77" t="str">
        <f>IF(B448&lt;&gt;"",_xlfn.XLOOKUP(Class!B448,Table1[ID],Table1[fname]),"")</f>
        <v/>
      </c>
      <c r="D448" s="76" t="str" cm="1">
        <f t="array" ref="D448">IF((B448&lt;&gt;"")*(COUNTIF(Table2[ID],Class!B448)&lt;&gt;0),INDEX(Attendance_sorted!$A$1:$CV$500,MATCH(Class!B448,Attendance_sorted!$A$1:$A$500),COUNTIF(Table2[ID],Class!B448)+1),"")</f>
        <v/>
      </c>
      <c r="E448" s="77" t="str" cm="1">
        <f t="array" aca="1" ref="E448" ca="1">IF(B448&lt;&gt;"",SUM(('Attendance table'!$A$2:$A$501=Class!B448)*('Attendance table'!$B$2:$CW$501&lt;&gt;"")*('Attendance table'!$B$1:$CW$1&gt;DATE(YEAR(TODAY()),MONTH(TODAY()),DAY(TODAY())-MOD(WEEKDAY(TODAY())-6,7))-((Table3[حساب الحضور من اخر عدد مرات])*7))),"")</f>
        <v/>
      </c>
      <c r="F448" s="79" t="str" cm="1">
        <f t="array" ref="F448">IF(B448&lt;&gt;"",IF(E448*100/Table3[حساب الحضور من اخر عدد مرات]&gt;100,1,E448/Table3[حساب الحضور من اخر عدد مرات]),"")</f>
        <v/>
      </c>
      <c r="G448" s="77" t="str">
        <f>IF(B448&lt;&gt;"",_xlfn.XLOOKUP(B448,Table1[ID],Table1[tel2]),"")</f>
        <v/>
      </c>
      <c r="H448" s="77" t="str">
        <f>IF(B448&lt;&gt;"",_xlfn.XLOOKUP(B448,Table1[ID],Table1[tel4]),"")</f>
        <v/>
      </c>
      <c r="I448" s="77" t="str">
        <f>IF(B448&lt;&gt;"",_xlfn.XLOOKUP(B448,Table1[ID],Table1[tel3]),"")</f>
        <v/>
      </c>
      <c r="J448" s="77" t="str">
        <f>IF(B448&lt;&gt;"",_xlfn.XLOOKUP(B448,Table1[ID],Table1[tel1]),"")</f>
        <v/>
      </c>
      <c r="K448" s="77" t="str">
        <f>IF($B448&lt;&gt;"",_xlfn.XLOOKUP(B448,Table1[ID],Table1[address1]),"")</f>
        <v/>
      </c>
      <c r="L448" s="77" t="str">
        <f>IF($B448&lt;&gt;"",_xlfn.XLOOKUP(B448,Table1[ID],Table1[address2]),"")</f>
        <v/>
      </c>
      <c r="M448" s="77" t="str">
        <f>IF($B448&lt;&gt;"",_xlfn.XLOOKUP(B448,Table1[ID],Table1[address3]),"")</f>
        <v/>
      </c>
      <c r="N448" s="77" t="str">
        <f>IF($B448&lt;&gt;"",_xlfn.XLOOKUP(B448,Table1[ID],Table1[address4]),"")</f>
        <v/>
      </c>
      <c r="O448" s="77" t="str">
        <f>IF($B448&lt;&gt;"",_xlfn.XLOOKUP(B448,Table1[ID],Table1[address5]),"")</f>
        <v/>
      </c>
      <c r="P448" s="77" t="str">
        <f>IF($B448&lt;&gt;"",_xlfn.XLOOKUP(B448,Table1[ID],Table1[address7]),"")</f>
        <v/>
      </c>
      <c r="Q448" s="77" t="str">
        <f>IF($B448&lt;&gt;"",_xlfn.XLOOKUP(B448,Table1[ID],Table1[address6]),"")</f>
        <v/>
      </c>
      <c r="R448" s="76" t="str">
        <f>IF($B448&lt;&gt;"",_xlfn.XLOOKUP(B448,Table1[ID],Table1[bdate]),"")</f>
        <v/>
      </c>
      <c r="S448" s="77" t="str">
        <f>IF($B448&lt;&gt;"",_xlfn.XLOOKUP(B448,Table1[ID],Table1[school_job]),"")</f>
        <v/>
      </c>
      <c r="T448" s="77" t="str">
        <f>IF($B448&lt;&gt;"",_xlfn.XLOOKUP(B448,Table1[ID],Table1[con_father]),"")</f>
        <v/>
      </c>
      <c r="U448" s="77" t="str">
        <f>IF($B448&lt;&gt;"",_xlfn.XLOOKUP(B448,Table1[ID],Table1[notes]),"")</f>
        <v/>
      </c>
      <c r="V448" s="80" t="str">
        <f>IF(B448&lt;&gt;"",IF(_xlfn.FLOOR.MATH(B448,100)=0,"غير موزع",_xlfn.XLOOKUP(_xlfn.FLOOR.MATH(B448,100),Classes!$A$1:$A$8,Classes!$B$1:$B$8,"error")),"")</f>
        <v/>
      </c>
    </row>
    <row r="449" spans="1:22" s="3" customFormat="1">
      <c r="A449" s="72" t="str">
        <f>IF(B449&lt;&gt;"",IF(_xlfn.XLOOKUP(TEXT(B449,"#"),'Standard report'!$B$5:$B$505,'Standard report'!$C$5:$C$505,"nn")="Company","=HYPERLINK("&amp;""""&amp;"https://raw.githubusercontent.com/KyrillosMorgan/preparatory/main/"&amp;B449&amp;".jpg"&amp;""""&amp;",IMAGE("&amp;""""&amp;"https://raw.githubusercontent.com/KyrillosMorgan/preparatory/main/"&amp;B449&amp;".jpg"&amp;""""&amp;"))",""),"")</f>
        <v/>
      </c>
      <c r="B449" s="77"/>
      <c r="C449" s="77" t="str">
        <f>IF(B449&lt;&gt;"",_xlfn.XLOOKUP(Class!B449,Table1[ID],Table1[fname]),"")</f>
        <v/>
      </c>
      <c r="D449" s="76" t="str" cm="1">
        <f t="array" ref="D449">IF((B449&lt;&gt;"")*(COUNTIF(Table2[ID],Class!B449)&lt;&gt;0),INDEX(Attendance_sorted!$A$1:$CV$500,MATCH(Class!B449,Attendance_sorted!$A$1:$A$500),COUNTIF(Table2[ID],Class!B449)+1),"")</f>
        <v/>
      </c>
      <c r="E449" s="77" t="str" cm="1">
        <f t="array" aca="1" ref="E449" ca="1">IF(B449&lt;&gt;"",SUM(('Attendance table'!$A$2:$A$501=Class!B449)*('Attendance table'!$B$2:$CW$501&lt;&gt;"")*('Attendance table'!$B$1:$CW$1&gt;DATE(YEAR(TODAY()),MONTH(TODAY()),DAY(TODAY())-MOD(WEEKDAY(TODAY())-6,7))-((Table3[حساب الحضور من اخر عدد مرات])*7))),"")</f>
        <v/>
      </c>
      <c r="F449" s="79" t="str" cm="1">
        <f t="array" ref="F449">IF(B449&lt;&gt;"",IF(E449*100/Table3[حساب الحضور من اخر عدد مرات]&gt;100,1,E449/Table3[حساب الحضور من اخر عدد مرات]),"")</f>
        <v/>
      </c>
      <c r="G449" s="77" t="str">
        <f>IF(B449&lt;&gt;"",_xlfn.XLOOKUP(B449,Table1[ID],Table1[tel2]),"")</f>
        <v/>
      </c>
      <c r="H449" s="77" t="str">
        <f>IF(B449&lt;&gt;"",_xlfn.XLOOKUP(B449,Table1[ID],Table1[tel4]),"")</f>
        <v/>
      </c>
      <c r="I449" s="77" t="str">
        <f>IF(B449&lt;&gt;"",_xlfn.XLOOKUP(B449,Table1[ID],Table1[tel3]),"")</f>
        <v/>
      </c>
      <c r="J449" s="77" t="str">
        <f>IF(B449&lt;&gt;"",_xlfn.XLOOKUP(B449,Table1[ID],Table1[tel1]),"")</f>
        <v/>
      </c>
      <c r="K449" s="77" t="str">
        <f>IF($B449&lt;&gt;"",_xlfn.XLOOKUP(B449,Table1[ID],Table1[address1]),"")</f>
        <v/>
      </c>
      <c r="L449" s="77" t="str">
        <f>IF($B449&lt;&gt;"",_xlfn.XLOOKUP(B449,Table1[ID],Table1[address2]),"")</f>
        <v/>
      </c>
      <c r="M449" s="77" t="str">
        <f>IF($B449&lt;&gt;"",_xlfn.XLOOKUP(B449,Table1[ID],Table1[address3]),"")</f>
        <v/>
      </c>
      <c r="N449" s="77" t="str">
        <f>IF($B449&lt;&gt;"",_xlfn.XLOOKUP(B449,Table1[ID],Table1[address4]),"")</f>
        <v/>
      </c>
      <c r="O449" s="77" t="str">
        <f>IF($B449&lt;&gt;"",_xlfn.XLOOKUP(B449,Table1[ID],Table1[address5]),"")</f>
        <v/>
      </c>
      <c r="P449" s="77" t="str">
        <f>IF($B449&lt;&gt;"",_xlfn.XLOOKUP(B449,Table1[ID],Table1[address7]),"")</f>
        <v/>
      </c>
      <c r="Q449" s="77" t="str">
        <f>IF($B449&lt;&gt;"",_xlfn.XLOOKUP(B449,Table1[ID],Table1[address6]),"")</f>
        <v/>
      </c>
      <c r="R449" s="76" t="str">
        <f>IF($B449&lt;&gt;"",_xlfn.XLOOKUP(B449,Table1[ID],Table1[bdate]),"")</f>
        <v/>
      </c>
      <c r="S449" s="77" t="str">
        <f>IF($B449&lt;&gt;"",_xlfn.XLOOKUP(B449,Table1[ID],Table1[school_job]),"")</f>
        <v/>
      </c>
      <c r="T449" s="77" t="str">
        <f>IF($B449&lt;&gt;"",_xlfn.XLOOKUP(B449,Table1[ID],Table1[con_father]),"")</f>
        <v/>
      </c>
      <c r="U449" s="77" t="str">
        <f>IF($B449&lt;&gt;"",_xlfn.XLOOKUP(B449,Table1[ID],Table1[notes]),"")</f>
        <v/>
      </c>
      <c r="V449" s="80" t="str">
        <f>IF(B449&lt;&gt;"",IF(_xlfn.FLOOR.MATH(B449,100)=0,"غير موزع",_xlfn.XLOOKUP(_xlfn.FLOOR.MATH(B449,100),Classes!$A$1:$A$8,Classes!$B$1:$B$8,"error")),"")</f>
        <v/>
      </c>
    </row>
    <row r="450" spans="1:22" s="3" customFormat="1">
      <c r="A450" s="72" t="str">
        <f>IF(B450&lt;&gt;"",IF(_xlfn.XLOOKUP(TEXT(B450,"#"),'Standard report'!$B$5:$B$505,'Standard report'!$C$5:$C$505,"nn")="Company","=HYPERLINK("&amp;""""&amp;"https://raw.githubusercontent.com/KyrillosMorgan/preparatory/main/"&amp;B450&amp;".jpg"&amp;""""&amp;",IMAGE("&amp;""""&amp;"https://raw.githubusercontent.com/KyrillosMorgan/preparatory/main/"&amp;B450&amp;".jpg"&amp;""""&amp;"))",""),"")</f>
        <v/>
      </c>
      <c r="B450" s="77"/>
      <c r="C450" s="77" t="str">
        <f>IF(B450&lt;&gt;"",_xlfn.XLOOKUP(Class!B450,Table1[ID],Table1[fname]),"")</f>
        <v/>
      </c>
      <c r="D450" s="76" t="str" cm="1">
        <f t="array" ref="D450">IF((B450&lt;&gt;"")*(COUNTIF(Table2[ID],Class!B450)&lt;&gt;0),INDEX(Attendance_sorted!$A$1:$CV$500,MATCH(Class!B450,Attendance_sorted!$A$1:$A$500),COUNTIF(Table2[ID],Class!B450)+1),"")</f>
        <v/>
      </c>
      <c r="E450" s="77" t="str" cm="1">
        <f t="array" aca="1" ref="E450" ca="1">IF(B450&lt;&gt;"",SUM(('Attendance table'!$A$2:$A$501=Class!B450)*('Attendance table'!$B$2:$CW$501&lt;&gt;"")*('Attendance table'!$B$1:$CW$1&gt;DATE(YEAR(TODAY()),MONTH(TODAY()),DAY(TODAY())-MOD(WEEKDAY(TODAY())-6,7))-((Table3[حساب الحضور من اخر عدد مرات])*7))),"")</f>
        <v/>
      </c>
      <c r="F450" s="79" t="str" cm="1">
        <f t="array" ref="F450">IF(B450&lt;&gt;"",IF(E450*100/Table3[حساب الحضور من اخر عدد مرات]&gt;100,1,E450/Table3[حساب الحضور من اخر عدد مرات]),"")</f>
        <v/>
      </c>
      <c r="G450" s="77" t="str">
        <f>IF(B450&lt;&gt;"",_xlfn.XLOOKUP(B450,Table1[ID],Table1[tel2]),"")</f>
        <v/>
      </c>
      <c r="H450" s="77" t="str">
        <f>IF(B450&lt;&gt;"",_xlfn.XLOOKUP(B450,Table1[ID],Table1[tel4]),"")</f>
        <v/>
      </c>
      <c r="I450" s="77" t="str">
        <f>IF(B450&lt;&gt;"",_xlfn.XLOOKUP(B450,Table1[ID],Table1[tel3]),"")</f>
        <v/>
      </c>
      <c r="J450" s="77" t="str">
        <f>IF(B450&lt;&gt;"",_xlfn.XLOOKUP(B450,Table1[ID],Table1[tel1]),"")</f>
        <v/>
      </c>
      <c r="K450" s="77" t="str">
        <f>IF($B450&lt;&gt;"",_xlfn.XLOOKUP(B450,Table1[ID],Table1[address1]),"")</f>
        <v/>
      </c>
      <c r="L450" s="77" t="str">
        <f>IF($B450&lt;&gt;"",_xlfn.XLOOKUP(B450,Table1[ID],Table1[address2]),"")</f>
        <v/>
      </c>
      <c r="M450" s="77" t="str">
        <f>IF($B450&lt;&gt;"",_xlfn.XLOOKUP(B450,Table1[ID],Table1[address3]),"")</f>
        <v/>
      </c>
      <c r="N450" s="77" t="str">
        <f>IF($B450&lt;&gt;"",_xlfn.XLOOKUP(B450,Table1[ID],Table1[address4]),"")</f>
        <v/>
      </c>
      <c r="O450" s="77" t="str">
        <f>IF($B450&lt;&gt;"",_xlfn.XLOOKUP(B450,Table1[ID],Table1[address5]),"")</f>
        <v/>
      </c>
      <c r="P450" s="77" t="str">
        <f>IF($B450&lt;&gt;"",_xlfn.XLOOKUP(B450,Table1[ID],Table1[address7]),"")</f>
        <v/>
      </c>
      <c r="Q450" s="77" t="str">
        <f>IF($B450&lt;&gt;"",_xlfn.XLOOKUP(B450,Table1[ID],Table1[address6]),"")</f>
        <v/>
      </c>
      <c r="R450" s="76" t="str">
        <f>IF($B450&lt;&gt;"",_xlfn.XLOOKUP(B450,Table1[ID],Table1[bdate]),"")</f>
        <v/>
      </c>
      <c r="S450" s="77" t="str">
        <f>IF($B450&lt;&gt;"",_xlfn.XLOOKUP(B450,Table1[ID],Table1[school_job]),"")</f>
        <v/>
      </c>
      <c r="T450" s="77" t="str">
        <f>IF($B450&lt;&gt;"",_xlfn.XLOOKUP(B450,Table1[ID],Table1[con_father]),"")</f>
        <v/>
      </c>
      <c r="U450" s="77" t="str">
        <f>IF($B450&lt;&gt;"",_xlfn.XLOOKUP(B450,Table1[ID],Table1[notes]),"")</f>
        <v/>
      </c>
      <c r="V450" s="80" t="str">
        <f>IF(B450&lt;&gt;"",IF(_xlfn.FLOOR.MATH(B450,100)=0,"غير موزع",_xlfn.XLOOKUP(_xlfn.FLOOR.MATH(B450,100),Classes!$A$1:$A$8,Classes!$B$1:$B$8,"error")),"")</f>
        <v/>
      </c>
    </row>
    <row r="451" spans="1:22" s="3" customFormat="1">
      <c r="A451" s="72" t="str">
        <f>IF(B451&lt;&gt;"",IF(_xlfn.XLOOKUP(TEXT(B451,"#"),'Standard report'!$B$5:$B$505,'Standard report'!$C$5:$C$505,"nn")="Company","=HYPERLINK("&amp;""""&amp;"https://raw.githubusercontent.com/KyrillosMorgan/preparatory/main/"&amp;B451&amp;".jpg"&amp;""""&amp;",IMAGE("&amp;""""&amp;"https://raw.githubusercontent.com/KyrillosMorgan/preparatory/main/"&amp;B451&amp;".jpg"&amp;""""&amp;"))",""),"")</f>
        <v/>
      </c>
      <c r="B451" s="77"/>
      <c r="C451" s="77" t="str">
        <f>IF(B451&lt;&gt;"",_xlfn.XLOOKUP(Class!B451,Table1[ID],Table1[fname]),"")</f>
        <v/>
      </c>
      <c r="D451" s="76" t="str" cm="1">
        <f t="array" ref="D451">IF((B451&lt;&gt;"")*(COUNTIF(Table2[ID],Class!B451)&lt;&gt;0),INDEX(Attendance_sorted!$A$1:$CV$500,MATCH(Class!B451,Attendance_sorted!$A$1:$A$500),COUNTIF(Table2[ID],Class!B451)+1),"")</f>
        <v/>
      </c>
      <c r="E451" s="77" t="str" cm="1">
        <f t="array" aca="1" ref="E451" ca="1">IF(B451&lt;&gt;"",SUM(('Attendance table'!$A$2:$A$501=Class!B451)*('Attendance table'!$B$2:$CW$501&lt;&gt;"")*('Attendance table'!$B$1:$CW$1&gt;DATE(YEAR(TODAY()),MONTH(TODAY()),DAY(TODAY())-MOD(WEEKDAY(TODAY())-6,7))-((Table3[حساب الحضور من اخر عدد مرات])*7))),"")</f>
        <v/>
      </c>
      <c r="F451" s="79" t="str" cm="1">
        <f t="array" ref="F451">IF(B451&lt;&gt;"",IF(E451*100/Table3[حساب الحضور من اخر عدد مرات]&gt;100,1,E451/Table3[حساب الحضور من اخر عدد مرات]),"")</f>
        <v/>
      </c>
      <c r="G451" s="77" t="str">
        <f>IF(B451&lt;&gt;"",_xlfn.XLOOKUP(B451,Table1[ID],Table1[tel2]),"")</f>
        <v/>
      </c>
      <c r="H451" s="77" t="str">
        <f>IF(B451&lt;&gt;"",_xlfn.XLOOKUP(B451,Table1[ID],Table1[tel4]),"")</f>
        <v/>
      </c>
      <c r="I451" s="77" t="str">
        <f>IF(B451&lt;&gt;"",_xlfn.XLOOKUP(B451,Table1[ID],Table1[tel3]),"")</f>
        <v/>
      </c>
      <c r="J451" s="77" t="str">
        <f>IF(B451&lt;&gt;"",_xlfn.XLOOKUP(B451,Table1[ID],Table1[tel1]),"")</f>
        <v/>
      </c>
      <c r="K451" s="77" t="str">
        <f>IF($B451&lt;&gt;"",_xlfn.XLOOKUP(B451,Table1[ID],Table1[address1]),"")</f>
        <v/>
      </c>
      <c r="L451" s="77" t="str">
        <f>IF($B451&lt;&gt;"",_xlfn.XLOOKUP(B451,Table1[ID],Table1[address2]),"")</f>
        <v/>
      </c>
      <c r="M451" s="77" t="str">
        <f>IF($B451&lt;&gt;"",_xlfn.XLOOKUP(B451,Table1[ID],Table1[address3]),"")</f>
        <v/>
      </c>
      <c r="N451" s="77" t="str">
        <f>IF($B451&lt;&gt;"",_xlfn.XLOOKUP(B451,Table1[ID],Table1[address4]),"")</f>
        <v/>
      </c>
      <c r="O451" s="77" t="str">
        <f>IF($B451&lt;&gt;"",_xlfn.XLOOKUP(B451,Table1[ID],Table1[address5]),"")</f>
        <v/>
      </c>
      <c r="P451" s="77" t="str">
        <f>IF($B451&lt;&gt;"",_xlfn.XLOOKUP(B451,Table1[ID],Table1[address7]),"")</f>
        <v/>
      </c>
      <c r="Q451" s="77" t="str">
        <f>IF($B451&lt;&gt;"",_xlfn.XLOOKUP(B451,Table1[ID],Table1[address6]),"")</f>
        <v/>
      </c>
      <c r="R451" s="76" t="str">
        <f>IF($B451&lt;&gt;"",_xlfn.XLOOKUP(B451,Table1[ID],Table1[bdate]),"")</f>
        <v/>
      </c>
      <c r="S451" s="77" t="str">
        <f>IF($B451&lt;&gt;"",_xlfn.XLOOKUP(B451,Table1[ID],Table1[school_job]),"")</f>
        <v/>
      </c>
      <c r="T451" s="77" t="str">
        <f>IF($B451&lt;&gt;"",_xlfn.XLOOKUP(B451,Table1[ID],Table1[con_father]),"")</f>
        <v/>
      </c>
      <c r="U451" s="77" t="str">
        <f>IF($B451&lt;&gt;"",_xlfn.XLOOKUP(B451,Table1[ID],Table1[notes]),"")</f>
        <v/>
      </c>
      <c r="V451" s="80" t="str">
        <f>IF(B451&lt;&gt;"",IF(_xlfn.FLOOR.MATH(B451,100)=0,"غير موزع",_xlfn.XLOOKUP(_xlfn.FLOOR.MATH(B451,100),Classes!$A$1:$A$8,Classes!$B$1:$B$8,"error")),"")</f>
        <v/>
      </c>
    </row>
    <row r="452" spans="1:22" s="3" customFormat="1">
      <c r="A452" s="72" t="str">
        <f>IF(B452&lt;&gt;"",IF(_xlfn.XLOOKUP(TEXT(B452,"#"),'Standard report'!$B$5:$B$505,'Standard report'!$C$5:$C$505,"nn")="Company","=HYPERLINK("&amp;""""&amp;"https://raw.githubusercontent.com/KyrillosMorgan/preparatory/main/"&amp;B452&amp;".jpg"&amp;""""&amp;",IMAGE("&amp;""""&amp;"https://raw.githubusercontent.com/KyrillosMorgan/preparatory/main/"&amp;B452&amp;".jpg"&amp;""""&amp;"))",""),"")</f>
        <v/>
      </c>
      <c r="B452" s="77"/>
      <c r="C452" s="77" t="str">
        <f>IF(B452&lt;&gt;"",_xlfn.XLOOKUP(Class!B452,Table1[ID],Table1[fname]),"")</f>
        <v/>
      </c>
      <c r="D452" s="76" t="str" cm="1">
        <f t="array" ref="D452">IF((B452&lt;&gt;"")*(COUNTIF(Table2[ID],Class!B452)&lt;&gt;0),INDEX(Attendance_sorted!$A$1:$CV$500,MATCH(Class!B452,Attendance_sorted!$A$1:$A$500),COUNTIF(Table2[ID],Class!B452)+1),"")</f>
        <v/>
      </c>
      <c r="E452" s="77" t="str" cm="1">
        <f t="array" aca="1" ref="E452" ca="1">IF(B452&lt;&gt;"",SUM(('Attendance table'!$A$2:$A$501=Class!B452)*('Attendance table'!$B$2:$CW$501&lt;&gt;"")*('Attendance table'!$B$1:$CW$1&gt;DATE(YEAR(TODAY()),MONTH(TODAY()),DAY(TODAY())-MOD(WEEKDAY(TODAY())-6,7))-((Table3[حساب الحضور من اخر عدد مرات])*7))),"")</f>
        <v/>
      </c>
      <c r="F452" s="79" t="str" cm="1">
        <f t="array" ref="F452">IF(B452&lt;&gt;"",IF(E452*100/Table3[حساب الحضور من اخر عدد مرات]&gt;100,1,E452/Table3[حساب الحضور من اخر عدد مرات]),"")</f>
        <v/>
      </c>
      <c r="G452" s="77" t="str">
        <f>IF(B452&lt;&gt;"",_xlfn.XLOOKUP(B452,Table1[ID],Table1[tel2]),"")</f>
        <v/>
      </c>
      <c r="H452" s="77" t="str">
        <f>IF(B452&lt;&gt;"",_xlfn.XLOOKUP(B452,Table1[ID],Table1[tel4]),"")</f>
        <v/>
      </c>
      <c r="I452" s="77" t="str">
        <f>IF(B452&lt;&gt;"",_xlfn.XLOOKUP(B452,Table1[ID],Table1[tel3]),"")</f>
        <v/>
      </c>
      <c r="J452" s="77" t="str">
        <f>IF(B452&lt;&gt;"",_xlfn.XLOOKUP(B452,Table1[ID],Table1[tel1]),"")</f>
        <v/>
      </c>
      <c r="K452" s="77" t="str">
        <f>IF($B452&lt;&gt;"",_xlfn.XLOOKUP(B452,Table1[ID],Table1[address1]),"")</f>
        <v/>
      </c>
      <c r="L452" s="77" t="str">
        <f>IF($B452&lt;&gt;"",_xlfn.XLOOKUP(B452,Table1[ID],Table1[address2]),"")</f>
        <v/>
      </c>
      <c r="M452" s="77" t="str">
        <f>IF($B452&lt;&gt;"",_xlfn.XLOOKUP(B452,Table1[ID],Table1[address3]),"")</f>
        <v/>
      </c>
      <c r="N452" s="77" t="str">
        <f>IF($B452&lt;&gt;"",_xlfn.XLOOKUP(B452,Table1[ID],Table1[address4]),"")</f>
        <v/>
      </c>
      <c r="O452" s="77" t="str">
        <f>IF($B452&lt;&gt;"",_xlfn.XLOOKUP(B452,Table1[ID],Table1[address5]),"")</f>
        <v/>
      </c>
      <c r="P452" s="77" t="str">
        <f>IF($B452&lt;&gt;"",_xlfn.XLOOKUP(B452,Table1[ID],Table1[address7]),"")</f>
        <v/>
      </c>
      <c r="Q452" s="77" t="str">
        <f>IF($B452&lt;&gt;"",_xlfn.XLOOKUP(B452,Table1[ID],Table1[address6]),"")</f>
        <v/>
      </c>
      <c r="R452" s="76" t="str">
        <f>IF($B452&lt;&gt;"",_xlfn.XLOOKUP(B452,Table1[ID],Table1[bdate]),"")</f>
        <v/>
      </c>
      <c r="S452" s="77" t="str">
        <f>IF($B452&lt;&gt;"",_xlfn.XLOOKUP(B452,Table1[ID],Table1[school_job]),"")</f>
        <v/>
      </c>
      <c r="T452" s="77" t="str">
        <f>IF($B452&lt;&gt;"",_xlfn.XLOOKUP(B452,Table1[ID],Table1[con_father]),"")</f>
        <v/>
      </c>
      <c r="U452" s="77" t="str">
        <f>IF($B452&lt;&gt;"",_xlfn.XLOOKUP(B452,Table1[ID],Table1[notes]),"")</f>
        <v/>
      </c>
      <c r="V452" s="80" t="str">
        <f>IF(B452&lt;&gt;"",IF(_xlfn.FLOOR.MATH(B452,100)=0,"غير موزع",_xlfn.XLOOKUP(_xlfn.FLOOR.MATH(B452,100),Classes!$A$1:$A$8,Classes!$B$1:$B$8,"error")),"")</f>
        <v/>
      </c>
    </row>
    <row r="453" spans="1:22" s="3" customFormat="1">
      <c r="A453" s="72" t="str">
        <f>IF(B453&lt;&gt;"",IF(_xlfn.XLOOKUP(TEXT(B453,"#"),'Standard report'!$B$5:$B$505,'Standard report'!$C$5:$C$505,"nn")="Company","=HYPERLINK("&amp;""""&amp;"https://raw.githubusercontent.com/KyrillosMorgan/preparatory/main/"&amp;B453&amp;".jpg"&amp;""""&amp;",IMAGE("&amp;""""&amp;"https://raw.githubusercontent.com/KyrillosMorgan/preparatory/main/"&amp;B453&amp;".jpg"&amp;""""&amp;"))",""),"")</f>
        <v/>
      </c>
      <c r="B453" s="77"/>
      <c r="C453" s="77" t="str">
        <f>IF(B453&lt;&gt;"",_xlfn.XLOOKUP(Class!B453,Table1[ID],Table1[fname]),"")</f>
        <v/>
      </c>
      <c r="D453" s="76" t="str" cm="1">
        <f t="array" ref="D453">IF((B453&lt;&gt;"")*(COUNTIF(Table2[ID],Class!B453)&lt;&gt;0),INDEX(Attendance_sorted!$A$1:$CV$500,MATCH(Class!B453,Attendance_sorted!$A$1:$A$500),COUNTIF(Table2[ID],Class!B453)+1),"")</f>
        <v/>
      </c>
      <c r="E453" s="77" t="str" cm="1">
        <f t="array" aca="1" ref="E453" ca="1">IF(B453&lt;&gt;"",SUM(('Attendance table'!$A$2:$A$501=Class!B453)*('Attendance table'!$B$2:$CW$501&lt;&gt;"")*('Attendance table'!$B$1:$CW$1&gt;DATE(YEAR(TODAY()),MONTH(TODAY()),DAY(TODAY())-MOD(WEEKDAY(TODAY())-6,7))-((Table3[حساب الحضور من اخر عدد مرات])*7))),"")</f>
        <v/>
      </c>
      <c r="F453" s="79" t="str" cm="1">
        <f t="array" ref="F453">IF(B453&lt;&gt;"",IF(E453*100/Table3[حساب الحضور من اخر عدد مرات]&gt;100,1,E453/Table3[حساب الحضور من اخر عدد مرات]),"")</f>
        <v/>
      </c>
      <c r="G453" s="77" t="str">
        <f>IF(B453&lt;&gt;"",_xlfn.XLOOKUP(B453,Table1[ID],Table1[tel2]),"")</f>
        <v/>
      </c>
      <c r="H453" s="77" t="str">
        <f>IF(B453&lt;&gt;"",_xlfn.XLOOKUP(B453,Table1[ID],Table1[tel4]),"")</f>
        <v/>
      </c>
      <c r="I453" s="77" t="str">
        <f>IF(B453&lt;&gt;"",_xlfn.XLOOKUP(B453,Table1[ID],Table1[tel3]),"")</f>
        <v/>
      </c>
      <c r="J453" s="77" t="str">
        <f>IF(B453&lt;&gt;"",_xlfn.XLOOKUP(B453,Table1[ID],Table1[tel1]),"")</f>
        <v/>
      </c>
      <c r="K453" s="77" t="str">
        <f>IF($B453&lt;&gt;"",_xlfn.XLOOKUP(B453,Table1[ID],Table1[address1]),"")</f>
        <v/>
      </c>
      <c r="L453" s="77" t="str">
        <f>IF($B453&lt;&gt;"",_xlfn.XLOOKUP(B453,Table1[ID],Table1[address2]),"")</f>
        <v/>
      </c>
      <c r="M453" s="77" t="str">
        <f>IF($B453&lt;&gt;"",_xlfn.XLOOKUP(B453,Table1[ID],Table1[address3]),"")</f>
        <v/>
      </c>
      <c r="N453" s="77" t="str">
        <f>IF($B453&lt;&gt;"",_xlfn.XLOOKUP(B453,Table1[ID],Table1[address4]),"")</f>
        <v/>
      </c>
      <c r="O453" s="77" t="str">
        <f>IF($B453&lt;&gt;"",_xlfn.XLOOKUP(B453,Table1[ID],Table1[address5]),"")</f>
        <v/>
      </c>
      <c r="P453" s="77" t="str">
        <f>IF($B453&lt;&gt;"",_xlfn.XLOOKUP(B453,Table1[ID],Table1[address7]),"")</f>
        <v/>
      </c>
      <c r="Q453" s="77" t="str">
        <f>IF($B453&lt;&gt;"",_xlfn.XLOOKUP(B453,Table1[ID],Table1[address6]),"")</f>
        <v/>
      </c>
      <c r="R453" s="76" t="str">
        <f>IF($B453&lt;&gt;"",_xlfn.XLOOKUP(B453,Table1[ID],Table1[bdate]),"")</f>
        <v/>
      </c>
      <c r="S453" s="77" t="str">
        <f>IF($B453&lt;&gt;"",_xlfn.XLOOKUP(B453,Table1[ID],Table1[school_job]),"")</f>
        <v/>
      </c>
      <c r="T453" s="77" t="str">
        <f>IF($B453&lt;&gt;"",_xlfn.XLOOKUP(B453,Table1[ID],Table1[con_father]),"")</f>
        <v/>
      </c>
      <c r="U453" s="77" t="str">
        <f>IF($B453&lt;&gt;"",_xlfn.XLOOKUP(B453,Table1[ID],Table1[notes]),"")</f>
        <v/>
      </c>
      <c r="V453" s="80" t="str">
        <f>IF(B453&lt;&gt;"",IF(_xlfn.FLOOR.MATH(B453,100)=0,"غير موزع",_xlfn.XLOOKUP(_xlfn.FLOOR.MATH(B453,100),Classes!$A$1:$A$8,Classes!$B$1:$B$8,"error")),"")</f>
        <v/>
      </c>
    </row>
    <row r="454" spans="1:22" s="3" customFormat="1">
      <c r="A454" s="72" t="str">
        <f>IF(B454&lt;&gt;"",IF(_xlfn.XLOOKUP(TEXT(B454,"#"),'Standard report'!$B$5:$B$505,'Standard report'!$C$5:$C$505,"nn")="Company","=HYPERLINK("&amp;""""&amp;"https://raw.githubusercontent.com/KyrillosMorgan/preparatory/main/"&amp;B454&amp;".jpg"&amp;""""&amp;",IMAGE("&amp;""""&amp;"https://raw.githubusercontent.com/KyrillosMorgan/preparatory/main/"&amp;B454&amp;".jpg"&amp;""""&amp;"))",""),"")</f>
        <v/>
      </c>
      <c r="B454" s="77"/>
      <c r="C454" s="77" t="str">
        <f>IF(B454&lt;&gt;"",_xlfn.XLOOKUP(Class!B454,Table1[ID],Table1[fname]),"")</f>
        <v/>
      </c>
      <c r="D454" s="76" t="str" cm="1">
        <f t="array" ref="D454">IF((B454&lt;&gt;"")*(COUNTIF(Table2[ID],Class!B454)&lt;&gt;0),INDEX(Attendance_sorted!$A$1:$CV$500,MATCH(Class!B454,Attendance_sorted!$A$1:$A$500),COUNTIF(Table2[ID],Class!B454)+1),"")</f>
        <v/>
      </c>
      <c r="E454" s="77" t="str" cm="1">
        <f t="array" aca="1" ref="E454" ca="1">IF(B454&lt;&gt;"",SUM(('Attendance table'!$A$2:$A$501=Class!B454)*('Attendance table'!$B$2:$CW$501&lt;&gt;"")*('Attendance table'!$B$1:$CW$1&gt;DATE(YEAR(TODAY()),MONTH(TODAY()),DAY(TODAY())-MOD(WEEKDAY(TODAY())-6,7))-((Table3[حساب الحضور من اخر عدد مرات])*7))),"")</f>
        <v/>
      </c>
      <c r="F454" s="79" t="str" cm="1">
        <f t="array" ref="F454">IF(B454&lt;&gt;"",IF(E454*100/Table3[حساب الحضور من اخر عدد مرات]&gt;100,1,E454/Table3[حساب الحضور من اخر عدد مرات]),"")</f>
        <v/>
      </c>
      <c r="G454" s="77" t="str">
        <f>IF(B454&lt;&gt;"",_xlfn.XLOOKUP(B454,Table1[ID],Table1[tel2]),"")</f>
        <v/>
      </c>
      <c r="H454" s="77" t="str">
        <f>IF(B454&lt;&gt;"",_xlfn.XLOOKUP(B454,Table1[ID],Table1[tel4]),"")</f>
        <v/>
      </c>
      <c r="I454" s="77" t="str">
        <f>IF(B454&lt;&gt;"",_xlfn.XLOOKUP(B454,Table1[ID],Table1[tel3]),"")</f>
        <v/>
      </c>
      <c r="J454" s="77" t="str">
        <f>IF(B454&lt;&gt;"",_xlfn.XLOOKUP(B454,Table1[ID],Table1[tel1]),"")</f>
        <v/>
      </c>
      <c r="K454" s="77" t="str">
        <f>IF($B454&lt;&gt;"",_xlfn.XLOOKUP(B454,Table1[ID],Table1[address1]),"")</f>
        <v/>
      </c>
      <c r="L454" s="77" t="str">
        <f>IF($B454&lt;&gt;"",_xlfn.XLOOKUP(B454,Table1[ID],Table1[address2]),"")</f>
        <v/>
      </c>
      <c r="M454" s="77" t="str">
        <f>IF($B454&lt;&gt;"",_xlfn.XLOOKUP(B454,Table1[ID],Table1[address3]),"")</f>
        <v/>
      </c>
      <c r="N454" s="77" t="str">
        <f>IF($B454&lt;&gt;"",_xlfn.XLOOKUP(B454,Table1[ID],Table1[address4]),"")</f>
        <v/>
      </c>
      <c r="O454" s="77" t="str">
        <f>IF($B454&lt;&gt;"",_xlfn.XLOOKUP(B454,Table1[ID],Table1[address5]),"")</f>
        <v/>
      </c>
      <c r="P454" s="77" t="str">
        <f>IF($B454&lt;&gt;"",_xlfn.XLOOKUP(B454,Table1[ID],Table1[address7]),"")</f>
        <v/>
      </c>
      <c r="Q454" s="77" t="str">
        <f>IF($B454&lt;&gt;"",_xlfn.XLOOKUP(B454,Table1[ID],Table1[address6]),"")</f>
        <v/>
      </c>
      <c r="R454" s="76" t="str">
        <f>IF($B454&lt;&gt;"",_xlfn.XLOOKUP(B454,Table1[ID],Table1[bdate]),"")</f>
        <v/>
      </c>
      <c r="S454" s="77" t="str">
        <f>IF($B454&lt;&gt;"",_xlfn.XLOOKUP(B454,Table1[ID],Table1[school_job]),"")</f>
        <v/>
      </c>
      <c r="T454" s="77" t="str">
        <f>IF($B454&lt;&gt;"",_xlfn.XLOOKUP(B454,Table1[ID],Table1[con_father]),"")</f>
        <v/>
      </c>
      <c r="U454" s="77" t="str">
        <f>IF($B454&lt;&gt;"",_xlfn.XLOOKUP(B454,Table1[ID],Table1[notes]),"")</f>
        <v/>
      </c>
      <c r="V454" s="80" t="str">
        <f>IF(B454&lt;&gt;"",IF(_xlfn.FLOOR.MATH(B454,100)=0,"غير موزع",_xlfn.XLOOKUP(_xlfn.FLOOR.MATH(B454,100),Classes!$A$1:$A$8,Classes!$B$1:$B$8,"error")),"")</f>
        <v/>
      </c>
    </row>
    <row r="455" spans="1:22" s="3" customFormat="1">
      <c r="A455" s="72" t="str">
        <f>IF(B455&lt;&gt;"",IF(_xlfn.XLOOKUP(TEXT(B455,"#"),'Standard report'!$B$5:$B$505,'Standard report'!$C$5:$C$505,"nn")="Company","=HYPERLINK("&amp;""""&amp;"https://raw.githubusercontent.com/KyrillosMorgan/preparatory/main/"&amp;B455&amp;".jpg"&amp;""""&amp;",IMAGE("&amp;""""&amp;"https://raw.githubusercontent.com/KyrillosMorgan/preparatory/main/"&amp;B455&amp;".jpg"&amp;""""&amp;"))",""),"")</f>
        <v/>
      </c>
      <c r="B455" s="77"/>
      <c r="C455" s="77" t="str">
        <f>IF(B455&lt;&gt;"",_xlfn.XLOOKUP(Class!B455,Table1[ID],Table1[fname]),"")</f>
        <v/>
      </c>
      <c r="D455" s="76" t="str" cm="1">
        <f t="array" ref="D455">IF((B455&lt;&gt;"")*(COUNTIF(Table2[ID],Class!B455)&lt;&gt;0),INDEX(Attendance_sorted!$A$1:$CV$500,MATCH(Class!B455,Attendance_sorted!$A$1:$A$500),COUNTIF(Table2[ID],Class!B455)+1),"")</f>
        <v/>
      </c>
      <c r="E455" s="77" t="str" cm="1">
        <f t="array" aca="1" ref="E455" ca="1">IF(B455&lt;&gt;"",SUM(('Attendance table'!$A$2:$A$501=Class!B455)*('Attendance table'!$B$2:$CW$501&lt;&gt;"")*('Attendance table'!$B$1:$CW$1&gt;DATE(YEAR(TODAY()),MONTH(TODAY()),DAY(TODAY())-MOD(WEEKDAY(TODAY())-6,7))-((Table3[حساب الحضور من اخر عدد مرات])*7))),"")</f>
        <v/>
      </c>
      <c r="F455" s="79" t="str" cm="1">
        <f t="array" ref="F455">IF(B455&lt;&gt;"",IF(E455*100/Table3[حساب الحضور من اخر عدد مرات]&gt;100,1,E455/Table3[حساب الحضور من اخر عدد مرات]),"")</f>
        <v/>
      </c>
      <c r="G455" s="77" t="str">
        <f>IF(B455&lt;&gt;"",_xlfn.XLOOKUP(B455,Table1[ID],Table1[tel2]),"")</f>
        <v/>
      </c>
      <c r="H455" s="77" t="str">
        <f>IF(B455&lt;&gt;"",_xlfn.XLOOKUP(B455,Table1[ID],Table1[tel4]),"")</f>
        <v/>
      </c>
      <c r="I455" s="77" t="str">
        <f>IF(B455&lt;&gt;"",_xlfn.XLOOKUP(B455,Table1[ID],Table1[tel3]),"")</f>
        <v/>
      </c>
      <c r="J455" s="77" t="str">
        <f>IF(B455&lt;&gt;"",_xlfn.XLOOKUP(B455,Table1[ID],Table1[tel1]),"")</f>
        <v/>
      </c>
      <c r="K455" s="77" t="str">
        <f>IF($B455&lt;&gt;"",_xlfn.XLOOKUP(B455,Table1[ID],Table1[address1]),"")</f>
        <v/>
      </c>
      <c r="L455" s="77" t="str">
        <f>IF($B455&lt;&gt;"",_xlfn.XLOOKUP(B455,Table1[ID],Table1[address2]),"")</f>
        <v/>
      </c>
      <c r="M455" s="77" t="str">
        <f>IF($B455&lt;&gt;"",_xlfn.XLOOKUP(B455,Table1[ID],Table1[address3]),"")</f>
        <v/>
      </c>
      <c r="N455" s="77" t="str">
        <f>IF($B455&lt;&gt;"",_xlfn.XLOOKUP(B455,Table1[ID],Table1[address4]),"")</f>
        <v/>
      </c>
      <c r="O455" s="77" t="str">
        <f>IF($B455&lt;&gt;"",_xlfn.XLOOKUP(B455,Table1[ID],Table1[address5]),"")</f>
        <v/>
      </c>
      <c r="P455" s="77" t="str">
        <f>IF($B455&lt;&gt;"",_xlfn.XLOOKUP(B455,Table1[ID],Table1[address7]),"")</f>
        <v/>
      </c>
      <c r="Q455" s="77" t="str">
        <f>IF($B455&lt;&gt;"",_xlfn.XLOOKUP(B455,Table1[ID],Table1[address6]),"")</f>
        <v/>
      </c>
      <c r="R455" s="76" t="str">
        <f>IF($B455&lt;&gt;"",_xlfn.XLOOKUP(B455,Table1[ID],Table1[bdate]),"")</f>
        <v/>
      </c>
      <c r="S455" s="77" t="str">
        <f>IF($B455&lt;&gt;"",_xlfn.XLOOKUP(B455,Table1[ID],Table1[school_job]),"")</f>
        <v/>
      </c>
      <c r="T455" s="77" t="str">
        <f>IF($B455&lt;&gt;"",_xlfn.XLOOKUP(B455,Table1[ID],Table1[con_father]),"")</f>
        <v/>
      </c>
      <c r="U455" s="77" t="str">
        <f>IF($B455&lt;&gt;"",_xlfn.XLOOKUP(B455,Table1[ID],Table1[notes]),"")</f>
        <v/>
      </c>
      <c r="V455" s="80" t="str">
        <f>IF(B455&lt;&gt;"",IF(_xlfn.FLOOR.MATH(B455,100)=0,"غير موزع",_xlfn.XLOOKUP(_xlfn.FLOOR.MATH(B455,100),Classes!$A$1:$A$8,Classes!$B$1:$B$8,"error")),"")</f>
        <v/>
      </c>
    </row>
    <row r="456" spans="1:22" s="3" customFormat="1">
      <c r="A456" s="72" t="str">
        <f>IF(B456&lt;&gt;"",IF(_xlfn.XLOOKUP(TEXT(B456,"#"),'Standard report'!$B$5:$B$505,'Standard report'!$C$5:$C$505,"nn")="Company","=HYPERLINK("&amp;""""&amp;"https://raw.githubusercontent.com/KyrillosMorgan/preparatory/main/"&amp;B456&amp;".jpg"&amp;""""&amp;",IMAGE("&amp;""""&amp;"https://raw.githubusercontent.com/KyrillosMorgan/preparatory/main/"&amp;B456&amp;".jpg"&amp;""""&amp;"))",""),"")</f>
        <v/>
      </c>
      <c r="B456" s="77"/>
      <c r="C456" s="77" t="str">
        <f>IF(B456&lt;&gt;"",_xlfn.XLOOKUP(Class!B456,Table1[ID],Table1[fname]),"")</f>
        <v/>
      </c>
      <c r="D456" s="76" t="str" cm="1">
        <f t="array" ref="D456">IF((B456&lt;&gt;"")*(COUNTIF(Table2[ID],Class!B456)&lt;&gt;0),INDEX(Attendance_sorted!$A$1:$CV$500,MATCH(Class!B456,Attendance_sorted!$A$1:$A$500),COUNTIF(Table2[ID],Class!B456)+1),"")</f>
        <v/>
      </c>
      <c r="E456" s="77" t="str" cm="1">
        <f t="array" aca="1" ref="E456" ca="1">IF(B456&lt;&gt;"",SUM(('Attendance table'!$A$2:$A$501=Class!B456)*('Attendance table'!$B$2:$CW$501&lt;&gt;"")*('Attendance table'!$B$1:$CW$1&gt;DATE(YEAR(TODAY()),MONTH(TODAY()),DAY(TODAY())-MOD(WEEKDAY(TODAY())-6,7))-((Table3[حساب الحضور من اخر عدد مرات])*7))),"")</f>
        <v/>
      </c>
      <c r="F456" s="79" t="str" cm="1">
        <f t="array" ref="F456">IF(B456&lt;&gt;"",IF(E456*100/Table3[حساب الحضور من اخر عدد مرات]&gt;100,1,E456/Table3[حساب الحضور من اخر عدد مرات]),"")</f>
        <v/>
      </c>
      <c r="G456" s="77" t="str">
        <f>IF(B456&lt;&gt;"",_xlfn.XLOOKUP(B456,Table1[ID],Table1[tel2]),"")</f>
        <v/>
      </c>
      <c r="H456" s="77" t="str">
        <f>IF(B456&lt;&gt;"",_xlfn.XLOOKUP(B456,Table1[ID],Table1[tel4]),"")</f>
        <v/>
      </c>
      <c r="I456" s="77" t="str">
        <f>IF(B456&lt;&gt;"",_xlfn.XLOOKUP(B456,Table1[ID],Table1[tel3]),"")</f>
        <v/>
      </c>
      <c r="J456" s="77" t="str">
        <f>IF(B456&lt;&gt;"",_xlfn.XLOOKUP(B456,Table1[ID],Table1[tel1]),"")</f>
        <v/>
      </c>
      <c r="K456" s="77" t="str">
        <f>IF($B456&lt;&gt;"",_xlfn.XLOOKUP(B456,Table1[ID],Table1[address1]),"")</f>
        <v/>
      </c>
      <c r="L456" s="77" t="str">
        <f>IF($B456&lt;&gt;"",_xlfn.XLOOKUP(B456,Table1[ID],Table1[address2]),"")</f>
        <v/>
      </c>
      <c r="M456" s="77" t="str">
        <f>IF($B456&lt;&gt;"",_xlfn.XLOOKUP(B456,Table1[ID],Table1[address3]),"")</f>
        <v/>
      </c>
      <c r="N456" s="77" t="str">
        <f>IF($B456&lt;&gt;"",_xlfn.XLOOKUP(B456,Table1[ID],Table1[address4]),"")</f>
        <v/>
      </c>
      <c r="O456" s="77" t="str">
        <f>IF($B456&lt;&gt;"",_xlfn.XLOOKUP(B456,Table1[ID],Table1[address5]),"")</f>
        <v/>
      </c>
      <c r="P456" s="77" t="str">
        <f>IF($B456&lt;&gt;"",_xlfn.XLOOKUP(B456,Table1[ID],Table1[address7]),"")</f>
        <v/>
      </c>
      <c r="Q456" s="77" t="str">
        <f>IF($B456&lt;&gt;"",_xlfn.XLOOKUP(B456,Table1[ID],Table1[address6]),"")</f>
        <v/>
      </c>
      <c r="R456" s="76" t="str">
        <f>IF($B456&lt;&gt;"",_xlfn.XLOOKUP(B456,Table1[ID],Table1[bdate]),"")</f>
        <v/>
      </c>
      <c r="S456" s="77" t="str">
        <f>IF($B456&lt;&gt;"",_xlfn.XLOOKUP(B456,Table1[ID],Table1[school_job]),"")</f>
        <v/>
      </c>
      <c r="T456" s="77" t="str">
        <f>IF($B456&lt;&gt;"",_xlfn.XLOOKUP(B456,Table1[ID],Table1[con_father]),"")</f>
        <v/>
      </c>
      <c r="U456" s="77" t="str">
        <f>IF($B456&lt;&gt;"",_xlfn.XLOOKUP(B456,Table1[ID],Table1[notes]),"")</f>
        <v/>
      </c>
      <c r="V456" s="80" t="str">
        <f>IF(B456&lt;&gt;"",IF(_xlfn.FLOOR.MATH(B456,100)=0,"غير موزع",_xlfn.XLOOKUP(_xlfn.FLOOR.MATH(B456,100),Classes!$A$1:$A$8,Classes!$B$1:$B$8,"error")),"")</f>
        <v/>
      </c>
    </row>
    <row r="457" spans="1:22" s="3" customFormat="1">
      <c r="A457" s="72" t="str">
        <f>IF(B457&lt;&gt;"",IF(_xlfn.XLOOKUP(TEXT(B457,"#"),'Standard report'!$B$5:$B$505,'Standard report'!$C$5:$C$505,"nn")="Company","=HYPERLINK("&amp;""""&amp;"https://raw.githubusercontent.com/KyrillosMorgan/preparatory/main/"&amp;B457&amp;".jpg"&amp;""""&amp;",IMAGE("&amp;""""&amp;"https://raw.githubusercontent.com/KyrillosMorgan/preparatory/main/"&amp;B457&amp;".jpg"&amp;""""&amp;"))",""),"")</f>
        <v/>
      </c>
      <c r="B457" s="77"/>
      <c r="C457" s="77" t="str">
        <f>IF(B457&lt;&gt;"",_xlfn.XLOOKUP(Class!B457,Table1[ID],Table1[fname]),"")</f>
        <v/>
      </c>
      <c r="D457" s="76" t="str" cm="1">
        <f t="array" ref="D457">IF((B457&lt;&gt;"")*(COUNTIF(Table2[ID],Class!B457)&lt;&gt;0),INDEX(Attendance_sorted!$A$1:$CV$500,MATCH(Class!B457,Attendance_sorted!$A$1:$A$500),COUNTIF(Table2[ID],Class!B457)+1),"")</f>
        <v/>
      </c>
      <c r="E457" s="77" t="str" cm="1">
        <f t="array" aca="1" ref="E457" ca="1">IF(B457&lt;&gt;"",SUM(('Attendance table'!$A$2:$A$501=Class!B457)*('Attendance table'!$B$2:$CW$501&lt;&gt;"")*('Attendance table'!$B$1:$CW$1&gt;DATE(YEAR(TODAY()),MONTH(TODAY()),DAY(TODAY())-MOD(WEEKDAY(TODAY())-6,7))-((Table3[حساب الحضور من اخر عدد مرات])*7))),"")</f>
        <v/>
      </c>
      <c r="F457" s="79" t="str" cm="1">
        <f t="array" ref="F457">IF(B457&lt;&gt;"",IF(E457*100/Table3[حساب الحضور من اخر عدد مرات]&gt;100,1,E457/Table3[حساب الحضور من اخر عدد مرات]),"")</f>
        <v/>
      </c>
      <c r="G457" s="77" t="str">
        <f>IF(B457&lt;&gt;"",_xlfn.XLOOKUP(B457,Table1[ID],Table1[tel2]),"")</f>
        <v/>
      </c>
      <c r="H457" s="77" t="str">
        <f>IF(B457&lt;&gt;"",_xlfn.XLOOKUP(B457,Table1[ID],Table1[tel4]),"")</f>
        <v/>
      </c>
      <c r="I457" s="77" t="str">
        <f>IF(B457&lt;&gt;"",_xlfn.XLOOKUP(B457,Table1[ID],Table1[tel3]),"")</f>
        <v/>
      </c>
      <c r="J457" s="77" t="str">
        <f>IF(B457&lt;&gt;"",_xlfn.XLOOKUP(B457,Table1[ID],Table1[tel1]),"")</f>
        <v/>
      </c>
      <c r="K457" s="77" t="str">
        <f>IF($B457&lt;&gt;"",_xlfn.XLOOKUP(B457,Table1[ID],Table1[address1]),"")</f>
        <v/>
      </c>
      <c r="L457" s="77" t="str">
        <f>IF($B457&lt;&gt;"",_xlfn.XLOOKUP(B457,Table1[ID],Table1[address2]),"")</f>
        <v/>
      </c>
      <c r="M457" s="77" t="str">
        <f>IF($B457&lt;&gt;"",_xlfn.XLOOKUP(B457,Table1[ID],Table1[address3]),"")</f>
        <v/>
      </c>
      <c r="N457" s="77" t="str">
        <f>IF($B457&lt;&gt;"",_xlfn.XLOOKUP(B457,Table1[ID],Table1[address4]),"")</f>
        <v/>
      </c>
      <c r="O457" s="77" t="str">
        <f>IF($B457&lt;&gt;"",_xlfn.XLOOKUP(B457,Table1[ID],Table1[address5]),"")</f>
        <v/>
      </c>
      <c r="P457" s="77" t="str">
        <f>IF($B457&lt;&gt;"",_xlfn.XLOOKUP(B457,Table1[ID],Table1[address7]),"")</f>
        <v/>
      </c>
      <c r="Q457" s="77" t="str">
        <f>IF($B457&lt;&gt;"",_xlfn.XLOOKUP(B457,Table1[ID],Table1[address6]),"")</f>
        <v/>
      </c>
      <c r="R457" s="76" t="str">
        <f>IF($B457&lt;&gt;"",_xlfn.XLOOKUP(B457,Table1[ID],Table1[bdate]),"")</f>
        <v/>
      </c>
      <c r="S457" s="77" t="str">
        <f>IF($B457&lt;&gt;"",_xlfn.XLOOKUP(B457,Table1[ID],Table1[school_job]),"")</f>
        <v/>
      </c>
      <c r="T457" s="77" t="str">
        <f>IF($B457&lt;&gt;"",_xlfn.XLOOKUP(B457,Table1[ID],Table1[con_father]),"")</f>
        <v/>
      </c>
      <c r="U457" s="77" t="str">
        <f>IF($B457&lt;&gt;"",_xlfn.XLOOKUP(B457,Table1[ID],Table1[notes]),"")</f>
        <v/>
      </c>
      <c r="V457" s="80" t="str">
        <f>IF(B457&lt;&gt;"",IF(_xlfn.FLOOR.MATH(B457,100)=0,"غير موزع",_xlfn.XLOOKUP(_xlfn.FLOOR.MATH(B457,100),Classes!$A$1:$A$8,Classes!$B$1:$B$8,"error")),"")</f>
        <v/>
      </c>
    </row>
    <row r="458" spans="1:22" s="3" customFormat="1">
      <c r="A458" s="72" t="str">
        <f>IF(B458&lt;&gt;"",IF(_xlfn.XLOOKUP(TEXT(B458,"#"),'Standard report'!$B$5:$B$505,'Standard report'!$C$5:$C$505,"nn")="Company","=HYPERLINK("&amp;""""&amp;"https://raw.githubusercontent.com/KyrillosMorgan/preparatory/main/"&amp;B458&amp;".jpg"&amp;""""&amp;",IMAGE("&amp;""""&amp;"https://raw.githubusercontent.com/KyrillosMorgan/preparatory/main/"&amp;B458&amp;".jpg"&amp;""""&amp;"))",""),"")</f>
        <v/>
      </c>
      <c r="B458" s="77"/>
      <c r="C458" s="77" t="str">
        <f>IF(B458&lt;&gt;"",_xlfn.XLOOKUP(Class!B458,Table1[ID],Table1[fname]),"")</f>
        <v/>
      </c>
      <c r="D458" s="76" t="str" cm="1">
        <f t="array" ref="D458">IF((B458&lt;&gt;"")*(COUNTIF(Table2[ID],Class!B458)&lt;&gt;0),INDEX(Attendance_sorted!$A$1:$CV$500,MATCH(Class!B458,Attendance_sorted!$A$1:$A$500),COUNTIF(Table2[ID],Class!B458)+1),"")</f>
        <v/>
      </c>
      <c r="E458" s="77" t="str" cm="1">
        <f t="array" aca="1" ref="E458" ca="1">IF(B458&lt;&gt;"",SUM(('Attendance table'!$A$2:$A$501=Class!B458)*('Attendance table'!$B$2:$CW$501&lt;&gt;"")*('Attendance table'!$B$1:$CW$1&gt;DATE(YEAR(TODAY()),MONTH(TODAY()),DAY(TODAY())-MOD(WEEKDAY(TODAY())-6,7))-((Table3[حساب الحضور من اخر عدد مرات])*7))),"")</f>
        <v/>
      </c>
      <c r="F458" s="79" t="str" cm="1">
        <f t="array" ref="F458">IF(B458&lt;&gt;"",IF(E458*100/Table3[حساب الحضور من اخر عدد مرات]&gt;100,1,E458/Table3[حساب الحضور من اخر عدد مرات]),"")</f>
        <v/>
      </c>
      <c r="G458" s="77" t="str">
        <f>IF(B458&lt;&gt;"",_xlfn.XLOOKUP(B458,Table1[ID],Table1[tel2]),"")</f>
        <v/>
      </c>
      <c r="H458" s="77" t="str">
        <f>IF(B458&lt;&gt;"",_xlfn.XLOOKUP(B458,Table1[ID],Table1[tel4]),"")</f>
        <v/>
      </c>
      <c r="I458" s="77" t="str">
        <f>IF(B458&lt;&gt;"",_xlfn.XLOOKUP(B458,Table1[ID],Table1[tel3]),"")</f>
        <v/>
      </c>
      <c r="J458" s="77" t="str">
        <f>IF(B458&lt;&gt;"",_xlfn.XLOOKUP(B458,Table1[ID],Table1[tel1]),"")</f>
        <v/>
      </c>
      <c r="K458" s="77" t="str">
        <f>IF($B458&lt;&gt;"",_xlfn.XLOOKUP(B458,Table1[ID],Table1[address1]),"")</f>
        <v/>
      </c>
      <c r="L458" s="77" t="str">
        <f>IF($B458&lt;&gt;"",_xlfn.XLOOKUP(B458,Table1[ID],Table1[address2]),"")</f>
        <v/>
      </c>
      <c r="M458" s="77" t="str">
        <f>IF($B458&lt;&gt;"",_xlfn.XLOOKUP(B458,Table1[ID],Table1[address3]),"")</f>
        <v/>
      </c>
      <c r="N458" s="77" t="str">
        <f>IF($B458&lt;&gt;"",_xlfn.XLOOKUP(B458,Table1[ID],Table1[address4]),"")</f>
        <v/>
      </c>
      <c r="O458" s="77" t="str">
        <f>IF($B458&lt;&gt;"",_xlfn.XLOOKUP(B458,Table1[ID],Table1[address5]),"")</f>
        <v/>
      </c>
      <c r="P458" s="77" t="str">
        <f>IF($B458&lt;&gt;"",_xlfn.XLOOKUP(B458,Table1[ID],Table1[address7]),"")</f>
        <v/>
      </c>
      <c r="Q458" s="77" t="str">
        <f>IF($B458&lt;&gt;"",_xlfn.XLOOKUP(B458,Table1[ID],Table1[address6]),"")</f>
        <v/>
      </c>
      <c r="R458" s="76" t="str">
        <f>IF($B458&lt;&gt;"",_xlfn.XLOOKUP(B458,Table1[ID],Table1[bdate]),"")</f>
        <v/>
      </c>
      <c r="S458" s="77" t="str">
        <f>IF($B458&lt;&gt;"",_xlfn.XLOOKUP(B458,Table1[ID],Table1[school_job]),"")</f>
        <v/>
      </c>
      <c r="T458" s="77" t="str">
        <f>IF($B458&lt;&gt;"",_xlfn.XLOOKUP(B458,Table1[ID],Table1[con_father]),"")</f>
        <v/>
      </c>
      <c r="U458" s="77" t="str">
        <f>IF($B458&lt;&gt;"",_xlfn.XLOOKUP(B458,Table1[ID],Table1[notes]),"")</f>
        <v/>
      </c>
      <c r="V458" s="80" t="str">
        <f>IF(B458&lt;&gt;"",IF(_xlfn.FLOOR.MATH(B458,100)=0,"غير موزع",_xlfn.XLOOKUP(_xlfn.FLOOR.MATH(B458,100),Classes!$A$1:$A$8,Classes!$B$1:$B$8,"error")),"")</f>
        <v/>
      </c>
    </row>
    <row r="459" spans="1:22" s="3" customFormat="1">
      <c r="A459" s="72" t="str">
        <f>IF(B459&lt;&gt;"",IF(_xlfn.XLOOKUP(TEXT(B459,"#"),'Standard report'!$B$5:$B$505,'Standard report'!$C$5:$C$505,"nn")="Company","=HYPERLINK("&amp;""""&amp;"https://raw.githubusercontent.com/KyrillosMorgan/preparatory/main/"&amp;B459&amp;".jpg"&amp;""""&amp;",IMAGE("&amp;""""&amp;"https://raw.githubusercontent.com/KyrillosMorgan/preparatory/main/"&amp;B459&amp;".jpg"&amp;""""&amp;"))",""),"")</f>
        <v/>
      </c>
      <c r="B459" s="77"/>
      <c r="C459" s="77" t="str">
        <f>IF(B459&lt;&gt;"",_xlfn.XLOOKUP(Class!B459,Table1[ID],Table1[fname]),"")</f>
        <v/>
      </c>
      <c r="D459" s="76" t="str" cm="1">
        <f t="array" ref="D459">IF((B459&lt;&gt;"")*(COUNTIF(Table2[ID],Class!B459)&lt;&gt;0),INDEX(Attendance_sorted!$A$1:$CV$500,MATCH(Class!B459,Attendance_sorted!$A$1:$A$500),COUNTIF(Table2[ID],Class!B459)+1),"")</f>
        <v/>
      </c>
      <c r="E459" s="77" t="str" cm="1">
        <f t="array" aca="1" ref="E459" ca="1">IF(B459&lt;&gt;"",SUM(('Attendance table'!$A$2:$A$501=Class!B459)*('Attendance table'!$B$2:$CW$501&lt;&gt;"")*('Attendance table'!$B$1:$CW$1&gt;DATE(YEAR(TODAY()),MONTH(TODAY()),DAY(TODAY())-MOD(WEEKDAY(TODAY())-6,7))-((Table3[حساب الحضور من اخر عدد مرات])*7))),"")</f>
        <v/>
      </c>
      <c r="F459" s="79" t="str" cm="1">
        <f t="array" ref="F459">IF(B459&lt;&gt;"",IF(E459*100/Table3[حساب الحضور من اخر عدد مرات]&gt;100,1,E459/Table3[حساب الحضور من اخر عدد مرات]),"")</f>
        <v/>
      </c>
      <c r="G459" s="77" t="str">
        <f>IF(B459&lt;&gt;"",_xlfn.XLOOKUP(B459,Table1[ID],Table1[tel2]),"")</f>
        <v/>
      </c>
      <c r="H459" s="77" t="str">
        <f>IF(B459&lt;&gt;"",_xlfn.XLOOKUP(B459,Table1[ID],Table1[tel4]),"")</f>
        <v/>
      </c>
      <c r="I459" s="77" t="str">
        <f>IF(B459&lt;&gt;"",_xlfn.XLOOKUP(B459,Table1[ID],Table1[tel3]),"")</f>
        <v/>
      </c>
      <c r="J459" s="77" t="str">
        <f>IF(B459&lt;&gt;"",_xlfn.XLOOKUP(B459,Table1[ID],Table1[tel1]),"")</f>
        <v/>
      </c>
      <c r="K459" s="77" t="str">
        <f>IF($B459&lt;&gt;"",_xlfn.XLOOKUP(B459,Table1[ID],Table1[address1]),"")</f>
        <v/>
      </c>
      <c r="L459" s="77" t="str">
        <f>IF($B459&lt;&gt;"",_xlfn.XLOOKUP(B459,Table1[ID],Table1[address2]),"")</f>
        <v/>
      </c>
      <c r="M459" s="77" t="str">
        <f>IF($B459&lt;&gt;"",_xlfn.XLOOKUP(B459,Table1[ID],Table1[address3]),"")</f>
        <v/>
      </c>
      <c r="N459" s="77" t="str">
        <f>IF($B459&lt;&gt;"",_xlfn.XLOOKUP(B459,Table1[ID],Table1[address4]),"")</f>
        <v/>
      </c>
      <c r="O459" s="77" t="str">
        <f>IF($B459&lt;&gt;"",_xlfn.XLOOKUP(B459,Table1[ID],Table1[address5]),"")</f>
        <v/>
      </c>
      <c r="P459" s="77" t="str">
        <f>IF($B459&lt;&gt;"",_xlfn.XLOOKUP(B459,Table1[ID],Table1[address7]),"")</f>
        <v/>
      </c>
      <c r="Q459" s="77" t="str">
        <f>IF($B459&lt;&gt;"",_xlfn.XLOOKUP(B459,Table1[ID],Table1[address6]),"")</f>
        <v/>
      </c>
      <c r="R459" s="76" t="str">
        <f>IF($B459&lt;&gt;"",_xlfn.XLOOKUP(B459,Table1[ID],Table1[bdate]),"")</f>
        <v/>
      </c>
      <c r="S459" s="77" t="str">
        <f>IF($B459&lt;&gt;"",_xlfn.XLOOKUP(B459,Table1[ID],Table1[school_job]),"")</f>
        <v/>
      </c>
      <c r="T459" s="77" t="str">
        <f>IF($B459&lt;&gt;"",_xlfn.XLOOKUP(B459,Table1[ID],Table1[con_father]),"")</f>
        <v/>
      </c>
      <c r="U459" s="77" t="str">
        <f>IF($B459&lt;&gt;"",_xlfn.XLOOKUP(B459,Table1[ID],Table1[notes]),"")</f>
        <v/>
      </c>
      <c r="V459" s="80" t="str">
        <f>IF(B459&lt;&gt;"",IF(_xlfn.FLOOR.MATH(B459,100)=0,"غير موزع",_xlfn.XLOOKUP(_xlfn.FLOOR.MATH(B459,100),Classes!$A$1:$A$8,Classes!$B$1:$B$8,"error")),"")</f>
        <v/>
      </c>
    </row>
    <row r="460" spans="1:22" s="3" customFormat="1">
      <c r="A460" s="72" t="str">
        <f>IF(B460&lt;&gt;"",IF(_xlfn.XLOOKUP(TEXT(B460,"#"),'Standard report'!$B$5:$B$505,'Standard report'!$C$5:$C$505,"nn")="Company","=HYPERLINK("&amp;""""&amp;"https://raw.githubusercontent.com/KyrillosMorgan/preparatory/main/"&amp;B460&amp;".jpg"&amp;""""&amp;",IMAGE("&amp;""""&amp;"https://raw.githubusercontent.com/KyrillosMorgan/preparatory/main/"&amp;B460&amp;".jpg"&amp;""""&amp;"))",""),"")</f>
        <v/>
      </c>
      <c r="B460" s="77"/>
      <c r="C460" s="77" t="str">
        <f>IF(B460&lt;&gt;"",_xlfn.XLOOKUP(Class!B460,Table1[ID],Table1[fname]),"")</f>
        <v/>
      </c>
      <c r="D460" s="76" t="str" cm="1">
        <f t="array" ref="D460">IF((B460&lt;&gt;"")*(COUNTIF(Table2[ID],Class!B460)&lt;&gt;0),INDEX(Attendance_sorted!$A$1:$CV$500,MATCH(Class!B460,Attendance_sorted!$A$1:$A$500),COUNTIF(Table2[ID],Class!B460)+1),"")</f>
        <v/>
      </c>
      <c r="E460" s="77" t="str" cm="1">
        <f t="array" aca="1" ref="E460" ca="1">IF(B460&lt;&gt;"",SUM(('Attendance table'!$A$2:$A$501=Class!B460)*('Attendance table'!$B$2:$CW$501&lt;&gt;"")*('Attendance table'!$B$1:$CW$1&gt;DATE(YEAR(TODAY()),MONTH(TODAY()),DAY(TODAY())-MOD(WEEKDAY(TODAY())-6,7))-((Table3[حساب الحضور من اخر عدد مرات])*7))),"")</f>
        <v/>
      </c>
      <c r="F460" s="79" t="str" cm="1">
        <f t="array" ref="F460">IF(B460&lt;&gt;"",IF(E460*100/Table3[حساب الحضور من اخر عدد مرات]&gt;100,1,E460/Table3[حساب الحضور من اخر عدد مرات]),"")</f>
        <v/>
      </c>
      <c r="G460" s="77" t="str">
        <f>IF(B460&lt;&gt;"",_xlfn.XLOOKUP(B460,Table1[ID],Table1[tel2]),"")</f>
        <v/>
      </c>
      <c r="H460" s="77" t="str">
        <f>IF(B460&lt;&gt;"",_xlfn.XLOOKUP(B460,Table1[ID],Table1[tel4]),"")</f>
        <v/>
      </c>
      <c r="I460" s="77" t="str">
        <f>IF(B460&lt;&gt;"",_xlfn.XLOOKUP(B460,Table1[ID],Table1[tel3]),"")</f>
        <v/>
      </c>
      <c r="J460" s="77" t="str">
        <f>IF(B460&lt;&gt;"",_xlfn.XLOOKUP(B460,Table1[ID],Table1[tel1]),"")</f>
        <v/>
      </c>
      <c r="K460" s="77" t="str">
        <f>IF($B460&lt;&gt;"",_xlfn.XLOOKUP(B460,Table1[ID],Table1[address1]),"")</f>
        <v/>
      </c>
      <c r="L460" s="77" t="str">
        <f>IF($B460&lt;&gt;"",_xlfn.XLOOKUP(B460,Table1[ID],Table1[address2]),"")</f>
        <v/>
      </c>
      <c r="M460" s="77" t="str">
        <f>IF($B460&lt;&gt;"",_xlfn.XLOOKUP(B460,Table1[ID],Table1[address3]),"")</f>
        <v/>
      </c>
      <c r="N460" s="77" t="str">
        <f>IF($B460&lt;&gt;"",_xlfn.XLOOKUP(B460,Table1[ID],Table1[address4]),"")</f>
        <v/>
      </c>
      <c r="O460" s="77" t="str">
        <f>IF($B460&lt;&gt;"",_xlfn.XLOOKUP(B460,Table1[ID],Table1[address5]),"")</f>
        <v/>
      </c>
      <c r="P460" s="77" t="str">
        <f>IF($B460&lt;&gt;"",_xlfn.XLOOKUP(B460,Table1[ID],Table1[address7]),"")</f>
        <v/>
      </c>
      <c r="Q460" s="77" t="str">
        <f>IF($B460&lt;&gt;"",_xlfn.XLOOKUP(B460,Table1[ID],Table1[address6]),"")</f>
        <v/>
      </c>
      <c r="R460" s="76" t="str">
        <f>IF($B460&lt;&gt;"",_xlfn.XLOOKUP(B460,Table1[ID],Table1[bdate]),"")</f>
        <v/>
      </c>
      <c r="S460" s="77" t="str">
        <f>IF($B460&lt;&gt;"",_xlfn.XLOOKUP(B460,Table1[ID],Table1[school_job]),"")</f>
        <v/>
      </c>
      <c r="T460" s="77" t="str">
        <f>IF($B460&lt;&gt;"",_xlfn.XLOOKUP(B460,Table1[ID],Table1[con_father]),"")</f>
        <v/>
      </c>
      <c r="U460" s="77" t="str">
        <f>IF($B460&lt;&gt;"",_xlfn.XLOOKUP(B460,Table1[ID],Table1[notes]),"")</f>
        <v/>
      </c>
      <c r="V460" s="80" t="str">
        <f>IF(B460&lt;&gt;"",IF(_xlfn.FLOOR.MATH(B460,100)=0,"غير موزع",_xlfn.XLOOKUP(_xlfn.FLOOR.MATH(B460,100),Classes!$A$1:$A$8,Classes!$B$1:$B$8,"error")),"")</f>
        <v/>
      </c>
    </row>
    <row r="461" spans="1:22" s="3" customFormat="1">
      <c r="A461" s="72" t="str">
        <f>IF(B461&lt;&gt;"",IF(_xlfn.XLOOKUP(TEXT(B461,"#"),'Standard report'!$B$5:$B$505,'Standard report'!$C$5:$C$505,"nn")="Company","=HYPERLINK("&amp;""""&amp;"https://raw.githubusercontent.com/KyrillosMorgan/preparatory/main/"&amp;B461&amp;".jpg"&amp;""""&amp;",IMAGE("&amp;""""&amp;"https://raw.githubusercontent.com/KyrillosMorgan/preparatory/main/"&amp;B461&amp;".jpg"&amp;""""&amp;"))",""),"")</f>
        <v/>
      </c>
      <c r="B461" s="77"/>
      <c r="C461" s="77" t="str">
        <f>IF(B461&lt;&gt;"",_xlfn.XLOOKUP(Class!B461,Table1[ID],Table1[fname]),"")</f>
        <v/>
      </c>
      <c r="D461" s="76" t="str" cm="1">
        <f t="array" ref="D461">IF((B461&lt;&gt;"")*(COUNTIF(Table2[ID],Class!B461)&lt;&gt;0),INDEX(Attendance_sorted!$A$1:$CV$500,MATCH(Class!B461,Attendance_sorted!$A$1:$A$500),COUNTIF(Table2[ID],Class!B461)+1),"")</f>
        <v/>
      </c>
      <c r="E461" s="77" t="str" cm="1">
        <f t="array" aca="1" ref="E461" ca="1">IF(B461&lt;&gt;"",SUM(('Attendance table'!$A$2:$A$501=Class!B461)*('Attendance table'!$B$2:$CW$501&lt;&gt;"")*('Attendance table'!$B$1:$CW$1&gt;DATE(YEAR(TODAY()),MONTH(TODAY()),DAY(TODAY())-MOD(WEEKDAY(TODAY())-6,7))-((Table3[حساب الحضور من اخر عدد مرات])*7))),"")</f>
        <v/>
      </c>
      <c r="F461" s="79" t="str" cm="1">
        <f t="array" ref="F461">IF(B461&lt;&gt;"",IF(E461*100/Table3[حساب الحضور من اخر عدد مرات]&gt;100,1,E461/Table3[حساب الحضور من اخر عدد مرات]),"")</f>
        <v/>
      </c>
      <c r="G461" s="77" t="str">
        <f>IF(B461&lt;&gt;"",_xlfn.XLOOKUP(B461,Table1[ID],Table1[tel2]),"")</f>
        <v/>
      </c>
      <c r="H461" s="77" t="str">
        <f>IF(B461&lt;&gt;"",_xlfn.XLOOKUP(B461,Table1[ID],Table1[tel4]),"")</f>
        <v/>
      </c>
      <c r="I461" s="77" t="str">
        <f>IF(B461&lt;&gt;"",_xlfn.XLOOKUP(B461,Table1[ID],Table1[tel3]),"")</f>
        <v/>
      </c>
      <c r="J461" s="77" t="str">
        <f>IF(B461&lt;&gt;"",_xlfn.XLOOKUP(B461,Table1[ID],Table1[tel1]),"")</f>
        <v/>
      </c>
      <c r="K461" s="77" t="str">
        <f>IF($B461&lt;&gt;"",_xlfn.XLOOKUP(B461,Table1[ID],Table1[address1]),"")</f>
        <v/>
      </c>
      <c r="L461" s="77" t="str">
        <f>IF($B461&lt;&gt;"",_xlfn.XLOOKUP(B461,Table1[ID],Table1[address2]),"")</f>
        <v/>
      </c>
      <c r="M461" s="77" t="str">
        <f>IF($B461&lt;&gt;"",_xlfn.XLOOKUP(B461,Table1[ID],Table1[address3]),"")</f>
        <v/>
      </c>
      <c r="N461" s="77" t="str">
        <f>IF($B461&lt;&gt;"",_xlfn.XLOOKUP(B461,Table1[ID],Table1[address4]),"")</f>
        <v/>
      </c>
      <c r="O461" s="77" t="str">
        <f>IF($B461&lt;&gt;"",_xlfn.XLOOKUP(B461,Table1[ID],Table1[address5]),"")</f>
        <v/>
      </c>
      <c r="P461" s="77" t="str">
        <f>IF($B461&lt;&gt;"",_xlfn.XLOOKUP(B461,Table1[ID],Table1[address7]),"")</f>
        <v/>
      </c>
      <c r="Q461" s="77" t="str">
        <f>IF($B461&lt;&gt;"",_xlfn.XLOOKUP(B461,Table1[ID],Table1[address6]),"")</f>
        <v/>
      </c>
      <c r="R461" s="76" t="str">
        <f>IF($B461&lt;&gt;"",_xlfn.XLOOKUP(B461,Table1[ID],Table1[bdate]),"")</f>
        <v/>
      </c>
      <c r="S461" s="77" t="str">
        <f>IF($B461&lt;&gt;"",_xlfn.XLOOKUP(B461,Table1[ID],Table1[school_job]),"")</f>
        <v/>
      </c>
      <c r="T461" s="77" t="str">
        <f>IF($B461&lt;&gt;"",_xlfn.XLOOKUP(B461,Table1[ID],Table1[con_father]),"")</f>
        <v/>
      </c>
      <c r="U461" s="77" t="str">
        <f>IF($B461&lt;&gt;"",_xlfn.XLOOKUP(B461,Table1[ID],Table1[notes]),"")</f>
        <v/>
      </c>
      <c r="V461" s="80" t="str">
        <f>IF(B461&lt;&gt;"",IF(_xlfn.FLOOR.MATH(B461,100)=0,"غير موزع",_xlfn.XLOOKUP(_xlfn.FLOOR.MATH(B461,100),Classes!$A$1:$A$8,Classes!$B$1:$B$8,"error")),"")</f>
        <v/>
      </c>
    </row>
    <row r="462" spans="1:22" s="3" customFormat="1">
      <c r="A462" s="72" t="str">
        <f>IF(B462&lt;&gt;"",IF(_xlfn.XLOOKUP(TEXT(B462,"#"),'Standard report'!$B$5:$B$505,'Standard report'!$C$5:$C$505,"nn")="Company","=HYPERLINK("&amp;""""&amp;"https://raw.githubusercontent.com/KyrillosMorgan/preparatory/main/"&amp;B462&amp;".jpg"&amp;""""&amp;",IMAGE("&amp;""""&amp;"https://raw.githubusercontent.com/KyrillosMorgan/preparatory/main/"&amp;B462&amp;".jpg"&amp;""""&amp;"))",""),"")</f>
        <v/>
      </c>
      <c r="B462" s="77"/>
      <c r="C462" s="77" t="str">
        <f>IF(B462&lt;&gt;"",_xlfn.XLOOKUP(Class!B462,Table1[ID],Table1[fname]),"")</f>
        <v/>
      </c>
      <c r="D462" s="76" t="str" cm="1">
        <f t="array" ref="D462">IF((B462&lt;&gt;"")*(COUNTIF(Table2[ID],Class!B462)&lt;&gt;0),INDEX(Attendance_sorted!$A$1:$CV$500,MATCH(Class!B462,Attendance_sorted!$A$1:$A$500),COUNTIF(Table2[ID],Class!B462)+1),"")</f>
        <v/>
      </c>
      <c r="E462" s="77" t="str" cm="1">
        <f t="array" aca="1" ref="E462" ca="1">IF(B462&lt;&gt;"",SUM(('Attendance table'!$A$2:$A$501=Class!B462)*('Attendance table'!$B$2:$CW$501&lt;&gt;"")*('Attendance table'!$B$1:$CW$1&gt;DATE(YEAR(TODAY()),MONTH(TODAY()),DAY(TODAY())-MOD(WEEKDAY(TODAY())-6,7))-((Table3[حساب الحضور من اخر عدد مرات])*7))),"")</f>
        <v/>
      </c>
      <c r="F462" s="79" t="str" cm="1">
        <f t="array" ref="F462">IF(B462&lt;&gt;"",IF(E462*100/Table3[حساب الحضور من اخر عدد مرات]&gt;100,1,E462/Table3[حساب الحضور من اخر عدد مرات]),"")</f>
        <v/>
      </c>
      <c r="G462" s="77" t="str">
        <f>IF(B462&lt;&gt;"",_xlfn.XLOOKUP(B462,Table1[ID],Table1[tel2]),"")</f>
        <v/>
      </c>
      <c r="H462" s="77" t="str">
        <f>IF(B462&lt;&gt;"",_xlfn.XLOOKUP(B462,Table1[ID],Table1[tel4]),"")</f>
        <v/>
      </c>
      <c r="I462" s="77" t="str">
        <f>IF(B462&lt;&gt;"",_xlfn.XLOOKUP(B462,Table1[ID],Table1[tel3]),"")</f>
        <v/>
      </c>
      <c r="J462" s="77" t="str">
        <f>IF(B462&lt;&gt;"",_xlfn.XLOOKUP(B462,Table1[ID],Table1[tel1]),"")</f>
        <v/>
      </c>
      <c r="K462" s="77" t="str">
        <f>IF($B462&lt;&gt;"",_xlfn.XLOOKUP(B462,Table1[ID],Table1[address1]),"")</f>
        <v/>
      </c>
      <c r="L462" s="77" t="str">
        <f>IF($B462&lt;&gt;"",_xlfn.XLOOKUP(B462,Table1[ID],Table1[address2]),"")</f>
        <v/>
      </c>
      <c r="M462" s="77" t="str">
        <f>IF($B462&lt;&gt;"",_xlfn.XLOOKUP(B462,Table1[ID],Table1[address3]),"")</f>
        <v/>
      </c>
      <c r="N462" s="77" t="str">
        <f>IF($B462&lt;&gt;"",_xlfn.XLOOKUP(B462,Table1[ID],Table1[address4]),"")</f>
        <v/>
      </c>
      <c r="O462" s="77" t="str">
        <f>IF($B462&lt;&gt;"",_xlfn.XLOOKUP(B462,Table1[ID],Table1[address5]),"")</f>
        <v/>
      </c>
      <c r="P462" s="77" t="str">
        <f>IF($B462&lt;&gt;"",_xlfn.XLOOKUP(B462,Table1[ID],Table1[address7]),"")</f>
        <v/>
      </c>
      <c r="Q462" s="77" t="str">
        <f>IF($B462&lt;&gt;"",_xlfn.XLOOKUP(B462,Table1[ID],Table1[address6]),"")</f>
        <v/>
      </c>
      <c r="R462" s="76" t="str">
        <f>IF($B462&lt;&gt;"",_xlfn.XLOOKUP(B462,Table1[ID],Table1[bdate]),"")</f>
        <v/>
      </c>
      <c r="S462" s="77" t="str">
        <f>IF($B462&lt;&gt;"",_xlfn.XLOOKUP(B462,Table1[ID],Table1[school_job]),"")</f>
        <v/>
      </c>
      <c r="T462" s="77" t="str">
        <f>IF($B462&lt;&gt;"",_xlfn.XLOOKUP(B462,Table1[ID],Table1[con_father]),"")</f>
        <v/>
      </c>
      <c r="U462" s="77" t="str">
        <f>IF($B462&lt;&gt;"",_xlfn.XLOOKUP(B462,Table1[ID],Table1[notes]),"")</f>
        <v/>
      </c>
      <c r="V462" s="80" t="str">
        <f>IF(B462&lt;&gt;"",IF(_xlfn.FLOOR.MATH(B462,100)=0,"غير موزع",_xlfn.XLOOKUP(_xlfn.FLOOR.MATH(B462,100),Classes!$A$1:$A$8,Classes!$B$1:$B$8,"error")),"")</f>
        <v/>
      </c>
    </row>
    <row r="463" spans="1:22" s="3" customFormat="1">
      <c r="A463" s="72" t="str">
        <f>IF(B463&lt;&gt;"",IF(_xlfn.XLOOKUP(TEXT(B463,"#"),'Standard report'!$B$5:$B$505,'Standard report'!$C$5:$C$505,"nn")="Company","=HYPERLINK("&amp;""""&amp;"https://raw.githubusercontent.com/KyrillosMorgan/preparatory/main/"&amp;B463&amp;".jpg"&amp;""""&amp;",IMAGE("&amp;""""&amp;"https://raw.githubusercontent.com/KyrillosMorgan/preparatory/main/"&amp;B463&amp;".jpg"&amp;""""&amp;"))",""),"")</f>
        <v/>
      </c>
      <c r="B463" s="77"/>
      <c r="C463" s="77" t="str">
        <f>IF(B463&lt;&gt;"",_xlfn.XLOOKUP(Class!B463,Table1[ID],Table1[fname]),"")</f>
        <v/>
      </c>
      <c r="D463" s="76" t="str" cm="1">
        <f t="array" ref="D463">IF((B463&lt;&gt;"")*(COUNTIF(Table2[ID],Class!B463)&lt;&gt;0),INDEX(Attendance_sorted!$A$1:$CV$500,MATCH(Class!B463,Attendance_sorted!$A$1:$A$500),COUNTIF(Table2[ID],Class!B463)+1),"")</f>
        <v/>
      </c>
      <c r="E463" s="77" t="str" cm="1">
        <f t="array" aca="1" ref="E463" ca="1">IF(B463&lt;&gt;"",SUM(('Attendance table'!$A$2:$A$501=Class!B463)*('Attendance table'!$B$2:$CW$501&lt;&gt;"")*('Attendance table'!$B$1:$CW$1&gt;DATE(YEAR(TODAY()),MONTH(TODAY()),DAY(TODAY())-MOD(WEEKDAY(TODAY())-6,7))-((Table3[حساب الحضور من اخر عدد مرات])*7))),"")</f>
        <v/>
      </c>
      <c r="F463" s="79" t="str" cm="1">
        <f t="array" ref="F463">IF(B463&lt;&gt;"",IF(E463*100/Table3[حساب الحضور من اخر عدد مرات]&gt;100,1,E463/Table3[حساب الحضور من اخر عدد مرات]),"")</f>
        <v/>
      </c>
      <c r="G463" s="77" t="str">
        <f>IF(B463&lt;&gt;"",_xlfn.XLOOKUP(B463,Table1[ID],Table1[tel2]),"")</f>
        <v/>
      </c>
      <c r="H463" s="77" t="str">
        <f>IF(B463&lt;&gt;"",_xlfn.XLOOKUP(B463,Table1[ID],Table1[tel4]),"")</f>
        <v/>
      </c>
      <c r="I463" s="77" t="str">
        <f>IF(B463&lt;&gt;"",_xlfn.XLOOKUP(B463,Table1[ID],Table1[tel3]),"")</f>
        <v/>
      </c>
      <c r="J463" s="77" t="str">
        <f>IF(B463&lt;&gt;"",_xlfn.XLOOKUP(B463,Table1[ID],Table1[tel1]),"")</f>
        <v/>
      </c>
      <c r="K463" s="77" t="str">
        <f>IF($B463&lt;&gt;"",_xlfn.XLOOKUP(B463,Table1[ID],Table1[address1]),"")</f>
        <v/>
      </c>
      <c r="L463" s="77" t="str">
        <f>IF($B463&lt;&gt;"",_xlfn.XLOOKUP(B463,Table1[ID],Table1[address2]),"")</f>
        <v/>
      </c>
      <c r="M463" s="77" t="str">
        <f>IF($B463&lt;&gt;"",_xlfn.XLOOKUP(B463,Table1[ID],Table1[address3]),"")</f>
        <v/>
      </c>
      <c r="N463" s="77" t="str">
        <f>IF($B463&lt;&gt;"",_xlfn.XLOOKUP(B463,Table1[ID],Table1[address4]),"")</f>
        <v/>
      </c>
      <c r="O463" s="77" t="str">
        <f>IF($B463&lt;&gt;"",_xlfn.XLOOKUP(B463,Table1[ID],Table1[address5]),"")</f>
        <v/>
      </c>
      <c r="P463" s="77" t="str">
        <f>IF($B463&lt;&gt;"",_xlfn.XLOOKUP(B463,Table1[ID],Table1[address7]),"")</f>
        <v/>
      </c>
      <c r="Q463" s="77" t="str">
        <f>IF($B463&lt;&gt;"",_xlfn.XLOOKUP(B463,Table1[ID],Table1[address6]),"")</f>
        <v/>
      </c>
      <c r="R463" s="76" t="str">
        <f>IF($B463&lt;&gt;"",_xlfn.XLOOKUP(B463,Table1[ID],Table1[bdate]),"")</f>
        <v/>
      </c>
      <c r="S463" s="77" t="str">
        <f>IF($B463&lt;&gt;"",_xlfn.XLOOKUP(B463,Table1[ID],Table1[school_job]),"")</f>
        <v/>
      </c>
      <c r="T463" s="77" t="str">
        <f>IF($B463&lt;&gt;"",_xlfn.XLOOKUP(B463,Table1[ID],Table1[con_father]),"")</f>
        <v/>
      </c>
      <c r="U463" s="77" t="str">
        <f>IF($B463&lt;&gt;"",_xlfn.XLOOKUP(B463,Table1[ID],Table1[notes]),"")</f>
        <v/>
      </c>
      <c r="V463" s="80" t="str">
        <f>IF(B463&lt;&gt;"",IF(_xlfn.FLOOR.MATH(B463,100)=0,"غير موزع",_xlfn.XLOOKUP(_xlfn.FLOOR.MATH(B463,100),Classes!$A$1:$A$8,Classes!$B$1:$B$8,"error")),"")</f>
        <v/>
      </c>
    </row>
    <row r="464" spans="1:22" s="3" customFormat="1">
      <c r="A464" s="72" t="str">
        <f>IF(B464&lt;&gt;"",IF(_xlfn.XLOOKUP(TEXT(B464,"#"),'Standard report'!$B$5:$B$505,'Standard report'!$C$5:$C$505,"nn")="Company","=HYPERLINK("&amp;""""&amp;"https://raw.githubusercontent.com/KyrillosMorgan/preparatory/main/"&amp;B464&amp;".jpg"&amp;""""&amp;",IMAGE("&amp;""""&amp;"https://raw.githubusercontent.com/KyrillosMorgan/preparatory/main/"&amp;B464&amp;".jpg"&amp;""""&amp;"))",""),"")</f>
        <v/>
      </c>
      <c r="B464" s="77"/>
      <c r="C464" s="77" t="str">
        <f>IF(B464&lt;&gt;"",_xlfn.XLOOKUP(Class!B464,Table1[ID],Table1[fname]),"")</f>
        <v/>
      </c>
      <c r="D464" s="76" t="str" cm="1">
        <f t="array" ref="D464">IF((B464&lt;&gt;"")*(COUNTIF(Table2[ID],Class!B464)&lt;&gt;0),INDEX(Attendance_sorted!$A$1:$CV$500,MATCH(Class!B464,Attendance_sorted!$A$1:$A$500),COUNTIF(Table2[ID],Class!B464)+1),"")</f>
        <v/>
      </c>
      <c r="E464" s="77" t="str" cm="1">
        <f t="array" aca="1" ref="E464" ca="1">IF(B464&lt;&gt;"",SUM(('Attendance table'!$A$2:$A$501=Class!B464)*('Attendance table'!$B$2:$CW$501&lt;&gt;"")*('Attendance table'!$B$1:$CW$1&gt;DATE(YEAR(TODAY()),MONTH(TODAY()),DAY(TODAY())-MOD(WEEKDAY(TODAY())-6,7))-((Table3[حساب الحضور من اخر عدد مرات])*7))),"")</f>
        <v/>
      </c>
      <c r="F464" s="79" t="str" cm="1">
        <f t="array" ref="F464">IF(B464&lt;&gt;"",IF(E464*100/Table3[حساب الحضور من اخر عدد مرات]&gt;100,1,E464/Table3[حساب الحضور من اخر عدد مرات]),"")</f>
        <v/>
      </c>
      <c r="G464" s="77" t="str">
        <f>IF(B464&lt;&gt;"",_xlfn.XLOOKUP(B464,Table1[ID],Table1[tel2]),"")</f>
        <v/>
      </c>
      <c r="H464" s="77" t="str">
        <f>IF(B464&lt;&gt;"",_xlfn.XLOOKUP(B464,Table1[ID],Table1[tel4]),"")</f>
        <v/>
      </c>
      <c r="I464" s="77" t="str">
        <f>IF(B464&lt;&gt;"",_xlfn.XLOOKUP(B464,Table1[ID],Table1[tel3]),"")</f>
        <v/>
      </c>
      <c r="J464" s="77" t="str">
        <f>IF(B464&lt;&gt;"",_xlfn.XLOOKUP(B464,Table1[ID],Table1[tel1]),"")</f>
        <v/>
      </c>
      <c r="K464" s="77" t="str">
        <f>IF($B464&lt;&gt;"",_xlfn.XLOOKUP(B464,Table1[ID],Table1[address1]),"")</f>
        <v/>
      </c>
      <c r="L464" s="77" t="str">
        <f>IF($B464&lt;&gt;"",_xlfn.XLOOKUP(B464,Table1[ID],Table1[address2]),"")</f>
        <v/>
      </c>
      <c r="M464" s="77" t="str">
        <f>IF($B464&lt;&gt;"",_xlfn.XLOOKUP(B464,Table1[ID],Table1[address3]),"")</f>
        <v/>
      </c>
      <c r="N464" s="77" t="str">
        <f>IF($B464&lt;&gt;"",_xlfn.XLOOKUP(B464,Table1[ID],Table1[address4]),"")</f>
        <v/>
      </c>
      <c r="O464" s="77" t="str">
        <f>IF($B464&lt;&gt;"",_xlfn.XLOOKUP(B464,Table1[ID],Table1[address5]),"")</f>
        <v/>
      </c>
      <c r="P464" s="77" t="str">
        <f>IF($B464&lt;&gt;"",_xlfn.XLOOKUP(B464,Table1[ID],Table1[address7]),"")</f>
        <v/>
      </c>
      <c r="Q464" s="77" t="str">
        <f>IF($B464&lt;&gt;"",_xlfn.XLOOKUP(B464,Table1[ID],Table1[address6]),"")</f>
        <v/>
      </c>
      <c r="R464" s="76" t="str">
        <f>IF($B464&lt;&gt;"",_xlfn.XLOOKUP(B464,Table1[ID],Table1[bdate]),"")</f>
        <v/>
      </c>
      <c r="S464" s="77" t="str">
        <f>IF($B464&lt;&gt;"",_xlfn.XLOOKUP(B464,Table1[ID],Table1[school_job]),"")</f>
        <v/>
      </c>
      <c r="T464" s="77" t="str">
        <f>IF($B464&lt;&gt;"",_xlfn.XLOOKUP(B464,Table1[ID],Table1[con_father]),"")</f>
        <v/>
      </c>
      <c r="U464" s="77" t="str">
        <f>IF($B464&lt;&gt;"",_xlfn.XLOOKUP(B464,Table1[ID],Table1[notes]),"")</f>
        <v/>
      </c>
      <c r="V464" s="80" t="str">
        <f>IF(B464&lt;&gt;"",IF(_xlfn.FLOOR.MATH(B464,100)=0,"غير موزع",_xlfn.XLOOKUP(_xlfn.FLOOR.MATH(B464,100),Classes!$A$1:$A$8,Classes!$B$1:$B$8,"error")),"")</f>
        <v/>
      </c>
    </row>
    <row r="465" spans="1:22" s="3" customFormat="1">
      <c r="A465" s="72" t="str">
        <f>IF(B465&lt;&gt;"",IF(_xlfn.XLOOKUP(TEXT(B465,"#"),'Standard report'!$B$5:$B$505,'Standard report'!$C$5:$C$505,"nn")="Company","=HYPERLINK("&amp;""""&amp;"https://raw.githubusercontent.com/KyrillosMorgan/preparatory/main/"&amp;B465&amp;".jpg"&amp;""""&amp;",IMAGE("&amp;""""&amp;"https://raw.githubusercontent.com/KyrillosMorgan/preparatory/main/"&amp;B465&amp;".jpg"&amp;""""&amp;"))",""),"")</f>
        <v/>
      </c>
      <c r="B465" s="77"/>
      <c r="C465" s="77" t="str">
        <f>IF(B465&lt;&gt;"",_xlfn.XLOOKUP(Class!B465,Table1[ID],Table1[fname]),"")</f>
        <v/>
      </c>
      <c r="D465" s="76" t="str" cm="1">
        <f t="array" ref="D465">IF((B465&lt;&gt;"")*(COUNTIF(Table2[ID],Class!B465)&lt;&gt;0),INDEX(Attendance_sorted!$A$1:$CV$500,MATCH(Class!B465,Attendance_sorted!$A$1:$A$500),COUNTIF(Table2[ID],Class!B465)+1),"")</f>
        <v/>
      </c>
      <c r="E465" s="77" t="str" cm="1">
        <f t="array" aca="1" ref="E465" ca="1">IF(B465&lt;&gt;"",SUM(('Attendance table'!$A$2:$A$501=Class!B465)*('Attendance table'!$B$2:$CW$501&lt;&gt;"")*('Attendance table'!$B$1:$CW$1&gt;DATE(YEAR(TODAY()),MONTH(TODAY()),DAY(TODAY())-MOD(WEEKDAY(TODAY())-6,7))-((Table3[حساب الحضور من اخر عدد مرات])*7))),"")</f>
        <v/>
      </c>
      <c r="F465" s="79" t="str" cm="1">
        <f t="array" ref="F465">IF(B465&lt;&gt;"",IF(E465*100/Table3[حساب الحضور من اخر عدد مرات]&gt;100,1,E465/Table3[حساب الحضور من اخر عدد مرات]),"")</f>
        <v/>
      </c>
      <c r="G465" s="77" t="str">
        <f>IF(B465&lt;&gt;"",_xlfn.XLOOKUP(B465,Table1[ID],Table1[tel2]),"")</f>
        <v/>
      </c>
      <c r="H465" s="77" t="str">
        <f>IF(B465&lt;&gt;"",_xlfn.XLOOKUP(B465,Table1[ID],Table1[tel4]),"")</f>
        <v/>
      </c>
      <c r="I465" s="77" t="str">
        <f>IF(B465&lt;&gt;"",_xlfn.XLOOKUP(B465,Table1[ID],Table1[tel3]),"")</f>
        <v/>
      </c>
      <c r="J465" s="77" t="str">
        <f>IF(B465&lt;&gt;"",_xlfn.XLOOKUP(B465,Table1[ID],Table1[tel1]),"")</f>
        <v/>
      </c>
      <c r="K465" s="77" t="str">
        <f>IF($B465&lt;&gt;"",_xlfn.XLOOKUP(B465,Table1[ID],Table1[address1]),"")</f>
        <v/>
      </c>
      <c r="L465" s="77" t="str">
        <f>IF($B465&lt;&gt;"",_xlfn.XLOOKUP(B465,Table1[ID],Table1[address2]),"")</f>
        <v/>
      </c>
      <c r="M465" s="77" t="str">
        <f>IF($B465&lt;&gt;"",_xlfn.XLOOKUP(B465,Table1[ID],Table1[address3]),"")</f>
        <v/>
      </c>
      <c r="N465" s="77" t="str">
        <f>IF($B465&lt;&gt;"",_xlfn.XLOOKUP(B465,Table1[ID],Table1[address4]),"")</f>
        <v/>
      </c>
      <c r="O465" s="77" t="str">
        <f>IF($B465&lt;&gt;"",_xlfn.XLOOKUP(B465,Table1[ID],Table1[address5]),"")</f>
        <v/>
      </c>
      <c r="P465" s="77" t="str">
        <f>IF($B465&lt;&gt;"",_xlfn.XLOOKUP(B465,Table1[ID],Table1[address7]),"")</f>
        <v/>
      </c>
      <c r="Q465" s="77" t="str">
        <f>IF($B465&lt;&gt;"",_xlfn.XLOOKUP(B465,Table1[ID],Table1[address6]),"")</f>
        <v/>
      </c>
      <c r="R465" s="76" t="str">
        <f>IF($B465&lt;&gt;"",_xlfn.XLOOKUP(B465,Table1[ID],Table1[bdate]),"")</f>
        <v/>
      </c>
      <c r="S465" s="77" t="str">
        <f>IF($B465&lt;&gt;"",_xlfn.XLOOKUP(B465,Table1[ID],Table1[school_job]),"")</f>
        <v/>
      </c>
      <c r="T465" s="77" t="str">
        <f>IF($B465&lt;&gt;"",_xlfn.XLOOKUP(B465,Table1[ID],Table1[con_father]),"")</f>
        <v/>
      </c>
      <c r="U465" s="77" t="str">
        <f>IF($B465&lt;&gt;"",_xlfn.XLOOKUP(B465,Table1[ID],Table1[notes]),"")</f>
        <v/>
      </c>
      <c r="V465" s="80" t="str">
        <f>IF(B465&lt;&gt;"",IF(_xlfn.FLOOR.MATH(B465,100)=0,"غير موزع",_xlfn.XLOOKUP(_xlfn.FLOOR.MATH(B465,100),Classes!$A$1:$A$8,Classes!$B$1:$B$8,"error")),"")</f>
        <v/>
      </c>
    </row>
    <row r="466" spans="1:22" s="3" customFormat="1">
      <c r="A466" s="72" t="str">
        <f>IF(B466&lt;&gt;"",IF(_xlfn.XLOOKUP(TEXT(B466,"#"),'Standard report'!$B$5:$B$505,'Standard report'!$C$5:$C$505,"nn")="Company","=HYPERLINK("&amp;""""&amp;"https://raw.githubusercontent.com/KyrillosMorgan/preparatory/main/"&amp;B466&amp;".jpg"&amp;""""&amp;",IMAGE("&amp;""""&amp;"https://raw.githubusercontent.com/KyrillosMorgan/preparatory/main/"&amp;B466&amp;".jpg"&amp;""""&amp;"))",""),"")</f>
        <v/>
      </c>
      <c r="B466" s="77"/>
      <c r="C466" s="77" t="str">
        <f>IF(B466&lt;&gt;"",_xlfn.XLOOKUP(Class!B466,Table1[ID],Table1[fname]),"")</f>
        <v/>
      </c>
      <c r="D466" s="76" t="str" cm="1">
        <f t="array" ref="D466">IF((B466&lt;&gt;"")*(COUNTIF(Table2[ID],Class!B466)&lt;&gt;0),INDEX(Attendance_sorted!$A$1:$CV$500,MATCH(Class!B466,Attendance_sorted!$A$1:$A$500),COUNTIF(Table2[ID],Class!B466)+1),"")</f>
        <v/>
      </c>
      <c r="E466" s="77" t="str" cm="1">
        <f t="array" aca="1" ref="E466" ca="1">IF(B466&lt;&gt;"",SUM(('Attendance table'!$A$2:$A$501=Class!B466)*('Attendance table'!$B$2:$CW$501&lt;&gt;"")*('Attendance table'!$B$1:$CW$1&gt;DATE(YEAR(TODAY()),MONTH(TODAY()),DAY(TODAY())-MOD(WEEKDAY(TODAY())-6,7))-((Table3[حساب الحضور من اخر عدد مرات])*7))),"")</f>
        <v/>
      </c>
      <c r="F466" s="79" t="str" cm="1">
        <f t="array" ref="F466">IF(B466&lt;&gt;"",IF(E466*100/Table3[حساب الحضور من اخر عدد مرات]&gt;100,1,E466/Table3[حساب الحضور من اخر عدد مرات]),"")</f>
        <v/>
      </c>
      <c r="G466" s="77" t="str">
        <f>IF(B466&lt;&gt;"",_xlfn.XLOOKUP(B466,Table1[ID],Table1[tel2]),"")</f>
        <v/>
      </c>
      <c r="H466" s="77" t="str">
        <f>IF(B466&lt;&gt;"",_xlfn.XLOOKUP(B466,Table1[ID],Table1[tel4]),"")</f>
        <v/>
      </c>
      <c r="I466" s="77" t="str">
        <f>IF(B466&lt;&gt;"",_xlfn.XLOOKUP(B466,Table1[ID],Table1[tel3]),"")</f>
        <v/>
      </c>
      <c r="J466" s="77" t="str">
        <f>IF(B466&lt;&gt;"",_xlfn.XLOOKUP(B466,Table1[ID],Table1[tel1]),"")</f>
        <v/>
      </c>
      <c r="K466" s="77" t="str">
        <f>IF($B466&lt;&gt;"",_xlfn.XLOOKUP(B466,Table1[ID],Table1[address1]),"")</f>
        <v/>
      </c>
      <c r="L466" s="77" t="str">
        <f>IF($B466&lt;&gt;"",_xlfn.XLOOKUP(B466,Table1[ID],Table1[address2]),"")</f>
        <v/>
      </c>
      <c r="M466" s="77" t="str">
        <f>IF($B466&lt;&gt;"",_xlfn.XLOOKUP(B466,Table1[ID],Table1[address3]),"")</f>
        <v/>
      </c>
      <c r="N466" s="77" t="str">
        <f>IF($B466&lt;&gt;"",_xlfn.XLOOKUP(B466,Table1[ID],Table1[address4]),"")</f>
        <v/>
      </c>
      <c r="O466" s="77" t="str">
        <f>IF($B466&lt;&gt;"",_xlfn.XLOOKUP(B466,Table1[ID],Table1[address5]),"")</f>
        <v/>
      </c>
      <c r="P466" s="77" t="str">
        <f>IF($B466&lt;&gt;"",_xlfn.XLOOKUP(B466,Table1[ID],Table1[address7]),"")</f>
        <v/>
      </c>
      <c r="Q466" s="77" t="str">
        <f>IF($B466&lt;&gt;"",_xlfn.XLOOKUP(B466,Table1[ID],Table1[address6]),"")</f>
        <v/>
      </c>
      <c r="R466" s="76" t="str">
        <f>IF($B466&lt;&gt;"",_xlfn.XLOOKUP(B466,Table1[ID],Table1[bdate]),"")</f>
        <v/>
      </c>
      <c r="S466" s="77" t="str">
        <f>IF($B466&lt;&gt;"",_xlfn.XLOOKUP(B466,Table1[ID],Table1[school_job]),"")</f>
        <v/>
      </c>
      <c r="T466" s="77" t="str">
        <f>IF($B466&lt;&gt;"",_xlfn.XLOOKUP(B466,Table1[ID],Table1[con_father]),"")</f>
        <v/>
      </c>
      <c r="U466" s="77" t="str">
        <f>IF($B466&lt;&gt;"",_xlfn.XLOOKUP(B466,Table1[ID],Table1[notes]),"")</f>
        <v/>
      </c>
      <c r="V466" s="80" t="str">
        <f>IF(B466&lt;&gt;"",IF(_xlfn.FLOOR.MATH(B466,100)=0,"غير موزع",_xlfn.XLOOKUP(_xlfn.FLOOR.MATH(B466,100),Classes!$A$1:$A$8,Classes!$B$1:$B$8,"error")),"")</f>
        <v/>
      </c>
    </row>
    <row r="467" spans="1:22" s="3" customFormat="1">
      <c r="A467" s="72" t="str">
        <f>IF(B467&lt;&gt;"",IF(_xlfn.XLOOKUP(TEXT(B467,"#"),'Standard report'!$B$5:$B$505,'Standard report'!$C$5:$C$505,"nn")="Company","=HYPERLINK("&amp;""""&amp;"https://raw.githubusercontent.com/KyrillosMorgan/preparatory/main/"&amp;B467&amp;".jpg"&amp;""""&amp;",IMAGE("&amp;""""&amp;"https://raw.githubusercontent.com/KyrillosMorgan/preparatory/main/"&amp;B467&amp;".jpg"&amp;""""&amp;"))",""),"")</f>
        <v/>
      </c>
      <c r="B467" s="77"/>
      <c r="C467" s="77" t="str">
        <f>IF(B467&lt;&gt;"",_xlfn.XLOOKUP(Class!B467,Table1[ID],Table1[fname]),"")</f>
        <v/>
      </c>
      <c r="D467" s="76" t="str" cm="1">
        <f t="array" ref="D467">IF((B467&lt;&gt;"")*(COUNTIF(Table2[ID],Class!B467)&lt;&gt;0),INDEX(Attendance_sorted!$A$1:$CV$500,MATCH(Class!B467,Attendance_sorted!$A$1:$A$500),COUNTIF(Table2[ID],Class!B467)+1),"")</f>
        <v/>
      </c>
      <c r="E467" s="77" t="str" cm="1">
        <f t="array" aca="1" ref="E467" ca="1">IF(B467&lt;&gt;"",SUM(('Attendance table'!$A$2:$A$501=Class!B467)*('Attendance table'!$B$2:$CW$501&lt;&gt;"")*('Attendance table'!$B$1:$CW$1&gt;DATE(YEAR(TODAY()),MONTH(TODAY()),DAY(TODAY())-MOD(WEEKDAY(TODAY())-6,7))-((Table3[حساب الحضور من اخر عدد مرات])*7))),"")</f>
        <v/>
      </c>
      <c r="F467" s="79" t="str" cm="1">
        <f t="array" ref="F467">IF(B467&lt;&gt;"",IF(E467*100/Table3[حساب الحضور من اخر عدد مرات]&gt;100,1,E467/Table3[حساب الحضور من اخر عدد مرات]),"")</f>
        <v/>
      </c>
      <c r="G467" s="77" t="str">
        <f>IF(B467&lt;&gt;"",_xlfn.XLOOKUP(B467,Table1[ID],Table1[tel2]),"")</f>
        <v/>
      </c>
      <c r="H467" s="77" t="str">
        <f>IF(B467&lt;&gt;"",_xlfn.XLOOKUP(B467,Table1[ID],Table1[tel4]),"")</f>
        <v/>
      </c>
      <c r="I467" s="77" t="str">
        <f>IF(B467&lt;&gt;"",_xlfn.XLOOKUP(B467,Table1[ID],Table1[tel3]),"")</f>
        <v/>
      </c>
      <c r="J467" s="77" t="str">
        <f>IF(B467&lt;&gt;"",_xlfn.XLOOKUP(B467,Table1[ID],Table1[tel1]),"")</f>
        <v/>
      </c>
      <c r="K467" s="77" t="str">
        <f>IF($B467&lt;&gt;"",_xlfn.XLOOKUP(B467,Table1[ID],Table1[address1]),"")</f>
        <v/>
      </c>
      <c r="L467" s="77" t="str">
        <f>IF($B467&lt;&gt;"",_xlfn.XLOOKUP(B467,Table1[ID],Table1[address2]),"")</f>
        <v/>
      </c>
      <c r="M467" s="77" t="str">
        <f>IF($B467&lt;&gt;"",_xlfn.XLOOKUP(B467,Table1[ID],Table1[address3]),"")</f>
        <v/>
      </c>
      <c r="N467" s="77" t="str">
        <f>IF($B467&lt;&gt;"",_xlfn.XLOOKUP(B467,Table1[ID],Table1[address4]),"")</f>
        <v/>
      </c>
      <c r="O467" s="77" t="str">
        <f>IF($B467&lt;&gt;"",_xlfn.XLOOKUP(B467,Table1[ID],Table1[address5]),"")</f>
        <v/>
      </c>
      <c r="P467" s="77" t="str">
        <f>IF($B467&lt;&gt;"",_xlfn.XLOOKUP(B467,Table1[ID],Table1[address7]),"")</f>
        <v/>
      </c>
      <c r="Q467" s="77" t="str">
        <f>IF($B467&lt;&gt;"",_xlfn.XLOOKUP(B467,Table1[ID],Table1[address6]),"")</f>
        <v/>
      </c>
      <c r="R467" s="76" t="str">
        <f>IF($B467&lt;&gt;"",_xlfn.XLOOKUP(B467,Table1[ID],Table1[bdate]),"")</f>
        <v/>
      </c>
      <c r="S467" s="77" t="str">
        <f>IF($B467&lt;&gt;"",_xlfn.XLOOKUP(B467,Table1[ID],Table1[school_job]),"")</f>
        <v/>
      </c>
      <c r="T467" s="77" t="str">
        <f>IF($B467&lt;&gt;"",_xlfn.XLOOKUP(B467,Table1[ID],Table1[con_father]),"")</f>
        <v/>
      </c>
      <c r="U467" s="77" t="str">
        <f>IF($B467&lt;&gt;"",_xlfn.XLOOKUP(B467,Table1[ID],Table1[notes]),"")</f>
        <v/>
      </c>
      <c r="V467" s="80" t="str">
        <f>IF(B467&lt;&gt;"",IF(_xlfn.FLOOR.MATH(B467,100)=0,"غير موزع",_xlfn.XLOOKUP(_xlfn.FLOOR.MATH(B467,100),Classes!$A$1:$A$8,Classes!$B$1:$B$8,"error")),"")</f>
        <v/>
      </c>
    </row>
    <row r="468" spans="1:22" s="3" customFormat="1">
      <c r="A468" s="72" t="str">
        <f>IF(B468&lt;&gt;"",IF(_xlfn.XLOOKUP(TEXT(B468,"#"),'Standard report'!$B$5:$B$505,'Standard report'!$C$5:$C$505,"nn")="Company","=HYPERLINK("&amp;""""&amp;"https://raw.githubusercontent.com/KyrillosMorgan/preparatory/main/"&amp;B468&amp;".jpg"&amp;""""&amp;",IMAGE("&amp;""""&amp;"https://raw.githubusercontent.com/KyrillosMorgan/preparatory/main/"&amp;B468&amp;".jpg"&amp;""""&amp;"))",""),"")</f>
        <v/>
      </c>
      <c r="B468" s="77"/>
      <c r="C468" s="77" t="str">
        <f>IF(B468&lt;&gt;"",_xlfn.XLOOKUP(Class!B468,Table1[ID],Table1[fname]),"")</f>
        <v/>
      </c>
      <c r="D468" s="76" t="str" cm="1">
        <f t="array" ref="D468">IF((B468&lt;&gt;"")*(COUNTIF(Table2[ID],Class!B468)&lt;&gt;0),INDEX(Attendance_sorted!$A$1:$CV$500,MATCH(Class!B468,Attendance_sorted!$A$1:$A$500),COUNTIF(Table2[ID],Class!B468)+1),"")</f>
        <v/>
      </c>
      <c r="E468" s="77" t="str" cm="1">
        <f t="array" aca="1" ref="E468" ca="1">IF(B468&lt;&gt;"",SUM(('Attendance table'!$A$2:$A$501=Class!B468)*('Attendance table'!$B$2:$CW$501&lt;&gt;"")*('Attendance table'!$B$1:$CW$1&gt;DATE(YEAR(TODAY()),MONTH(TODAY()),DAY(TODAY())-MOD(WEEKDAY(TODAY())-6,7))-((Table3[حساب الحضور من اخر عدد مرات])*7))),"")</f>
        <v/>
      </c>
      <c r="F468" s="79" t="str" cm="1">
        <f t="array" ref="F468">IF(B468&lt;&gt;"",IF(E468*100/Table3[حساب الحضور من اخر عدد مرات]&gt;100,1,E468/Table3[حساب الحضور من اخر عدد مرات]),"")</f>
        <v/>
      </c>
      <c r="G468" s="77" t="str">
        <f>IF(B468&lt;&gt;"",_xlfn.XLOOKUP(B468,Table1[ID],Table1[tel2]),"")</f>
        <v/>
      </c>
      <c r="H468" s="77" t="str">
        <f>IF(B468&lt;&gt;"",_xlfn.XLOOKUP(B468,Table1[ID],Table1[tel4]),"")</f>
        <v/>
      </c>
      <c r="I468" s="77" t="str">
        <f>IF(B468&lt;&gt;"",_xlfn.XLOOKUP(B468,Table1[ID],Table1[tel3]),"")</f>
        <v/>
      </c>
      <c r="J468" s="77" t="str">
        <f>IF(B468&lt;&gt;"",_xlfn.XLOOKUP(B468,Table1[ID],Table1[tel1]),"")</f>
        <v/>
      </c>
      <c r="K468" s="77" t="str">
        <f>IF($B468&lt;&gt;"",_xlfn.XLOOKUP(B468,Table1[ID],Table1[address1]),"")</f>
        <v/>
      </c>
      <c r="L468" s="77" t="str">
        <f>IF($B468&lt;&gt;"",_xlfn.XLOOKUP(B468,Table1[ID],Table1[address2]),"")</f>
        <v/>
      </c>
      <c r="M468" s="77" t="str">
        <f>IF($B468&lt;&gt;"",_xlfn.XLOOKUP(B468,Table1[ID],Table1[address3]),"")</f>
        <v/>
      </c>
      <c r="N468" s="77" t="str">
        <f>IF($B468&lt;&gt;"",_xlfn.XLOOKUP(B468,Table1[ID],Table1[address4]),"")</f>
        <v/>
      </c>
      <c r="O468" s="77" t="str">
        <f>IF($B468&lt;&gt;"",_xlfn.XLOOKUP(B468,Table1[ID],Table1[address5]),"")</f>
        <v/>
      </c>
      <c r="P468" s="77" t="str">
        <f>IF($B468&lt;&gt;"",_xlfn.XLOOKUP(B468,Table1[ID],Table1[address7]),"")</f>
        <v/>
      </c>
      <c r="Q468" s="77" t="str">
        <f>IF($B468&lt;&gt;"",_xlfn.XLOOKUP(B468,Table1[ID],Table1[address6]),"")</f>
        <v/>
      </c>
      <c r="R468" s="76" t="str">
        <f>IF($B468&lt;&gt;"",_xlfn.XLOOKUP(B468,Table1[ID],Table1[bdate]),"")</f>
        <v/>
      </c>
      <c r="S468" s="77" t="str">
        <f>IF($B468&lt;&gt;"",_xlfn.XLOOKUP(B468,Table1[ID],Table1[school_job]),"")</f>
        <v/>
      </c>
      <c r="T468" s="77" t="str">
        <f>IF($B468&lt;&gt;"",_xlfn.XLOOKUP(B468,Table1[ID],Table1[con_father]),"")</f>
        <v/>
      </c>
      <c r="U468" s="77" t="str">
        <f>IF($B468&lt;&gt;"",_xlfn.XLOOKUP(B468,Table1[ID],Table1[notes]),"")</f>
        <v/>
      </c>
      <c r="V468" s="80" t="str">
        <f>IF(B468&lt;&gt;"",IF(_xlfn.FLOOR.MATH(B468,100)=0,"غير موزع",_xlfn.XLOOKUP(_xlfn.FLOOR.MATH(B468,100),Classes!$A$1:$A$8,Classes!$B$1:$B$8,"error")),"")</f>
        <v/>
      </c>
    </row>
    <row r="469" spans="1:22" s="3" customFormat="1">
      <c r="A469" s="72" t="str">
        <f>IF(B469&lt;&gt;"",IF(_xlfn.XLOOKUP(TEXT(B469,"#"),'Standard report'!$B$5:$B$505,'Standard report'!$C$5:$C$505,"nn")="Company","=HYPERLINK("&amp;""""&amp;"https://raw.githubusercontent.com/KyrillosMorgan/preparatory/main/"&amp;B469&amp;".jpg"&amp;""""&amp;",IMAGE("&amp;""""&amp;"https://raw.githubusercontent.com/KyrillosMorgan/preparatory/main/"&amp;B469&amp;".jpg"&amp;""""&amp;"))",""),"")</f>
        <v/>
      </c>
      <c r="B469" s="77"/>
      <c r="C469" s="77" t="str">
        <f>IF(B469&lt;&gt;"",_xlfn.XLOOKUP(Class!B469,Table1[ID],Table1[fname]),"")</f>
        <v/>
      </c>
      <c r="D469" s="76" t="str" cm="1">
        <f t="array" ref="D469">IF((B469&lt;&gt;"")*(COUNTIF(Table2[ID],Class!B469)&lt;&gt;0),INDEX(Attendance_sorted!$A$1:$CV$500,MATCH(Class!B469,Attendance_sorted!$A$1:$A$500),COUNTIF(Table2[ID],Class!B469)+1),"")</f>
        <v/>
      </c>
      <c r="E469" s="77" t="str" cm="1">
        <f t="array" aca="1" ref="E469" ca="1">IF(B469&lt;&gt;"",SUM(('Attendance table'!$A$2:$A$501=Class!B469)*('Attendance table'!$B$2:$CW$501&lt;&gt;"")*('Attendance table'!$B$1:$CW$1&gt;DATE(YEAR(TODAY()),MONTH(TODAY()),DAY(TODAY())-MOD(WEEKDAY(TODAY())-6,7))-((Table3[حساب الحضور من اخر عدد مرات])*7))),"")</f>
        <v/>
      </c>
      <c r="F469" s="79" t="str" cm="1">
        <f t="array" ref="F469">IF(B469&lt;&gt;"",IF(E469*100/Table3[حساب الحضور من اخر عدد مرات]&gt;100,1,E469/Table3[حساب الحضور من اخر عدد مرات]),"")</f>
        <v/>
      </c>
      <c r="G469" s="77" t="str">
        <f>IF(B469&lt;&gt;"",_xlfn.XLOOKUP(B469,Table1[ID],Table1[tel2]),"")</f>
        <v/>
      </c>
      <c r="H469" s="77" t="str">
        <f>IF(B469&lt;&gt;"",_xlfn.XLOOKUP(B469,Table1[ID],Table1[tel4]),"")</f>
        <v/>
      </c>
      <c r="I469" s="77" t="str">
        <f>IF(B469&lt;&gt;"",_xlfn.XLOOKUP(B469,Table1[ID],Table1[tel3]),"")</f>
        <v/>
      </c>
      <c r="J469" s="77" t="str">
        <f>IF(B469&lt;&gt;"",_xlfn.XLOOKUP(B469,Table1[ID],Table1[tel1]),"")</f>
        <v/>
      </c>
      <c r="K469" s="77" t="str">
        <f>IF($B469&lt;&gt;"",_xlfn.XLOOKUP(B469,Table1[ID],Table1[address1]),"")</f>
        <v/>
      </c>
      <c r="L469" s="77" t="str">
        <f>IF($B469&lt;&gt;"",_xlfn.XLOOKUP(B469,Table1[ID],Table1[address2]),"")</f>
        <v/>
      </c>
      <c r="M469" s="77" t="str">
        <f>IF($B469&lt;&gt;"",_xlfn.XLOOKUP(B469,Table1[ID],Table1[address3]),"")</f>
        <v/>
      </c>
      <c r="N469" s="77" t="str">
        <f>IF($B469&lt;&gt;"",_xlfn.XLOOKUP(B469,Table1[ID],Table1[address4]),"")</f>
        <v/>
      </c>
      <c r="O469" s="77" t="str">
        <f>IF($B469&lt;&gt;"",_xlfn.XLOOKUP(B469,Table1[ID],Table1[address5]),"")</f>
        <v/>
      </c>
      <c r="P469" s="77" t="str">
        <f>IF($B469&lt;&gt;"",_xlfn.XLOOKUP(B469,Table1[ID],Table1[address7]),"")</f>
        <v/>
      </c>
      <c r="Q469" s="77" t="str">
        <f>IF($B469&lt;&gt;"",_xlfn.XLOOKUP(B469,Table1[ID],Table1[address6]),"")</f>
        <v/>
      </c>
      <c r="R469" s="76" t="str">
        <f>IF($B469&lt;&gt;"",_xlfn.XLOOKUP(B469,Table1[ID],Table1[bdate]),"")</f>
        <v/>
      </c>
      <c r="S469" s="77" t="str">
        <f>IF($B469&lt;&gt;"",_xlfn.XLOOKUP(B469,Table1[ID],Table1[school_job]),"")</f>
        <v/>
      </c>
      <c r="T469" s="77" t="str">
        <f>IF($B469&lt;&gt;"",_xlfn.XLOOKUP(B469,Table1[ID],Table1[con_father]),"")</f>
        <v/>
      </c>
      <c r="U469" s="77" t="str">
        <f>IF($B469&lt;&gt;"",_xlfn.XLOOKUP(B469,Table1[ID],Table1[notes]),"")</f>
        <v/>
      </c>
      <c r="V469" s="80" t="str">
        <f>IF(B469&lt;&gt;"",IF(_xlfn.FLOOR.MATH(B469,100)=0,"غير موزع",_xlfn.XLOOKUP(_xlfn.FLOOR.MATH(B469,100),Classes!$A$1:$A$8,Classes!$B$1:$B$8,"error")),"")</f>
        <v/>
      </c>
    </row>
    <row r="470" spans="1:22" s="3" customFormat="1">
      <c r="A470" s="72" t="str">
        <f>IF(B470&lt;&gt;"",IF(_xlfn.XLOOKUP(TEXT(B470,"#"),'Standard report'!$B$5:$B$505,'Standard report'!$C$5:$C$505,"nn")="Company","=HYPERLINK("&amp;""""&amp;"https://raw.githubusercontent.com/KyrillosMorgan/preparatory/main/"&amp;B470&amp;".jpg"&amp;""""&amp;",IMAGE("&amp;""""&amp;"https://raw.githubusercontent.com/KyrillosMorgan/preparatory/main/"&amp;B470&amp;".jpg"&amp;""""&amp;"))",""),"")</f>
        <v/>
      </c>
      <c r="B470" s="77"/>
      <c r="C470" s="77" t="str">
        <f>IF(B470&lt;&gt;"",_xlfn.XLOOKUP(Class!B470,Table1[ID],Table1[fname]),"")</f>
        <v/>
      </c>
      <c r="D470" s="76" t="str" cm="1">
        <f t="array" ref="D470">IF((B470&lt;&gt;"")*(COUNTIF(Table2[ID],Class!B470)&lt;&gt;0),INDEX(Attendance_sorted!$A$1:$CV$500,MATCH(Class!B470,Attendance_sorted!$A$1:$A$500),COUNTIF(Table2[ID],Class!B470)+1),"")</f>
        <v/>
      </c>
      <c r="E470" s="77" t="str" cm="1">
        <f t="array" aca="1" ref="E470" ca="1">IF(B470&lt;&gt;"",SUM(('Attendance table'!$A$2:$A$501=Class!B470)*('Attendance table'!$B$2:$CW$501&lt;&gt;"")*('Attendance table'!$B$1:$CW$1&gt;DATE(YEAR(TODAY()),MONTH(TODAY()),DAY(TODAY())-MOD(WEEKDAY(TODAY())-6,7))-((Table3[حساب الحضور من اخر عدد مرات])*7))),"")</f>
        <v/>
      </c>
      <c r="F470" s="79" t="str" cm="1">
        <f t="array" ref="F470">IF(B470&lt;&gt;"",IF(E470*100/Table3[حساب الحضور من اخر عدد مرات]&gt;100,1,E470/Table3[حساب الحضور من اخر عدد مرات]),"")</f>
        <v/>
      </c>
      <c r="G470" s="77" t="str">
        <f>IF(B470&lt;&gt;"",_xlfn.XLOOKUP(B470,Table1[ID],Table1[tel2]),"")</f>
        <v/>
      </c>
      <c r="H470" s="77" t="str">
        <f>IF(B470&lt;&gt;"",_xlfn.XLOOKUP(B470,Table1[ID],Table1[tel4]),"")</f>
        <v/>
      </c>
      <c r="I470" s="77" t="str">
        <f>IF(B470&lt;&gt;"",_xlfn.XLOOKUP(B470,Table1[ID],Table1[tel3]),"")</f>
        <v/>
      </c>
      <c r="J470" s="77" t="str">
        <f>IF(B470&lt;&gt;"",_xlfn.XLOOKUP(B470,Table1[ID],Table1[tel1]),"")</f>
        <v/>
      </c>
      <c r="K470" s="77" t="str">
        <f>IF($B470&lt;&gt;"",_xlfn.XLOOKUP(B470,Table1[ID],Table1[address1]),"")</f>
        <v/>
      </c>
      <c r="L470" s="77" t="str">
        <f>IF($B470&lt;&gt;"",_xlfn.XLOOKUP(B470,Table1[ID],Table1[address2]),"")</f>
        <v/>
      </c>
      <c r="M470" s="77" t="str">
        <f>IF($B470&lt;&gt;"",_xlfn.XLOOKUP(B470,Table1[ID],Table1[address3]),"")</f>
        <v/>
      </c>
      <c r="N470" s="77" t="str">
        <f>IF($B470&lt;&gt;"",_xlfn.XLOOKUP(B470,Table1[ID],Table1[address4]),"")</f>
        <v/>
      </c>
      <c r="O470" s="77" t="str">
        <f>IF($B470&lt;&gt;"",_xlfn.XLOOKUP(B470,Table1[ID],Table1[address5]),"")</f>
        <v/>
      </c>
      <c r="P470" s="77" t="str">
        <f>IF($B470&lt;&gt;"",_xlfn.XLOOKUP(B470,Table1[ID],Table1[address7]),"")</f>
        <v/>
      </c>
      <c r="Q470" s="77" t="str">
        <f>IF($B470&lt;&gt;"",_xlfn.XLOOKUP(B470,Table1[ID],Table1[address6]),"")</f>
        <v/>
      </c>
      <c r="R470" s="76" t="str">
        <f>IF($B470&lt;&gt;"",_xlfn.XLOOKUP(B470,Table1[ID],Table1[bdate]),"")</f>
        <v/>
      </c>
      <c r="S470" s="77" t="str">
        <f>IF($B470&lt;&gt;"",_xlfn.XLOOKUP(B470,Table1[ID],Table1[school_job]),"")</f>
        <v/>
      </c>
      <c r="T470" s="77" t="str">
        <f>IF($B470&lt;&gt;"",_xlfn.XLOOKUP(B470,Table1[ID],Table1[con_father]),"")</f>
        <v/>
      </c>
      <c r="U470" s="77" t="str">
        <f>IF($B470&lt;&gt;"",_xlfn.XLOOKUP(B470,Table1[ID],Table1[notes]),"")</f>
        <v/>
      </c>
      <c r="V470" s="80" t="str">
        <f>IF(B470&lt;&gt;"",IF(_xlfn.FLOOR.MATH(B470,100)=0,"غير موزع",_xlfn.XLOOKUP(_xlfn.FLOOR.MATH(B470,100),Classes!$A$1:$A$8,Classes!$B$1:$B$8,"error")),"")</f>
        <v/>
      </c>
    </row>
    <row r="471" spans="1:22" s="3" customFormat="1">
      <c r="A471" s="72" t="str">
        <f>IF(B471&lt;&gt;"",IF(_xlfn.XLOOKUP(TEXT(B471,"#"),'Standard report'!$B$5:$B$505,'Standard report'!$C$5:$C$505,"nn")="Company","=HYPERLINK("&amp;""""&amp;"https://raw.githubusercontent.com/KyrillosMorgan/preparatory/main/"&amp;B471&amp;".jpg"&amp;""""&amp;",IMAGE("&amp;""""&amp;"https://raw.githubusercontent.com/KyrillosMorgan/preparatory/main/"&amp;B471&amp;".jpg"&amp;""""&amp;"))",""),"")</f>
        <v/>
      </c>
      <c r="B471" s="77"/>
      <c r="C471" s="77" t="str">
        <f>IF(B471&lt;&gt;"",_xlfn.XLOOKUP(Class!B471,Table1[ID],Table1[fname]),"")</f>
        <v/>
      </c>
      <c r="D471" s="76" t="str" cm="1">
        <f t="array" ref="D471">IF((B471&lt;&gt;"")*(COUNTIF(Table2[ID],Class!B471)&lt;&gt;0),INDEX(Attendance_sorted!$A$1:$CV$500,MATCH(Class!B471,Attendance_sorted!$A$1:$A$500),COUNTIF(Table2[ID],Class!B471)+1),"")</f>
        <v/>
      </c>
      <c r="E471" s="77" t="str" cm="1">
        <f t="array" aca="1" ref="E471" ca="1">IF(B471&lt;&gt;"",SUM(('Attendance table'!$A$2:$A$501=Class!B471)*('Attendance table'!$B$2:$CW$501&lt;&gt;"")*('Attendance table'!$B$1:$CW$1&gt;DATE(YEAR(TODAY()),MONTH(TODAY()),DAY(TODAY())-MOD(WEEKDAY(TODAY())-6,7))-((Table3[حساب الحضور من اخر عدد مرات])*7))),"")</f>
        <v/>
      </c>
      <c r="F471" s="79" t="str" cm="1">
        <f t="array" ref="F471">IF(B471&lt;&gt;"",IF(E471*100/Table3[حساب الحضور من اخر عدد مرات]&gt;100,1,E471/Table3[حساب الحضور من اخر عدد مرات]),"")</f>
        <v/>
      </c>
      <c r="G471" s="77" t="str">
        <f>IF(B471&lt;&gt;"",_xlfn.XLOOKUP(B471,Table1[ID],Table1[tel2]),"")</f>
        <v/>
      </c>
      <c r="H471" s="77" t="str">
        <f>IF(B471&lt;&gt;"",_xlfn.XLOOKUP(B471,Table1[ID],Table1[tel4]),"")</f>
        <v/>
      </c>
      <c r="I471" s="77" t="str">
        <f>IF(B471&lt;&gt;"",_xlfn.XLOOKUP(B471,Table1[ID],Table1[tel3]),"")</f>
        <v/>
      </c>
      <c r="J471" s="77" t="str">
        <f>IF(B471&lt;&gt;"",_xlfn.XLOOKUP(B471,Table1[ID],Table1[tel1]),"")</f>
        <v/>
      </c>
      <c r="K471" s="77" t="str">
        <f>IF($B471&lt;&gt;"",_xlfn.XLOOKUP(B471,Table1[ID],Table1[address1]),"")</f>
        <v/>
      </c>
      <c r="L471" s="77" t="str">
        <f>IF($B471&lt;&gt;"",_xlfn.XLOOKUP(B471,Table1[ID],Table1[address2]),"")</f>
        <v/>
      </c>
      <c r="M471" s="77" t="str">
        <f>IF($B471&lt;&gt;"",_xlfn.XLOOKUP(B471,Table1[ID],Table1[address3]),"")</f>
        <v/>
      </c>
      <c r="N471" s="77" t="str">
        <f>IF($B471&lt;&gt;"",_xlfn.XLOOKUP(B471,Table1[ID],Table1[address4]),"")</f>
        <v/>
      </c>
      <c r="O471" s="77" t="str">
        <f>IF($B471&lt;&gt;"",_xlfn.XLOOKUP(B471,Table1[ID],Table1[address5]),"")</f>
        <v/>
      </c>
      <c r="P471" s="77" t="str">
        <f>IF($B471&lt;&gt;"",_xlfn.XLOOKUP(B471,Table1[ID],Table1[address7]),"")</f>
        <v/>
      </c>
      <c r="Q471" s="77" t="str">
        <f>IF($B471&lt;&gt;"",_xlfn.XLOOKUP(B471,Table1[ID],Table1[address6]),"")</f>
        <v/>
      </c>
      <c r="R471" s="76" t="str">
        <f>IF($B471&lt;&gt;"",_xlfn.XLOOKUP(B471,Table1[ID],Table1[bdate]),"")</f>
        <v/>
      </c>
      <c r="S471" s="77" t="str">
        <f>IF($B471&lt;&gt;"",_xlfn.XLOOKUP(B471,Table1[ID],Table1[school_job]),"")</f>
        <v/>
      </c>
      <c r="T471" s="77" t="str">
        <f>IF($B471&lt;&gt;"",_xlfn.XLOOKUP(B471,Table1[ID],Table1[con_father]),"")</f>
        <v/>
      </c>
      <c r="U471" s="77" t="str">
        <f>IF($B471&lt;&gt;"",_xlfn.XLOOKUP(B471,Table1[ID],Table1[notes]),"")</f>
        <v/>
      </c>
      <c r="V471" s="80" t="str">
        <f>IF(B471&lt;&gt;"",IF(_xlfn.FLOOR.MATH(B471,100)=0,"غير موزع",_xlfn.XLOOKUP(_xlfn.FLOOR.MATH(B471,100),Classes!$A$1:$A$8,Classes!$B$1:$B$8,"error")),"")</f>
        <v/>
      </c>
    </row>
    <row r="472" spans="1:22" s="3" customFormat="1">
      <c r="A472" s="72" t="str">
        <f>IF(B472&lt;&gt;"",IF(_xlfn.XLOOKUP(TEXT(B472,"#"),'Standard report'!$B$5:$B$505,'Standard report'!$C$5:$C$505,"nn")="Company","=HYPERLINK("&amp;""""&amp;"https://raw.githubusercontent.com/KyrillosMorgan/preparatory/main/"&amp;B472&amp;".jpg"&amp;""""&amp;",IMAGE("&amp;""""&amp;"https://raw.githubusercontent.com/KyrillosMorgan/preparatory/main/"&amp;B472&amp;".jpg"&amp;""""&amp;"))",""),"")</f>
        <v/>
      </c>
      <c r="B472" s="77"/>
      <c r="C472" s="77" t="str">
        <f>IF(B472&lt;&gt;"",_xlfn.XLOOKUP(Class!B472,Table1[ID],Table1[fname]),"")</f>
        <v/>
      </c>
      <c r="D472" s="76" t="str" cm="1">
        <f t="array" ref="D472">IF((B472&lt;&gt;"")*(COUNTIF(Table2[ID],Class!B472)&lt;&gt;0),INDEX(Attendance_sorted!$A$1:$CV$500,MATCH(Class!B472,Attendance_sorted!$A$1:$A$500),COUNTIF(Table2[ID],Class!B472)+1),"")</f>
        <v/>
      </c>
      <c r="E472" s="77" t="str" cm="1">
        <f t="array" aca="1" ref="E472" ca="1">IF(B472&lt;&gt;"",SUM(('Attendance table'!$A$2:$A$501=Class!B472)*('Attendance table'!$B$2:$CW$501&lt;&gt;"")*('Attendance table'!$B$1:$CW$1&gt;DATE(YEAR(TODAY()),MONTH(TODAY()),DAY(TODAY())-MOD(WEEKDAY(TODAY())-6,7))-((Table3[حساب الحضور من اخر عدد مرات])*7))),"")</f>
        <v/>
      </c>
      <c r="F472" s="79" t="str" cm="1">
        <f t="array" ref="F472">IF(B472&lt;&gt;"",IF(E472*100/Table3[حساب الحضور من اخر عدد مرات]&gt;100,1,E472/Table3[حساب الحضور من اخر عدد مرات]),"")</f>
        <v/>
      </c>
      <c r="G472" s="77" t="str">
        <f>IF(B472&lt;&gt;"",_xlfn.XLOOKUP(B472,Table1[ID],Table1[tel2]),"")</f>
        <v/>
      </c>
      <c r="H472" s="77" t="str">
        <f>IF(B472&lt;&gt;"",_xlfn.XLOOKUP(B472,Table1[ID],Table1[tel4]),"")</f>
        <v/>
      </c>
      <c r="I472" s="77" t="str">
        <f>IF(B472&lt;&gt;"",_xlfn.XLOOKUP(B472,Table1[ID],Table1[tel3]),"")</f>
        <v/>
      </c>
      <c r="J472" s="77" t="str">
        <f>IF(B472&lt;&gt;"",_xlfn.XLOOKUP(B472,Table1[ID],Table1[tel1]),"")</f>
        <v/>
      </c>
      <c r="K472" s="77" t="str">
        <f>IF($B472&lt;&gt;"",_xlfn.XLOOKUP(B472,Table1[ID],Table1[address1]),"")</f>
        <v/>
      </c>
      <c r="L472" s="77" t="str">
        <f>IF($B472&lt;&gt;"",_xlfn.XLOOKUP(B472,Table1[ID],Table1[address2]),"")</f>
        <v/>
      </c>
      <c r="M472" s="77" t="str">
        <f>IF($B472&lt;&gt;"",_xlfn.XLOOKUP(B472,Table1[ID],Table1[address3]),"")</f>
        <v/>
      </c>
      <c r="N472" s="77" t="str">
        <f>IF($B472&lt;&gt;"",_xlfn.XLOOKUP(B472,Table1[ID],Table1[address4]),"")</f>
        <v/>
      </c>
      <c r="O472" s="77" t="str">
        <f>IF($B472&lt;&gt;"",_xlfn.XLOOKUP(B472,Table1[ID],Table1[address5]),"")</f>
        <v/>
      </c>
      <c r="P472" s="77" t="str">
        <f>IF($B472&lt;&gt;"",_xlfn.XLOOKUP(B472,Table1[ID],Table1[address7]),"")</f>
        <v/>
      </c>
      <c r="Q472" s="77" t="str">
        <f>IF($B472&lt;&gt;"",_xlfn.XLOOKUP(B472,Table1[ID],Table1[address6]),"")</f>
        <v/>
      </c>
      <c r="R472" s="76" t="str">
        <f>IF($B472&lt;&gt;"",_xlfn.XLOOKUP(B472,Table1[ID],Table1[bdate]),"")</f>
        <v/>
      </c>
      <c r="S472" s="77" t="str">
        <f>IF($B472&lt;&gt;"",_xlfn.XLOOKUP(B472,Table1[ID],Table1[school_job]),"")</f>
        <v/>
      </c>
      <c r="T472" s="77" t="str">
        <f>IF($B472&lt;&gt;"",_xlfn.XLOOKUP(B472,Table1[ID],Table1[con_father]),"")</f>
        <v/>
      </c>
      <c r="U472" s="77" t="str">
        <f>IF($B472&lt;&gt;"",_xlfn.XLOOKUP(B472,Table1[ID],Table1[notes]),"")</f>
        <v/>
      </c>
      <c r="V472" s="80" t="str">
        <f>IF(B472&lt;&gt;"",IF(_xlfn.FLOOR.MATH(B472,100)=0,"غير موزع",_xlfn.XLOOKUP(_xlfn.FLOOR.MATH(B472,100),Classes!$A$1:$A$8,Classes!$B$1:$B$8,"error")),"")</f>
        <v/>
      </c>
    </row>
    <row r="473" spans="1:22" s="3" customFormat="1">
      <c r="A473" s="72" t="str">
        <f>IF(B473&lt;&gt;"",IF(_xlfn.XLOOKUP(TEXT(B473,"#"),'Standard report'!$B$5:$B$505,'Standard report'!$C$5:$C$505,"nn")="Company","=HYPERLINK("&amp;""""&amp;"https://raw.githubusercontent.com/KyrillosMorgan/preparatory/main/"&amp;B473&amp;".jpg"&amp;""""&amp;",IMAGE("&amp;""""&amp;"https://raw.githubusercontent.com/KyrillosMorgan/preparatory/main/"&amp;B473&amp;".jpg"&amp;""""&amp;"))",""),"")</f>
        <v/>
      </c>
      <c r="B473" s="77"/>
      <c r="C473" s="77" t="str">
        <f>IF(B473&lt;&gt;"",_xlfn.XLOOKUP(Class!B473,Table1[ID],Table1[fname]),"")</f>
        <v/>
      </c>
      <c r="D473" s="76" t="str" cm="1">
        <f t="array" ref="D473">IF((B473&lt;&gt;"")*(COUNTIF(Table2[ID],Class!B473)&lt;&gt;0),INDEX(Attendance_sorted!$A$1:$CV$500,MATCH(Class!B473,Attendance_sorted!$A$1:$A$500),COUNTIF(Table2[ID],Class!B473)+1),"")</f>
        <v/>
      </c>
      <c r="E473" s="77" t="str" cm="1">
        <f t="array" aca="1" ref="E473" ca="1">IF(B473&lt;&gt;"",SUM(('Attendance table'!$A$2:$A$501=Class!B473)*('Attendance table'!$B$2:$CW$501&lt;&gt;"")*('Attendance table'!$B$1:$CW$1&gt;DATE(YEAR(TODAY()),MONTH(TODAY()),DAY(TODAY())-MOD(WEEKDAY(TODAY())-6,7))-((Table3[حساب الحضور من اخر عدد مرات])*7))),"")</f>
        <v/>
      </c>
      <c r="F473" s="79" t="str" cm="1">
        <f t="array" ref="F473">IF(B473&lt;&gt;"",IF(E473*100/Table3[حساب الحضور من اخر عدد مرات]&gt;100,1,E473/Table3[حساب الحضور من اخر عدد مرات]),"")</f>
        <v/>
      </c>
      <c r="G473" s="77" t="str">
        <f>IF(B473&lt;&gt;"",_xlfn.XLOOKUP(B473,Table1[ID],Table1[tel2]),"")</f>
        <v/>
      </c>
      <c r="H473" s="77" t="str">
        <f>IF(B473&lt;&gt;"",_xlfn.XLOOKUP(B473,Table1[ID],Table1[tel4]),"")</f>
        <v/>
      </c>
      <c r="I473" s="77" t="str">
        <f>IF(B473&lt;&gt;"",_xlfn.XLOOKUP(B473,Table1[ID],Table1[tel3]),"")</f>
        <v/>
      </c>
      <c r="J473" s="77" t="str">
        <f>IF(B473&lt;&gt;"",_xlfn.XLOOKUP(B473,Table1[ID],Table1[tel1]),"")</f>
        <v/>
      </c>
      <c r="K473" s="77" t="str">
        <f>IF($B473&lt;&gt;"",_xlfn.XLOOKUP(B473,Table1[ID],Table1[address1]),"")</f>
        <v/>
      </c>
      <c r="L473" s="77" t="str">
        <f>IF($B473&lt;&gt;"",_xlfn.XLOOKUP(B473,Table1[ID],Table1[address2]),"")</f>
        <v/>
      </c>
      <c r="M473" s="77" t="str">
        <f>IF($B473&lt;&gt;"",_xlfn.XLOOKUP(B473,Table1[ID],Table1[address3]),"")</f>
        <v/>
      </c>
      <c r="N473" s="77" t="str">
        <f>IF($B473&lt;&gt;"",_xlfn.XLOOKUP(B473,Table1[ID],Table1[address4]),"")</f>
        <v/>
      </c>
      <c r="O473" s="77" t="str">
        <f>IF($B473&lt;&gt;"",_xlfn.XLOOKUP(B473,Table1[ID],Table1[address5]),"")</f>
        <v/>
      </c>
      <c r="P473" s="77" t="str">
        <f>IF($B473&lt;&gt;"",_xlfn.XLOOKUP(B473,Table1[ID],Table1[address7]),"")</f>
        <v/>
      </c>
      <c r="Q473" s="77" t="str">
        <f>IF($B473&lt;&gt;"",_xlfn.XLOOKUP(B473,Table1[ID],Table1[address6]),"")</f>
        <v/>
      </c>
      <c r="R473" s="76" t="str">
        <f>IF($B473&lt;&gt;"",_xlfn.XLOOKUP(B473,Table1[ID],Table1[bdate]),"")</f>
        <v/>
      </c>
      <c r="S473" s="77" t="str">
        <f>IF($B473&lt;&gt;"",_xlfn.XLOOKUP(B473,Table1[ID],Table1[school_job]),"")</f>
        <v/>
      </c>
      <c r="T473" s="77" t="str">
        <f>IF($B473&lt;&gt;"",_xlfn.XLOOKUP(B473,Table1[ID],Table1[con_father]),"")</f>
        <v/>
      </c>
      <c r="U473" s="77" t="str">
        <f>IF($B473&lt;&gt;"",_xlfn.XLOOKUP(B473,Table1[ID],Table1[notes]),"")</f>
        <v/>
      </c>
      <c r="V473" s="80" t="str">
        <f>IF(B473&lt;&gt;"",IF(_xlfn.FLOOR.MATH(B473,100)=0,"غير موزع",_xlfn.XLOOKUP(_xlfn.FLOOR.MATH(B473,100),Classes!$A$1:$A$8,Classes!$B$1:$B$8,"error")),"")</f>
        <v/>
      </c>
    </row>
    <row r="474" spans="1:22" s="3" customFormat="1">
      <c r="A474" s="72" t="str">
        <f>IF(B474&lt;&gt;"",IF(_xlfn.XLOOKUP(TEXT(B474,"#"),'Standard report'!$B$5:$B$505,'Standard report'!$C$5:$C$505,"nn")="Company","=HYPERLINK("&amp;""""&amp;"https://raw.githubusercontent.com/KyrillosMorgan/preparatory/main/"&amp;B474&amp;".jpg"&amp;""""&amp;",IMAGE("&amp;""""&amp;"https://raw.githubusercontent.com/KyrillosMorgan/preparatory/main/"&amp;B474&amp;".jpg"&amp;""""&amp;"))",""),"")</f>
        <v/>
      </c>
      <c r="B474" s="77"/>
      <c r="C474" s="77" t="str">
        <f>IF(B474&lt;&gt;"",_xlfn.XLOOKUP(Class!B474,Table1[ID],Table1[fname]),"")</f>
        <v/>
      </c>
      <c r="D474" s="76" t="str" cm="1">
        <f t="array" ref="D474">IF((B474&lt;&gt;"")*(COUNTIF(Table2[ID],Class!B474)&lt;&gt;0),INDEX(Attendance_sorted!$A$1:$CV$500,MATCH(Class!B474,Attendance_sorted!$A$1:$A$500),COUNTIF(Table2[ID],Class!B474)+1),"")</f>
        <v/>
      </c>
      <c r="E474" s="77" t="str" cm="1">
        <f t="array" aca="1" ref="E474" ca="1">IF(B474&lt;&gt;"",SUM(('Attendance table'!$A$2:$A$501=Class!B474)*('Attendance table'!$B$2:$CW$501&lt;&gt;"")*('Attendance table'!$B$1:$CW$1&gt;DATE(YEAR(TODAY()),MONTH(TODAY()),DAY(TODAY())-MOD(WEEKDAY(TODAY())-6,7))-((Table3[حساب الحضور من اخر عدد مرات])*7))),"")</f>
        <v/>
      </c>
      <c r="F474" s="79" t="str" cm="1">
        <f t="array" ref="F474">IF(B474&lt;&gt;"",IF(E474*100/Table3[حساب الحضور من اخر عدد مرات]&gt;100,1,E474/Table3[حساب الحضور من اخر عدد مرات]),"")</f>
        <v/>
      </c>
      <c r="G474" s="77" t="str">
        <f>IF(B474&lt;&gt;"",_xlfn.XLOOKUP(B474,Table1[ID],Table1[tel2]),"")</f>
        <v/>
      </c>
      <c r="H474" s="77" t="str">
        <f>IF(B474&lt;&gt;"",_xlfn.XLOOKUP(B474,Table1[ID],Table1[tel4]),"")</f>
        <v/>
      </c>
      <c r="I474" s="77" t="str">
        <f>IF(B474&lt;&gt;"",_xlfn.XLOOKUP(B474,Table1[ID],Table1[tel3]),"")</f>
        <v/>
      </c>
      <c r="J474" s="77" t="str">
        <f>IF(B474&lt;&gt;"",_xlfn.XLOOKUP(B474,Table1[ID],Table1[tel1]),"")</f>
        <v/>
      </c>
      <c r="K474" s="77" t="str">
        <f>IF($B474&lt;&gt;"",_xlfn.XLOOKUP(B474,Table1[ID],Table1[address1]),"")</f>
        <v/>
      </c>
      <c r="L474" s="77" t="str">
        <f>IF($B474&lt;&gt;"",_xlfn.XLOOKUP(B474,Table1[ID],Table1[address2]),"")</f>
        <v/>
      </c>
      <c r="M474" s="77" t="str">
        <f>IF($B474&lt;&gt;"",_xlfn.XLOOKUP(B474,Table1[ID],Table1[address3]),"")</f>
        <v/>
      </c>
      <c r="N474" s="77" t="str">
        <f>IF($B474&lt;&gt;"",_xlfn.XLOOKUP(B474,Table1[ID],Table1[address4]),"")</f>
        <v/>
      </c>
      <c r="O474" s="77" t="str">
        <f>IF($B474&lt;&gt;"",_xlfn.XLOOKUP(B474,Table1[ID],Table1[address5]),"")</f>
        <v/>
      </c>
      <c r="P474" s="77" t="str">
        <f>IF($B474&lt;&gt;"",_xlfn.XLOOKUP(B474,Table1[ID],Table1[address7]),"")</f>
        <v/>
      </c>
      <c r="Q474" s="77" t="str">
        <f>IF($B474&lt;&gt;"",_xlfn.XLOOKUP(B474,Table1[ID],Table1[address6]),"")</f>
        <v/>
      </c>
      <c r="R474" s="76" t="str">
        <f>IF($B474&lt;&gt;"",_xlfn.XLOOKUP(B474,Table1[ID],Table1[bdate]),"")</f>
        <v/>
      </c>
      <c r="S474" s="77" t="str">
        <f>IF($B474&lt;&gt;"",_xlfn.XLOOKUP(B474,Table1[ID],Table1[school_job]),"")</f>
        <v/>
      </c>
      <c r="T474" s="77" t="str">
        <f>IF($B474&lt;&gt;"",_xlfn.XLOOKUP(B474,Table1[ID],Table1[con_father]),"")</f>
        <v/>
      </c>
      <c r="U474" s="77" t="str">
        <f>IF($B474&lt;&gt;"",_xlfn.XLOOKUP(B474,Table1[ID],Table1[notes]),"")</f>
        <v/>
      </c>
      <c r="V474" s="80" t="str">
        <f>IF(B474&lt;&gt;"",IF(_xlfn.FLOOR.MATH(B474,100)=0,"غير موزع",_xlfn.XLOOKUP(_xlfn.FLOOR.MATH(B474,100),Classes!$A$1:$A$8,Classes!$B$1:$B$8,"error")),"")</f>
        <v/>
      </c>
    </row>
    <row r="475" spans="1:22" s="3" customFormat="1">
      <c r="A475" s="72" t="str">
        <f>IF(B475&lt;&gt;"",IF(_xlfn.XLOOKUP(TEXT(B475,"#"),'Standard report'!$B$5:$B$505,'Standard report'!$C$5:$C$505,"nn")="Company","=HYPERLINK("&amp;""""&amp;"https://raw.githubusercontent.com/KyrillosMorgan/preparatory/main/"&amp;B475&amp;".jpg"&amp;""""&amp;",IMAGE("&amp;""""&amp;"https://raw.githubusercontent.com/KyrillosMorgan/preparatory/main/"&amp;B475&amp;".jpg"&amp;""""&amp;"))",""),"")</f>
        <v/>
      </c>
      <c r="B475" s="77"/>
      <c r="C475" s="77" t="str">
        <f>IF(B475&lt;&gt;"",_xlfn.XLOOKUP(Class!B475,Table1[ID],Table1[fname]),"")</f>
        <v/>
      </c>
      <c r="D475" s="76" t="str" cm="1">
        <f t="array" ref="D475">IF((B475&lt;&gt;"")*(COUNTIF(Table2[ID],Class!B475)&lt;&gt;0),INDEX(Attendance_sorted!$A$1:$CV$500,MATCH(Class!B475,Attendance_sorted!$A$1:$A$500),COUNTIF(Table2[ID],Class!B475)+1),"")</f>
        <v/>
      </c>
      <c r="E475" s="77" t="str" cm="1">
        <f t="array" aca="1" ref="E475" ca="1">IF(B475&lt;&gt;"",SUM(('Attendance table'!$A$2:$A$501=Class!B475)*('Attendance table'!$B$2:$CW$501&lt;&gt;"")*('Attendance table'!$B$1:$CW$1&gt;DATE(YEAR(TODAY()),MONTH(TODAY()),DAY(TODAY())-MOD(WEEKDAY(TODAY())-6,7))-((Table3[حساب الحضور من اخر عدد مرات])*7))),"")</f>
        <v/>
      </c>
      <c r="F475" s="79" t="str" cm="1">
        <f t="array" ref="F475">IF(B475&lt;&gt;"",IF(E475*100/Table3[حساب الحضور من اخر عدد مرات]&gt;100,1,E475/Table3[حساب الحضور من اخر عدد مرات]),"")</f>
        <v/>
      </c>
      <c r="G475" s="77" t="str">
        <f>IF(B475&lt;&gt;"",_xlfn.XLOOKUP(B475,Table1[ID],Table1[tel2]),"")</f>
        <v/>
      </c>
      <c r="H475" s="77" t="str">
        <f>IF(B475&lt;&gt;"",_xlfn.XLOOKUP(B475,Table1[ID],Table1[tel4]),"")</f>
        <v/>
      </c>
      <c r="I475" s="77" t="str">
        <f>IF(B475&lt;&gt;"",_xlfn.XLOOKUP(B475,Table1[ID],Table1[tel3]),"")</f>
        <v/>
      </c>
      <c r="J475" s="77" t="str">
        <f>IF(B475&lt;&gt;"",_xlfn.XLOOKUP(B475,Table1[ID],Table1[tel1]),"")</f>
        <v/>
      </c>
      <c r="K475" s="77" t="str">
        <f>IF($B475&lt;&gt;"",_xlfn.XLOOKUP(B475,Table1[ID],Table1[address1]),"")</f>
        <v/>
      </c>
      <c r="L475" s="77" t="str">
        <f>IF($B475&lt;&gt;"",_xlfn.XLOOKUP(B475,Table1[ID],Table1[address2]),"")</f>
        <v/>
      </c>
      <c r="M475" s="77" t="str">
        <f>IF($B475&lt;&gt;"",_xlfn.XLOOKUP(B475,Table1[ID],Table1[address3]),"")</f>
        <v/>
      </c>
      <c r="N475" s="77" t="str">
        <f>IF($B475&lt;&gt;"",_xlfn.XLOOKUP(B475,Table1[ID],Table1[address4]),"")</f>
        <v/>
      </c>
      <c r="O475" s="77" t="str">
        <f>IF($B475&lt;&gt;"",_xlfn.XLOOKUP(B475,Table1[ID],Table1[address5]),"")</f>
        <v/>
      </c>
      <c r="P475" s="77" t="str">
        <f>IF($B475&lt;&gt;"",_xlfn.XLOOKUP(B475,Table1[ID],Table1[address7]),"")</f>
        <v/>
      </c>
      <c r="Q475" s="77" t="str">
        <f>IF($B475&lt;&gt;"",_xlfn.XLOOKUP(B475,Table1[ID],Table1[address6]),"")</f>
        <v/>
      </c>
      <c r="R475" s="76" t="str">
        <f>IF($B475&lt;&gt;"",_xlfn.XLOOKUP(B475,Table1[ID],Table1[bdate]),"")</f>
        <v/>
      </c>
      <c r="S475" s="77" t="str">
        <f>IF($B475&lt;&gt;"",_xlfn.XLOOKUP(B475,Table1[ID],Table1[school_job]),"")</f>
        <v/>
      </c>
      <c r="T475" s="77" t="str">
        <f>IF($B475&lt;&gt;"",_xlfn.XLOOKUP(B475,Table1[ID],Table1[con_father]),"")</f>
        <v/>
      </c>
      <c r="U475" s="77" t="str">
        <f>IF($B475&lt;&gt;"",_xlfn.XLOOKUP(B475,Table1[ID],Table1[notes]),"")</f>
        <v/>
      </c>
      <c r="V475" s="80" t="str">
        <f>IF(B475&lt;&gt;"",IF(_xlfn.FLOOR.MATH(B475,100)=0,"غير موزع",_xlfn.XLOOKUP(_xlfn.FLOOR.MATH(B475,100),Classes!$A$1:$A$8,Classes!$B$1:$B$8,"error")),"")</f>
        <v/>
      </c>
    </row>
    <row r="476" spans="1:22" s="3" customFormat="1">
      <c r="A476" s="72" t="str">
        <f>IF(B476&lt;&gt;"",IF(_xlfn.XLOOKUP(TEXT(B476,"#"),'Standard report'!$B$5:$B$505,'Standard report'!$C$5:$C$505,"nn")="Company","=HYPERLINK("&amp;""""&amp;"https://raw.githubusercontent.com/KyrillosMorgan/preparatory/main/"&amp;B476&amp;".jpg"&amp;""""&amp;",IMAGE("&amp;""""&amp;"https://raw.githubusercontent.com/KyrillosMorgan/preparatory/main/"&amp;B476&amp;".jpg"&amp;""""&amp;"))",""),"")</f>
        <v/>
      </c>
      <c r="B476" s="77"/>
      <c r="C476" s="77" t="str">
        <f>IF(B476&lt;&gt;"",_xlfn.XLOOKUP(Class!B476,Table1[ID],Table1[fname]),"")</f>
        <v/>
      </c>
      <c r="D476" s="76" t="str" cm="1">
        <f t="array" ref="D476">IF((B476&lt;&gt;"")*(COUNTIF(Table2[ID],Class!B476)&lt;&gt;0),INDEX(Attendance_sorted!$A$1:$CV$500,MATCH(Class!B476,Attendance_sorted!$A$1:$A$500),COUNTIF(Table2[ID],Class!B476)+1),"")</f>
        <v/>
      </c>
      <c r="E476" s="77" t="str" cm="1">
        <f t="array" aca="1" ref="E476" ca="1">IF(B476&lt;&gt;"",SUM(('Attendance table'!$A$2:$A$501=Class!B476)*('Attendance table'!$B$2:$CW$501&lt;&gt;"")*('Attendance table'!$B$1:$CW$1&gt;DATE(YEAR(TODAY()),MONTH(TODAY()),DAY(TODAY())-MOD(WEEKDAY(TODAY())-6,7))-((Table3[حساب الحضور من اخر عدد مرات])*7))),"")</f>
        <v/>
      </c>
      <c r="F476" s="79" t="str" cm="1">
        <f t="array" ref="F476">IF(B476&lt;&gt;"",IF(E476*100/Table3[حساب الحضور من اخر عدد مرات]&gt;100,1,E476/Table3[حساب الحضور من اخر عدد مرات]),"")</f>
        <v/>
      </c>
      <c r="G476" s="77" t="str">
        <f>IF(B476&lt;&gt;"",_xlfn.XLOOKUP(B476,Table1[ID],Table1[tel2]),"")</f>
        <v/>
      </c>
      <c r="H476" s="77" t="str">
        <f>IF(B476&lt;&gt;"",_xlfn.XLOOKUP(B476,Table1[ID],Table1[tel4]),"")</f>
        <v/>
      </c>
      <c r="I476" s="77" t="str">
        <f>IF(B476&lt;&gt;"",_xlfn.XLOOKUP(B476,Table1[ID],Table1[tel3]),"")</f>
        <v/>
      </c>
      <c r="J476" s="77" t="str">
        <f>IF(B476&lt;&gt;"",_xlfn.XLOOKUP(B476,Table1[ID],Table1[tel1]),"")</f>
        <v/>
      </c>
      <c r="K476" s="77" t="str">
        <f>IF($B476&lt;&gt;"",_xlfn.XLOOKUP(B476,Table1[ID],Table1[address1]),"")</f>
        <v/>
      </c>
      <c r="L476" s="77" t="str">
        <f>IF($B476&lt;&gt;"",_xlfn.XLOOKUP(B476,Table1[ID],Table1[address2]),"")</f>
        <v/>
      </c>
      <c r="M476" s="77" t="str">
        <f>IF($B476&lt;&gt;"",_xlfn.XLOOKUP(B476,Table1[ID],Table1[address3]),"")</f>
        <v/>
      </c>
      <c r="N476" s="77" t="str">
        <f>IF($B476&lt;&gt;"",_xlfn.XLOOKUP(B476,Table1[ID],Table1[address4]),"")</f>
        <v/>
      </c>
      <c r="O476" s="77" t="str">
        <f>IF($B476&lt;&gt;"",_xlfn.XLOOKUP(B476,Table1[ID],Table1[address5]),"")</f>
        <v/>
      </c>
      <c r="P476" s="77" t="str">
        <f>IF($B476&lt;&gt;"",_xlfn.XLOOKUP(B476,Table1[ID],Table1[address7]),"")</f>
        <v/>
      </c>
      <c r="Q476" s="77" t="str">
        <f>IF($B476&lt;&gt;"",_xlfn.XLOOKUP(B476,Table1[ID],Table1[address6]),"")</f>
        <v/>
      </c>
      <c r="R476" s="76" t="str">
        <f>IF($B476&lt;&gt;"",_xlfn.XLOOKUP(B476,Table1[ID],Table1[bdate]),"")</f>
        <v/>
      </c>
      <c r="S476" s="77" t="str">
        <f>IF($B476&lt;&gt;"",_xlfn.XLOOKUP(B476,Table1[ID],Table1[school_job]),"")</f>
        <v/>
      </c>
      <c r="T476" s="77" t="str">
        <f>IF($B476&lt;&gt;"",_xlfn.XLOOKUP(B476,Table1[ID],Table1[con_father]),"")</f>
        <v/>
      </c>
      <c r="U476" s="77" t="str">
        <f>IF($B476&lt;&gt;"",_xlfn.XLOOKUP(B476,Table1[ID],Table1[notes]),"")</f>
        <v/>
      </c>
      <c r="V476" s="80" t="str">
        <f>IF(B476&lt;&gt;"",IF(_xlfn.FLOOR.MATH(B476,100)=0,"غير موزع",_xlfn.XLOOKUP(_xlfn.FLOOR.MATH(B476,100),Classes!$A$1:$A$8,Classes!$B$1:$B$8,"error")),"")</f>
        <v/>
      </c>
    </row>
    <row r="477" spans="1:22" s="3" customFormat="1">
      <c r="A477" s="72" t="str">
        <f>IF(B477&lt;&gt;"",IF(_xlfn.XLOOKUP(TEXT(B477,"#"),'Standard report'!$B$5:$B$505,'Standard report'!$C$5:$C$505,"nn")="Company","=HYPERLINK("&amp;""""&amp;"https://raw.githubusercontent.com/KyrillosMorgan/preparatory/main/"&amp;B477&amp;".jpg"&amp;""""&amp;",IMAGE("&amp;""""&amp;"https://raw.githubusercontent.com/KyrillosMorgan/preparatory/main/"&amp;B477&amp;".jpg"&amp;""""&amp;"))",""),"")</f>
        <v/>
      </c>
      <c r="B477" s="77"/>
      <c r="C477" s="77" t="str">
        <f>IF(B477&lt;&gt;"",_xlfn.XLOOKUP(Class!B477,Table1[ID],Table1[fname]),"")</f>
        <v/>
      </c>
      <c r="D477" s="76" t="str" cm="1">
        <f t="array" ref="D477">IF((B477&lt;&gt;"")*(COUNTIF(Table2[ID],Class!B477)&lt;&gt;0),INDEX(Attendance_sorted!$A$1:$CV$500,MATCH(Class!B477,Attendance_sorted!$A$1:$A$500),COUNTIF(Table2[ID],Class!B477)+1),"")</f>
        <v/>
      </c>
      <c r="E477" s="77" t="str" cm="1">
        <f t="array" aca="1" ref="E477" ca="1">IF(B477&lt;&gt;"",SUM(('Attendance table'!$A$2:$A$501=Class!B477)*('Attendance table'!$B$2:$CW$501&lt;&gt;"")*('Attendance table'!$B$1:$CW$1&gt;DATE(YEAR(TODAY()),MONTH(TODAY()),DAY(TODAY())-MOD(WEEKDAY(TODAY())-6,7))-((Table3[حساب الحضور من اخر عدد مرات])*7))),"")</f>
        <v/>
      </c>
      <c r="F477" s="79" t="str" cm="1">
        <f t="array" ref="F477">IF(B477&lt;&gt;"",IF(E477*100/Table3[حساب الحضور من اخر عدد مرات]&gt;100,1,E477/Table3[حساب الحضور من اخر عدد مرات]),"")</f>
        <v/>
      </c>
      <c r="G477" s="77" t="str">
        <f>IF(B477&lt;&gt;"",_xlfn.XLOOKUP(B477,Table1[ID],Table1[tel2]),"")</f>
        <v/>
      </c>
      <c r="H477" s="77" t="str">
        <f>IF(B477&lt;&gt;"",_xlfn.XLOOKUP(B477,Table1[ID],Table1[tel4]),"")</f>
        <v/>
      </c>
      <c r="I477" s="77" t="str">
        <f>IF(B477&lt;&gt;"",_xlfn.XLOOKUP(B477,Table1[ID],Table1[tel3]),"")</f>
        <v/>
      </c>
      <c r="J477" s="77" t="str">
        <f>IF(B477&lt;&gt;"",_xlfn.XLOOKUP(B477,Table1[ID],Table1[tel1]),"")</f>
        <v/>
      </c>
      <c r="K477" s="77" t="str">
        <f>IF($B477&lt;&gt;"",_xlfn.XLOOKUP(B477,Table1[ID],Table1[address1]),"")</f>
        <v/>
      </c>
      <c r="L477" s="77" t="str">
        <f>IF($B477&lt;&gt;"",_xlfn.XLOOKUP(B477,Table1[ID],Table1[address2]),"")</f>
        <v/>
      </c>
      <c r="M477" s="77" t="str">
        <f>IF($B477&lt;&gt;"",_xlfn.XLOOKUP(B477,Table1[ID],Table1[address3]),"")</f>
        <v/>
      </c>
      <c r="N477" s="77" t="str">
        <f>IF($B477&lt;&gt;"",_xlfn.XLOOKUP(B477,Table1[ID],Table1[address4]),"")</f>
        <v/>
      </c>
      <c r="O477" s="77" t="str">
        <f>IF($B477&lt;&gt;"",_xlfn.XLOOKUP(B477,Table1[ID],Table1[address5]),"")</f>
        <v/>
      </c>
      <c r="P477" s="77" t="str">
        <f>IF($B477&lt;&gt;"",_xlfn.XLOOKUP(B477,Table1[ID],Table1[address7]),"")</f>
        <v/>
      </c>
      <c r="Q477" s="77" t="str">
        <f>IF($B477&lt;&gt;"",_xlfn.XLOOKUP(B477,Table1[ID],Table1[address6]),"")</f>
        <v/>
      </c>
      <c r="R477" s="76" t="str">
        <f>IF($B477&lt;&gt;"",_xlfn.XLOOKUP(B477,Table1[ID],Table1[bdate]),"")</f>
        <v/>
      </c>
      <c r="S477" s="77" t="str">
        <f>IF($B477&lt;&gt;"",_xlfn.XLOOKUP(B477,Table1[ID],Table1[school_job]),"")</f>
        <v/>
      </c>
      <c r="T477" s="77" t="str">
        <f>IF($B477&lt;&gt;"",_xlfn.XLOOKUP(B477,Table1[ID],Table1[con_father]),"")</f>
        <v/>
      </c>
      <c r="U477" s="77" t="str">
        <f>IF($B477&lt;&gt;"",_xlfn.XLOOKUP(B477,Table1[ID],Table1[notes]),"")</f>
        <v/>
      </c>
      <c r="V477" s="80" t="str">
        <f>IF(B477&lt;&gt;"",IF(_xlfn.FLOOR.MATH(B477,100)=0,"غير موزع",_xlfn.XLOOKUP(_xlfn.FLOOR.MATH(B477,100),Classes!$A$1:$A$8,Classes!$B$1:$B$8,"error")),"")</f>
        <v/>
      </c>
    </row>
    <row r="478" spans="1:22" s="3" customFormat="1">
      <c r="A478" s="72" t="str">
        <f>IF(B478&lt;&gt;"",IF(_xlfn.XLOOKUP(TEXT(B478,"#"),'Standard report'!$B$5:$B$505,'Standard report'!$C$5:$C$505,"nn")="Company","=HYPERLINK("&amp;""""&amp;"https://raw.githubusercontent.com/KyrillosMorgan/preparatory/main/"&amp;B478&amp;".jpg"&amp;""""&amp;",IMAGE("&amp;""""&amp;"https://raw.githubusercontent.com/KyrillosMorgan/preparatory/main/"&amp;B478&amp;".jpg"&amp;""""&amp;"))",""),"")</f>
        <v/>
      </c>
      <c r="B478" s="77"/>
      <c r="C478" s="77" t="str">
        <f>IF(B478&lt;&gt;"",_xlfn.XLOOKUP(Class!B478,Table1[ID],Table1[fname]),"")</f>
        <v/>
      </c>
      <c r="D478" s="76" t="str" cm="1">
        <f t="array" ref="D478">IF((B478&lt;&gt;"")*(COUNTIF(Table2[ID],Class!B478)&lt;&gt;0),INDEX(Attendance_sorted!$A$1:$CV$500,MATCH(Class!B478,Attendance_sorted!$A$1:$A$500),COUNTIF(Table2[ID],Class!B478)+1),"")</f>
        <v/>
      </c>
      <c r="E478" s="77" t="str" cm="1">
        <f t="array" aca="1" ref="E478" ca="1">IF(B478&lt;&gt;"",SUM(('Attendance table'!$A$2:$A$501=Class!B478)*('Attendance table'!$B$2:$CW$501&lt;&gt;"")*('Attendance table'!$B$1:$CW$1&gt;DATE(YEAR(TODAY()),MONTH(TODAY()),DAY(TODAY())-MOD(WEEKDAY(TODAY())-6,7))-((Table3[حساب الحضور من اخر عدد مرات])*7))),"")</f>
        <v/>
      </c>
      <c r="F478" s="79" t="str" cm="1">
        <f t="array" ref="F478">IF(B478&lt;&gt;"",IF(E478*100/Table3[حساب الحضور من اخر عدد مرات]&gt;100,1,E478/Table3[حساب الحضور من اخر عدد مرات]),"")</f>
        <v/>
      </c>
      <c r="G478" s="77" t="str">
        <f>IF(B478&lt;&gt;"",_xlfn.XLOOKUP(B478,Table1[ID],Table1[tel2]),"")</f>
        <v/>
      </c>
      <c r="H478" s="77" t="str">
        <f>IF(B478&lt;&gt;"",_xlfn.XLOOKUP(B478,Table1[ID],Table1[tel4]),"")</f>
        <v/>
      </c>
      <c r="I478" s="77" t="str">
        <f>IF(B478&lt;&gt;"",_xlfn.XLOOKUP(B478,Table1[ID],Table1[tel3]),"")</f>
        <v/>
      </c>
      <c r="J478" s="77" t="str">
        <f>IF(B478&lt;&gt;"",_xlfn.XLOOKUP(B478,Table1[ID],Table1[tel1]),"")</f>
        <v/>
      </c>
      <c r="K478" s="77" t="str">
        <f>IF($B478&lt;&gt;"",_xlfn.XLOOKUP(B478,Table1[ID],Table1[address1]),"")</f>
        <v/>
      </c>
      <c r="L478" s="77" t="str">
        <f>IF($B478&lt;&gt;"",_xlfn.XLOOKUP(B478,Table1[ID],Table1[address2]),"")</f>
        <v/>
      </c>
      <c r="M478" s="77" t="str">
        <f>IF($B478&lt;&gt;"",_xlfn.XLOOKUP(B478,Table1[ID],Table1[address3]),"")</f>
        <v/>
      </c>
      <c r="N478" s="77" t="str">
        <f>IF($B478&lt;&gt;"",_xlfn.XLOOKUP(B478,Table1[ID],Table1[address4]),"")</f>
        <v/>
      </c>
      <c r="O478" s="77" t="str">
        <f>IF($B478&lt;&gt;"",_xlfn.XLOOKUP(B478,Table1[ID],Table1[address5]),"")</f>
        <v/>
      </c>
      <c r="P478" s="77" t="str">
        <f>IF($B478&lt;&gt;"",_xlfn.XLOOKUP(B478,Table1[ID],Table1[address7]),"")</f>
        <v/>
      </c>
      <c r="Q478" s="77" t="str">
        <f>IF($B478&lt;&gt;"",_xlfn.XLOOKUP(B478,Table1[ID],Table1[address6]),"")</f>
        <v/>
      </c>
      <c r="R478" s="76" t="str">
        <f>IF($B478&lt;&gt;"",_xlfn.XLOOKUP(B478,Table1[ID],Table1[bdate]),"")</f>
        <v/>
      </c>
      <c r="S478" s="77" t="str">
        <f>IF($B478&lt;&gt;"",_xlfn.XLOOKUP(B478,Table1[ID],Table1[school_job]),"")</f>
        <v/>
      </c>
      <c r="T478" s="77" t="str">
        <f>IF($B478&lt;&gt;"",_xlfn.XLOOKUP(B478,Table1[ID],Table1[con_father]),"")</f>
        <v/>
      </c>
      <c r="U478" s="77" t="str">
        <f>IF($B478&lt;&gt;"",_xlfn.XLOOKUP(B478,Table1[ID],Table1[notes]),"")</f>
        <v/>
      </c>
      <c r="V478" s="80" t="str">
        <f>IF(B478&lt;&gt;"",IF(_xlfn.FLOOR.MATH(B478,100)=0,"غير موزع",_xlfn.XLOOKUP(_xlfn.FLOOR.MATH(B478,100),Classes!$A$1:$A$8,Classes!$B$1:$B$8,"error")),"")</f>
        <v/>
      </c>
    </row>
    <row r="479" spans="1:22" s="3" customFormat="1">
      <c r="A479" s="72" t="str">
        <f>IF(B479&lt;&gt;"",IF(_xlfn.XLOOKUP(TEXT(B479,"#"),'Standard report'!$B$5:$B$505,'Standard report'!$C$5:$C$505,"nn")="Company","=HYPERLINK("&amp;""""&amp;"https://raw.githubusercontent.com/KyrillosMorgan/preparatory/main/"&amp;B479&amp;".jpg"&amp;""""&amp;",IMAGE("&amp;""""&amp;"https://raw.githubusercontent.com/KyrillosMorgan/preparatory/main/"&amp;B479&amp;".jpg"&amp;""""&amp;"))",""),"")</f>
        <v/>
      </c>
      <c r="B479" s="77"/>
      <c r="C479" s="77" t="str">
        <f>IF(B479&lt;&gt;"",_xlfn.XLOOKUP(Class!B479,Table1[ID],Table1[fname]),"")</f>
        <v/>
      </c>
      <c r="D479" s="76" t="str" cm="1">
        <f t="array" ref="D479">IF((B479&lt;&gt;"")*(COUNTIF(Table2[ID],Class!B479)&lt;&gt;0),INDEX(Attendance_sorted!$A$1:$CV$500,MATCH(Class!B479,Attendance_sorted!$A$1:$A$500),COUNTIF(Table2[ID],Class!B479)+1),"")</f>
        <v/>
      </c>
      <c r="E479" s="77" t="str" cm="1">
        <f t="array" aca="1" ref="E479" ca="1">IF(B479&lt;&gt;"",SUM(('Attendance table'!$A$2:$A$501=Class!B479)*('Attendance table'!$B$2:$CW$501&lt;&gt;"")*('Attendance table'!$B$1:$CW$1&gt;DATE(YEAR(TODAY()),MONTH(TODAY()),DAY(TODAY())-MOD(WEEKDAY(TODAY())-6,7))-((Table3[حساب الحضور من اخر عدد مرات])*7))),"")</f>
        <v/>
      </c>
      <c r="F479" s="79" t="str" cm="1">
        <f t="array" ref="F479">IF(B479&lt;&gt;"",IF(E479*100/Table3[حساب الحضور من اخر عدد مرات]&gt;100,1,E479/Table3[حساب الحضور من اخر عدد مرات]),"")</f>
        <v/>
      </c>
      <c r="G479" s="77" t="str">
        <f>IF(B479&lt;&gt;"",_xlfn.XLOOKUP(B479,Table1[ID],Table1[tel2]),"")</f>
        <v/>
      </c>
      <c r="H479" s="77" t="str">
        <f>IF(B479&lt;&gt;"",_xlfn.XLOOKUP(B479,Table1[ID],Table1[tel4]),"")</f>
        <v/>
      </c>
      <c r="I479" s="77" t="str">
        <f>IF(B479&lt;&gt;"",_xlfn.XLOOKUP(B479,Table1[ID],Table1[tel3]),"")</f>
        <v/>
      </c>
      <c r="J479" s="77" t="str">
        <f>IF(B479&lt;&gt;"",_xlfn.XLOOKUP(B479,Table1[ID],Table1[tel1]),"")</f>
        <v/>
      </c>
      <c r="K479" s="77" t="str">
        <f>IF($B479&lt;&gt;"",_xlfn.XLOOKUP(B479,Table1[ID],Table1[address1]),"")</f>
        <v/>
      </c>
      <c r="L479" s="77" t="str">
        <f>IF($B479&lt;&gt;"",_xlfn.XLOOKUP(B479,Table1[ID],Table1[address2]),"")</f>
        <v/>
      </c>
      <c r="M479" s="77" t="str">
        <f>IF($B479&lt;&gt;"",_xlfn.XLOOKUP(B479,Table1[ID],Table1[address3]),"")</f>
        <v/>
      </c>
      <c r="N479" s="77" t="str">
        <f>IF($B479&lt;&gt;"",_xlfn.XLOOKUP(B479,Table1[ID],Table1[address4]),"")</f>
        <v/>
      </c>
      <c r="O479" s="77" t="str">
        <f>IF($B479&lt;&gt;"",_xlfn.XLOOKUP(B479,Table1[ID],Table1[address5]),"")</f>
        <v/>
      </c>
      <c r="P479" s="77" t="str">
        <f>IF($B479&lt;&gt;"",_xlfn.XLOOKUP(B479,Table1[ID],Table1[address7]),"")</f>
        <v/>
      </c>
      <c r="Q479" s="77" t="str">
        <f>IF($B479&lt;&gt;"",_xlfn.XLOOKUP(B479,Table1[ID],Table1[address6]),"")</f>
        <v/>
      </c>
      <c r="R479" s="76" t="str">
        <f>IF($B479&lt;&gt;"",_xlfn.XLOOKUP(B479,Table1[ID],Table1[bdate]),"")</f>
        <v/>
      </c>
      <c r="S479" s="77" t="str">
        <f>IF($B479&lt;&gt;"",_xlfn.XLOOKUP(B479,Table1[ID],Table1[school_job]),"")</f>
        <v/>
      </c>
      <c r="T479" s="77" t="str">
        <f>IF($B479&lt;&gt;"",_xlfn.XLOOKUP(B479,Table1[ID],Table1[con_father]),"")</f>
        <v/>
      </c>
      <c r="U479" s="77" t="str">
        <f>IF($B479&lt;&gt;"",_xlfn.XLOOKUP(B479,Table1[ID],Table1[notes]),"")</f>
        <v/>
      </c>
      <c r="V479" s="80" t="str">
        <f>IF(B479&lt;&gt;"",IF(_xlfn.FLOOR.MATH(B479,100)=0,"غير موزع",_xlfn.XLOOKUP(_xlfn.FLOOR.MATH(B479,100),Classes!$A$1:$A$8,Classes!$B$1:$B$8,"error")),"")</f>
        <v/>
      </c>
    </row>
    <row r="480" spans="1:22" s="3" customFormat="1">
      <c r="A480" s="72" t="str">
        <f>IF(B480&lt;&gt;"",IF(_xlfn.XLOOKUP(TEXT(B480,"#"),'Standard report'!$B$5:$B$505,'Standard report'!$C$5:$C$505,"nn")="Company","=HYPERLINK("&amp;""""&amp;"https://raw.githubusercontent.com/KyrillosMorgan/preparatory/main/"&amp;B480&amp;".jpg"&amp;""""&amp;",IMAGE("&amp;""""&amp;"https://raw.githubusercontent.com/KyrillosMorgan/preparatory/main/"&amp;B480&amp;".jpg"&amp;""""&amp;"))",""),"")</f>
        <v/>
      </c>
      <c r="B480" s="77"/>
      <c r="C480" s="77" t="str">
        <f>IF(B480&lt;&gt;"",_xlfn.XLOOKUP(Class!B480,Table1[ID],Table1[fname]),"")</f>
        <v/>
      </c>
      <c r="D480" s="76" t="str" cm="1">
        <f t="array" ref="D480">IF((B480&lt;&gt;"")*(COUNTIF(Table2[ID],Class!B480)&lt;&gt;0),INDEX(Attendance_sorted!$A$1:$CV$500,MATCH(Class!B480,Attendance_sorted!$A$1:$A$500),COUNTIF(Table2[ID],Class!B480)+1),"")</f>
        <v/>
      </c>
      <c r="E480" s="77" t="str" cm="1">
        <f t="array" aca="1" ref="E480" ca="1">IF(B480&lt;&gt;"",SUM(('Attendance table'!$A$2:$A$501=Class!B480)*('Attendance table'!$B$2:$CW$501&lt;&gt;"")*('Attendance table'!$B$1:$CW$1&gt;DATE(YEAR(TODAY()),MONTH(TODAY()),DAY(TODAY())-MOD(WEEKDAY(TODAY())-6,7))-((Table3[حساب الحضور من اخر عدد مرات])*7))),"")</f>
        <v/>
      </c>
      <c r="F480" s="79" t="str" cm="1">
        <f t="array" ref="F480">IF(B480&lt;&gt;"",IF(E480*100/Table3[حساب الحضور من اخر عدد مرات]&gt;100,1,E480/Table3[حساب الحضور من اخر عدد مرات]),"")</f>
        <v/>
      </c>
      <c r="G480" s="77" t="str">
        <f>IF(B480&lt;&gt;"",_xlfn.XLOOKUP(B480,Table1[ID],Table1[tel2]),"")</f>
        <v/>
      </c>
      <c r="H480" s="77" t="str">
        <f>IF(B480&lt;&gt;"",_xlfn.XLOOKUP(B480,Table1[ID],Table1[tel4]),"")</f>
        <v/>
      </c>
      <c r="I480" s="77" t="str">
        <f>IF(B480&lt;&gt;"",_xlfn.XLOOKUP(B480,Table1[ID],Table1[tel3]),"")</f>
        <v/>
      </c>
      <c r="J480" s="77" t="str">
        <f>IF(B480&lt;&gt;"",_xlfn.XLOOKUP(B480,Table1[ID],Table1[tel1]),"")</f>
        <v/>
      </c>
      <c r="K480" s="77" t="str">
        <f>IF($B480&lt;&gt;"",_xlfn.XLOOKUP(B480,Table1[ID],Table1[address1]),"")</f>
        <v/>
      </c>
      <c r="L480" s="77" t="str">
        <f>IF($B480&lt;&gt;"",_xlfn.XLOOKUP(B480,Table1[ID],Table1[address2]),"")</f>
        <v/>
      </c>
      <c r="M480" s="77" t="str">
        <f>IF($B480&lt;&gt;"",_xlfn.XLOOKUP(B480,Table1[ID],Table1[address3]),"")</f>
        <v/>
      </c>
      <c r="N480" s="77" t="str">
        <f>IF($B480&lt;&gt;"",_xlfn.XLOOKUP(B480,Table1[ID],Table1[address4]),"")</f>
        <v/>
      </c>
      <c r="O480" s="77" t="str">
        <f>IF($B480&lt;&gt;"",_xlfn.XLOOKUP(B480,Table1[ID],Table1[address5]),"")</f>
        <v/>
      </c>
      <c r="P480" s="77" t="str">
        <f>IF($B480&lt;&gt;"",_xlfn.XLOOKUP(B480,Table1[ID],Table1[address7]),"")</f>
        <v/>
      </c>
      <c r="Q480" s="77" t="str">
        <f>IF($B480&lt;&gt;"",_xlfn.XLOOKUP(B480,Table1[ID],Table1[address6]),"")</f>
        <v/>
      </c>
      <c r="R480" s="76" t="str">
        <f>IF($B480&lt;&gt;"",_xlfn.XLOOKUP(B480,Table1[ID],Table1[bdate]),"")</f>
        <v/>
      </c>
      <c r="S480" s="77" t="str">
        <f>IF($B480&lt;&gt;"",_xlfn.XLOOKUP(B480,Table1[ID],Table1[school_job]),"")</f>
        <v/>
      </c>
      <c r="T480" s="77" t="str">
        <f>IF($B480&lt;&gt;"",_xlfn.XLOOKUP(B480,Table1[ID],Table1[con_father]),"")</f>
        <v/>
      </c>
      <c r="U480" s="77" t="str">
        <f>IF($B480&lt;&gt;"",_xlfn.XLOOKUP(B480,Table1[ID],Table1[notes]),"")</f>
        <v/>
      </c>
      <c r="V480" s="80" t="str">
        <f>IF(B480&lt;&gt;"",IF(_xlfn.FLOOR.MATH(B480,100)=0,"غير موزع",_xlfn.XLOOKUP(_xlfn.FLOOR.MATH(B480,100),Classes!$A$1:$A$8,Classes!$B$1:$B$8,"error")),"")</f>
        <v/>
      </c>
    </row>
    <row r="481" spans="1:22" s="3" customFormat="1">
      <c r="A481" s="72" t="str">
        <f>IF(B481&lt;&gt;"",IF(_xlfn.XLOOKUP(TEXT(B481,"#"),'Standard report'!$B$5:$B$505,'Standard report'!$C$5:$C$505,"nn")="Company","=HYPERLINK("&amp;""""&amp;"https://raw.githubusercontent.com/KyrillosMorgan/preparatory/main/"&amp;B481&amp;".jpg"&amp;""""&amp;",IMAGE("&amp;""""&amp;"https://raw.githubusercontent.com/KyrillosMorgan/preparatory/main/"&amp;B481&amp;".jpg"&amp;""""&amp;"))",""),"")</f>
        <v/>
      </c>
      <c r="B481" s="77"/>
      <c r="C481" s="77" t="str">
        <f>IF(B481&lt;&gt;"",_xlfn.XLOOKUP(Class!B481,Table1[ID],Table1[fname]),"")</f>
        <v/>
      </c>
      <c r="D481" s="76" t="str" cm="1">
        <f t="array" ref="D481">IF((B481&lt;&gt;"")*(COUNTIF(Table2[ID],Class!B481)&lt;&gt;0),INDEX(Attendance_sorted!$A$1:$CV$500,MATCH(Class!B481,Attendance_sorted!$A$1:$A$500),COUNTIF(Table2[ID],Class!B481)+1),"")</f>
        <v/>
      </c>
      <c r="E481" s="77" t="str" cm="1">
        <f t="array" aca="1" ref="E481" ca="1">IF(B481&lt;&gt;"",SUM(('Attendance table'!$A$2:$A$501=Class!B481)*('Attendance table'!$B$2:$CW$501&lt;&gt;"")*('Attendance table'!$B$1:$CW$1&gt;DATE(YEAR(TODAY()),MONTH(TODAY()),DAY(TODAY())-MOD(WEEKDAY(TODAY())-6,7))-((Table3[حساب الحضور من اخر عدد مرات])*7))),"")</f>
        <v/>
      </c>
      <c r="F481" s="79" t="str" cm="1">
        <f t="array" ref="F481">IF(B481&lt;&gt;"",IF(E481*100/Table3[حساب الحضور من اخر عدد مرات]&gt;100,1,E481/Table3[حساب الحضور من اخر عدد مرات]),"")</f>
        <v/>
      </c>
      <c r="G481" s="77" t="str">
        <f>IF(B481&lt;&gt;"",_xlfn.XLOOKUP(B481,Table1[ID],Table1[tel2]),"")</f>
        <v/>
      </c>
      <c r="H481" s="77" t="str">
        <f>IF(B481&lt;&gt;"",_xlfn.XLOOKUP(B481,Table1[ID],Table1[tel4]),"")</f>
        <v/>
      </c>
      <c r="I481" s="77" t="str">
        <f>IF(B481&lt;&gt;"",_xlfn.XLOOKUP(B481,Table1[ID],Table1[tel3]),"")</f>
        <v/>
      </c>
      <c r="J481" s="77" t="str">
        <f>IF(B481&lt;&gt;"",_xlfn.XLOOKUP(B481,Table1[ID],Table1[tel1]),"")</f>
        <v/>
      </c>
      <c r="K481" s="77" t="str">
        <f>IF($B481&lt;&gt;"",_xlfn.XLOOKUP(B481,Table1[ID],Table1[address1]),"")</f>
        <v/>
      </c>
      <c r="L481" s="77" t="str">
        <f>IF($B481&lt;&gt;"",_xlfn.XLOOKUP(B481,Table1[ID],Table1[address2]),"")</f>
        <v/>
      </c>
      <c r="M481" s="77" t="str">
        <f>IF($B481&lt;&gt;"",_xlfn.XLOOKUP(B481,Table1[ID],Table1[address3]),"")</f>
        <v/>
      </c>
      <c r="N481" s="77" t="str">
        <f>IF($B481&lt;&gt;"",_xlfn.XLOOKUP(B481,Table1[ID],Table1[address4]),"")</f>
        <v/>
      </c>
      <c r="O481" s="77" t="str">
        <f>IF($B481&lt;&gt;"",_xlfn.XLOOKUP(B481,Table1[ID],Table1[address5]),"")</f>
        <v/>
      </c>
      <c r="P481" s="77" t="str">
        <f>IF($B481&lt;&gt;"",_xlfn.XLOOKUP(B481,Table1[ID],Table1[address7]),"")</f>
        <v/>
      </c>
      <c r="Q481" s="77" t="str">
        <f>IF($B481&lt;&gt;"",_xlfn.XLOOKUP(B481,Table1[ID],Table1[address6]),"")</f>
        <v/>
      </c>
      <c r="R481" s="76" t="str">
        <f>IF($B481&lt;&gt;"",_xlfn.XLOOKUP(B481,Table1[ID],Table1[bdate]),"")</f>
        <v/>
      </c>
      <c r="S481" s="77" t="str">
        <f>IF($B481&lt;&gt;"",_xlfn.XLOOKUP(B481,Table1[ID],Table1[school_job]),"")</f>
        <v/>
      </c>
      <c r="T481" s="77" t="str">
        <f>IF($B481&lt;&gt;"",_xlfn.XLOOKUP(B481,Table1[ID],Table1[con_father]),"")</f>
        <v/>
      </c>
      <c r="U481" s="77" t="str">
        <f>IF($B481&lt;&gt;"",_xlfn.XLOOKUP(B481,Table1[ID],Table1[notes]),"")</f>
        <v/>
      </c>
      <c r="V481" s="80" t="str">
        <f>IF(B481&lt;&gt;"",IF(_xlfn.FLOOR.MATH(B481,100)=0,"غير موزع",_xlfn.XLOOKUP(_xlfn.FLOOR.MATH(B481,100),Classes!$A$1:$A$8,Classes!$B$1:$B$8,"error")),"")</f>
        <v/>
      </c>
    </row>
    <row r="482" spans="1:22" s="3" customFormat="1">
      <c r="A482" s="72" t="str">
        <f>IF(B482&lt;&gt;"",IF(_xlfn.XLOOKUP(TEXT(B482,"#"),'Standard report'!$B$5:$B$505,'Standard report'!$C$5:$C$505,"nn")="Company","=HYPERLINK("&amp;""""&amp;"https://raw.githubusercontent.com/KyrillosMorgan/preparatory/main/"&amp;B482&amp;".jpg"&amp;""""&amp;",IMAGE("&amp;""""&amp;"https://raw.githubusercontent.com/KyrillosMorgan/preparatory/main/"&amp;B482&amp;".jpg"&amp;""""&amp;"))",""),"")</f>
        <v/>
      </c>
      <c r="B482" s="77"/>
      <c r="C482" s="77" t="str">
        <f>IF(B482&lt;&gt;"",_xlfn.XLOOKUP(Class!B482,Table1[ID],Table1[fname]),"")</f>
        <v/>
      </c>
      <c r="D482" s="76" t="str" cm="1">
        <f t="array" ref="D482">IF((B482&lt;&gt;"")*(COUNTIF(Table2[ID],Class!B482)&lt;&gt;0),INDEX(Attendance_sorted!$A$1:$CV$500,MATCH(Class!B482,Attendance_sorted!$A$1:$A$500),COUNTIF(Table2[ID],Class!B482)+1),"")</f>
        <v/>
      </c>
      <c r="E482" s="77" t="str" cm="1">
        <f t="array" aca="1" ref="E482" ca="1">IF(B482&lt;&gt;"",SUM(('Attendance table'!$A$2:$A$501=Class!B482)*('Attendance table'!$B$2:$CW$501&lt;&gt;"")*('Attendance table'!$B$1:$CW$1&gt;DATE(YEAR(TODAY()),MONTH(TODAY()),DAY(TODAY())-MOD(WEEKDAY(TODAY())-6,7))-((Table3[حساب الحضور من اخر عدد مرات])*7))),"")</f>
        <v/>
      </c>
      <c r="F482" s="79" t="str" cm="1">
        <f t="array" ref="F482">IF(B482&lt;&gt;"",IF(E482*100/Table3[حساب الحضور من اخر عدد مرات]&gt;100,1,E482/Table3[حساب الحضور من اخر عدد مرات]),"")</f>
        <v/>
      </c>
      <c r="G482" s="77" t="str">
        <f>IF(B482&lt;&gt;"",_xlfn.XLOOKUP(B482,Table1[ID],Table1[tel2]),"")</f>
        <v/>
      </c>
      <c r="H482" s="77" t="str">
        <f>IF(B482&lt;&gt;"",_xlfn.XLOOKUP(B482,Table1[ID],Table1[tel4]),"")</f>
        <v/>
      </c>
      <c r="I482" s="77" t="str">
        <f>IF(B482&lt;&gt;"",_xlfn.XLOOKUP(B482,Table1[ID],Table1[tel3]),"")</f>
        <v/>
      </c>
      <c r="J482" s="77" t="str">
        <f>IF(B482&lt;&gt;"",_xlfn.XLOOKUP(B482,Table1[ID],Table1[tel1]),"")</f>
        <v/>
      </c>
      <c r="K482" s="77" t="str">
        <f>IF($B482&lt;&gt;"",_xlfn.XLOOKUP(B482,Table1[ID],Table1[address1]),"")</f>
        <v/>
      </c>
      <c r="L482" s="77" t="str">
        <f>IF($B482&lt;&gt;"",_xlfn.XLOOKUP(B482,Table1[ID],Table1[address2]),"")</f>
        <v/>
      </c>
      <c r="M482" s="77" t="str">
        <f>IF($B482&lt;&gt;"",_xlfn.XLOOKUP(B482,Table1[ID],Table1[address3]),"")</f>
        <v/>
      </c>
      <c r="N482" s="77" t="str">
        <f>IF($B482&lt;&gt;"",_xlfn.XLOOKUP(B482,Table1[ID],Table1[address4]),"")</f>
        <v/>
      </c>
      <c r="O482" s="77" t="str">
        <f>IF($B482&lt;&gt;"",_xlfn.XLOOKUP(B482,Table1[ID],Table1[address5]),"")</f>
        <v/>
      </c>
      <c r="P482" s="77" t="str">
        <f>IF($B482&lt;&gt;"",_xlfn.XLOOKUP(B482,Table1[ID],Table1[address7]),"")</f>
        <v/>
      </c>
      <c r="Q482" s="77" t="str">
        <f>IF($B482&lt;&gt;"",_xlfn.XLOOKUP(B482,Table1[ID],Table1[address6]),"")</f>
        <v/>
      </c>
      <c r="R482" s="76" t="str">
        <f>IF($B482&lt;&gt;"",_xlfn.XLOOKUP(B482,Table1[ID],Table1[bdate]),"")</f>
        <v/>
      </c>
      <c r="S482" s="77" t="str">
        <f>IF($B482&lt;&gt;"",_xlfn.XLOOKUP(B482,Table1[ID],Table1[school_job]),"")</f>
        <v/>
      </c>
      <c r="T482" s="77" t="str">
        <f>IF($B482&lt;&gt;"",_xlfn.XLOOKUP(B482,Table1[ID],Table1[con_father]),"")</f>
        <v/>
      </c>
      <c r="U482" s="77" t="str">
        <f>IF($B482&lt;&gt;"",_xlfn.XLOOKUP(B482,Table1[ID],Table1[notes]),"")</f>
        <v/>
      </c>
      <c r="V482" s="80" t="str">
        <f>IF(B482&lt;&gt;"",IF(_xlfn.FLOOR.MATH(B482,100)=0,"غير موزع",_xlfn.XLOOKUP(_xlfn.FLOOR.MATH(B482,100),Classes!$A$1:$A$8,Classes!$B$1:$B$8,"error")),"")</f>
        <v/>
      </c>
    </row>
    <row r="483" spans="1:22" s="3" customFormat="1">
      <c r="A483" s="72" t="str">
        <f>IF(B483&lt;&gt;"",IF(_xlfn.XLOOKUP(TEXT(B483,"#"),'Standard report'!$B$5:$B$505,'Standard report'!$C$5:$C$505,"nn")="Company","=HYPERLINK("&amp;""""&amp;"https://raw.githubusercontent.com/KyrillosMorgan/preparatory/main/"&amp;B483&amp;".jpg"&amp;""""&amp;",IMAGE("&amp;""""&amp;"https://raw.githubusercontent.com/KyrillosMorgan/preparatory/main/"&amp;B483&amp;".jpg"&amp;""""&amp;"))",""),"")</f>
        <v/>
      </c>
      <c r="B483" s="77"/>
      <c r="C483" s="77" t="str">
        <f>IF(B483&lt;&gt;"",_xlfn.XLOOKUP(Class!B483,Table1[ID],Table1[fname]),"")</f>
        <v/>
      </c>
      <c r="D483" s="76" t="str" cm="1">
        <f t="array" ref="D483">IF((B483&lt;&gt;"")*(COUNTIF(Table2[ID],Class!B483)&lt;&gt;0),INDEX(Attendance_sorted!$A$1:$CV$500,MATCH(Class!B483,Attendance_sorted!$A$1:$A$500),COUNTIF(Table2[ID],Class!B483)+1),"")</f>
        <v/>
      </c>
      <c r="E483" s="77" t="str" cm="1">
        <f t="array" aca="1" ref="E483" ca="1">IF(B483&lt;&gt;"",SUM(('Attendance table'!$A$2:$A$501=Class!B483)*('Attendance table'!$B$2:$CW$501&lt;&gt;"")*('Attendance table'!$B$1:$CW$1&gt;DATE(YEAR(TODAY()),MONTH(TODAY()),DAY(TODAY())-MOD(WEEKDAY(TODAY())-6,7))-((Table3[حساب الحضور من اخر عدد مرات])*7))),"")</f>
        <v/>
      </c>
      <c r="F483" s="79" t="str" cm="1">
        <f t="array" ref="F483">IF(B483&lt;&gt;"",IF(E483*100/Table3[حساب الحضور من اخر عدد مرات]&gt;100,1,E483/Table3[حساب الحضور من اخر عدد مرات]),"")</f>
        <v/>
      </c>
      <c r="G483" s="77" t="str">
        <f>IF(B483&lt;&gt;"",_xlfn.XLOOKUP(B483,Table1[ID],Table1[tel2]),"")</f>
        <v/>
      </c>
      <c r="H483" s="77" t="str">
        <f>IF(B483&lt;&gt;"",_xlfn.XLOOKUP(B483,Table1[ID],Table1[tel4]),"")</f>
        <v/>
      </c>
      <c r="I483" s="77" t="str">
        <f>IF(B483&lt;&gt;"",_xlfn.XLOOKUP(B483,Table1[ID],Table1[tel3]),"")</f>
        <v/>
      </c>
      <c r="J483" s="77" t="str">
        <f>IF(B483&lt;&gt;"",_xlfn.XLOOKUP(B483,Table1[ID],Table1[tel1]),"")</f>
        <v/>
      </c>
      <c r="K483" s="77" t="str">
        <f>IF($B483&lt;&gt;"",_xlfn.XLOOKUP(B483,Table1[ID],Table1[address1]),"")</f>
        <v/>
      </c>
      <c r="L483" s="77" t="str">
        <f>IF($B483&lt;&gt;"",_xlfn.XLOOKUP(B483,Table1[ID],Table1[address2]),"")</f>
        <v/>
      </c>
      <c r="M483" s="77" t="str">
        <f>IF($B483&lt;&gt;"",_xlfn.XLOOKUP(B483,Table1[ID],Table1[address3]),"")</f>
        <v/>
      </c>
      <c r="N483" s="77" t="str">
        <f>IF($B483&lt;&gt;"",_xlfn.XLOOKUP(B483,Table1[ID],Table1[address4]),"")</f>
        <v/>
      </c>
      <c r="O483" s="77" t="str">
        <f>IF($B483&lt;&gt;"",_xlfn.XLOOKUP(B483,Table1[ID],Table1[address5]),"")</f>
        <v/>
      </c>
      <c r="P483" s="77" t="str">
        <f>IF($B483&lt;&gt;"",_xlfn.XLOOKUP(B483,Table1[ID],Table1[address7]),"")</f>
        <v/>
      </c>
      <c r="Q483" s="77" t="str">
        <f>IF($B483&lt;&gt;"",_xlfn.XLOOKUP(B483,Table1[ID],Table1[address6]),"")</f>
        <v/>
      </c>
      <c r="R483" s="76" t="str">
        <f>IF($B483&lt;&gt;"",_xlfn.XLOOKUP(B483,Table1[ID],Table1[bdate]),"")</f>
        <v/>
      </c>
      <c r="S483" s="77" t="str">
        <f>IF($B483&lt;&gt;"",_xlfn.XLOOKUP(B483,Table1[ID],Table1[school_job]),"")</f>
        <v/>
      </c>
      <c r="T483" s="77" t="str">
        <f>IF($B483&lt;&gt;"",_xlfn.XLOOKUP(B483,Table1[ID],Table1[con_father]),"")</f>
        <v/>
      </c>
      <c r="U483" s="77" t="str">
        <f>IF($B483&lt;&gt;"",_xlfn.XLOOKUP(B483,Table1[ID],Table1[notes]),"")</f>
        <v/>
      </c>
      <c r="V483" s="80" t="str">
        <f>IF(B483&lt;&gt;"",IF(_xlfn.FLOOR.MATH(B483,100)=0,"غير موزع",_xlfn.XLOOKUP(_xlfn.FLOOR.MATH(B483,100),Classes!$A$1:$A$8,Classes!$B$1:$B$8,"error")),"")</f>
        <v/>
      </c>
    </row>
    <row r="484" spans="1:22" s="3" customFormat="1">
      <c r="A484" s="72" t="str">
        <f>IF(B484&lt;&gt;"",IF(_xlfn.XLOOKUP(TEXT(B484,"#"),'Standard report'!$B$5:$B$505,'Standard report'!$C$5:$C$505,"nn")="Company","=HYPERLINK("&amp;""""&amp;"https://raw.githubusercontent.com/KyrillosMorgan/preparatory/main/"&amp;B484&amp;".jpg"&amp;""""&amp;",IMAGE("&amp;""""&amp;"https://raw.githubusercontent.com/KyrillosMorgan/preparatory/main/"&amp;B484&amp;".jpg"&amp;""""&amp;"))",""),"")</f>
        <v/>
      </c>
      <c r="B484" s="77"/>
      <c r="C484" s="77" t="str">
        <f>IF(B484&lt;&gt;"",_xlfn.XLOOKUP(Class!B484,Table1[ID],Table1[fname]),"")</f>
        <v/>
      </c>
      <c r="D484" s="76" t="str" cm="1">
        <f t="array" ref="D484">IF((B484&lt;&gt;"")*(COUNTIF(Table2[ID],Class!B484)&lt;&gt;0),INDEX(Attendance_sorted!$A$1:$CV$500,MATCH(Class!B484,Attendance_sorted!$A$1:$A$500),COUNTIF(Table2[ID],Class!B484)+1),"")</f>
        <v/>
      </c>
      <c r="E484" s="77" t="str" cm="1">
        <f t="array" aca="1" ref="E484" ca="1">IF(B484&lt;&gt;"",SUM(('Attendance table'!$A$2:$A$501=Class!B484)*('Attendance table'!$B$2:$CW$501&lt;&gt;"")*('Attendance table'!$B$1:$CW$1&gt;DATE(YEAR(TODAY()),MONTH(TODAY()),DAY(TODAY())-MOD(WEEKDAY(TODAY())-6,7))-((Table3[حساب الحضور من اخر عدد مرات])*7))),"")</f>
        <v/>
      </c>
      <c r="F484" s="79" t="str" cm="1">
        <f t="array" ref="F484">IF(B484&lt;&gt;"",IF(E484*100/Table3[حساب الحضور من اخر عدد مرات]&gt;100,1,E484/Table3[حساب الحضور من اخر عدد مرات]),"")</f>
        <v/>
      </c>
      <c r="G484" s="77" t="str">
        <f>IF(B484&lt;&gt;"",_xlfn.XLOOKUP(B484,Table1[ID],Table1[tel2]),"")</f>
        <v/>
      </c>
      <c r="H484" s="77" t="str">
        <f>IF(B484&lt;&gt;"",_xlfn.XLOOKUP(B484,Table1[ID],Table1[tel4]),"")</f>
        <v/>
      </c>
      <c r="I484" s="77" t="str">
        <f>IF(B484&lt;&gt;"",_xlfn.XLOOKUP(B484,Table1[ID],Table1[tel3]),"")</f>
        <v/>
      </c>
      <c r="J484" s="77" t="str">
        <f>IF(B484&lt;&gt;"",_xlfn.XLOOKUP(B484,Table1[ID],Table1[tel1]),"")</f>
        <v/>
      </c>
      <c r="K484" s="77" t="str">
        <f>IF($B484&lt;&gt;"",_xlfn.XLOOKUP(B484,Table1[ID],Table1[address1]),"")</f>
        <v/>
      </c>
      <c r="L484" s="77" t="str">
        <f>IF($B484&lt;&gt;"",_xlfn.XLOOKUP(B484,Table1[ID],Table1[address2]),"")</f>
        <v/>
      </c>
      <c r="M484" s="77" t="str">
        <f>IF($B484&lt;&gt;"",_xlfn.XLOOKUP(B484,Table1[ID],Table1[address3]),"")</f>
        <v/>
      </c>
      <c r="N484" s="77" t="str">
        <f>IF($B484&lt;&gt;"",_xlfn.XLOOKUP(B484,Table1[ID],Table1[address4]),"")</f>
        <v/>
      </c>
      <c r="O484" s="77" t="str">
        <f>IF($B484&lt;&gt;"",_xlfn.XLOOKUP(B484,Table1[ID],Table1[address5]),"")</f>
        <v/>
      </c>
      <c r="P484" s="77" t="str">
        <f>IF($B484&lt;&gt;"",_xlfn.XLOOKUP(B484,Table1[ID],Table1[address7]),"")</f>
        <v/>
      </c>
      <c r="Q484" s="77" t="str">
        <f>IF($B484&lt;&gt;"",_xlfn.XLOOKUP(B484,Table1[ID],Table1[address6]),"")</f>
        <v/>
      </c>
      <c r="R484" s="76" t="str">
        <f>IF($B484&lt;&gt;"",_xlfn.XLOOKUP(B484,Table1[ID],Table1[bdate]),"")</f>
        <v/>
      </c>
      <c r="S484" s="77" t="str">
        <f>IF($B484&lt;&gt;"",_xlfn.XLOOKUP(B484,Table1[ID],Table1[school_job]),"")</f>
        <v/>
      </c>
      <c r="T484" s="77" t="str">
        <f>IF($B484&lt;&gt;"",_xlfn.XLOOKUP(B484,Table1[ID],Table1[con_father]),"")</f>
        <v/>
      </c>
      <c r="U484" s="77" t="str">
        <f>IF($B484&lt;&gt;"",_xlfn.XLOOKUP(B484,Table1[ID],Table1[notes]),"")</f>
        <v/>
      </c>
      <c r="V484" s="80" t="str">
        <f>IF(B484&lt;&gt;"",IF(_xlfn.FLOOR.MATH(B484,100)=0,"غير موزع",_xlfn.XLOOKUP(_xlfn.FLOOR.MATH(B484,100),Classes!$A$1:$A$8,Classes!$B$1:$B$8,"error")),"")</f>
        <v/>
      </c>
    </row>
    <row r="485" spans="1:22" s="3" customFormat="1">
      <c r="A485" s="72" t="str">
        <f>IF(B485&lt;&gt;"",IF(_xlfn.XLOOKUP(TEXT(B485,"#"),'Standard report'!$B$5:$B$505,'Standard report'!$C$5:$C$505,"nn")="Company","=HYPERLINK("&amp;""""&amp;"https://raw.githubusercontent.com/KyrillosMorgan/preparatory/main/"&amp;B485&amp;".jpg"&amp;""""&amp;",IMAGE("&amp;""""&amp;"https://raw.githubusercontent.com/KyrillosMorgan/preparatory/main/"&amp;B485&amp;".jpg"&amp;""""&amp;"))",""),"")</f>
        <v/>
      </c>
      <c r="B485" s="77"/>
      <c r="C485" s="77" t="str">
        <f>IF(B485&lt;&gt;"",_xlfn.XLOOKUP(Class!B485,Table1[ID],Table1[fname]),"")</f>
        <v/>
      </c>
      <c r="D485" s="76" t="str" cm="1">
        <f t="array" ref="D485">IF((B485&lt;&gt;"")*(COUNTIF(Table2[ID],Class!B485)&lt;&gt;0),INDEX(Attendance_sorted!$A$1:$CV$500,MATCH(Class!B485,Attendance_sorted!$A$1:$A$500),COUNTIF(Table2[ID],Class!B485)+1),"")</f>
        <v/>
      </c>
      <c r="E485" s="77" t="str" cm="1">
        <f t="array" aca="1" ref="E485" ca="1">IF(B485&lt;&gt;"",SUM(('Attendance table'!$A$2:$A$501=Class!B485)*('Attendance table'!$B$2:$CW$501&lt;&gt;"")*('Attendance table'!$B$1:$CW$1&gt;DATE(YEAR(TODAY()),MONTH(TODAY()),DAY(TODAY())-MOD(WEEKDAY(TODAY())-6,7))-((Table3[حساب الحضور من اخر عدد مرات])*7))),"")</f>
        <v/>
      </c>
      <c r="F485" s="79" t="str" cm="1">
        <f t="array" ref="F485">IF(B485&lt;&gt;"",IF(E485*100/Table3[حساب الحضور من اخر عدد مرات]&gt;100,1,E485/Table3[حساب الحضور من اخر عدد مرات]),"")</f>
        <v/>
      </c>
      <c r="G485" s="77" t="str">
        <f>IF(B485&lt;&gt;"",_xlfn.XLOOKUP(B485,Table1[ID],Table1[tel2]),"")</f>
        <v/>
      </c>
      <c r="H485" s="77" t="str">
        <f>IF(B485&lt;&gt;"",_xlfn.XLOOKUP(B485,Table1[ID],Table1[tel4]),"")</f>
        <v/>
      </c>
      <c r="I485" s="77" t="str">
        <f>IF(B485&lt;&gt;"",_xlfn.XLOOKUP(B485,Table1[ID],Table1[tel3]),"")</f>
        <v/>
      </c>
      <c r="J485" s="77" t="str">
        <f>IF(B485&lt;&gt;"",_xlfn.XLOOKUP(B485,Table1[ID],Table1[tel1]),"")</f>
        <v/>
      </c>
      <c r="K485" s="77" t="str">
        <f>IF($B485&lt;&gt;"",_xlfn.XLOOKUP(B485,Table1[ID],Table1[address1]),"")</f>
        <v/>
      </c>
      <c r="L485" s="77" t="str">
        <f>IF($B485&lt;&gt;"",_xlfn.XLOOKUP(B485,Table1[ID],Table1[address2]),"")</f>
        <v/>
      </c>
      <c r="M485" s="77" t="str">
        <f>IF($B485&lt;&gt;"",_xlfn.XLOOKUP(B485,Table1[ID],Table1[address3]),"")</f>
        <v/>
      </c>
      <c r="N485" s="77" t="str">
        <f>IF($B485&lt;&gt;"",_xlfn.XLOOKUP(B485,Table1[ID],Table1[address4]),"")</f>
        <v/>
      </c>
      <c r="O485" s="77" t="str">
        <f>IF($B485&lt;&gt;"",_xlfn.XLOOKUP(B485,Table1[ID],Table1[address5]),"")</f>
        <v/>
      </c>
      <c r="P485" s="77" t="str">
        <f>IF($B485&lt;&gt;"",_xlfn.XLOOKUP(B485,Table1[ID],Table1[address7]),"")</f>
        <v/>
      </c>
      <c r="Q485" s="77" t="str">
        <f>IF($B485&lt;&gt;"",_xlfn.XLOOKUP(B485,Table1[ID],Table1[address6]),"")</f>
        <v/>
      </c>
      <c r="R485" s="76" t="str">
        <f>IF($B485&lt;&gt;"",_xlfn.XLOOKUP(B485,Table1[ID],Table1[bdate]),"")</f>
        <v/>
      </c>
      <c r="S485" s="77" t="str">
        <f>IF($B485&lt;&gt;"",_xlfn.XLOOKUP(B485,Table1[ID],Table1[school_job]),"")</f>
        <v/>
      </c>
      <c r="T485" s="77" t="str">
        <f>IF($B485&lt;&gt;"",_xlfn.XLOOKUP(B485,Table1[ID],Table1[con_father]),"")</f>
        <v/>
      </c>
      <c r="U485" s="77" t="str">
        <f>IF($B485&lt;&gt;"",_xlfn.XLOOKUP(B485,Table1[ID],Table1[notes]),"")</f>
        <v/>
      </c>
      <c r="V485" s="80" t="str">
        <f>IF(B485&lt;&gt;"",IF(_xlfn.FLOOR.MATH(B485,100)=0,"غير موزع",_xlfn.XLOOKUP(_xlfn.FLOOR.MATH(B485,100),Classes!$A$1:$A$8,Classes!$B$1:$B$8,"error")),"")</f>
        <v/>
      </c>
    </row>
    <row r="486" spans="1:22" s="3" customFormat="1">
      <c r="A486" s="72" t="str">
        <f>IF(B486&lt;&gt;"",IF(_xlfn.XLOOKUP(TEXT(B486,"#"),'Standard report'!$B$5:$B$505,'Standard report'!$C$5:$C$505,"nn")="Company","=HYPERLINK("&amp;""""&amp;"https://raw.githubusercontent.com/KyrillosMorgan/preparatory/main/"&amp;B486&amp;".jpg"&amp;""""&amp;",IMAGE("&amp;""""&amp;"https://raw.githubusercontent.com/KyrillosMorgan/preparatory/main/"&amp;B486&amp;".jpg"&amp;""""&amp;"))",""),"")</f>
        <v/>
      </c>
      <c r="B486" s="77"/>
      <c r="C486" s="77" t="str">
        <f>IF(B486&lt;&gt;"",_xlfn.XLOOKUP(Class!B486,Table1[ID],Table1[fname]),"")</f>
        <v/>
      </c>
      <c r="D486" s="76" t="str" cm="1">
        <f t="array" ref="D486">IF((B486&lt;&gt;"")*(COUNTIF(Table2[ID],Class!B486)&lt;&gt;0),INDEX(Attendance_sorted!$A$1:$CV$500,MATCH(Class!B486,Attendance_sorted!$A$1:$A$500),COUNTIF(Table2[ID],Class!B486)+1),"")</f>
        <v/>
      </c>
      <c r="E486" s="77" t="str" cm="1">
        <f t="array" aca="1" ref="E486" ca="1">IF(B486&lt;&gt;"",SUM(('Attendance table'!$A$2:$A$501=Class!B486)*('Attendance table'!$B$2:$CW$501&lt;&gt;"")*('Attendance table'!$B$1:$CW$1&gt;DATE(YEAR(TODAY()),MONTH(TODAY()),DAY(TODAY())-MOD(WEEKDAY(TODAY())-6,7))-((Table3[حساب الحضور من اخر عدد مرات])*7))),"")</f>
        <v/>
      </c>
      <c r="F486" s="79" t="str" cm="1">
        <f t="array" ref="F486">IF(B486&lt;&gt;"",IF(E486*100/Table3[حساب الحضور من اخر عدد مرات]&gt;100,1,E486/Table3[حساب الحضور من اخر عدد مرات]),"")</f>
        <v/>
      </c>
      <c r="G486" s="77" t="str">
        <f>IF(B486&lt;&gt;"",_xlfn.XLOOKUP(B486,Table1[ID],Table1[tel2]),"")</f>
        <v/>
      </c>
      <c r="H486" s="77" t="str">
        <f>IF(B486&lt;&gt;"",_xlfn.XLOOKUP(B486,Table1[ID],Table1[tel4]),"")</f>
        <v/>
      </c>
      <c r="I486" s="77" t="str">
        <f>IF(B486&lt;&gt;"",_xlfn.XLOOKUP(B486,Table1[ID],Table1[tel3]),"")</f>
        <v/>
      </c>
      <c r="J486" s="77" t="str">
        <f>IF(B486&lt;&gt;"",_xlfn.XLOOKUP(B486,Table1[ID],Table1[tel1]),"")</f>
        <v/>
      </c>
      <c r="K486" s="77" t="str">
        <f>IF($B486&lt;&gt;"",_xlfn.XLOOKUP(B486,Table1[ID],Table1[address1]),"")</f>
        <v/>
      </c>
      <c r="L486" s="77" t="str">
        <f>IF($B486&lt;&gt;"",_xlfn.XLOOKUP(B486,Table1[ID],Table1[address2]),"")</f>
        <v/>
      </c>
      <c r="M486" s="77" t="str">
        <f>IF($B486&lt;&gt;"",_xlfn.XLOOKUP(B486,Table1[ID],Table1[address3]),"")</f>
        <v/>
      </c>
      <c r="N486" s="77" t="str">
        <f>IF($B486&lt;&gt;"",_xlfn.XLOOKUP(B486,Table1[ID],Table1[address4]),"")</f>
        <v/>
      </c>
      <c r="O486" s="77" t="str">
        <f>IF($B486&lt;&gt;"",_xlfn.XLOOKUP(B486,Table1[ID],Table1[address5]),"")</f>
        <v/>
      </c>
      <c r="P486" s="77" t="str">
        <f>IF($B486&lt;&gt;"",_xlfn.XLOOKUP(B486,Table1[ID],Table1[address7]),"")</f>
        <v/>
      </c>
      <c r="Q486" s="77" t="str">
        <f>IF($B486&lt;&gt;"",_xlfn.XLOOKUP(B486,Table1[ID],Table1[address6]),"")</f>
        <v/>
      </c>
      <c r="R486" s="76" t="str">
        <f>IF($B486&lt;&gt;"",_xlfn.XLOOKUP(B486,Table1[ID],Table1[bdate]),"")</f>
        <v/>
      </c>
      <c r="S486" s="77" t="str">
        <f>IF($B486&lt;&gt;"",_xlfn.XLOOKUP(B486,Table1[ID],Table1[school_job]),"")</f>
        <v/>
      </c>
      <c r="T486" s="77" t="str">
        <f>IF($B486&lt;&gt;"",_xlfn.XLOOKUP(B486,Table1[ID],Table1[con_father]),"")</f>
        <v/>
      </c>
      <c r="U486" s="77" t="str">
        <f>IF($B486&lt;&gt;"",_xlfn.XLOOKUP(B486,Table1[ID],Table1[notes]),"")</f>
        <v/>
      </c>
      <c r="V486" s="80" t="str">
        <f>IF(B486&lt;&gt;"",IF(_xlfn.FLOOR.MATH(B486,100)=0,"غير موزع",_xlfn.XLOOKUP(_xlfn.FLOOR.MATH(B486,100),Classes!$A$1:$A$8,Classes!$B$1:$B$8,"error")),"")</f>
        <v/>
      </c>
    </row>
    <row r="487" spans="1:22" s="3" customFormat="1">
      <c r="A487" s="72" t="str">
        <f>IF(B487&lt;&gt;"",IF(_xlfn.XLOOKUP(TEXT(B487,"#"),'Standard report'!$B$5:$B$505,'Standard report'!$C$5:$C$505,"nn")="Company","=HYPERLINK("&amp;""""&amp;"https://raw.githubusercontent.com/KyrillosMorgan/preparatory/main/"&amp;B487&amp;".jpg"&amp;""""&amp;",IMAGE("&amp;""""&amp;"https://raw.githubusercontent.com/KyrillosMorgan/preparatory/main/"&amp;B487&amp;".jpg"&amp;""""&amp;"))",""),"")</f>
        <v/>
      </c>
      <c r="B487" s="77"/>
      <c r="C487" s="77" t="str">
        <f>IF(B487&lt;&gt;"",_xlfn.XLOOKUP(Class!B487,Table1[ID],Table1[fname]),"")</f>
        <v/>
      </c>
      <c r="D487" s="76" t="str" cm="1">
        <f t="array" ref="D487">IF((B487&lt;&gt;"")*(COUNTIF(Table2[ID],Class!B487)&lt;&gt;0),INDEX(Attendance_sorted!$A$1:$CV$500,MATCH(Class!B487,Attendance_sorted!$A$1:$A$500),COUNTIF(Table2[ID],Class!B487)+1),"")</f>
        <v/>
      </c>
      <c r="E487" s="77" t="str" cm="1">
        <f t="array" aca="1" ref="E487" ca="1">IF(B487&lt;&gt;"",SUM(('Attendance table'!$A$2:$A$501=Class!B487)*('Attendance table'!$B$2:$CW$501&lt;&gt;"")*('Attendance table'!$B$1:$CW$1&gt;DATE(YEAR(TODAY()),MONTH(TODAY()),DAY(TODAY())-MOD(WEEKDAY(TODAY())-6,7))-((Table3[حساب الحضور من اخر عدد مرات])*7))),"")</f>
        <v/>
      </c>
      <c r="F487" s="79" t="str" cm="1">
        <f t="array" ref="F487">IF(B487&lt;&gt;"",IF(E487*100/Table3[حساب الحضور من اخر عدد مرات]&gt;100,1,E487/Table3[حساب الحضور من اخر عدد مرات]),"")</f>
        <v/>
      </c>
      <c r="G487" s="77" t="str">
        <f>IF(B487&lt;&gt;"",_xlfn.XLOOKUP(B487,Table1[ID],Table1[tel2]),"")</f>
        <v/>
      </c>
      <c r="H487" s="77" t="str">
        <f>IF(B487&lt;&gt;"",_xlfn.XLOOKUP(B487,Table1[ID],Table1[tel4]),"")</f>
        <v/>
      </c>
      <c r="I487" s="77" t="str">
        <f>IF(B487&lt;&gt;"",_xlfn.XLOOKUP(B487,Table1[ID],Table1[tel3]),"")</f>
        <v/>
      </c>
      <c r="J487" s="77" t="str">
        <f>IF(B487&lt;&gt;"",_xlfn.XLOOKUP(B487,Table1[ID],Table1[tel1]),"")</f>
        <v/>
      </c>
      <c r="K487" s="77" t="str">
        <f>IF($B487&lt;&gt;"",_xlfn.XLOOKUP(B487,Table1[ID],Table1[address1]),"")</f>
        <v/>
      </c>
      <c r="L487" s="77" t="str">
        <f>IF($B487&lt;&gt;"",_xlfn.XLOOKUP(B487,Table1[ID],Table1[address2]),"")</f>
        <v/>
      </c>
      <c r="M487" s="77" t="str">
        <f>IF($B487&lt;&gt;"",_xlfn.XLOOKUP(B487,Table1[ID],Table1[address3]),"")</f>
        <v/>
      </c>
      <c r="N487" s="77" t="str">
        <f>IF($B487&lt;&gt;"",_xlfn.XLOOKUP(B487,Table1[ID],Table1[address4]),"")</f>
        <v/>
      </c>
      <c r="O487" s="77" t="str">
        <f>IF($B487&lt;&gt;"",_xlfn.XLOOKUP(B487,Table1[ID],Table1[address5]),"")</f>
        <v/>
      </c>
      <c r="P487" s="77" t="str">
        <f>IF($B487&lt;&gt;"",_xlfn.XLOOKUP(B487,Table1[ID],Table1[address7]),"")</f>
        <v/>
      </c>
      <c r="Q487" s="77" t="str">
        <f>IF($B487&lt;&gt;"",_xlfn.XLOOKUP(B487,Table1[ID],Table1[address6]),"")</f>
        <v/>
      </c>
      <c r="R487" s="76" t="str">
        <f>IF($B487&lt;&gt;"",_xlfn.XLOOKUP(B487,Table1[ID],Table1[bdate]),"")</f>
        <v/>
      </c>
      <c r="S487" s="77" t="str">
        <f>IF($B487&lt;&gt;"",_xlfn.XLOOKUP(B487,Table1[ID],Table1[school_job]),"")</f>
        <v/>
      </c>
      <c r="T487" s="77" t="str">
        <f>IF($B487&lt;&gt;"",_xlfn.XLOOKUP(B487,Table1[ID],Table1[con_father]),"")</f>
        <v/>
      </c>
      <c r="U487" s="77" t="str">
        <f>IF($B487&lt;&gt;"",_xlfn.XLOOKUP(B487,Table1[ID],Table1[notes]),"")</f>
        <v/>
      </c>
      <c r="V487" s="80" t="str">
        <f>IF(B487&lt;&gt;"",IF(_xlfn.FLOOR.MATH(B487,100)=0,"غير موزع",_xlfn.XLOOKUP(_xlfn.FLOOR.MATH(B487,100),Classes!$A$1:$A$8,Classes!$B$1:$B$8,"error")),"")</f>
        <v/>
      </c>
    </row>
    <row r="488" spans="1:22" s="3" customFormat="1">
      <c r="A488" s="72" t="str">
        <f>IF(B488&lt;&gt;"",IF(_xlfn.XLOOKUP(TEXT(B488,"#"),'Standard report'!$B$5:$B$505,'Standard report'!$C$5:$C$505,"nn")="Company","=HYPERLINK("&amp;""""&amp;"https://raw.githubusercontent.com/KyrillosMorgan/preparatory/main/"&amp;B488&amp;".jpg"&amp;""""&amp;",IMAGE("&amp;""""&amp;"https://raw.githubusercontent.com/KyrillosMorgan/preparatory/main/"&amp;B488&amp;".jpg"&amp;""""&amp;"))",""),"")</f>
        <v/>
      </c>
      <c r="B488" s="77"/>
      <c r="C488" s="77" t="str">
        <f>IF(B488&lt;&gt;"",_xlfn.XLOOKUP(Class!B488,Table1[ID],Table1[fname]),"")</f>
        <v/>
      </c>
      <c r="D488" s="76" t="str" cm="1">
        <f t="array" ref="D488">IF((B488&lt;&gt;"")*(COUNTIF(Table2[ID],Class!B488)&lt;&gt;0),INDEX(Attendance_sorted!$A$1:$CV$500,MATCH(Class!B488,Attendance_sorted!$A$1:$A$500),COUNTIF(Table2[ID],Class!B488)+1),"")</f>
        <v/>
      </c>
      <c r="E488" s="77" t="str" cm="1">
        <f t="array" aca="1" ref="E488" ca="1">IF(B488&lt;&gt;"",SUM(('Attendance table'!$A$2:$A$501=Class!B488)*('Attendance table'!$B$2:$CW$501&lt;&gt;"")*('Attendance table'!$B$1:$CW$1&gt;DATE(YEAR(TODAY()),MONTH(TODAY()),DAY(TODAY())-MOD(WEEKDAY(TODAY())-6,7))-((Table3[حساب الحضور من اخر عدد مرات])*7))),"")</f>
        <v/>
      </c>
      <c r="F488" s="79" t="str" cm="1">
        <f t="array" ref="F488">IF(B488&lt;&gt;"",IF(E488*100/Table3[حساب الحضور من اخر عدد مرات]&gt;100,1,E488/Table3[حساب الحضور من اخر عدد مرات]),"")</f>
        <v/>
      </c>
      <c r="G488" s="77" t="str">
        <f>IF(B488&lt;&gt;"",_xlfn.XLOOKUP(B488,Table1[ID],Table1[tel2]),"")</f>
        <v/>
      </c>
      <c r="H488" s="77" t="str">
        <f>IF(B488&lt;&gt;"",_xlfn.XLOOKUP(B488,Table1[ID],Table1[tel4]),"")</f>
        <v/>
      </c>
      <c r="I488" s="77" t="str">
        <f>IF(B488&lt;&gt;"",_xlfn.XLOOKUP(B488,Table1[ID],Table1[tel3]),"")</f>
        <v/>
      </c>
      <c r="J488" s="77" t="str">
        <f>IF(B488&lt;&gt;"",_xlfn.XLOOKUP(B488,Table1[ID],Table1[tel1]),"")</f>
        <v/>
      </c>
      <c r="K488" s="77" t="str">
        <f>IF($B488&lt;&gt;"",_xlfn.XLOOKUP(B488,Table1[ID],Table1[address1]),"")</f>
        <v/>
      </c>
      <c r="L488" s="77" t="str">
        <f>IF($B488&lt;&gt;"",_xlfn.XLOOKUP(B488,Table1[ID],Table1[address2]),"")</f>
        <v/>
      </c>
      <c r="M488" s="77" t="str">
        <f>IF($B488&lt;&gt;"",_xlfn.XLOOKUP(B488,Table1[ID],Table1[address3]),"")</f>
        <v/>
      </c>
      <c r="N488" s="77" t="str">
        <f>IF($B488&lt;&gt;"",_xlfn.XLOOKUP(B488,Table1[ID],Table1[address4]),"")</f>
        <v/>
      </c>
      <c r="O488" s="77" t="str">
        <f>IF($B488&lt;&gt;"",_xlfn.XLOOKUP(B488,Table1[ID],Table1[address5]),"")</f>
        <v/>
      </c>
      <c r="P488" s="77" t="str">
        <f>IF($B488&lt;&gt;"",_xlfn.XLOOKUP(B488,Table1[ID],Table1[address7]),"")</f>
        <v/>
      </c>
      <c r="Q488" s="77" t="str">
        <f>IF($B488&lt;&gt;"",_xlfn.XLOOKUP(B488,Table1[ID],Table1[address6]),"")</f>
        <v/>
      </c>
      <c r="R488" s="76" t="str">
        <f>IF($B488&lt;&gt;"",_xlfn.XLOOKUP(B488,Table1[ID],Table1[bdate]),"")</f>
        <v/>
      </c>
      <c r="S488" s="77" t="str">
        <f>IF($B488&lt;&gt;"",_xlfn.XLOOKUP(B488,Table1[ID],Table1[school_job]),"")</f>
        <v/>
      </c>
      <c r="T488" s="77" t="str">
        <f>IF($B488&lt;&gt;"",_xlfn.XLOOKUP(B488,Table1[ID],Table1[con_father]),"")</f>
        <v/>
      </c>
      <c r="U488" s="77" t="str">
        <f>IF($B488&lt;&gt;"",_xlfn.XLOOKUP(B488,Table1[ID],Table1[notes]),"")</f>
        <v/>
      </c>
      <c r="V488" s="80" t="str">
        <f>IF(B488&lt;&gt;"",IF(_xlfn.FLOOR.MATH(B488,100)=0,"غير موزع",_xlfn.XLOOKUP(_xlfn.FLOOR.MATH(B488,100),Classes!$A$1:$A$8,Classes!$B$1:$B$8,"error")),"")</f>
        <v/>
      </c>
    </row>
    <row r="489" spans="1:22" s="3" customFormat="1">
      <c r="A489" s="72" t="str">
        <f>IF(B489&lt;&gt;"",IF(_xlfn.XLOOKUP(TEXT(B489,"#"),'Standard report'!$B$5:$B$505,'Standard report'!$C$5:$C$505,"nn")="Company","=HYPERLINK("&amp;""""&amp;"https://raw.githubusercontent.com/KyrillosMorgan/preparatory/main/"&amp;B489&amp;".jpg"&amp;""""&amp;",IMAGE("&amp;""""&amp;"https://raw.githubusercontent.com/KyrillosMorgan/preparatory/main/"&amp;B489&amp;".jpg"&amp;""""&amp;"))",""),"")</f>
        <v/>
      </c>
      <c r="B489" s="77"/>
      <c r="C489" s="77" t="str">
        <f>IF(B489&lt;&gt;"",_xlfn.XLOOKUP(Class!B489,Table1[ID],Table1[fname]),"")</f>
        <v/>
      </c>
      <c r="D489" s="76" t="str" cm="1">
        <f t="array" ref="D489">IF((B489&lt;&gt;"")*(COUNTIF(Table2[ID],Class!B489)&lt;&gt;0),INDEX(Attendance_sorted!$A$1:$CV$500,MATCH(Class!B489,Attendance_sorted!$A$1:$A$500),COUNTIF(Table2[ID],Class!B489)+1),"")</f>
        <v/>
      </c>
      <c r="E489" s="77" t="str" cm="1">
        <f t="array" aca="1" ref="E489" ca="1">IF(B489&lt;&gt;"",SUM(('Attendance table'!$A$2:$A$501=Class!B489)*('Attendance table'!$B$2:$CW$501&lt;&gt;"")*('Attendance table'!$B$1:$CW$1&gt;DATE(YEAR(TODAY()),MONTH(TODAY()),DAY(TODAY())-MOD(WEEKDAY(TODAY())-6,7))-((Table3[حساب الحضور من اخر عدد مرات])*7))),"")</f>
        <v/>
      </c>
      <c r="F489" s="79" t="str" cm="1">
        <f t="array" ref="F489">IF(B489&lt;&gt;"",IF(E489*100/Table3[حساب الحضور من اخر عدد مرات]&gt;100,1,E489/Table3[حساب الحضور من اخر عدد مرات]),"")</f>
        <v/>
      </c>
      <c r="G489" s="77" t="str">
        <f>IF(B489&lt;&gt;"",_xlfn.XLOOKUP(B489,Table1[ID],Table1[tel2]),"")</f>
        <v/>
      </c>
      <c r="H489" s="77" t="str">
        <f>IF(B489&lt;&gt;"",_xlfn.XLOOKUP(B489,Table1[ID],Table1[tel4]),"")</f>
        <v/>
      </c>
      <c r="I489" s="77" t="str">
        <f>IF(B489&lt;&gt;"",_xlfn.XLOOKUP(B489,Table1[ID],Table1[tel3]),"")</f>
        <v/>
      </c>
      <c r="J489" s="77" t="str">
        <f>IF(B489&lt;&gt;"",_xlfn.XLOOKUP(B489,Table1[ID],Table1[tel1]),"")</f>
        <v/>
      </c>
      <c r="K489" s="77" t="str">
        <f>IF($B489&lt;&gt;"",_xlfn.XLOOKUP(B489,Table1[ID],Table1[address1]),"")</f>
        <v/>
      </c>
      <c r="L489" s="77" t="str">
        <f>IF($B489&lt;&gt;"",_xlfn.XLOOKUP(B489,Table1[ID],Table1[address2]),"")</f>
        <v/>
      </c>
      <c r="M489" s="77" t="str">
        <f>IF($B489&lt;&gt;"",_xlfn.XLOOKUP(B489,Table1[ID],Table1[address3]),"")</f>
        <v/>
      </c>
      <c r="N489" s="77" t="str">
        <f>IF($B489&lt;&gt;"",_xlfn.XLOOKUP(B489,Table1[ID],Table1[address4]),"")</f>
        <v/>
      </c>
      <c r="O489" s="77" t="str">
        <f>IF($B489&lt;&gt;"",_xlfn.XLOOKUP(B489,Table1[ID],Table1[address5]),"")</f>
        <v/>
      </c>
      <c r="P489" s="77" t="str">
        <f>IF($B489&lt;&gt;"",_xlfn.XLOOKUP(B489,Table1[ID],Table1[address7]),"")</f>
        <v/>
      </c>
      <c r="Q489" s="77" t="str">
        <f>IF($B489&lt;&gt;"",_xlfn.XLOOKUP(B489,Table1[ID],Table1[address6]),"")</f>
        <v/>
      </c>
      <c r="R489" s="76" t="str">
        <f>IF($B489&lt;&gt;"",_xlfn.XLOOKUP(B489,Table1[ID],Table1[bdate]),"")</f>
        <v/>
      </c>
      <c r="S489" s="77" t="str">
        <f>IF($B489&lt;&gt;"",_xlfn.XLOOKUP(B489,Table1[ID],Table1[school_job]),"")</f>
        <v/>
      </c>
      <c r="T489" s="77" t="str">
        <f>IF($B489&lt;&gt;"",_xlfn.XLOOKUP(B489,Table1[ID],Table1[con_father]),"")</f>
        <v/>
      </c>
      <c r="U489" s="77" t="str">
        <f>IF($B489&lt;&gt;"",_xlfn.XLOOKUP(B489,Table1[ID],Table1[notes]),"")</f>
        <v/>
      </c>
      <c r="V489" s="80" t="str">
        <f>IF(B489&lt;&gt;"",IF(_xlfn.FLOOR.MATH(B489,100)=0,"غير موزع",_xlfn.XLOOKUP(_xlfn.FLOOR.MATH(B489,100),Classes!$A$1:$A$8,Classes!$B$1:$B$8,"error")),"")</f>
        <v/>
      </c>
    </row>
    <row r="490" spans="1:22" s="3" customFormat="1">
      <c r="A490" s="72" t="str">
        <f>IF(B490&lt;&gt;"",IF(_xlfn.XLOOKUP(TEXT(B490,"#"),'Standard report'!$B$5:$B$505,'Standard report'!$C$5:$C$505,"nn")="Company","=HYPERLINK("&amp;""""&amp;"https://raw.githubusercontent.com/KyrillosMorgan/preparatory/main/"&amp;B490&amp;".jpg"&amp;""""&amp;",IMAGE("&amp;""""&amp;"https://raw.githubusercontent.com/KyrillosMorgan/preparatory/main/"&amp;B490&amp;".jpg"&amp;""""&amp;"))",""),"")</f>
        <v/>
      </c>
      <c r="B490" s="77"/>
      <c r="C490" s="77" t="str">
        <f>IF(B490&lt;&gt;"",_xlfn.XLOOKUP(Class!B490,Table1[ID],Table1[fname]),"")</f>
        <v/>
      </c>
      <c r="D490" s="76" t="str" cm="1">
        <f t="array" ref="D490">IF((B490&lt;&gt;"")*(COUNTIF(Table2[ID],Class!B490)&lt;&gt;0),INDEX(Attendance_sorted!$A$1:$CV$500,MATCH(Class!B490,Attendance_sorted!$A$1:$A$500),COUNTIF(Table2[ID],Class!B490)+1),"")</f>
        <v/>
      </c>
      <c r="E490" s="77" t="str" cm="1">
        <f t="array" aca="1" ref="E490" ca="1">IF(B490&lt;&gt;"",SUM(('Attendance table'!$A$2:$A$501=Class!B490)*('Attendance table'!$B$2:$CW$501&lt;&gt;"")*('Attendance table'!$B$1:$CW$1&gt;DATE(YEAR(TODAY()),MONTH(TODAY()),DAY(TODAY())-MOD(WEEKDAY(TODAY())-6,7))-((Table3[حساب الحضور من اخر عدد مرات])*7))),"")</f>
        <v/>
      </c>
      <c r="F490" s="79" t="str" cm="1">
        <f t="array" ref="F490">IF(B490&lt;&gt;"",IF(E490*100/Table3[حساب الحضور من اخر عدد مرات]&gt;100,1,E490/Table3[حساب الحضور من اخر عدد مرات]),"")</f>
        <v/>
      </c>
      <c r="G490" s="77" t="str">
        <f>IF(B490&lt;&gt;"",_xlfn.XLOOKUP(B490,Table1[ID],Table1[tel2]),"")</f>
        <v/>
      </c>
      <c r="H490" s="77" t="str">
        <f>IF(B490&lt;&gt;"",_xlfn.XLOOKUP(B490,Table1[ID],Table1[tel4]),"")</f>
        <v/>
      </c>
      <c r="I490" s="77" t="str">
        <f>IF(B490&lt;&gt;"",_xlfn.XLOOKUP(B490,Table1[ID],Table1[tel3]),"")</f>
        <v/>
      </c>
      <c r="J490" s="77" t="str">
        <f>IF(B490&lt;&gt;"",_xlfn.XLOOKUP(B490,Table1[ID],Table1[tel1]),"")</f>
        <v/>
      </c>
      <c r="K490" s="77" t="str">
        <f>IF($B490&lt;&gt;"",_xlfn.XLOOKUP(B490,Table1[ID],Table1[address1]),"")</f>
        <v/>
      </c>
      <c r="L490" s="77" t="str">
        <f>IF($B490&lt;&gt;"",_xlfn.XLOOKUP(B490,Table1[ID],Table1[address2]),"")</f>
        <v/>
      </c>
      <c r="M490" s="77" t="str">
        <f>IF($B490&lt;&gt;"",_xlfn.XLOOKUP(B490,Table1[ID],Table1[address3]),"")</f>
        <v/>
      </c>
      <c r="N490" s="77" t="str">
        <f>IF($B490&lt;&gt;"",_xlfn.XLOOKUP(B490,Table1[ID],Table1[address4]),"")</f>
        <v/>
      </c>
      <c r="O490" s="77" t="str">
        <f>IF($B490&lt;&gt;"",_xlfn.XLOOKUP(B490,Table1[ID],Table1[address5]),"")</f>
        <v/>
      </c>
      <c r="P490" s="77" t="str">
        <f>IF($B490&lt;&gt;"",_xlfn.XLOOKUP(B490,Table1[ID],Table1[address7]),"")</f>
        <v/>
      </c>
      <c r="Q490" s="77" t="str">
        <f>IF($B490&lt;&gt;"",_xlfn.XLOOKUP(B490,Table1[ID],Table1[address6]),"")</f>
        <v/>
      </c>
      <c r="R490" s="76" t="str">
        <f>IF($B490&lt;&gt;"",_xlfn.XLOOKUP(B490,Table1[ID],Table1[bdate]),"")</f>
        <v/>
      </c>
      <c r="S490" s="77" t="str">
        <f>IF($B490&lt;&gt;"",_xlfn.XLOOKUP(B490,Table1[ID],Table1[school_job]),"")</f>
        <v/>
      </c>
      <c r="T490" s="77" t="str">
        <f>IF($B490&lt;&gt;"",_xlfn.XLOOKUP(B490,Table1[ID],Table1[con_father]),"")</f>
        <v/>
      </c>
      <c r="U490" s="77" t="str">
        <f>IF($B490&lt;&gt;"",_xlfn.XLOOKUP(B490,Table1[ID],Table1[notes]),"")</f>
        <v/>
      </c>
      <c r="V490" s="80" t="str">
        <f>IF(B490&lt;&gt;"",IF(_xlfn.FLOOR.MATH(B490,100)=0,"غير موزع",_xlfn.XLOOKUP(_xlfn.FLOOR.MATH(B490,100),Classes!$A$1:$A$8,Classes!$B$1:$B$8,"error")),"")</f>
        <v/>
      </c>
    </row>
    <row r="491" spans="1:22" s="3" customFormat="1">
      <c r="A491" s="72" t="str">
        <f>IF(B491&lt;&gt;"",IF(_xlfn.XLOOKUP(TEXT(B491,"#"),'Standard report'!$B$5:$B$505,'Standard report'!$C$5:$C$505,"nn")="Company","=HYPERLINK("&amp;""""&amp;"https://raw.githubusercontent.com/KyrillosMorgan/preparatory/main/"&amp;B491&amp;".jpg"&amp;""""&amp;",IMAGE("&amp;""""&amp;"https://raw.githubusercontent.com/KyrillosMorgan/preparatory/main/"&amp;B491&amp;".jpg"&amp;""""&amp;"))",""),"")</f>
        <v/>
      </c>
      <c r="B491" s="77"/>
      <c r="C491" s="77" t="str">
        <f>IF(B491&lt;&gt;"",_xlfn.XLOOKUP(Class!B491,Table1[ID],Table1[fname]),"")</f>
        <v/>
      </c>
      <c r="D491" s="76" t="str" cm="1">
        <f t="array" ref="D491">IF((B491&lt;&gt;"")*(COUNTIF(Table2[ID],Class!B491)&lt;&gt;0),INDEX(Attendance_sorted!$A$1:$CV$500,MATCH(Class!B491,Attendance_sorted!$A$1:$A$500),COUNTIF(Table2[ID],Class!B491)+1),"")</f>
        <v/>
      </c>
      <c r="E491" s="77" t="str" cm="1">
        <f t="array" aca="1" ref="E491" ca="1">IF(B491&lt;&gt;"",SUM(('Attendance table'!$A$2:$A$501=Class!B491)*('Attendance table'!$B$2:$CW$501&lt;&gt;"")*('Attendance table'!$B$1:$CW$1&gt;DATE(YEAR(TODAY()),MONTH(TODAY()),DAY(TODAY())-MOD(WEEKDAY(TODAY())-6,7))-((Table3[حساب الحضور من اخر عدد مرات])*7))),"")</f>
        <v/>
      </c>
      <c r="F491" s="79" t="str" cm="1">
        <f t="array" ref="F491">IF(B491&lt;&gt;"",IF(E491*100/Table3[حساب الحضور من اخر عدد مرات]&gt;100,1,E491/Table3[حساب الحضور من اخر عدد مرات]),"")</f>
        <v/>
      </c>
      <c r="G491" s="77" t="str">
        <f>IF(B491&lt;&gt;"",_xlfn.XLOOKUP(B491,Table1[ID],Table1[tel2]),"")</f>
        <v/>
      </c>
      <c r="H491" s="77" t="str">
        <f>IF(B491&lt;&gt;"",_xlfn.XLOOKUP(B491,Table1[ID],Table1[tel4]),"")</f>
        <v/>
      </c>
      <c r="I491" s="77" t="str">
        <f>IF(B491&lt;&gt;"",_xlfn.XLOOKUP(B491,Table1[ID],Table1[tel3]),"")</f>
        <v/>
      </c>
      <c r="J491" s="77" t="str">
        <f>IF(B491&lt;&gt;"",_xlfn.XLOOKUP(B491,Table1[ID],Table1[tel1]),"")</f>
        <v/>
      </c>
      <c r="K491" s="77" t="str">
        <f>IF($B491&lt;&gt;"",_xlfn.XLOOKUP(B491,Table1[ID],Table1[address1]),"")</f>
        <v/>
      </c>
      <c r="L491" s="77" t="str">
        <f>IF($B491&lt;&gt;"",_xlfn.XLOOKUP(B491,Table1[ID],Table1[address2]),"")</f>
        <v/>
      </c>
      <c r="M491" s="77" t="str">
        <f>IF($B491&lt;&gt;"",_xlfn.XLOOKUP(B491,Table1[ID],Table1[address3]),"")</f>
        <v/>
      </c>
      <c r="N491" s="77" t="str">
        <f>IF($B491&lt;&gt;"",_xlfn.XLOOKUP(B491,Table1[ID],Table1[address4]),"")</f>
        <v/>
      </c>
      <c r="O491" s="77" t="str">
        <f>IF($B491&lt;&gt;"",_xlfn.XLOOKUP(B491,Table1[ID],Table1[address5]),"")</f>
        <v/>
      </c>
      <c r="P491" s="77" t="str">
        <f>IF($B491&lt;&gt;"",_xlfn.XLOOKUP(B491,Table1[ID],Table1[address7]),"")</f>
        <v/>
      </c>
      <c r="Q491" s="77" t="str">
        <f>IF($B491&lt;&gt;"",_xlfn.XLOOKUP(B491,Table1[ID],Table1[address6]),"")</f>
        <v/>
      </c>
      <c r="R491" s="76" t="str">
        <f>IF($B491&lt;&gt;"",_xlfn.XLOOKUP(B491,Table1[ID],Table1[bdate]),"")</f>
        <v/>
      </c>
      <c r="S491" s="77" t="str">
        <f>IF($B491&lt;&gt;"",_xlfn.XLOOKUP(B491,Table1[ID],Table1[school_job]),"")</f>
        <v/>
      </c>
      <c r="T491" s="77" t="str">
        <f>IF($B491&lt;&gt;"",_xlfn.XLOOKUP(B491,Table1[ID],Table1[con_father]),"")</f>
        <v/>
      </c>
      <c r="U491" s="77" t="str">
        <f>IF($B491&lt;&gt;"",_xlfn.XLOOKUP(B491,Table1[ID],Table1[notes]),"")</f>
        <v/>
      </c>
      <c r="V491" s="80" t="str">
        <f>IF(B491&lt;&gt;"",IF(_xlfn.FLOOR.MATH(B491,100)=0,"غير موزع",_xlfn.XLOOKUP(_xlfn.FLOOR.MATH(B491,100),Classes!$A$1:$A$8,Classes!$B$1:$B$8,"error")),"")</f>
        <v/>
      </c>
    </row>
    <row r="492" spans="1:22" s="3" customFormat="1">
      <c r="A492" s="72" t="str">
        <f>IF(B492&lt;&gt;"",IF(_xlfn.XLOOKUP(TEXT(B492,"#"),'Standard report'!$B$5:$B$505,'Standard report'!$C$5:$C$505,"nn")="Company","=HYPERLINK("&amp;""""&amp;"https://raw.githubusercontent.com/KyrillosMorgan/preparatory/main/"&amp;B492&amp;".jpg"&amp;""""&amp;",IMAGE("&amp;""""&amp;"https://raw.githubusercontent.com/KyrillosMorgan/preparatory/main/"&amp;B492&amp;".jpg"&amp;""""&amp;"))",""),"")</f>
        <v/>
      </c>
      <c r="B492" s="77"/>
      <c r="C492" s="77" t="str">
        <f>IF(B492&lt;&gt;"",_xlfn.XLOOKUP(Class!B492,Table1[ID],Table1[fname]),"")</f>
        <v/>
      </c>
      <c r="D492" s="76" t="str" cm="1">
        <f t="array" ref="D492">IF((B492&lt;&gt;"")*(COUNTIF(Table2[ID],Class!B492)&lt;&gt;0),INDEX(Attendance_sorted!$A$1:$CV$500,MATCH(Class!B492,Attendance_sorted!$A$1:$A$500),COUNTIF(Table2[ID],Class!B492)+1),"")</f>
        <v/>
      </c>
      <c r="E492" s="77" t="str" cm="1">
        <f t="array" aca="1" ref="E492" ca="1">IF(B492&lt;&gt;"",SUM(('Attendance table'!$A$2:$A$501=Class!B492)*('Attendance table'!$B$2:$CW$501&lt;&gt;"")*('Attendance table'!$B$1:$CW$1&gt;DATE(YEAR(TODAY()),MONTH(TODAY()),DAY(TODAY())-MOD(WEEKDAY(TODAY())-6,7))-((Table3[حساب الحضور من اخر عدد مرات])*7))),"")</f>
        <v/>
      </c>
      <c r="F492" s="79" t="str" cm="1">
        <f t="array" ref="F492">IF(B492&lt;&gt;"",IF(E492*100/Table3[حساب الحضور من اخر عدد مرات]&gt;100,1,E492/Table3[حساب الحضور من اخر عدد مرات]),"")</f>
        <v/>
      </c>
      <c r="G492" s="77" t="str">
        <f>IF(B492&lt;&gt;"",_xlfn.XLOOKUP(B492,Table1[ID],Table1[tel2]),"")</f>
        <v/>
      </c>
      <c r="H492" s="77" t="str">
        <f>IF(B492&lt;&gt;"",_xlfn.XLOOKUP(B492,Table1[ID],Table1[tel4]),"")</f>
        <v/>
      </c>
      <c r="I492" s="77" t="str">
        <f>IF(B492&lt;&gt;"",_xlfn.XLOOKUP(B492,Table1[ID],Table1[tel3]),"")</f>
        <v/>
      </c>
      <c r="J492" s="77" t="str">
        <f>IF(B492&lt;&gt;"",_xlfn.XLOOKUP(B492,Table1[ID],Table1[tel1]),"")</f>
        <v/>
      </c>
      <c r="K492" s="77" t="str">
        <f>IF($B492&lt;&gt;"",_xlfn.XLOOKUP(B492,Table1[ID],Table1[address1]),"")</f>
        <v/>
      </c>
      <c r="L492" s="77" t="str">
        <f>IF($B492&lt;&gt;"",_xlfn.XLOOKUP(B492,Table1[ID],Table1[address2]),"")</f>
        <v/>
      </c>
      <c r="M492" s="77" t="str">
        <f>IF($B492&lt;&gt;"",_xlfn.XLOOKUP(B492,Table1[ID],Table1[address3]),"")</f>
        <v/>
      </c>
      <c r="N492" s="77" t="str">
        <f>IF($B492&lt;&gt;"",_xlfn.XLOOKUP(B492,Table1[ID],Table1[address4]),"")</f>
        <v/>
      </c>
      <c r="O492" s="77" t="str">
        <f>IF($B492&lt;&gt;"",_xlfn.XLOOKUP(B492,Table1[ID],Table1[address5]),"")</f>
        <v/>
      </c>
      <c r="P492" s="77" t="str">
        <f>IF($B492&lt;&gt;"",_xlfn.XLOOKUP(B492,Table1[ID],Table1[address7]),"")</f>
        <v/>
      </c>
      <c r="Q492" s="77" t="str">
        <f>IF($B492&lt;&gt;"",_xlfn.XLOOKUP(B492,Table1[ID],Table1[address6]),"")</f>
        <v/>
      </c>
      <c r="R492" s="76" t="str">
        <f>IF($B492&lt;&gt;"",_xlfn.XLOOKUP(B492,Table1[ID],Table1[bdate]),"")</f>
        <v/>
      </c>
      <c r="S492" s="77" t="str">
        <f>IF($B492&lt;&gt;"",_xlfn.XLOOKUP(B492,Table1[ID],Table1[school_job]),"")</f>
        <v/>
      </c>
      <c r="T492" s="77" t="str">
        <f>IF($B492&lt;&gt;"",_xlfn.XLOOKUP(B492,Table1[ID],Table1[con_father]),"")</f>
        <v/>
      </c>
      <c r="U492" s="77" t="str">
        <f>IF($B492&lt;&gt;"",_xlfn.XLOOKUP(B492,Table1[ID],Table1[notes]),"")</f>
        <v/>
      </c>
      <c r="V492" s="80" t="str">
        <f>IF(B492&lt;&gt;"",IF(_xlfn.FLOOR.MATH(B492,100)=0,"غير موزع",_xlfn.XLOOKUP(_xlfn.FLOOR.MATH(B492,100),Classes!$A$1:$A$8,Classes!$B$1:$B$8,"error")),"")</f>
        <v/>
      </c>
    </row>
    <row r="493" spans="1:22" s="3" customFormat="1">
      <c r="A493" s="72" t="str">
        <f>IF(B493&lt;&gt;"",IF(_xlfn.XLOOKUP(TEXT(B493,"#"),'Standard report'!$B$5:$B$505,'Standard report'!$C$5:$C$505,"nn")="Company","=HYPERLINK("&amp;""""&amp;"https://raw.githubusercontent.com/KyrillosMorgan/preparatory/main/"&amp;B493&amp;".jpg"&amp;""""&amp;",IMAGE("&amp;""""&amp;"https://raw.githubusercontent.com/KyrillosMorgan/preparatory/main/"&amp;B493&amp;".jpg"&amp;""""&amp;"))",""),"")</f>
        <v/>
      </c>
      <c r="B493" s="77"/>
      <c r="C493" s="77" t="str">
        <f>IF(B493&lt;&gt;"",_xlfn.XLOOKUP(Class!B493,Table1[ID],Table1[fname]),"")</f>
        <v/>
      </c>
      <c r="D493" s="76" t="str" cm="1">
        <f t="array" ref="D493">IF((B493&lt;&gt;"")*(COUNTIF(Table2[ID],Class!B493)&lt;&gt;0),INDEX(Attendance_sorted!$A$1:$CV$500,MATCH(Class!B493,Attendance_sorted!$A$1:$A$500),COUNTIF(Table2[ID],Class!B493)+1),"")</f>
        <v/>
      </c>
      <c r="E493" s="77" t="str" cm="1">
        <f t="array" aca="1" ref="E493" ca="1">IF(B493&lt;&gt;"",SUM(('Attendance table'!$A$2:$A$501=Class!B493)*('Attendance table'!$B$2:$CW$501&lt;&gt;"")*('Attendance table'!$B$1:$CW$1&gt;DATE(YEAR(TODAY()),MONTH(TODAY()),DAY(TODAY())-MOD(WEEKDAY(TODAY())-6,7))-((Table3[حساب الحضور من اخر عدد مرات])*7))),"")</f>
        <v/>
      </c>
      <c r="F493" s="79" t="str" cm="1">
        <f t="array" ref="F493">IF(B493&lt;&gt;"",IF(E493*100/Table3[حساب الحضور من اخر عدد مرات]&gt;100,1,E493/Table3[حساب الحضور من اخر عدد مرات]),"")</f>
        <v/>
      </c>
      <c r="G493" s="77" t="str">
        <f>IF(B493&lt;&gt;"",_xlfn.XLOOKUP(B493,Table1[ID],Table1[tel2]),"")</f>
        <v/>
      </c>
      <c r="H493" s="77" t="str">
        <f>IF(B493&lt;&gt;"",_xlfn.XLOOKUP(B493,Table1[ID],Table1[tel4]),"")</f>
        <v/>
      </c>
      <c r="I493" s="77" t="str">
        <f>IF(B493&lt;&gt;"",_xlfn.XLOOKUP(B493,Table1[ID],Table1[tel3]),"")</f>
        <v/>
      </c>
      <c r="J493" s="77" t="str">
        <f>IF(B493&lt;&gt;"",_xlfn.XLOOKUP(B493,Table1[ID],Table1[tel1]),"")</f>
        <v/>
      </c>
      <c r="K493" s="77" t="str">
        <f>IF($B493&lt;&gt;"",_xlfn.XLOOKUP(B493,Table1[ID],Table1[address1]),"")</f>
        <v/>
      </c>
      <c r="L493" s="77" t="str">
        <f>IF($B493&lt;&gt;"",_xlfn.XLOOKUP(B493,Table1[ID],Table1[address2]),"")</f>
        <v/>
      </c>
      <c r="M493" s="77" t="str">
        <f>IF($B493&lt;&gt;"",_xlfn.XLOOKUP(B493,Table1[ID],Table1[address3]),"")</f>
        <v/>
      </c>
      <c r="N493" s="77" t="str">
        <f>IF($B493&lt;&gt;"",_xlfn.XLOOKUP(B493,Table1[ID],Table1[address4]),"")</f>
        <v/>
      </c>
      <c r="O493" s="77" t="str">
        <f>IF($B493&lt;&gt;"",_xlfn.XLOOKUP(B493,Table1[ID],Table1[address5]),"")</f>
        <v/>
      </c>
      <c r="P493" s="77" t="str">
        <f>IF($B493&lt;&gt;"",_xlfn.XLOOKUP(B493,Table1[ID],Table1[address7]),"")</f>
        <v/>
      </c>
      <c r="Q493" s="77" t="str">
        <f>IF($B493&lt;&gt;"",_xlfn.XLOOKUP(B493,Table1[ID],Table1[address6]),"")</f>
        <v/>
      </c>
      <c r="R493" s="76" t="str">
        <f>IF($B493&lt;&gt;"",_xlfn.XLOOKUP(B493,Table1[ID],Table1[bdate]),"")</f>
        <v/>
      </c>
      <c r="S493" s="77" t="str">
        <f>IF($B493&lt;&gt;"",_xlfn.XLOOKUP(B493,Table1[ID],Table1[school_job]),"")</f>
        <v/>
      </c>
      <c r="T493" s="77" t="str">
        <f>IF($B493&lt;&gt;"",_xlfn.XLOOKUP(B493,Table1[ID],Table1[con_father]),"")</f>
        <v/>
      </c>
      <c r="U493" s="77" t="str">
        <f>IF($B493&lt;&gt;"",_xlfn.XLOOKUP(B493,Table1[ID],Table1[notes]),"")</f>
        <v/>
      </c>
      <c r="V493" s="80" t="str">
        <f>IF(B493&lt;&gt;"",IF(_xlfn.FLOOR.MATH(B493,100)=0,"غير موزع",_xlfn.XLOOKUP(_xlfn.FLOOR.MATH(B493,100),Classes!$A$1:$A$8,Classes!$B$1:$B$8,"error")),"")</f>
        <v/>
      </c>
    </row>
    <row r="494" spans="1:22" s="3" customFormat="1">
      <c r="A494" s="72" t="str">
        <f>IF(B494&lt;&gt;"",IF(_xlfn.XLOOKUP(TEXT(B494,"#"),'Standard report'!$B$5:$B$505,'Standard report'!$C$5:$C$505,"nn")="Company","=HYPERLINK("&amp;""""&amp;"https://raw.githubusercontent.com/KyrillosMorgan/preparatory/main/"&amp;B494&amp;".jpg"&amp;""""&amp;",IMAGE("&amp;""""&amp;"https://raw.githubusercontent.com/KyrillosMorgan/preparatory/main/"&amp;B494&amp;".jpg"&amp;""""&amp;"))",""),"")</f>
        <v/>
      </c>
      <c r="B494" s="77"/>
      <c r="C494" s="77" t="str">
        <f>IF(B494&lt;&gt;"",_xlfn.XLOOKUP(Class!B494,Table1[ID],Table1[fname]),"")</f>
        <v/>
      </c>
      <c r="D494" s="76" t="str" cm="1">
        <f t="array" ref="D494">IF((B494&lt;&gt;"")*(COUNTIF(Table2[ID],Class!B494)&lt;&gt;0),INDEX(Attendance_sorted!$A$1:$CV$500,MATCH(Class!B494,Attendance_sorted!$A$1:$A$500),COUNTIF(Table2[ID],Class!B494)+1),"")</f>
        <v/>
      </c>
      <c r="E494" s="77" t="str" cm="1">
        <f t="array" aca="1" ref="E494" ca="1">IF(B494&lt;&gt;"",SUM(('Attendance table'!$A$2:$A$501=Class!B494)*('Attendance table'!$B$2:$CW$501&lt;&gt;"")*('Attendance table'!$B$1:$CW$1&gt;DATE(YEAR(TODAY()),MONTH(TODAY()),DAY(TODAY())-MOD(WEEKDAY(TODAY())-6,7))-((Table3[حساب الحضور من اخر عدد مرات])*7))),"")</f>
        <v/>
      </c>
      <c r="F494" s="79" t="str" cm="1">
        <f t="array" ref="F494">IF(B494&lt;&gt;"",IF(E494*100/Table3[حساب الحضور من اخر عدد مرات]&gt;100,1,E494/Table3[حساب الحضور من اخر عدد مرات]),"")</f>
        <v/>
      </c>
      <c r="G494" s="77" t="str">
        <f>IF(B494&lt;&gt;"",_xlfn.XLOOKUP(B494,Table1[ID],Table1[tel2]),"")</f>
        <v/>
      </c>
      <c r="H494" s="77" t="str">
        <f>IF(B494&lt;&gt;"",_xlfn.XLOOKUP(B494,Table1[ID],Table1[tel4]),"")</f>
        <v/>
      </c>
      <c r="I494" s="77" t="str">
        <f>IF(B494&lt;&gt;"",_xlfn.XLOOKUP(B494,Table1[ID],Table1[tel3]),"")</f>
        <v/>
      </c>
      <c r="J494" s="77" t="str">
        <f>IF(B494&lt;&gt;"",_xlfn.XLOOKUP(B494,Table1[ID],Table1[tel1]),"")</f>
        <v/>
      </c>
      <c r="K494" s="77" t="str">
        <f>IF($B494&lt;&gt;"",_xlfn.XLOOKUP(B494,Table1[ID],Table1[address1]),"")</f>
        <v/>
      </c>
      <c r="L494" s="77" t="str">
        <f>IF($B494&lt;&gt;"",_xlfn.XLOOKUP(B494,Table1[ID],Table1[address2]),"")</f>
        <v/>
      </c>
      <c r="M494" s="77" t="str">
        <f>IF($B494&lt;&gt;"",_xlfn.XLOOKUP(B494,Table1[ID],Table1[address3]),"")</f>
        <v/>
      </c>
      <c r="N494" s="77" t="str">
        <f>IF($B494&lt;&gt;"",_xlfn.XLOOKUP(B494,Table1[ID],Table1[address4]),"")</f>
        <v/>
      </c>
      <c r="O494" s="77" t="str">
        <f>IF($B494&lt;&gt;"",_xlfn.XLOOKUP(B494,Table1[ID],Table1[address5]),"")</f>
        <v/>
      </c>
      <c r="P494" s="77" t="str">
        <f>IF($B494&lt;&gt;"",_xlfn.XLOOKUP(B494,Table1[ID],Table1[address7]),"")</f>
        <v/>
      </c>
      <c r="Q494" s="77" t="str">
        <f>IF($B494&lt;&gt;"",_xlfn.XLOOKUP(B494,Table1[ID],Table1[address6]),"")</f>
        <v/>
      </c>
      <c r="R494" s="76" t="str">
        <f>IF($B494&lt;&gt;"",_xlfn.XLOOKUP(B494,Table1[ID],Table1[bdate]),"")</f>
        <v/>
      </c>
      <c r="S494" s="77" t="str">
        <f>IF($B494&lt;&gt;"",_xlfn.XLOOKUP(B494,Table1[ID],Table1[school_job]),"")</f>
        <v/>
      </c>
      <c r="T494" s="77" t="str">
        <f>IF($B494&lt;&gt;"",_xlfn.XLOOKUP(B494,Table1[ID],Table1[con_father]),"")</f>
        <v/>
      </c>
      <c r="U494" s="77" t="str">
        <f>IF($B494&lt;&gt;"",_xlfn.XLOOKUP(B494,Table1[ID],Table1[notes]),"")</f>
        <v/>
      </c>
      <c r="V494" s="80" t="str">
        <f>IF(B494&lt;&gt;"",IF(_xlfn.FLOOR.MATH(B494,100)=0,"غير موزع",_xlfn.XLOOKUP(_xlfn.FLOOR.MATH(B494,100),Classes!$A$1:$A$8,Classes!$B$1:$B$8,"error")),"")</f>
        <v/>
      </c>
    </row>
    <row r="495" spans="1:22" s="3" customFormat="1">
      <c r="A495" s="72" t="str">
        <f>IF(B495&lt;&gt;"",IF(_xlfn.XLOOKUP(TEXT(B495,"#"),'Standard report'!$B$5:$B$505,'Standard report'!$C$5:$C$505,"nn")="Company","=HYPERLINK("&amp;""""&amp;"https://raw.githubusercontent.com/KyrillosMorgan/preparatory/main/"&amp;B495&amp;".jpg"&amp;""""&amp;",IMAGE("&amp;""""&amp;"https://raw.githubusercontent.com/KyrillosMorgan/preparatory/main/"&amp;B495&amp;".jpg"&amp;""""&amp;"))",""),"")</f>
        <v/>
      </c>
      <c r="B495" s="77"/>
      <c r="C495" s="77" t="str">
        <f>IF(B495&lt;&gt;"",_xlfn.XLOOKUP(Class!B495,Table1[ID],Table1[fname]),"")</f>
        <v/>
      </c>
      <c r="D495" s="76" t="str" cm="1">
        <f t="array" ref="D495">IF((B495&lt;&gt;"")*(COUNTIF(Table2[ID],Class!B495)&lt;&gt;0),INDEX(Attendance_sorted!$A$1:$CV$500,MATCH(Class!B495,Attendance_sorted!$A$1:$A$500),COUNTIF(Table2[ID],Class!B495)+1),"")</f>
        <v/>
      </c>
      <c r="E495" s="77" t="str" cm="1">
        <f t="array" aca="1" ref="E495" ca="1">IF(B495&lt;&gt;"",SUM(('Attendance table'!$A$2:$A$501=Class!B495)*('Attendance table'!$B$2:$CW$501&lt;&gt;"")*('Attendance table'!$B$1:$CW$1&gt;DATE(YEAR(TODAY()),MONTH(TODAY()),DAY(TODAY())-MOD(WEEKDAY(TODAY())-6,7))-((Table3[حساب الحضور من اخر عدد مرات])*7))),"")</f>
        <v/>
      </c>
      <c r="F495" s="79" t="str" cm="1">
        <f t="array" ref="F495">IF(B495&lt;&gt;"",IF(E495*100/Table3[حساب الحضور من اخر عدد مرات]&gt;100,1,E495/Table3[حساب الحضور من اخر عدد مرات]),"")</f>
        <v/>
      </c>
      <c r="G495" s="77" t="str">
        <f>IF(B495&lt;&gt;"",_xlfn.XLOOKUP(B495,Table1[ID],Table1[tel2]),"")</f>
        <v/>
      </c>
      <c r="H495" s="77" t="str">
        <f>IF(B495&lt;&gt;"",_xlfn.XLOOKUP(B495,Table1[ID],Table1[tel4]),"")</f>
        <v/>
      </c>
      <c r="I495" s="77" t="str">
        <f>IF(B495&lt;&gt;"",_xlfn.XLOOKUP(B495,Table1[ID],Table1[tel3]),"")</f>
        <v/>
      </c>
      <c r="J495" s="77" t="str">
        <f>IF(B495&lt;&gt;"",_xlfn.XLOOKUP(B495,Table1[ID],Table1[tel1]),"")</f>
        <v/>
      </c>
      <c r="K495" s="77" t="str">
        <f>IF($B495&lt;&gt;"",_xlfn.XLOOKUP(B495,Table1[ID],Table1[address1]),"")</f>
        <v/>
      </c>
      <c r="L495" s="77" t="str">
        <f>IF($B495&lt;&gt;"",_xlfn.XLOOKUP(B495,Table1[ID],Table1[address2]),"")</f>
        <v/>
      </c>
      <c r="M495" s="77" t="str">
        <f>IF($B495&lt;&gt;"",_xlfn.XLOOKUP(B495,Table1[ID],Table1[address3]),"")</f>
        <v/>
      </c>
      <c r="N495" s="77" t="str">
        <f>IF($B495&lt;&gt;"",_xlfn.XLOOKUP(B495,Table1[ID],Table1[address4]),"")</f>
        <v/>
      </c>
      <c r="O495" s="77" t="str">
        <f>IF($B495&lt;&gt;"",_xlfn.XLOOKUP(B495,Table1[ID],Table1[address5]),"")</f>
        <v/>
      </c>
      <c r="P495" s="77" t="str">
        <f>IF($B495&lt;&gt;"",_xlfn.XLOOKUP(B495,Table1[ID],Table1[address7]),"")</f>
        <v/>
      </c>
      <c r="Q495" s="77" t="str">
        <f>IF($B495&lt;&gt;"",_xlfn.XLOOKUP(B495,Table1[ID],Table1[address6]),"")</f>
        <v/>
      </c>
      <c r="R495" s="76" t="str">
        <f>IF($B495&lt;&gt;"",_xlfn.XLOOKUP(B495,Table1[ID],Table1[bdate]),"")</f>
        <v/>
      </c>
      <c r="S495" s="77" t="str">
        <f>IF($B495&lt;&gt;"",_xlfn.XLOOKUP(B495,Table1[ID],Table1[school_job]),"")</f>
        <v/>
      </c>
      <c r="T495" s="77" t="str">
        <f>IF($B495&lt;&gt;"",_xlfn.XLOOKUP(B495,Table1[ID],Table1[con_father]),"")</f>
        <v/>
      </c>
      <c r="U495" s="77" t="str">
        <f>IF($B495&lt;&gt;"",_xlfn.XLOOKUP(B495,Table1[ID],Table1[notes]),"")</f>
        <v/>
      </c>
      <c r="V495" s="80" t="str">
        <f>IF(B495&lt;&gt;"",IF(_xlfn.FLOOR.MATH(B495,100)=0,"غير موزع",_xlfn.XLOOKUP(_xlfn.FLOOR.MATH(B495,100),Classes!$A$1:$A$8,Classes!$B$1:$B$8,"error")),"")</f>
        <v/>
      </c>
    </row>
    <row r="496" spans="1:22" s="3" customFormat="1">
      <c r="A496" s="72" t="str">
        <f>IF(B496&lt;&gt;"",IF(_xlfn.XLOOKUP(TEXT(B496,"#"),'Standard report'!$B$5:$B$505,'Standard report'!$C$5:$C$505,"nn")="Company","=HYPERLINK("&amp;""""&amp;"https://raw.githubusercontent.com/KyrillosMorgan/preparatory/main/"&amp;B496&amp;".jpg"&amp;""""&amp;",IMAGE("&amp;""""&amp;"https://raw.githubusercontent.com/KyrillosMorgan/preparatory/main/"&amp;B496&amp;".jpg"&amp;""""&amp;"))",""),"")</f>
        <v/>
      </c>
      <c r="B496" s="77"/>
      <c r="C496" s="77" t="str">
        <f>IF(B496&lt;&gt;"",_xlfn.XLOOKUP(Class!B496,Table1[ID],Table1[fname]),"")</f>
        <v/>
      </c>
      <c r="D496" s="76" t="str" cm="1">
        <f t="array" ref="D496">IF((B496&lt;&gt;"")*(COUNTIF(Table2[ID],Class!B496)&lt;&gt;0),INDEX(Attendance_sorted!$A$1:$CV$500,MATCH(Class!B496,Attendance_sorted!$A$1:$A$500),COUNTIF(Table2[ID],Class!B496)+1),"")</f>
        <v/>
      </c>
      <c r="E496" s="77" t="str" cm="1">
        <f t="array" aca="1" ref="E496" ca="1">IF(B496&lt;&gt;"",SUM(('Attendance table'!$A$2:$A$501=Class!B496)*('Attendance table'!$B$2:$CW$501&lt;&gt;"")*('Attendance table'!$B$1:$CW$1&gt;DATE(YEAR(TODAY()),MONTH(TODAY()),DAY(TODAY())-MOD(WEEKDAY(TODAY())-6,7))-((Table3[حساب الحضور من اخر عدد مرات])*7))),"")</f>
        <v/>
      </c>
      <c r="F496" s="79" t="str" cm="1">
        <f t="array" ref="F496">IF(B496&lt;&gt;"",IF(E496*100/Table3[حساب الحضور من اخر عدد مرات]&gt;100,1,E496/Table3[حساب الحضور من اخر عدد مرات]),"")</f>
        <v/>
      </c>
      <c r="G496" s="77" t="str">
        <f>IF(B496&lt;&gt;"",_xlfn.XLOOKUP(B496,Table1[ID],Table1[tel2]),"")</f>
        <v/>
      </c>
      <c r="H496" s="77" t="str">
        <f>IF(B496&lt;&gt;"",_xlfn.XLOOKUP(B496,Table1[ID],Table1[tel4]),"")</f>
        <v/>
      </c>
      <c r="I496" s="77" t="str">
        <f>IF(B496&lt;&gt;"",_xlfn.XLOOKUP(B496,Table1[ID],Table1[tel3]),"")</f>
        <v/>
      </c>
      <c r="J496" s="77" t="str">
        <f>IF(B496&lt;&gt;"",_xlfn.XLOOKUP(B496,Table1[ID],Table1[tel1]),"")</f>
        <v/>
      </c>
      <c r="K496" s="77" t="str">
        <f>IF($B496&lt;&gt;"",_xlfn.XLOOKUP(B496,Table1[ID],Table1[address1]),"")</f>
        <v/>
      </c>
      <c r="L496" s="77" t="str">
        <f>IF($B496&lt;&gt;"",_xlfn.XLOOKUP(B496,Table1[ID],Table1[address2]),"")</f>
        <v/>
      </c>
      <c r="M496" s="77" t="str">
        <f>IF($B496&lt;&gt;"",_xlfn.XLOOKUP(B496,Table1[ID],Table1[address3]),"")</f>
        <v/>
      </c>
      <c r="N496" s="77" t="str">
        <f>IF($B496&lt;&gt;"",_xlfn.XLOOKUP(B496,Table1[ID],Table1[address4]),"")</f>
        <v/>
      </c>
      <c r="O496" s="77" t="str">
        <f>IF($B496&lt;&gt;"",_xlfn.XLOOKUP(B496,Table1[ID],Table1[address5]),"")</f>
        <v/>
      </c>
      <c r="P496" s="77" t="str">
        <f>IF($B496&lt;&gt;"",_xlfn.XLOOKUP(B496,Table1[ID],Table1[address7]),"")</f>
        <v/>
      </c>
      <c r="Q496" s="77" t="str">
        <f>IF($B496&lt;&gt;"",_xlfn.XLOOKUP(B496,Table1[ID],Table1[address6]),"")</f>
        <v/>
      </c>
      <c r="R496" s="76" t="str">
        <f>IF($B496&lt;&gt;"",_xlfn.XLOOKUP(B496,Table1[ID],Table1[bdate]),"")</f>
        <v/>
      </c>
      <c r="S496" s="77" t="str">
        <f>IF($B496&lt;&gt;"",_xlfn.XLOOKUP(B496,Table1[ID],Table1[school_job]),"")</f>
        <v/>
      </c>
      <c r="T496" s="77" t="str">
        <f>IF($B496&lt;&gt;"",_xlfn.XLOOKUP(B496,Table1[ID],Table1[con_father]),"")</f>
        <v/>
      </c>
      <c r="U496" s="77" t="str">
        <f>IF($B496&lt;&gt;"",_xlfn.XLOOKUP(B496,Table1[ID],Table1[notes]),"")</f>
        <v/>
      </c>
      <c r="V496" s="80" t="str">
        <f>IF(B496&lt;&gt;"",IF(_xlfn.FLOOR.MATH(B496,100)=0,"غير موزع",_xlfn.XLOOKUP(_xlfn.FLOOR.MATH(B496,100),Classes!$A$1:$A$8,Classes!$B$1:$B$8,"error")),"")</f>
        <v/>
      </c>
    </row>
    <row r="497" spans="1:22" s="3" customFormat="1">
      <c r="A497" s="72" t="str">
        <f>IF(B497&lt;&gt;"",IF(_xlfn.XLOOKUP(TEXT(B497,"#"),'Standard report'!$B$5:$B$505,'Standard report'!$C$5:$C$505,"nn")="Company","=HYPERLINK("&amp;""""&amp;"https://raw.githubusercontent.com/KyrillosMorgan/preparatory/main/"&amp;B497&amp;".jpg"&amp;""""&amp;",IMAGE("&amp;""""&amp;"https://raw.githubusercontent.com/KyrillosMorgan/preparatory/main/"&amp;B497&amp;".jpg"&amp;""""&amp;"))",""),"")</f>
        <v/>
      </c>
      <c r="B497" s="77"/>
      <c r="C497" s="77" t="str">
        <f>IF(B497&lt;&gt;"",_xlfn.XLOOKUP(Class!B497,Table1[ID],Table1[fname]),"")</f>
        <v/>
      </c>
      <c r="D497" s="76" t="str" cm="1">
        <f t="array" ref="D497">IF((B497&lt;&gt;"")*(COUNTIF(Table2[ID],Class!B497)&lt;&gt;0),INDEX(Attendance_sorted!$A$1:$CV$500,MATCH(Class!B497,Attendance_sorted!$A$1:$A$500),COUNTIF(Table2[ID],Class!B497)+1),"")</f>
        <v/>
      </c>
      <c r="E497" s="77" t="str" cm="1">
        <f t="array" aca="1" ref="E497" ca="1">IF(B497&lt;&gt;"",SUM(('Attendance table'!$A$2:$A$501=Class!B497)*('Attendance table'!$B$2:$CW$501&lt;&gt;"")*('Attendance table'!$B$1:$CW$1&gt;DATE(YEAR(TODAY()),MONTH(TODAY()),DAY(TODAY())-MOD(WEEKDAY(TODAY())-6,7))-((Table3[حساب الحضور من اخر عدد مرات])*7))),"")</f>
        <v/>
      </c>
      <c r="F497" s="79" t="str" cm="1">
        <f t="array" ref="F497">IF(B497&lt;&gt;"",IF(E497*100/Table3[حساب الحضور من اخر عدد مرات]&gt;100,1,E497/Table3[حساب الحضور من اخر عدد مرات]),"")</f>
        <v/>
      </c>
      <c r="G497" s="77" t="str">
        <f>IF(B497&lt;&gt;"",_xlfn.XLOOKUP(B497,Table1[ID],Table1[tel2]),"")</f>
        <v/>
      </c>
      <c r="H497" s="77" t="str">
        <f>IF(B497&lt;&gt;"",_xlfn.XLOOKUP(B497,Table1[ID],Table1[tel4]),"")</f>
        <v/>
      </c>
      <c r="I497" s="77" t="str">
        <f>IF(B497&lt;&gt;"",_xlfn.XLOOKUP(B497,Table1[ID],Table1[tel3]),"")</f>
        <v/>
      </c>
      <c r="J497" s="77" t="str">
        <f>IF(B497&lt;&gt;"",_xlfn.XLOOKUP(B497,Table1[ID],Table1[tel1]),"")</f>
        <v/>
      </c>
      <c r="K497" s="77" t="str">
        <f>IF($B497&lt;&gt;"",_xlfn.XLOOKUP(B497,Table1[ID],Table1[address1]),"")</f>
        <v/>
      </c>
      <c r="L497" s="77" t="str">
        <f>IF($B497&lt;&gt;"",_xlfn.XLOOKUP(B497,Table1[ID],Table1[address2]),"")</f>
        <v/>
      </c>
      <c r="M497" s="77" t="str">
        <f>IF($B497&lt;&gt;"",_xlfn.XLOOKUP(B497,Table1[ID],Table1[address3]),"")</f>
        <v/>
      </c>
      <c r="N497" s="77" t="str">
        <f>IF($B497&lt;&gt;"",_xlfn.XLOOKUP(B497,Table1[ID],Table1[address4]),"")</f>
        <v/>
      </c>
      <c r="O497" s="77" t="str">
        <f>IF($B497&lt;&gt;"",_xlfn.XLOOKUP(B497,Table1[ID],Table1[address5]),"")</f>
        <v/>
      </c>
      <c r="P497" s="77" t="str">
        <f>IF($B497&lt;&gt;"",_xlfn.XLOOKUP(B497,Table1[ID],Table1[address7]),"")</f>
        <v/>
      </c>
      <c r="Q497" s="77" t="str">
        <f>IF($B497&lt;&gt;"",_xlfn.XLOOKUP(B497,Table1[ID],Table1[address6]),"")</f>
        <v/>
      </c>
      <c r="R497" s="76" t="str">
        <f>IF($B497&lt;&gt;"",_xlfn.XLOOKUP(B497,Table1[ID],Table1[bdate]),"")</f>
        <v/>
      </c>
      <c r="S497" s="77" t="str">
        <f>IF($B497&lt;&gt;"",_xlfn.XLOOKUP(B497,Table1[ID],Table1[school_job]),"")</f>
        <v/>
      </c>
      <c r="T497" s="77" t="str">
        <f>IF($B497&lt;&gt;"",_xlfn.XLOOKUP(B497,Table1[ID],Table1[con_father]),"")</f>
        <v/>
      </c>
      <c r="U497" s="77" t="str">
        <f>IF($B497&lt;&gt;"",_xlfn.XLOOKUP(B497,Table1[ID],Table1[notes]),"")</f>
        <v/>
      </c>
      <c r="V497" s="80" t="str">
        <f>IF(B497&lt;&gt;"",IF(_xlfn.FLOOR.MATH(B497,100)=0,"غير موزع",_xlfn.XLOOKUP(_xlfn.FLOOR.MATH(B497,100),Classes!$A$1:$A$8,Classes!$B$1:$B$8,"error")),"")</f>
        <v/>
      </c>
    </row>
    <row r="498" spans="1:22" s="3" customFormat="1">
      <c r="A498" s="72" t="str">
        <f>IF(B498&lt;&gt;"",IF(_xlfn.XLOOKUP(TEXT(B498,"#"),'Standard report'!$B$5:$B$505,'Standard report'!$C$5:$C$505,"nn")="Company","=HYPERLINK("&amp;""""&amp;"https://raw.githubusercontent.com/KyrillosMorgan/preparatory/main/"&amp;B498&amp;".jpg"&amp;""""&amp;",IMAGE("&amp;""""&amp;"https://raw.githubusercontent.com/KyrillosMorgan/preparatory/main/"&amp;B498&amp;".jpg"&amp;""""&amp;"))",""),"")</f>
        <v/>
      </c>
      <c r="B498" s="77"/>
      <c r="C498" s="77" t="str">
        <f>IF(B498&lt;&gt;"",_xlfn.XLOOKUP(Class!B498,Table1[ID],Table1[fname]),"")</f>
        <v/>
      </c>
      <c r="D498" s="76" t="str" cm="1">
        <f t="array" ref="D498">IF((B498&lt;&gt;"")*(COUNTIF(Table2[ID],Class!B498)&lt;&gt;0),INDEX(Attendance_sorted!$A$1:$CV$500,MATCH(Class!B498,Attendance_sorted!$A$1:$A$500),COUNTIF(Table2[ID],Class!B498)+1),"")</f>
        <v/>
      </c>
      <c r="E498" s="77" t="str" cm="1">
        <f t="array" aca="1" ref="E498" ca="1">IF(B498&lt;&gt;"",SUM(('Attendance table'!$A$2:$A$501=Class!B498)*('Attendance table'!$B$2:$CW$501&lt;&gt;"")*('Attendance table'!$B$1:$CW$1&gt;DATE(YEAR(TODAY()),MONTH(TODAY()),DAY(TODAY())-MOD(WEEKDAY(TODAY())-6,7))-((Table3[حساب الحضور من اخر عدد مرات])*7))),"")</f>
        <v/>
      </c>
      <c r="F498" s="79" t="str" cm="1">
        <f t="array" ref="F498">IF(B498&lt;&gt;"",IF(E498*100/Table3[حساب الحضور من اخر عدد مرات]&gt;100,1,E498/Table3[حساب الحضور من اخر عدد مرات]),"")</f>
        <v/>
      </c>
      <c r="G498" s="77" t="str">
        <f>IF(B498&lt;&gt;"",_xlfn.XLOOKUP(B498,Table1[ID],Table1[tel2]),"")</f>
        <v/>
      </c>
      <c r="H498" s="77" t="str">
        <f>IF(B498&lt;&gt;"",_xlfn.XLOOKUP(B498,Table1[ID],Table1[tel4]),"")</f>
        <v/>
      </c>
      <c r="I498" s="77" t="str">
        <f>IF(B498&lt;&gt;"",_xlfn.XLOOKUP(B498,Table1[ID],Table1[tel3]),"")</f>
        <v/>
      </c>
      <c r="J498" s="77" t="str">
        <f>IF(B498&lt;&gt;"",_xlfn.XLOOKUP(B498,Table1[ID],Table1[tel1]),"")</f>
        <v/>
      </c>
      <c r="K498" s="77" t="str">
        <f>IF($B498&lt;&gt;"",_xlfn.XLOOKUP(B498,Table1[ID],Table1[address1]),"")</f>
        <v/>
      </c>
      <c r="L498" s="77" t="str">
        <f>IF($B498&lt;&gt;"",_xlfn.XLOOKUP(B498,Table1[ID],Table1[address2]),"")</f>
        <v/>
      </c>
      <c r="M498" s="77" t="str">
        <f>IF($B498&lt;&gt;"",_xlfn.XLOOKUP(B498,Table1[ID],Table1[address3]),"")</f>
        <v/>
      </c>
      <c r="N498" s="77" t="str">
        <f>IF($B498&lt;&gt;"",_xlfn.XLOOKUP(B498,Table1[ID],Table1[address4]),"")</f>
        <v/>
      </c>
      <c r="O498" s="77" t="str">
        <f>IF($B498&lt;&gt;"",_xlfn.XLOOKUP(B498,Table1[ID],Table1[address5]),"")</f>
        <v/>
      </c>
      <c r="P498" s="77" t="str">
        <f>IF($B498&lt;&gt;"",_xlfn.XLOOKUP(B498,Table1[ID],Table1[address7]),"")</f>
        <v/>
      </c>
      <c r="Q498" s="77" t="str">
        <f>IF($B498&lt;&gt;"",_xlfn.XLOOKUP(B498,Table1[ID],Table1[address6]),"")</f>
        <v/>
      </c>
      <c r="R498" s="76" t="str">
        <f>IF($B498&lt;&gt;"",_xlfn.XLOOKUP(B498,Table1[ID],Table1[bdate]),"")</f>
        <v/>
      </c>
      <c r="S498" s="77" t="str">
        <f>IF($B498&lt;&gt;"",_xlfn.XLOOKUP(B498,Table1[ID],Table1[school_job]),"")</f>
        <v/>
      </c>
      <c r="T498" s="77" t="str">
        <f>IF($B498&lt;&gt;"",_xlfn.XLOOKUP(B498,Table1[ID],Table1[con_father]),"")</f>
        <v/>
      </c>
      <c r="U498" s="77" t="str">
        <f>IF($B498&lt;&gt;"",_xlfn.XLOOKUP(B498,Table1[ID],Table1[notes]),"")</f>
        <v/>
      </c>
      <c r="V498" s="80" t="str">
        <f>IF(B498&lt;&gt;"",IF(_xlfn.FLOOR.MATH(B498,100)=0,"غير موزع",_xlfn.XLOOKUP(_xlfn.FLOOR.MATH(B498,100),Classes!$A$1:$A$8,Classes!$B$1:$B$8,"error")),"")</f>
        <v/>
      </c>
    </row>
    <row r="499" spans="1:22" s="3" customFormat="1">
      <c r="A499" s="72" t="str">
        <f>IF(B499&lt;&gt;"",IF(_xlfn.XLOOKUP(TEXT(B499,"#"),'Standard report'!$B$5:$B$505,'Standard report'!$C$5:$C$505,"nn")="Company","=HYPERLINK("&amp;""""&amp;"https://raw.githubusercontent.com/KyrillosMorgan/preparatory/main/"&amp;B499&amp;".jpg"&amp;""""&amp;",IMAGE("&amp;""""&amp;"https://raw.githubusercontent.com/KyrillosMorgan/preparatory/main/"&amp;B499&amp;".jpg"&amp;""""&amp;"))",""),"")</f>
        <v/>
      </c>
      <c r="B499" s="77"/>
      <c r="C499" s="77" t="str">
        <f>IF(B499&lt;&gt;"",_xlfn.XLOOKUP(Class!B499,Table1[ID],Table1[fname]),"")</f>
        <v/>
      </c>
      <c r="D499" s="76" t="str" cm="1">
        <f t="array" ref="D499">IF((B499&lt;&gt;"")*(COUNTIF(Table2[ID],Class!B499)&lt;&gt;0),INDEX(Attendance_sorted!$A$1:$CV$500,MATCH(Class!B499,Attendance_sorted!$A$1:$A$500),COUNTIF(Table2[ID],Class!B499)+1),"")</f>
        <v/>
      </c>
      <c r="E499" s="77" t="str" cm="1">
        <f t="array" aca="1" ref="E499" ca="1">IF(B499&lt;&gt;"",SUM(('Attendance table'!$A$2:$A$501=Class!B499)*('Attendance table'!$B$2:$CW$501&lt;&gt;"")*('Attendance table'!$B$1:$CW$1&gt;DATE(YEAR(TODAY()),MONTH(TODAY()),DAY(TODAY())-MOD(WEEKDAY(TODAY())-6,7))-((Table3[حساب الحضور من اخر عدد مرات])*7))),"")</f>
        <v/>
      </c>
      <c r="F499" s="79" t="str" cm="1">
        <f t="array" ref="F499">IF(B499&lt;&gt;"",IF(E499*100/Table3[حساب الحضور من اخر عدد مرات]&gt;100,1,E499/Table3[حساب الحضور من اخر عدد مرات]),"")</f>
        <v/>
      </c>
      <c r="G499" s="77" t="str">
        <f>IF(B499&lt;&gt;"",_xlfn.XLOOKUP(B499,Table1[ID],Table1[tel2]),"")</f>
        <v/>
      </c>
      <c r="H499" s="77" t="str">
        <f>IF(B499&lt;&gt;"",_xlfn.XLOOKUP(B499,Table1[ID],Table1[tel4]),"")</f>
        <v/>
      </c>
      <c r="I499" s="77" t="str">
        <f>IF(B499&lt;&gt;"",_xlfn.XLOOKUP(B499,Table1[ID],Table1[tel3]),"")</f>
        <v/>
      </c>
      <c r="J499" s="77" t="str">
        <f>IF(B499&lt;&gt;"",_xlfn.XLOOKUP(B499,Table1[ID],Table1[tel1]),"")</f>
        <v/>
      </c>
      <c r="K499" s="77" t="str">
        <f>IF($B499&lt;&gt;"",_xlfn.XLOOKUP(B499,Table1[ID],Table1[address1]),"")</f>
        <v/>
      </c>
      <c r="L499" s="77" t="str">
        <f>IF($B499&lt;&gt;"",_xlfn.XLOOKUP(B499,Table1[ID],Table1[address2]),"")</f>
        <v/>
      </c>
      <c r="M499" s="77" t="str">
        <f>IF($B499&lt;&gt;"",_xlfn.XLOOKUP(B499,Table1[ID],Table1[address3]),"")</f>
        <v/>
      </c>
      <c r="N499" s="77" t="str">
        <f>IF($B499&lt;&gt;"",_xlfn.XLOOKUP(B499,Table1[ID],Table1[address4]),"")</f>
        <v/>
      </c>
      <c r="O499" s="77" t="str">
        <f>IF($B499&lt;&gt;"",_xlfn.XLOOKUP(B499,Table1[ID],Table1[address5]),"")</f>
        <v/>
      </c>
      <c r="P499" s="77" t="str">
        <f>IF($B499&lt;&gt;"",_xlfn.XLOOKUP(B499,Table1[ID],Table1[address7]),"")</f>
        <v/>
      </c>
      <c r="Q499" s="77" t="str">
        <f>IF($B499&lt;&gt;"",_xlfn.XLOOKUP(B499,Table1[ID],Table1[address6]),"")</f>
        <v/>
      </c>
      <c r="R499" s="76" t="str">
        <f>IF($B499&lt;&gt;"",_xlfn.XLOOKUP(B499,Table1[ID],Table1[bdate]),"")</f>
        <v/>
      </c>
      <c r="S499" s="77" t="str">
        <f>IF($B499&lt;&gt;"",_xlfn.XLOOKUP(B499,Table1[ID],Table1[school_job]),"")</f>
        <v/>
      </c>
      <c r="T499" s="77" t="str">
        <f>IF($B499&lt;&gt;"",_xlfn.XLOOKUP(B499,Table1[ID],Table1[con_father]),"")</f>
        <v/>
      </c>
      <c r="U499" s="77" t="str">
        <f>IF($B499&lt;&gt;"",_xlfn.XLOOKUP(B499,Table1[ID],Table1[notes]),"")</f>
        <v/>
      </c>
      <c r="V499" s="80" t="str">
        <f>IF(B499&lt;&gt;"",IF(_xlfn.FLOOR.MATH(B499,100)=0,"غير موزع",_xlfn.XLOOKUP(_xlfn.FLOOR.MATH(B499,100),Classes!$A$1:$A$8,Classes!$B$1:$B$8,"error")),"")</f>
        <v/>
      </c>
    </row>
    <row r="500" spans="1:22" s="3" customFormat="1">
      <c r="A500" s="72" t="str">
        <f>IF(B500&lt;&gt;"",IF(_xlfn.XLOOKUP(TEXT(B500,"#"),'Standard report'!$B$5:$B$505,'Standard report'!$C$5:$C$505,"nn")="Company","=HYPERLINK("&amp;""""&amp;"https://raw.githubusercontent.com/KyrillosMorgan/preparatory/main/"&amp;B500&amp;".jpg"&amp;""""&amp;",IMAGE("&amp;""""&amp;"https://raw.githubusercontent.com/KyrillosMorgan/preparatory/main/"&amp;B500&amp;".jpg"&amp;""""&amp;"))",""),"")</f>
        <v/>
      </c>
      <c r="B500" s="77"/>
      <c r="C500" s="77" t="str">
        <f>IF(B500&lt;&gt;"",_xlfn.XLOOKUP(Class!B500,Table1[ID],Table1[fname]),"")</f>
        <v/>
      </c>
      <c r="D500" s="76" t="str" cm="1">
        <f t="array" ref="D500">IF((B500&lt;&gt;"")*(COUNTIF(Table2[ID],Class!B500)&lt;&gt;0),INDEX(Attendance_sorted!$A$1:$CV$500,MATCH(Class!B500,Attendance_sorted!$A$1:$A$500),COUNTIF(Table2[ID],Class!B500)+1),"")</f>
        <v/>
      </c>
      <c r="E500" s="77" t="str" cm="1">
        <f t="array" aca="1" ref="E500" ca="1">IF(B500&lt;&gt;"",SUM(('Attendance table'!$A$2:$A$501=Class!B500)*('Attendance table'!$B$2:$CW$501&lt;&gt;"")*('Attendance table'!$B$1:$CW$1&gt;DATE(YEAR(TODAY()),MONTH(TODAY()),DAY(TODAY())-MOD(WEEKDAY(TODAY())-6,7))-((Table3[حساب الحضور من اخر عدد مرات])*7))),"")</f>
        <v/>
      </c>
      <c r="F500" s="79" t="str" cm="1">
        <f t="array" ref="F500">IF(B500&lt;&gt;"",IF(E500*100/Table3[حساب الحضور من اخر عدد مرات]&gt;100,1,E500/Table3[حساب الحضور من اخر عدد مرات]),"")</f>
        <v/>
      </c>
      <c r="G500" s="77" t="str">
        <f>IF(B500&lt;&gt;"",_xlfn.XLOOKUP(B500,Table1[ID],Table1[tel2]),"")</f>
        <v/>
      </c>
      <c r="H500" s="77" t="str">
        <f>IF(B500&lt;&gt;"",_xlfn.XLOOKUP(B500,Table1[ID],Table1[tel4]),"")</f>
        <v/>
      </c>
      <c r="I500" s="77" t="str">
        <f>IF(B500&lt;&gt;"",_xlfn.XLOOKUP(B500,Table1[ID],Table1[tel3]),"")</f>
        <v/>
      </c>
      <c r="J500" s="77" t="str">
        <f>IF(B500&lt;&gt;"",_xlfn.XLOOKUP(B500,Table1[ID],Table1[tel1]),"")</f>
        <v/>
      </c>
      <c r="K500" s="77" t="str">
        <f>IF($B500&lt;&gt;"",_xlfn.XLOOKUP(B500,Table1[ID],Table1[address1]),"")</f>
        <v/>
      </c>
      <c r="L500" s="77" t="str">
        <f>IF($B500&lt;&gt;"",_xlfn.XLOOKUP(B500,Table1[ID],Table1[address2]),"")</f>
        <v/>
      </c>
      <c r="M500" s="77" t="str">
        <f>IF($B500&lt;&gt;"",_xlfn.XLOOKUP(B500,Table1[ID],Table1[address3]),"")</f>
        <v/>
      </c>
      <c r="N500" s="77" t="str">
        <f>IF($B500&lt;&gt;"",_xlfn.XLOOKUP(B500,Table1[ID],Table1[address4]),"")</f>
        <v/>
      </c>
      <c r="O500" s="77" t="str">
        <f>IF($B500&lt;&gt;"",_xlfn.XLOOKUP(B500,Table1[ID],Table1[address5]),"")</f>
        <v/>
      </c>
      <c r="P500" s="77" t="str">
        <f>IF($B500&lt;&gt;"",_xlfn.XLOOKUP(B500,Table1[ID],Table1[address7]),"")</f>
        <v/>
      </c>
      <c r="Q500" s="77" t="str">
        <f>IF($B500&lt;&gt;"",_xlfn.XLOOKUP(B500,Table1[ID],Table1[address6]),"")</f>
        <v/>
      </c>
      <c r="R500" s="76" t="str">
        <f>IF($B500&lt;&gt;"",_xlfn.XLOOKUP(B500,Table1[ID],Table1[bdate]),"")</f>
        <v/>
      </c>
      <c r="S500" s="77" t="str">
        <f>IF($B500&lt;&gt;"",_xlfn.XLOOKUP(B500,Table1[ID],Table1[school_job]),"")</f>
        <v/>
      </c>
      <c r="T500" s="77" t="str">
        <f>IF($B500&lt;&gt;"",_xlfn.XLOOKUP(B500,Table1[ID],Table1[con_father]),"")</f>
        <v/>
      </c>
      <c r="U500" s="77" t="str">
        <f>IF($B500&lt;&gt;"",_xlfn.XLOOKUP(B500,Table1[ID],Table1[notes]),"")</f>
        <v/>
      </c>
      <c r="V500" s="80" t="str">
        <f>IF(B500&lt;&gt;"",IF(_xlfn.FLOOR.MATH(B500,100)=0,"غير موزع",_xlfn.XLOOKUP(_xlfn.FLOOR.MATH(B500,100),Classes!$A$1:$A$8,Classes!$B$1:$B$8,"error")),"")</f>
        <v/>
      </c>
    </row>
    <row r="501" spans="1:22" s="3" customFormat="1">
      <c r="A501" s="72" t="str">
        <f>IF(B501&lt;&gt;"",IF(_xlfn.XLOOKUP(TEXT(B501,"#"),'Standard report'!$B$5:$B$505,'Standard report'!$C$5:$C$505,"nn")="Company","=HYPERLINK("&amp;""""&amp;"https://raw.githubusercontent.com/KyrillosMorgan/preparatory/main/"&amp;B501&amp;".jpg"&amp;""""&amp;",IMAGE("&amp;""""&amp;"https://raw.githubusercontent.com/KyrillosMorgan/preparatory/main/"&amp;B501&amp;".jpg"&amp;""""&amp;"))",""),"")</f>
        <v/>
      </c>
      <c r="B501" s="77"/>
      <c r="C501" s="77" t="str">
        <f>IF(B501&lt;&gt;"",_xlfn.XLOOKUP(Class!B501,Table1[ID],Table1[fname]),"")</f>
        <v/>
      </c>
      <c r="D501" s="76" t="str" cm="1">
        <f t="array" ref="D501">IF((B501&lt;&gt;"")*(COUNTIF(Table2[ID],Class!B501)&lt;&gt;0),INDEX(Attendance_sorted!$A$1:$CV$500,MATCH(Class!B501,Attendance_sorted!$A$1:$A$500),COUNTIF(Table2[ID],Class!B501)+1),"")</f>
        <v/>
      </c>
      <c r="E501" s="77" t="str" cm="1">
        <f t="array" aca="1" ref="E501" ca="1">IF(B501&lt;&gt;"",SUM(('Attendance table'!$A$2:$A$501=Class!B501)*('Attendance table'!$B$2:$CW$501&lt;&gt;"")*('Attendance table'!$B$1:$CW$1&gt;DATE(YEAR(TODAY()),MONTH(TODAY()),DAY(TODAY())-MOD(WEEKDAY(TODAY())-6,7))-((Table3[حساب الحضور من اخر عدد مرات])*7))),"")</f>
        <v/>
      </c>
      <c r="F501" s="79" t="str" cm="1">
        <f t="array" ref="F501">IF(B501&lt;&gt;"",IF(E501*100/Table3[حساب الحضور من اخر عدد مرات]&gt;100,1,E501/Table3[حساب الحضور من اخر عدد مرات]),"")</f>
        <v/>
      </c>
      <c r="G501" s="77" t="str">
        <f>IF(B501&lt;&gt;"",_xlfn.XLOOKUP(B501,Table1[ID],Table1[tel2]),"")</f>
        <v/>
      </c>
      <c r="H501" s="77" t="str">
        <f>IF(B501&lt;&gt;"",_xlfn.XLOOKUP(B501,Table1[ID],Table1[tel4]),"")</f>
        <v/>
      </c>
      <c r="I501" s="77" t="str">
        <f>IF(B501&lt;&gt;"",_xlfn.XLOOKUP(B501,Table1[ID],Table1[tel3]),"")</f>
        <v/>
      </c>
      <c r="J501" s="77" t="str">
        <f>IF(B501&lt;&gt;"",_xlfn.XLOOKUP(B501,Table1[ID],Table1[tel1]),"")</f>
        <v/>
      </c>
      <c r="K501" s="77" t="str">
        <f>IF($B501&lt;&gt;"",_xlfn.XLOOKUP(B501,Table1[ID],Table1[address1]),"")</f>
        <v/>
      </c>
      <c r="L501" s="77" t="str">
        <f>IF($B501&lt;&gt;"",_xlfn.XLOOKUP(B501,Table1[ID],Table1[address2]),"")</f>
        <v/>
      </c>
      <c r="M501" s="77" t="str">
        <f>IF($B501&lt;&gt;"",_xlfn.XLOOKUP(B501,Table1[ID],Table1[address3]),"")</f>
        <v/>
      </c>
      <c r="N501" s="77" t="str">
        <f>IF($B501&lt;&gt;"",_xlfn.XLOOKUP(B501,Table1[ID],Table1[address4]),"")</f>
        <v/>
      </c>
      <c r="O501" s="77" t="str">
        <f>IF($B501&lt;&gt;"",_xlfn.XLOOKUP(B501,Table1[ID],Table1[address5]),"")</f>
        <v/>
      </c>
      <c r="P501" s="77" t="str">
        <f>IF($B501&lt;&gt;"",_xlfn.XLOOKUP(B501,Table1[ID],Table1[address7]),"")</f>
        <v/>
      </c>
      <c r="Q501" s="77" t="str">
        <f>IF($B501&lt;&gt;"",_xlfn.XLOOKUP(B501,Table1[ID],Table1[address6]),"")</f>
        <v/>
      </c>
      <c r="R501" s="76" t="str">
        <f>IF($B501&lt;&gt;"",_xlfn.XLOOKUP(B501,Table1[ID],Table1[bdate]),"")</f>
        <v/>
      </c>
      <c r="S501" s="77" t="str">
        <f>IF($B501&lt;&gt;"",_xlfn.XLOOKUP(B501,Table1[ID],Table1[school_job]),"")</f>
        <v/>
      </c>
      <c r="T501" s="77" t="str">
        <f>IF($B501&lt;&gt;"",_xlfn.XLOOKUP(B501,Table1[ID],Table1[con_father]),"")</f>
        <v/>
      </c>
      <c r="U501" s="77" t="str">
        <f>IF($B501&lt;&gt;"",_xlfn.XLOOKUP(B501,Table1[ID],Table1[notes]),"")</f>
        <v/>
      </c>
      <c r="V501" s="80" t="str">
        <f>IF(B501&lt;&gt;"",IF(_xlfn.FLOOR.MATH(B501,100)=0,"غير موزع",_xlfn.XLOOKUP(_xlfn.FLOOR.MATH(B501,100),Classes!$A$1:$A$8,Classes!$B$1:$B$8,"error")),"")</f>
        <v/>
      </c>
    </row>
    <row r="502" spans="1:22" s="3" customFormat="1">
      <c r="A502" s="72" t="str">
        <f>IF(B502&lt;&gt;"",IF(_xlfn.XLOOKUP(TEXT(B502,"#"),'Standard report'!$B$5:$B$505,'Standard report'!$C$5:$C$505,"nn")="Company","=HYPERLINK("&amp;""""&amp;"https://raw.githubusercontent.com/KyrillosMorgan/preparatory/main/"&amp;B502&amp;".jpg"&amp;""""&amp;",IMAGE("&amp;""""&amp;"https://raw.githubusercontent.com/KyrillosMorgan/preparatory/main/"&amp;B502&amp;".jpg"&amp;""""&amp;"))",""),"")</f>
        <v/>
      </c>
      <c r="B502" s="77"/>
      <c r="C502" s="77" t="str">
        <f>IF(B502&lt;&gt;"",_xlfn.XLOOKUP(Class!B502,Table1[ID],Table1[fname]),"")</f>
        <v/>
      </c>
      <c r="D502" s="76" t="str" cm="1">
        <f t="array" ref="D502">IF((B502&lt;&gt;"")*(COUNTIF(Table2[ID],Class!B502)&lt;&gt;0),INDEX(Attendance_sorted!$A$1:$CV$500,MATCH(Class!B502,Attendance_sorted!$A$1:$A$500),COUNTIF(Table2[ID],Class!B502)+1),"")</f>
        <v/>
      </c>
      <c r="E502" s="77" t="str" cm="1">
        <f t="array" aca="1" ref="E502" ca="1">IF(B502&lt;&gt;"",SUM(('Attendance table'!$A$2:$A$501=Class!B502)*('Attendance table'!$B$2:$CW$501&lt;&gt;"")*('Attendance table'!$B$1:$CW$1&gt;DATE(YEAR(TODAY()),MONTH(TODAY()),DAY(TODAY())-MOD(WEEKDAY(TODAY())-6,7))-((Table3[حساب الحضور من اخر عدد مرات])*7))),"")</f>
        <v/>
      </c>
      <c r="F502" s="79" t="str" cm="1">
        <f t="array" ref="F502">IF(B502&lt;&gt;"",IF(E502*100/Table3[حساب الحضور من اخر عدد مرات]&gt;100,1,E502/Table3[حساب الحضور من اخر عدد مرات]),"")</f>
        <v/>
      </c>
      <c r="G502" s="77" t="str">
        <f>IF(B502&lt;&gt;"",_xlfn.XLOOKUP(B502,Table1[ID],Table1[tel2]),"")</f>
        <v/>
      </c>
      <c r="H502" s="77" t="str">
        <f>IF(B502&lt;&gt;"",_xlfn.XLOOKUP(B502,Table1[ID],Table1[tel4]),"")</f>
        <v/>
      </c>
      <c r="I502" s="77" t="str">
        <f>IF(B502&lt;&gt;"",_xlfn.XLOOKUP(B502,Table1[ID],Table1[tel3]),"")</f>
        <v/>
      </c>
      <c r="J502" s="77" t="str">
        <f>IF(B502&lt;&gt;"",_xlfn.XLOOKUP(B502,Table1[ID],Table1[tel1]),"")</f>
        <v/>
      </c>
      <c r="K502" s="77" t="str">
        <f>IF($B502&lt;&gt;"",_xlfn.XLOOKUP(B502,Table1[ID],Table1[address1]),"")</f>
        <v/>
      </c>
      <c r="L502" s="77" t="str">
        <f>IF($B502&lt;&gt;"",_xlfn.XLOOKUP(B502,Table1[ID],Table1[address2]),"")</f>
        <v/>
      </c>
      <c r="M502" s="77" t="str">
        <f>IF($B502&lt;&gt;"",_xlfn.XLOOKUP(B502,Table1[ID],Table1[address3]),"")</f>
        <v/>
      </c>
      <c r="N502" s="77" t="str">
        <f>IF($B502&lt;&gt;"",_xlfn.XLOOKUP(B502,Table1[ID],Table1[address4]),"")</f>
        <v/>
      </c>
      <c r="O502" s="77" t="str">
        <f>IF($B502&lt;&gt;"",_xlfn.XLOOKUP(B502,Table1[ID],Table1[address5]),"")</f>
        <v/>
      </c>
      <c r="P502" s="77" t="str">
        <f>IF($B502&lt;&gt;"",_xlfn.XLOOKUP(B502,Table1[ID],Table1[address7]),"")</f>
        <v/>
      </c>
      <c r="Q502" s="77" t="str">
        <f>IF($B502&lt;&gt;"",_xlfn.XLOOKUP(B502,Table1[ID],Table1[address6]),"")</f>
        <v/>
      </c>
      <c r="R502" s="76" t="str">
        <f>IF($B502&lt;&gt;"",_xlfn.XLOOKUP(B502,Table1[ID],Table1[bdate]),"")</f>
        <v/>
      </c>
      <c r="S502" s="77" t="str">
        <f>IF($B502&lt;&gt;"",_xlfn.XLOOKUP(B502,Table1[ID],Table1[school_job]),"")</f>
        <v/>
      </c>
      <c r="T502" s="77" t="str">
        <f>IF($B502&lt;&gt;"",_xlfn.XLOOKUP(B502,Table1[ID],Table1[con_father]),"")</f>
        <v/>
      </c>
      <c r="U502" s="77" t="str">
        <f>IF($B502&lt;&gt;"",_xlfn.XLOOKUP(B502,Table1[ID],Table1[notes]),"")</f>
        <v/>
      </c>
      <c r="V502" s="80" t="str">
        <f>IF(B502&lt;&gt;"",IF(_xlfn.FLOOR.MATH(B502,100)=0,"غير موزع",_xlfn.XLOOKUP(_xlfn.FLOOR.MATH(B502,100),Classes!$A$1:$A$8,Classes!$B$1:$B$8,"error")),"")</f>
        <v/>
      </c>
    </row>
    <row r="503" spans="1:22" s="3" customFormat="1">
      <c r="A503" s="72" t="str">
        <f>IF(B503&lt;&gt;"",IF(_xlfn.XLOOKUP(TEXT(B503,"#"),'Standard report'!$B$5:$B$505,'Standard report'!$C$5:$C$505,"nn")="Company","=HYPERLINK("&amp;""""&amp;"https://raw.githubusercontent.com/KyrillosMorgan/preparatory/main/"&amp;B503&amp;".jpg"&amp;""""&amp;",IMAGE("&amp;""""&amp;"https://raw.githubusercontent.com/KyrillosMorgan/preparatory/main/"&amp;B503&amp;".jpg"&amp;""""&amp;"))",""),"")</f>
        <v/>
      </c>
      <c r="B503" s="77"/>
      <c r="C503" s="77" t="str">
        <f>IF(B503&lt;&gt;"",_xlfn.XLOOKUP(Class!B503,Table1[ID],Table1[fname]),"")</f>
        <v/>
      </c>
      <c r="D503" s="76" t="str" cm="1">
        <f t="array" ref="D503">IF((B503&lt;&gt;"")*(COUNTIF(Table2[ID],Class!B503)&lt;&gt;0),INDEX(Attendance_sorted!$A$1:$CV$500,MATCH(Class!B503,Attendance_sorted!$A$1:$A$500),COUNTIF(Table2[ID],Class!B503)+1),"")</f>
        <v/>
      </c>
      <c r="E503" s="77" t="str" cm="1">
        <f t="array" aca="1" ref="E503" ca="1">IF(B503&lt;&gt;"",SUM(('Attendance table'!$A$2:$A$501=Class!B503)*('Attendance table'!$B$2:$CW$501&lt;&gt;"")*('Attendance table'!$B$1:$CW$1&gt;DATE(YEAR(TODAY()),MONTH(TODAY()),DAY(TODAY())-MOD(WEEKDAY(TODAY())-6,7))-((Table3[حساب الحضور من اخر عدد مرات])*7))),"")</f>
        <v/>
      </c>
      <c r="F503" s="79" t="str" cm="1">
        <f t="array" ref="F503">IF(B503&lt;&gt;"",IF(E503*100/Table3[حساب الحضور من اخر عدد مرات]&gt;100,1,E503/Table3[حساب الحضور من اخر عدد مرات]),"")</f>
        <v/>
      </c>
      <c r="G503" s="77" t="str">
        <f>IF(B503&lt;&gt;"",_xlfn.XLOOKUP(B503,Table1[ID],Table1[tel2]),"")</f>
        <v/>
      </c>
      <c r="H503" s="77" t="str">
        <f>IF(B503&lt;&gt;"",_xlfn.XLOOKUP(B503,Table1[ID],Table1[tel4]),"")</f>
        <v/>
      </c>
      <c r="I503" s="77" t="str">
        <f>IF(B503&lt;&gt;"",_xlfn.XLOOKUP(B503,Table1[ID],Table1[tel3]),"")</f>
        <v/>
      </c>
      <c r="J503" s="77" t="str">
        <f>IF(B503&lt;&gt;"",_xlfn.XLOOKUP(B503,Table1[ID],Table1[tel1]),"")</f>
        <v/>
      </c>
      <c r="K503" s="77" t="str">
        <f>IF($B503&lt;&gt;"",_xlfn.XLOOKUP(B503,Table1[ID],Table1[address1]),"")</f>
        <v/>
      </c>
      <c r="L503" s="77" t="str">
        <f>IF($B503&lt;&gt;"",_xlfn.XLOOKUP(B503,Table1[ID],Table1[address2]),"")</f>
        <v/>
      </c>
      <c r="M503" s="77" t="str">
        <f>IF($B503&lt;&gt;"",_xlfn.XLOOKUP(B503,Table1[ID],Table1[address3]),"")</f>
        <v/>
      </c>
      <c r="N503" s="77" t="str">
        <f>IF($B503&lt;&gt;"",_xlfn.XLOOKUP(B503,Table1[ID],Table1[address4]),"")</f>
        <v/>
      </c>
      <c r="O503" s="77" t="str">
        <f>IF($B503&lt;&gt;"",_xlfn.XLOOKUP(B503,Table1[ID],Table1[address5]),"")</f>
        <v/>
      </c>
      <c r="P503" s="77" t="str">
        <f>IF($B503&lt;&gt;"",_xlfn.XLOOKUP(B503,Table1[ID],Table1[address7]),"")</f>
        <v/>
      </c>
      <c r="Q503" s="77" t="str">
        <f>IF($B503&lt;&gt;"",_xlfn.XLOOKUP(B503,Table1[ID],Table1[address6]),"")</f>
        <v/>
      </c>
      <c r="R503" s="76" t="str">
        <f>IF($B503&lt;&gt;"",_xlfn.XLOOKUP(B503,Table1[ID],Table1[bdate]),"")</f>
        <v/>
      </c>
      <c r="S503" s="77" t="str">
        <f>IF($B503&lt;&gt;"",_xlfn.XLOOKUP(B503,Table1[ID],Table1[school_job]),"")</f>
        <v/>
      </c>
      <c r="T503" s="77" t="str">
        <f>IF($B503&lt;&gt;"",_xlfn.XLOOKUP(B503,Table1[ID],Table1[con_father]),"")</f>
        <v/>
      </c>
      <c r="U503" s="77" t="str">
        <f>IF($B503&lt;&gt;"",_xlfn.XLOOKUP(B503,Table1[ID],Table1[notes]),"")</f>
        <v/>
      </c>
      <c r="V503" s="80" t="str">
        <f>IF(B503&lt;&gt;"",IF(_xlfn.FLOOR.MATH(B503,100)=0,"غير موزع",_xlfn.XLOOKUP(_xlfn.FLOOR.MATH(B503,100),Classes!$A$1:$A$8,Classes!$B$1:$B$8,"error")),"")</f>
        <v/>
      </c>
    </row>
    <row r="504" spans="1:22" s="3" customFormat="1">
      <c r="A504" s="72" t="str">
        <f>IF(B504&lt;&gt;"",IF(_xlfn.XLOOKUP(TEXT(B504,"#"),'Standard report'!$B$5:$B$505,'Standard report'!$C$5:$C$505,"nn")="Company","=HYPERLINK("&amp;""""&amp;"https://raw.githubusercontent.com/KyrillosMorgan/preparatory/main/"&amp;B504&amp;".jpg"&amp;""""&amp;",IMAGE("&amp;""""&amp;"https://raw.githubusercontent.com/KyrillosMorgan/preparatory/main/"&amp;B504&amp;".jpg"&amp;""""&amp;"))",""),"")</f>
        <v/>
      </c>
      <c r="B504" s="77"/>
      <c r="C504" s="77" t="str">
        <f>IF(B504&lt;&gt;"",_xlfn.XLOOKUP(Class!B504,Table1[ID],Table1[fname]),"")</f>
        <v/>
      </c>
      <c r="D504" s="76" t="str" cm="1">
        <f t="array" ref="D504">IF((B504&lt;&gt;"")*(COUNTIF(Table2[ID],Class!B504)&lt;&gt;0),INDEX(Attendance_sorted!$A$1:$CV$500,MATCH(Class!B504,Attendance_sorted!$A$1:$A$500),COUNTIF(Table2[ID],Class!B504)+1),"")</f>
        <v/>
      </c>
      <c r="E504" s="77" t="str" cm="1">
        <f t="array" aca="1" ref="E504" ca="1">IF(B504&lt;&gt;"",SUM(('Attendance table'!$A$2:$A$501=Class!B504)*('Attendance table'!$B$2:$CW$501&lt;&gt;"")*('Attendance table'!$B$1:$CW$1&gt;DATE(YEAR(TODAY()),MONTH(TODAY()),DAY(TODAY())-MOD(WEEKDAY(TODAY())-6,7))-((Table3[حساب الحضور من اخر عدد مرات])*7))),"")</f>
        <v/>
      </c>
      <c r="F504" s="79" t="str" cm="1">
        <f t="array" ref="F504">IF(B504&lt;&gt;"",IF(E504*100/Table3[حساب الحضور من اخر عدد مرات]&gt;100,1,E504/Table3[حساب الحضور من اخر عدد مرات]),"")</f>
        <v/>
      </c>
      <c r="G504" s="77" t="str">
        <f>IF(B504&lt;&gt;"",_xlfn.XLOOKUP(B504,Table1[ID],Table1[tel2]),"")</f>
        <v/>
      </c>
      <c r="H504" s="77" t="str">
        <f>IF(B504&lt;&gt;"",_xlfn.XLOOKUP(B504,Table1[ID],Table1[tel4]),"")</f>
        <v/>
      </c>
      <c r="I504" s="77" t="str">
        <f>IF(B504&lt;&gt;"",_xlfn.XLOOKUP(B504,Table1[ID],Table1[tel3]),"")</f>
        <v/>
      </c>
      <c r="J504" s="77" t="str">
        <f>IF(B504&lt;&gt;"",_xlfn.XLOOKUP(B504,Table1[ID],Table1[tel1]),"")</f>
        <v/>
      </c>
      <c r="K504" s="77" t="str">
        <f>IF($B504&lt;&gt;"",_xlfn.XLOOKUP(B504,Table1[ID],Table1[address1]),"")</f>
        <v/>
      </c>
      <c r="L504" s="77" t="str">
        <f>IF($B504&lt;&gt;"",_xlfn.XLOOKUP(B504,Table1[ID],Table1[address2]),"")</f>
        <v/>
      </c>
      <c r="M504" s="77" t="str">
        <f>IF($B504&lt;&gt;"",_xlfn.XLOOKUP(B504,Table1[ID],Table1[address3]),"")</f>
        <v/>
      </c>
      <c r="N504" s="77" t="str">
        <f>IF($B504&lt;&gt;"",_xlfn.XLOOKUP(B504,Table1[ID],Table1[address4]),"")</f>
        <v/>
      </c>
      <c r="O504" s="77" t="str">
        <f>IF($B504&lt;&gt;"",_xlfn.XLOOKUP(B504,Table1[ID],Table1[address5]),"")</f>
        <v/>
      </c>
      <c r="P504" s="77" t="str">
        <f>IF($B504&lt;&gt;"",_xlfn.XLOOKUP(B504,Table1[ID],Table1[address7]),"")</f>
        <v/>
      </c>
      <c r="Q504" s="77" t="str">
        <f>IF($B504&lt;&gt;"",_xlfn.XLOOKUP(B504,Table1[ID],Table1[address6]),"")</f>
        <v/>
      </c>
      <c r="R504" s="76" t="str">
        <f>IF($B504&lt;&gt;"",_xlfn.XLOOKUP(B504,Table1[ID],Table1[bdate]),"")</f>
        <v/>
      </c>
      <c r="S504" s="77" t="str">
        <f>IF($B504&lt;&gt;"",_xlfn.XLOOKUP(B504,Table1[ID],Table1[school_job]),"")</f>
        <v/>
      </c>
      <c r="T504" s="77" t="str">
        <f>IF($B504&lt;&gt;"",_xlfn.XLOOKUP(B504,Table1[ID],Table1[con_father]),"")</f>
        <v/>
      </c>
      <c r="U504" s="77" t="str">
        <f>IF($B504&lt;&gt;"",_xlfn.XLOOKUP(B504,Table1[ID],Table1[notes]),"")</f>
        <v/>
      </c>
      <c r="V504" s="80" t="str">
        <f>IF(B504&lt;&gt;"",IF(_xlfn.FLOOR.MATH(B504,100)=0,"غير موزع",_xlfn.XLOOKUP(_xlfn.FLOOR.MATH(B504,100),Classes!$A$1:$A$8,Classes!$B$1:$B$8,"error")),"")</f>
        <v/>
      </c>
    </row>
    <row r="505" spans="1:22" s="3" customFormat="1">
      <c r="A505" s="72" t="str">
        <f>IF(B505&lt;&gt;"",IF(_xlfn.XLOOKUP(TEXT(B505,"#"),'Standard report'!$B$5:$B$505,'Standard report'!$C$5:$C$505,"nn")="Company","=HYPERLINK("&amp;""""&amp;"https://raw.githubusercontent.com/KyrillosMorgan/preparatory/main/"&amp;B505&amp;".jpg"&amp;""""&amp;",IMAGE("&amp;""""&amp;"https://raw.githubusercontent.com/KyrillosMorgan/preparatory/main/"&amp;B505&amp;".jpg"&amp;""""&amp;"))",""),"")</f>
        <v/>
      </c>
      <c r="B505" s="77"/>
      <c r="C505" s="77" t="str">
        <f>IF(B505&lt;&gt;"",_xlfn.XLOOKUP(Class!B505,Table1[ID],Table1[fname]),"")</f>
        <v/>
      </c>
      <c r="D505" s="76" t="str" cm="1">
        <f t="array" ref="D505">IF((B505&lt;&gt;"")*(COUNTIF(Table2[ID],Class!B505)&lt;&gt;0),INDEX(Attendance_sorted!$A$1:$CV$500,MATCH(Class!B505,Attendance_sorted!$A$1:$A$500),COUNTIF(Table2[ID],Class!B505)+1),"")</f>
        <v/>
      </c>
      <c r="E505" s="77" t="str" cm="1">
        <f t="array" aca="1" ref="E505" ca="1">IF(B505&lt;&gt;"",SUM(('Attendance table'!$A$2:$A$501=Class!B505)*('Attendance table'!$B$2:$CW$501&lt;&gt;"")*('Attendance table'!$B$1:$CW$1&gt;DATE(YEAR(TODAY()),MONTH(TODAY()),DAY(TODAY())-MOD(WEEKDAY(TODAY())-6,7))-((Table3[حساب الحضور من اخر عدد مرات])*7))),"")</f>
        <v/>
      </c>
      <c r="F505" s="79" t="str" cm="1">
        <f t="array" ref="F505">IF(B505&lt;&gt;"",IF(E505*100/Table3[حساب الحضور من اخر عدد مرات]&gt;100,1,E505/Table3[حساب الحضور من اخر عدد مرات]),"")</f>
        <v/>
      </c>
      <c r="G505" s="77" t="str">
        <f>IF(B505&lt;&gt;"",_xlfn.XLOOKUP(B505,Table1[ID],Table1[tel2]),"")</f>
        <v/>
      </c>
      <c r="H505" s="77" t="str">
        <f>IF(B505&lt;&gt;"",_xlfn.XLOOKUP(B505,Table1[ID],Table1[tel4]),"")</f>
        <v/>
      </c>
      <c r="I505" s="77" t="str">
        <f>IF(B505&lt;&gt;"",_xlfn.XLOOKUP(B505,Table1[ID],Table1[tel3]),"")</f>
        <v/>
      </c>
      <c r="J505" s="77" t="str">
        <f>IF(B505&lt;&gt;"",_xlfn.XLOOKUP(B505,Table1[ID],Table1[tel1]),"")</f>
        <v/>
      </c>
      <c r="K505" s="77" t="str">
        <f>IF($B505&lt;&gt;"",_xlfn.XLOOKUP(B505,Table1[ID],Table1[address1]),"")</f>
        <v/>
      </c>
      <c r="L505" s="77" t="str">
        <f>IF($B505&lt;&gt;"",_xlfn.XLOOKUP(B505,Table1[ID],Table1[address2]),"")</f>
        <v/>
      </c>
      <c r="M505" s="77" t="str">
        <f>IF($B505&lt;&gt;"",_xlfn.XLOOKUP(B505,Table1[ID],Table1[address3]),"")</f>
        <v/>
      </c>
      <c r="N505" s="77" t="str">
        <f>IF($B505&lt;&gt;"",_xlfn.XLOOKUP(B505,Table1[ID],Table1[address4]),"")</f>
        <v/>
      </c>
      <c r="O505" s="77" t="str">
        <f>IF($B505&lt;&gt;"",_xlfn.XLOOKUP(B505,Table1[ID],Table1[address5]),"")</f>
        <v/>
      </c>
      <c r="P505" s="77" t="str">
        <f>IF($B505&lt;&gt;"",_xlfn.XLOOKUP(B505,Table1[ID],Table1[address7]),"")</f>
        <v/>
      </c>
      <c r="Q505" s="77" t="str">
        <f>IF($B505&lt;&gt;"",_xlfn.XLOOKUP(B505,Table1[ID],Table1[address6]),"")</f>
        <v/>
      </c>
      <c r="R505" s="76" t="str">
        <f>IF($B505&lt;&gt;"",_xlfn.XLOOKUP(B505,Table1[ID],Table1[bdate]),"")</f>
        <v/>
      </c>
      <c r="S505" s="77" t="str">
        <f>IF($B505&lt;&gt;"",_xlfn.XLOOKUP(B505,Table1[ID],Table1[school_job]),"")</f>
        <v/>
      </c>
      <c r="T505" s="77" t="str">
        <f>IF($B505&lt;&gt;"",_xlfn.XLOOKUP(B505,Table1[ID],Table1[con_father]),"")</f>
        <v/>
      </c>
      <c r="U505" s="77" t="str">
        <f>IF($B505&lt;&gt;"",_xlfn.XLOOKUP(B505,Table1[ID],Table1[notes]),"")</f>
        <v/>
      </c>
      <c r="V505" s="80" t="str">
        <f>IF(B505&lt;&gt;"",IF(_xlfn.FLOOR.MATH(B505,100)=0,"غير موزع",_xlfn.XLOOKUP(_xlfn.FLOOR.MATH(B505,100),Classes!$A$1:$A$8,Classes!$B$1:$B$8,"error")),"")</f>
        <v/>
      </c>
    </row>
  </sheetData>
  <mergeCells count="1">
    <mergeCell ref="K3:Q3"/>
  </mergeCells>
  <conditionalFormatting sqref="D5:D505">
    <cfRule type="expression" dxfId="14" priority="14">
      <formula>(D5="")*(B5&lt;&gt;"")</formula>
    </cfRule>
  </conditionalFormatting>
  <conditionalFormatting sqref="E5:E505">
    <cfRule type="colorScale" priority="13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F5:F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G5:I505">
    <cfRule type="expression" dxfId="13" priority="2">
      <formula>(G5&lt;&gt;"")*(LEN(TEXT(G5,"#"))+IF(FIND("0",G5)=1,1,0)&lt;&gt;11)</formula>
    </cfRule>
  </conditionalFormatting>
  <conditionalFormatting sqref="G5:J505">
    <cfRule type="expression" dxfId="12" priority="10" stopIfTrue="1">
      <formula>($B5&lt;&gt;"")*($G5="")*($H5="")*($I5="")*($J5="")</formula>
    </cfRule>
  </conditionalFormatting>
  <conditionalFormatting sqref="G5:T505">
    <cfRule type="expression" dxfId="11" priority="11">
      <formula>($B5&lt;&gt;"")*(G5="")</formula>
    </cfRule>
  </conditionalFormatting>
  <conditionalFormatting sqref="I1:M1">
    <cfRule type="expression" dxfId="10" priority="1">
      <formula>$B$2="ALL"</formula>
    </cfRule>
  </conditionalFormatting>
  <conditionalFormatting sqref="J5:J505">
    <cfRule type="expression" dxfId="9" priority="3">
      <formula>(J5&lt;&gt;"")*((LEN(TEXT(J5,"#"))+IF(FIND("0",J5)=1,1,0)&lt;10)+(LEN(TEXT(J5,"#"))+IF(FIND("0",J5)=1,1,0)&gt;11))</formula>
    </cfRule>
  </conditionalFormatting>
  <conditionalFormatting sqref="Q5:Q505">
    <cfRule type="expression" dxfId="8" priority="9">
      <formula>(B5&lt;&gt;"")*(Q5="الزيتون")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S100"/>
  <sheetViews>
    <sheetView zoomScale="79" workbookViewId="0">
      <selection activeCell="A5" sqref="A5"/>
    </sheetView>
  </sheetViews>
  <sheetFormatPr defaultRowHeight="15"/>
  <cols>
    <col min="1" max="1" width="7.28515625" customWidth="1"/>
    <col min="2" max="2" width="12.5703125" customWidth="1"/>
    <col min="3" max="3" width="19" customWidth="1"/>
    <col min="4" max="4" width="26.28515625" customWidth="1"/>
    <col min="5" max="5" width="24.28515625" customWidth="1"/>
    <col min="6" max="6" width="14" customWidth="1"/>
    <col min="7" max="8" width="12" customWidth="1"/>
    <col min="9" max="9" width="14.28515625" customWidth="1"/>
    <col min="10" max="10" width="16.42578125" customWidth="1"/>
    <col min="11" max="11" width="26.42578125" customWidth="1"/>
    <col min="12" max="12" width="17" customWidth="1"/>
    <col min="15" max="15" width="18.7109375" customWidth="1"/>
    <col min="16" max="16" width="10.42578125" customWidth="1"/>
    <col min="17" max="17" width="13" style="5" customWidth="1"/>
    <col min="18" max="18" width="19" customWidth="1"/>
    <col min="19" max="19" width="40.28515625" customWidth="1"/>
  </cols>
  <sheetData>
    <row r="1" spans="1:19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1661</v>
      </c>
      <c r="O1" s="5"/>
      <c r="Q1"/>
    </row>
    <row r="2" spans="1:19" ht="18.75">
      <c r="B2" s="11">
        <v>0</v>
      </c>
      <c r="C2" s="6" t="s">
        <v>23</v>
      </c>
      <c r="D2" s="7">
        <f ca="1">_xlfn.CEILING.MATH(8+(TODAY()-45282)/7)</f>
        <v>10</v>
      </c>
      <c r="E2" s="8">
        <f ca="1">TODAY()</f>
        <v>45294</v>
      </c>
      <c r="F2" s="7">
        <f>COUNTA(B5:B100)</f>
        <v>27</v>
      </c>
      <c r="G2" s="7" cm="1">
        <f t="array" ref="G2">COUNTA(_xlfn._xlws.FILTER(A5:A100,A5:A100&lt;&gt;""))</f>
        <v>21</v>
      </c>
      <c r="O2" s="5"/>
      <c r="Q2"/>
    </row>
    <row r="3" spans="1:19">
      <c r="J3" s="67" t="s">
        <v>1376</v>
      </c>
      <c r="K3" s="67"/>
      <c r="L3" s="67"/>
      <c r="M3" s="67"/>
      <c r="N3" s="67"/>
      <c r="O3" s="67"/>
      <c r="P3" s="67"/>
    </row>
    <row r="4" spans="1:19" s="3" customFormat="1">
      <c r="A4" s="73" t="s">
        <v>1754</v>
      </c>
      <c r="B4" s="73" t="s">
        <v>0</v>
      </c>
      <c r="C4" s="73" t="s">
        <v>1360</v>
      </c>
      <c r="D4" s="73" t="s">
        <v>1638</v>
      </c>
      <c r="E4" s="73" t="s">
        <v>1361</v>
      </c>
      <c r="F4" s="73" t="s">
        <v>1362</v>
      </c>
      <c r="G4" s="73" t="s">
        <v>1363</v>
      </c>
      <c r="H4" s="73" t="s">
        <v>1637</v>
      </c>
      <c r="I4" s="74" t="s">
        <v>1366</v>
      </c>
      <c r="J4" s="75" t="s">
        <v>1365</v>
      </c>
      <c r="K4" s="75" t="s">
        <v>1350</v>
      </c>
      <c r="L4" s="75" t="s">
        <v>1351</v>
      </c>
      <c r="M4" s="75" t="s">
        <v>1370</v>
      </c>
      <c r="N4" s="75" t="s">
        <v>1371</v>
      </c>
      <c r="O4" s="75" t="s">
        <v>1353</v>
      </c>
      <c r="P4" s="75" t="s">
        <v>1372</v>
      </c>
      <c r="Q4" s="76" t="s">
        <v>1373</v>
      </c>
      <c r="R4" s="77" t="s">
        <v>1349</v>
      </c>
      <c r="S4" s="78" t="s">
        <v>1375</v>
      </c>
    </row>
    <row r="5" spans="1:19" s="3" customFormat="1">
      <c r="A5" s="72" t="str">
        <f>IF(B5&lt;&gt;"",IF(_xlfn.XLOOKUP(TEXT(B5,"#"),'Standard report'!$B$5:$B$505,'Standard report'!$C$5:$C$505,"nn")="Company","=HYPERLINK("&amp;""""&amp;"https://raw.githubusercontent.com/KyrillosMorgan/preparatory/main/"&amp;B5&amp;".jpg"&amp;""""&amp;",IMAGE("&amp;""""&amp;"https://raw.githubusercontent.com/KyrillosMorgan/preparatory/main/"&amp;B5&amp;".jpg"&amp;""""&amp;"))",""),"")</f>
        <v>=HYPERLINK("https://raw.githubusercontent.com/KyrillosMorgan/preparatory/main/1.jpg",IMAGE("https://raw.githubusercontent.com/KyrillosMorgan/preparatory/main/1.jpg"))</v>
      </c>
      <c r="B5" s="77" cm="1">
        <f t="array" ref="B5:B31">_xlfn._xlws.FILTER(Table1[ID],Table1[class_name]="الخدام")</f>
        <v>1</v>
      </c>
      <c r="C5" s="77" t="str">
        <f>IF(B5&lt;&gt;"",_xlfn.XLOOKUP(B5,Table1[ID],Table1[fname]),"")</f>
        <v>فادي فارس عبد الاحد</v>
      </c>
      <c r="D5" s="77" t="str">
        <f>IF(B5&lt;&gt;"",IF(_xlfn.FLOOR.MATH(B5,100)=0,"غير موزع",_xlfn.XLOOKUP(_xlfn.FLOOR.MATH(B5,100),Classes!$A$1:$A$8,Classes!$B$1:$B$8,"error")),"")</f>
        <v>غير موزع</v>
      </c>
      <c r="E5" s="76" cm="1">
        <f t="array" ref="E5">IF((B5&lt;&gt;"")*(COUNTIF(Table2[ID],B5)&lt;&gt;0),INDEX(Attendance_sorted_S!$A$1:$CV$500,MATCH(B5,Attendance_sorted_S!$A$1:$A$500),COUNTIF(Table2[ID],B5)+1),"")</f>
        <v>45289</v>
      </c>
      <c r="F5" s="77" cm="1">
        <f t="array" aca="1" ref="F5" ca="1">IF(B5&lt;&gt;"",SUM(('Attendance table_S'!$A$2:$A$501=B5)*('Attendance table_S'!$B$2:$CW$501&lt;&gt;"")*('Attendance table_S'!$B$1:$CW$1&gt;DATE(YEAR(TODAY()),MONTH(TODAY()),DAY(TODAY())-MOD(WEEKDAY(TODAY())-6,7))-((Table35[حساب الحضور من اخر عدد مرات])*7))),"")</f>
        <v>6</v>
      </c>
      <c r="G5" s="79" cm="1">
        <f t="array" aca="1" ref="G5" ca="1">IF(B5&lt;&gt;"",IF(F5*100/Table35[حساب الحضور من اخر عدد مرات]&gt;100,1,F5/Table35[حساب الحضور من اخر عدد مرات]),"")</f>
        <v>0.6</v>
      </c>
      <c r="H5" s="79" cm="1">
        <f t="array" aca="1" ref="H5" ca="1">IF((B5&lt;&gt;"")*(F5&lt;&gt;0),COUNTA(_xlfn._xlws.FILTER(Table2[late],(Table2[ID]=B5)*(Table2[late]="yes")*(ISNUMBER(MATCH(Table2[att_date],INDIRECT(_xlfn.TEXTJOIN(,TRUE,"Fridays!A1:A",TEXT(Table35[حساب الحضور من اخر عدد مرات],"#"))),0)))))/F5,"")</f>
        <v>0.33333333333333331</v>
      </c>
      <c r="I5" s="77" t="str">
        <f>IF(B5&lt;&gt;"",_xlfn.XLOOKUP(B5,Table1[ID],Table1[tel2]),"")</f>
        <v>01067970102</v>
      </c>
      <c r="J5" s="77" t="str">
        <f>IF($B5&lt;&gt;"",_xlfn.XLOOKUP(B5,Table1[ID],Table1[address1]),"")</f>
        <v>29/39</v>
      </c>
      <c r="K5" s="77" t="str">
        <f>IF($B5&lt;&gt;"",_xlfn.XLOOKUP(B5,Table1[ID],Table1[address2]),"")</f>
        <v>العزيز باللة</v>
      </c>
      <c r="L5" s="77" t="str">
        <f>IF($B5&lt;&gt;"",_xlfn.XLOOKUP(B5,Table1[ID],Table1[address3]),"")</f>
        <v/>
      </c>
      <c r="M5" s="77" t="str">
        <f>IF($B5&lt;&gt;"",_xlfn.XLOOKUP(B5,Table1[ID],Table1[address4]),"")</f>
        <v>9</v>
      </c>
      <c r="N5" s="77" t="str">
        <f>IF($B5&lt;&gt;"",_xlfn.XLOOKUP(B5,Table1[ID],Table1[address5]),"")</f>
        <v>28</v>
      </c>
      <c r="O5" s="77" t="str">
        <f>IF($B5&lt;&gt;"",_xlfn.XLOOKUP(B5,Table1[ID],Table1[address7]),"")</f>
        <v/>
      </c>
      <c r="P5" s="77" t="str">
        <f>IF($B5&lt;&gt;"",_xlfn.XLOOKUP(B5,Table1[ID],Table1[address6]),"")</f>
        <v/>
      </c>
      <c r="Q5" s="76">
        <f>IF($B5&lt;&gt;"",_xlfn.XLOOKUP(B5,Table1[ID],Table1[bdate]),"")</f>
        <v>33920</v>
      </c>
      <c r="R5" s="77" t="str">
        <f>IF($B5&lt;&gt;"",_xlfn.XLOOKUP(B5,Table1[ID],Table1[con_father]),"")</f>
        <v>باسليوس</v>
      </c>
      <c r="S5" s="77" t="str">
        <f>IF($B5&lt;&gt;"",_xlfn.XLOOKUP(B5,Table1[ID],Table1[notes]),"")</f>
        <v/>
      </c>
    </row>
    <row r="6" spans="1:19" s="3" customFormat="1">
      <c r="A6" s="72" t="str">
        <f>IF(B6&lt;&gt;"",IF(_xlfn.XLOOKUP(TEXT(B6,"#"),'Standard report'!$B$5:$B$505,'Standard report'!$C$5:$C$505,"nn")="Company","=HYPERLINK("&amp;""""&amp;"https://raw.githubusercontent.com/KyrillosMorgan/preparatory/main/"&amp;B6&amp;".jpg"&amp;""""&amp;",IMAGE("&amp;""""&amp;"https://raw.githubusercontent.com/KyrillosMorgan/preparatory/main/"&amp;B6&amp;".jpg"&amp;""""&amp;"))",""),"")</f>
        <v/>
      </c>
      <c r="B6" s="77">
        <v>2</v>
      </c>
      <c r="C6" s="77" t="str">
        <f>IF(B6&lt;&gt;"",_xlfn.XLOOKUP(B6,Table1[ID],Table1[fname]),"")</f>
        <v>ريمون حلمي رضا</v>
      </c>
      <c r="D6" s="77" t="str">
        <f>IF(B6&lt;&gt;"",IF(_xlfn.FLOOR.MATH(B6,100)=0,"غير موزع",_xlfn.XLOOKUP(_xlfn.FLOOR.MATH(B6,100),Classes!$A$1:$A$8,Classes!$B$1:$B$8,"error")),"")</f>
        <v>غير موزع</v>
      </c>
      <c r="E6" s="76" t="str" cm="1">
        <f t="array" ref="E6">IF((B6&lt;&gt;"")*(COUNTIF(Table2[ID],B6)&lt;&gt;0),INDEX(Attendance_sorted_S!$A$1:$CV$500,MATCH(B6,Attendance_sorted_S!$A$1:$A$500),COUNTIF(Table2[ID],B6)+1),"")</f>
        <v/>
      </c>
      <c r="F6" s="77" cm="1">
        <f t="array" aca="1" ref="F6" ca="1">IF(B6&lt;&gt;"",SUM(('Attendance table_S'!$A$2:$A$501=B6)*('Attendance table_S'!$B$2:$CW$501&lt;&gt;"")*('Attendance table_S'!$B$1:$CW$1&gt;DATE(YEAR(TODAY()),MONTH(TODAY()),DAY(TODAY())-MOD(WEEKDAY(TODAY())-6,7))-((Table35[حساب الحضور من اخر عدد مرات])*7))),"")</f>
        <v>0</v>
      </c>
      <c r="G6" s="79" cm="1">
        <f t="array" aca="1" ref="G6" ca="1">IF(B6&lt;&gt;"",IF(F6*100/Table35[حساب الحضور من اخر عدد مرات]&gt;100,1,F6/Table35[حساب الحضور من اخر عدد مرات]),"")</f>
        <v>0</v>
      </c>
      <c r="H6" s="79" t="str" cm="1">
        <f t="array" aca="1" ref="H6" ca="1">IF((B6&lt;&gt;"")*(F6&lt;&gt;0),COUNTA(_xlfn._xlws.FILTER(Table2[late],(Table2[ID]=B6)*(Table2[late]="yes")*(ISNUMBER(MATCH(Table2[att_date],INDIRECT(_xlfn.TEXTJOIN(,TRUE,"Fridays!A1:A",TEXT(Table35[حساب الحضور من اخر عدد مرات],"#"))),0)))))/F6,"")</f>
        <v/>
      </c>
      <c r="I6" s="77" t="str">
        <f>IF(B6&lt;&gt;"",_xlfn.XLOOKUP(B6,Table1[ID],Table1[tel2]),"")</f>
        <v>01006642522</v>
      </c>
      <c r="J6" s="77" t="str">
        <f>IF($B6&lt;&gt;"",_xlfn.XLOOKUP(B6,Table1[ID],Table1[address1]),"")</f>
        <v>6</v>
      </c>
      <c r="K6" s="77" t="str">
        <f>IF($B6&lt;&gt;"",_xlfn.XLOOKUP(B6,Table1[ID],Table1[address2]),"")</f>
        <v>الخربطلي</v>
      </c>
      <c r="L6" s="77" t="str">
        <f>IF($B6&lt;&gt;"",_xlfn.XLOOKUP(B6,Table1[ID],Table1[address3]),"")</f>
        <v>الاصبغ</v>
      </c>
      <c r="M6" s="77" t="str">
        <f>IF($B6&lt;&gt;"",_xlfn.XLOOKUP(B6,Table1[ID],Table1[address4]),"")</f>
        <v>4</v>
      </c>
      <c r="N6" s="77" t="str">
        <f>IF($B6&lt;&gt;"",_xlfn.XLOOKUP(B6,Table1[ID],Table1[address5]),"")</f>
        <v>9</v>
      </c>
      <c r="O6" s="77" t="str">
        <f>IF($B6&lt;&gt;"",_xlfn.XLOOKUP(B6,Table1[ID],Table1[address7]),"")</f>
        <v>الدكتور حلمي الجوهري</v>
      </c>
      <c r="P6" s="77" t="str">
        <f>IF($B6&lt;&gt;"",_xlfn.XLOOKUP(B6,Table1[ID],Table1[address6]),"")</f>
        <v>الزيتون</v>
      </c>
      <c r="Q6" s="76">
        <f>IF($B6&lt;&gt;"",_xlfn.XLOOKUP(B6,Table1[ID],Table1[bdate]),"")</f>
        <v>24415</v>
      </c>
      <c r="R6" s="77" t="str">
        <f>IF($B6&lt;&gt;"",_xlfn.XLOOKUP(B6,Table1[ID],Table1[con_father]),"")</f>
        <v>ابونا يوحنا</v>
      </c>
      <c r="S6" s="77" t="str">
        <f>IF($B6&lt;&gt;"",_xlfn.XLOOKUP(B6,Table1[ID],Table1[notes]),"")</f>
        <v/>
      </c>
    </row>
    <row r="7" spans="1:19" s="3" customFormat="1">
      <c r="A7" s="72" t="str">
        <f>IF(B7&lt;&gt;"",IF(_xlfn.XLOOKUP(TEXT(B7,"#"),'Standard report'!$B$5:$B$505,'Standard report'!$C$5:$C$505,"nn")="Company","=HYPERLINK("&amp;""""&amp;"https://raw.githubusercontent.com/KyrillosMorgan/preparatory/main/"&amp;B7&amp;".jpg"&amp;""""&amp;",IMAGE("&amp;""""&amp;"https://raw.githubusercontent.com/KyrillosMorgan/preparatory/main/"&amp;B7&amp;".jpg"&amp;""""&amp;"))",""),"")</f>
        <v>=HYPERLINK("https://raw.githubusercontent.com/KyrillosMorgan/preparatory/main/3.jpg",IMAGE("https://raw.githubusercontent.com/KyrillosMorgan/preparatory/main/3.jpg"))</v>
      </c>
      <c r="B7" s="77">
        <v>3</v>
      </c>
      <c r="C7" s="77" t="str">
        <f>IF(B7&lt;&gt;"",_xlfn.XLOOKUP(B7,Table1[ID],Table1[fname]),"")</f>
        <v>كيرلس مدحت سمير</v>
      </c>
      <c r="D7" s="77" t="str">
        <f>IF(B7&lt;&gt;"",IF(_xlfn.FLOOR.MATH(B7,100)=0,"غير موزع",_xlfn.XLOOKUP(_xlfn.FLOOR.MATH(B7,100),Classes!$A$1:$A$8,Classes!$B$1:$B$8,"error")),"")</f>
        <v>غير موزع</v>
      </c>
      <c r="E7" s="76" cm="1">
        <f t="array" ref="E7">IF((B7&lt;&gt;"")*(COUNTIF(Table2[ID],B7)&lt;&gt;0),INDEX(Attendance_sorted_S!$A$1:$CV$500,MATCH(B7,Attendance_sorted_S!$A$1:$A$500),COUNTIF(Table2[ID],B7)+1),"")</f>
        <v>45289</v>
      </c>
      <c r="F7" s="77" cm="1">
        <f t="array" aca="1" ref="F7" ca="1">IF(B7&lt;&gt;"",SUM(('Attendance table_S'!$A$2:$A$501=B7)*('Attendance table_S'!$B$2:$CW$501&lt;&gt;"")*('Attendance table_S'!$B$1:$CW$1&gt;DATE(YEAR(TODAY()),MONTH(TODAY()),DAY(TODAY())-MOD(WEEKDAY(TODAY())-6,7))-((Table35[حساب الحضور من اخر عدد مرات])*7))),"")</f>
        <v>9</v>
      </c>
      <c r="G7" s="79" cm="1">
        <f t="array" aca="1" ref="G7" ca="1">IF(B7&lt;&gt;"",IF(F7*100/Table35[حساب الحضور من اخر عدد مرات]&gt;100,1,F7/Table35[حساب الحضور من اخر عدد مرات]),"")</f>
        <v>0.9</v>
      </c>
      <c r="H7" s="79" cm="1">
        <f t="array" aca="1" ref="H7" ca="1">IF((B7&lt;&gt;"")*(F7&lt;&gt;0),COUNTA(_xlfn._xlws.FILTER(Table2[late],(Table2[ID]=B7)*(Table2[late]="yes")*(ISNUMBER(MATCH(Table2[att_date],INDIRECT(_xlfn.TEXTJOIN(,TRUE,"Fridays!A1:A",TEXT(Table35[حساب الحضور من اخر عدد مرات],"#"))),0)))))/F7,"")</f>
        <v>0.1111111111111111</v>
      </c>
      <c r="I7" s="77" t="str">
        <f>IF(B7&lt;&gt;"",_xlfn.XLOOKUP(B7,Table1[ID],Table1[tel2]),"")</f>
        <v>01279701728</v>
      </c>
      <c r="J7" s="77" t="str">
        <f>IF($B7&lt;&gt;"",_xlfn.XLOOKUP(B7,Table1[ID],Table1[address1]),"")</f>
        <v>7</v>
      </c>
      <c r="K7" s="77" t="str">
        <f>IF($B7&lt;&gt;"",_xlfn.XLOOKUP(B7,Table1[ID],Table1[address2]),"")</f>
        <v>اسماعيل مصطفى</v>
      </c>
      <c r="L7" s="77" t="str">
        <f>IF($B7&lt;&gt;"",_xlfn.XLOOKUP(B7,Table1[ID],Table1[address3]),"")</f>
        <v>دار السعادة</v>
      </c>
      <c r="M7" s="77" t="str">
        <f>IF($B7&lt;&gt;"",_xlfn.XLOOKUP(B7,Table1[ID],Table1[address4]),"")</f>
        <v>2</v>
      </c>
      <c r="N7" s="77" t="str">
        <f>IF($B7&lt;&gt;"",_xlfn.XLOOKUP(B7,Table1[ID],Table1[address5]),"")</f>
        <v>5</v>
      </c>
      <c r="O7" s="77" t="str">
        <f>IF($B7&lt;&gt;"",_xlfn.XLOOKUP(B7,Table1[ID],Table1[address7]),"")</f>
        <v/>
      </c>
      <c r="P7" s="77" t="str">
        <f>IF($B7&lt;&gt;"",_xlfn.XLOOKUP(B7,Table1[ID],Table1[address6]),"")</f>
        <v>الزيتون</v>
      </c>
      <c r="Q7" s="76">
        <f>IF($B7&lt;&gt;"",_xlfn.XLOOKUP(B7,Table1[ID],Table1[bdate]),"")</f>
        <v>38923</v>
      </c>
      <c r="R7" s="77" t="str">
        <f>IF($B7&lt;&gt;"",_xlfn.XLOOKUP(B7,Table1[ID],Table1[con_father]),"")</f>
        <v>ابونا انطونيوس</v>
      </c>
      <c r="S7" s="77" t="str">
        <f>IF($B7&lt;&gt;"",_xlfn.XLOOKUP(B7,Table1[ID],Table1[notes]),"")</f>
        <v/>
      </c>
    </row>
    <row r="8" spans="1:19" s="3" customFormat="1">
      <c r="A8" s="72" t="str">
        <f>IF(B8&lt;&gt;"",IF(_xlfn.XLOOKUP(TEXT(B8,"#"),'Standard report'!$B$5:$B$505,'Standard report'!$C$5:$C$505,"nn")="Company","=HYPERLINK("&amp;""""&amp;"https://raw.githubusercontent.com/KyrillosMorgan/preparatory/main/"&amp;B8&amp;".jpg"&amp;""""&amp;",IMAGE("&amp;""""&amp;"https://raw.githubusercontent.com/KyrillosMorgan/preparatory/main/"&amp;B8&amp;".jpg"&amp;""""&amp;"))",""),"")</f>
        <v>=HYPERLINK("https://raw.githubusercontent.com/KyrillosMorgan/preparatory/main/4.jpg",IMAGE("https://raw.githubusercontent.com/KyrillosMorgan/preparatory/main/4.jpg"))</v>
      </c>
      <c r="B8" s="77">
        <v>4</v>
      </c>
      <c r="C8" s="77" t="str">
        <f>IF(B8&lt;&gt;"",_xlfn.XLOOKUP(B8,Table1[ID],Table1[fname]),"")</f>
        <v>جرجس نصحي حليم</v>
      </c>
      <c r="D8" s="77" t="str">
        <f>IF(B8&lt;&gt;"",IF(_xlfn.FLOOR.MATH(B8,100)=0,"غير موزع",_xlfn.XLOOKUP(_xlfn.FLOOR.MATH(B8,100),Classes!$A$1:$A$8,Classes!$B$1:$B$8,"error")),"")</f>
        <v>غير موزع</v>
      </c>
      <c r="E8" s="76" cm="1">
        <f t="array" ref="E8">IF((B8&lt;&gt;"")*(COUNTIF(Table2[ID],B8)&lt;&gt;0),INDEX(Attendance_sorted_S!$A$1:$CV$500,MATCH(B8,Attendance_sorted_S!$A$1:$A$500),COUNTIF(Table2[ID],B8)+1),"")</f>
        <v>45289</v>
      </c>
      <c r="F8" s="77" cm="1">
        <f t="array" aca="1" ref="F8" ca="1">IF(B8&lt;&gt;"",SUM(('Attendance table_S'!$A$2:$A$501=B8)*('Attendance table_S'!$B$2:$CW$501&lt;&gt;"")*('Attendance table_S'!$B$1:$CW$1&gt;DATE(YEAR(TODAY()),MONTH(TODAY()),DAY(TODAY())-MOD(WEEKDAY(TODAY())-6,7))-((Table35[حساب الحضور من اخر عدد مرات])*7))),"")</f>
        <v>8</v>
      </c>
      <c r="G8" s="79" cm="1">
        <f t="array" aca="1" ref="G8" ca="1">IF(B8&lt;&gt;"",IF(F8*100/Table35[حساب الحضور من اخر عدد مرات]&gt;100,1,F8/Table35[حساب الحضور من اخر عدد مرات]),"")</f>
        <v>0.8</v>
      </c>
      <c r="H8" s="79" cm="1">
        <f t="array" aca="1" ref="H8" ca="1">IF((B8&lt;&gt;"")*(F8&lt;&gt;0),COUNTA(_xlfn._xlws.FILTER(Table2[late],(Table2[ID]=B8)*(Table2[late]="yes")*(ISNUMBER(MATCH(Table2[att_date],INDIRECT(_xlfn.TEXTJOIN(,TRUE,"Fridays!A1:A",TEXT(Table35[حساب الحضور من اخر عدد مرات],"#"))),0)))))/F8,"")</f>
        <v>0.125</v>
      </c>
      <c r="I8" s="77" t="str">
        <f>IF(B8&lt;&gt;"",_xlfn.XLOOKUP(B8,Table1[ID],Table1[tel2]),"")</f>
        <v>01223373457</v>
      </c>
      <c r="J8" s="77" t="str">
        <f>IF($B8&lt;&gt;"",_xlfn.XLOOKUP(B8,Table1[ID],Table1[address1]),"")</f>
        <v/>
      </c>
      <c r="K8" s="77" t="str">
        <f>IF($B8&lt;&gt;"",_xlfn.XLOOKUP(B8,Table1[ID],Table1[address2]),"")</f>
        <v>الصديق</v>
      </c>
      <c r="L8" s="77" t="str">
        <f>IF($B8&lt;&gt;"",_xlfn.XLOOKUP(B8,Table1[ID],Table1[address3]),"")</f>
        <v/>
      </c>
      <c r="M8" s="77" t="str">
        <f>IF($B8&lt;&gt;"",_xlfn.XLOOKUP(B8,Table1[ID],Table1[address4]),"")</f>
        <v>5</v>
      </c>
      <c r="N8" s="77" t="str">
        <f>IF($B8&lt;&gt;"",_xlfn.XLOOKUP(B8,Table1[ID],Table1[address5]),"")</f>
        <v>9</v>
      </c>
      <c r="O8" s="77" t="str">
        <f>IF($B8&lt;&gt;"",_xlfn.XLOOKUP(B8,Table1[ID],Table1[address7]),"")</f>
        <v>سوبرماركت المريمات</v>
      </c>
      <c r="P8" s="77" t="str">
        <f>IF($B8&lt;&gt;"",_xlfn.XLOOKUP(B8,Table1[ID],Table1[address6]),"")</f>
        <v>الزيتون</v>
      </c>
      <c r="Q8" s="76">
        <f>IF($B8&lt;&gt;"",_xlfn.XLOOKUP(B8,Table1[ID],Table1[bdate]),"")</f>
        <v>32698</v>
      </c>
      <c r="R8" s="77" t="str">
        <f>IF($B8&lt;&gt;"",_xlfn.XLOOKUP(B8,Table1[ID],Table1[con_father]),"")</f>
        <v>ابونا يوحنا</v>
      </c>
      <c r="S8" s="77" t="str">
        <f>IF($B8&lt;&gt;"",_xlfn.XLOOKUP(B8,Table1[ID],Table1[notes]),"")</f>
        <v/>
      </c>
    </row>
    <row r="9" spans="1:19" s="3" customFormat="1">
      <c r="A9" s="72" t="str">
        <f>IF(B9&lt;&gt;"",IF(_xlfn.XLOOKUP(TEXT(B9,"#"),'Standard report'!$B$5:$B$505,'Standard report'!$C$5:$C$505,"nn")="Company","=HYPERLINK("&amp;""""&amp;"https://raw.githubusercontent.com/KyrillosMorgan/preparatory/main/"&amp;B9&amp;".jpg"&amp;""""&amp;",IMAGE("&amp;""""&amp;"https://raw.githubusercontent.com/KyrillosMorgan/preparatory/main/"&amp;B9&amp;".jpg"&amp;""""&amp;"))",""),"")</f>
        <v>=HYPERLINK("https://raw.githubusercontent.com/KyrillosMorgan/preparatory/main/5.jpg",IMAGE("https://raw.githubusercontent.com/KyrillosMorgan/preparatory/main/5.jpg"))</v>
      </c>
      <c r="B9" s="77">
        <v>5</v>
      </c>
      <c r="C9" s="77" t="str">
        <f>IF(B9&lt;&gt;"",_xlfn.XLOOKUP(B9,Table1[ID],Table1[fname]),"")</f>
        <v>ماهر تادرس نجيب</v>
      </c>
      <c r="D9" s="77" t="str">
        <f>IF(B9&lt;&gt;"",IF(_xlfn.FLOOR.MATH(B9,100)=0,"غير موزع",_xlfn.XLOOKUP(_xlfn.FLOOR.MATH(B9,100),Classes!$A$1:$A$8,Classes!$B$1:$B$8,"error")),"")</f>
        <v>غير موزع</v>
      </c>
      <c r="E9" s="76" cm="1">
        <f t="array" ref="E9">IF((B9&lt;&gt;"")*(COUNTIF(Table2[ID],B9)&lt;&gt;0),INDEX(Attendance_sorted_S!$A$1:$CV$500,MATCH(B9,Attendance_sorted_S!$A$1:$A$500),COUNTIF(Table2[ID],B9)+1),"")</f>
        <v>45282</v>
      </c>
      <c r="F9" s="77" cm="1">
        <f t="array" aca="1" ref="F9" ca="1">IF(B9&lt;&gt;"",SUM(('Attendance table_S'!$A$2:$A$501=B9)*('Attendance table_S'!$B$2:$CW$501&lt;&gt;"")*('Attendance table_S'!$B$1:$CW$1&gt;DATE(YEAR(TODAY()),MONTH(TODAY()),DAY(TODAY())-MOD(WEEKDAY(TODAY())-6,7))-((Table35[حساب الحضور من اخر عدد مرات])*7))),"")</f>
        <v>8</v>
      </c>
      <c r="G9" s="79" cm="1">
        <f t="array" aca="1" ref="G9" ca="1">IF(B9&lt;&gt;"",IF(F9*100/Table35[حساب الحضور من اخر عدد مرات]&gt;100,1,F9/Table35[حساب الحضور من اخر عدد مرات]),"")</f>
        <v>0.8</v>
      </c>
      <c r="H9" s="79" cm="1">
        <f t="array" aca="1" ref="H9" ca="1">IF((B9&lt;&gt;"")*(F9&lt;&gt;0),COUNTA(_xlfn._xlws.FILTER(Table2[late],(Table2[ID]=B9)*(Table2[late]="yes")*(ISNUMBER(MATCH(Table2[att_date],INDIRECT(_xlfn.TEXTJOIN(,TRUE,"Fridays!A1:A",TEXT(Table35[حساب الحضور من اخر عدد مرات],"#"))),0)))))/F9,"")</f>
        <v>0.5</v>
      </c>
      <c r="I9" s="77" t="str">
        <f>IF(B9&lt;&gt;"",_xlfn.XLOOKUP(B9,Table1[ID],Table1[tel2]),"")</f>
        <v/>
      </c>
      <c r="J9" s="77" t="str">
        <f>IF($B9&lt;&gt;"",_xlfn.XLOOKUP(B9,Table1[ID],Table1[address1]),"")</f>
        <v>12</v>
      </c>
      <c r="K9" s="77" t="str">
        <f>IF($B9&lt;&gt;"",_xlfn.XLOOKUP(B9,Table1[ID],Table1[address2]),"")</f>
        <v>ابو السنون</v>
      </c>
      <c r="L9" s="77" t="str">
        <f>IF($B9&lt;&gt;"",_xlfn.XLOOKUP(B9,Table1[ID],Table1[address3]),"")</f>
        <v>طومانباي</v>
      </c>
      <c r="M9" s="77" t="str">
        <f>IF($B9&lt;&gt;"",_xlfn.XLOOKUP(B9,Table1[ID],Table1[address4]),"")</f>
        <v>5</v>
      </c>
      <c r="N9" s="77" t="str">
        <f>IF($B9&lt;&gt;"",_xlfn.XLOOKUP(B9,Table1[ID],Table1[address5]),"")</f>
        <v>3</v>
      </c>
      <c r="O9" s="77" t="str">
        <f>IF($B9&lt;&gt;"",_xlfn.XLOOKUP(B9,Table1[ID],Table1[address7]),"")</f>
        <v/>
      </c>
      <c r="P9" s="77" t="str">
        <f>IF($B9&lt;&gt;"",_xlfn.XLOOKUP(B9,Table1[ID],Table1[address6]),"")</f>
        <v/>
      </c>
      <c r="Q9" s="76">
        <f>IF($B9&lt;&gt;"",_xlfn.XLOOKUP(B9,Table1[ID],Table1[bdate]),"")</f>
        <v>27324</v>
      </c>
      <c r="R9" s="77" t="str">
        <f>IF($B9&lt;&gt;"",_xlfn.XLOOKUP(B9,Table1[ID],Table1[con_father]),"")</f>
        <v>ابونا يوسف</v>
      </c>
      <c r="S9" s="77" t="str">
        <f>IF($B9&lt;&gt;"",_xlfn.XLOOKUP(B9,Table1[ID],Table1[notes]),"")</f>
        <v/>
      </c>
    </row>
    <row r="10" spans="1:19" s="3" customFormat="1">
      <c r="A10" s="72" t="str">
        <f>IF(B10&lt;&gt;"",IF(_xlfn.XLOOKUP(TEXT(B10,"#"),'Standard report'!$B$5:$B$505,'Standard report'!$C$5:$C$505,"nn")="Company","=HYPERLINK("&amp;""""&amp;"https://raw.githubusercontent.com/KyrillosMorgan/preparatory/main/"&amp;B10&amp;".jpg"&amp;""""&amp;",IMAGE("&amp;""""&amp;"https://raw.githubusercontent.com/KyrillosMorgan/preparatory/main/"&amp;B10&amp;".jpg"&amp;""""&amp;"))",""),"")</f>
        <v>=HYPERLINK("https://raw.githubusercontent.com/KyrillosMorgan/preparatory/main/6.jpg",IMAGE("https://raw.githubusercontent.com/KyrillosMorgan/preparatory/main/6.jpg"))</v>
      </c>
      <c r="B10" s="77">
        <v>6</v>
      </c>
      <c r="C10" s="77" t="str">
        <f>IF(B10&lt;&gt;"",_xlfn.XLOOKUP(B10,Table1[ID],Table1[fname]),"")</f>
        <v>مايكل زكي عزمي</v>
      </c>
      <c r="D10" s="77" t="str">
        <f>IF(B10&lt;&gt;"",IF(_xlfn.FLOOR.MATH(B10,100)=0,"غير موزع",_xlfn.XLOOKUP(_xlfn.FLOOR.MATH(B10,100),Classes!$A$1:$A$8,Classes!$B$1:$B$8,"error")),"")</f>
        <v>غير موزع</v>
      </c>
      <c r="E10" s="76" cm="1">
        <f t="array" ref="E10">IF((B10&lt;&gt;"")*(COUNTIF(Table2[ID],B10)&lt;&gt;0),INDEX(Attendance_sorted_S!$A$1:$CV$500,MATCH(B10,Attendance_sorted_S!$A$1:$A$500),COUNTIF(Table2[ID],B10)+1),"")</f>
        <v>45289</v>
      </c>
      <c r="F10" s="77" cm="1">
        <f t="array" aca="1" ref="F10" ca="1">IF(B10&lt;&gt;"",SUM(('Attendance table_S'!$A$2:$A$501=B10)*('Attendance table_S'!$B$2:$CW$501&lt;&gt;"")*('Attendance table_S'!$B$1:$CW$1&gt;DATE(YEAR(TODAY()),MONTH(TODAY()),DAY(TODAY())-MOD(WEEKDAY(TODAY())-6,7))-((Table35[حساب الحضور من اخر عدد مرات])*7))),"")</f>
        <v>6</v>
      </c>
      <c r="G10" s="79" cm="1">
        <f t="array" aca="1" ref="G10" ca="1">IF(B10&lt;&gt;"",IF(F10*100/Table35[حساب الحضور من اخر عدد مرات]&gt;100,1,F10/Table35[حساب الحضور من اخر عدد مرات]),"")</f>
        <v>0.6</v>
      </c>
      <c r="H10" s="79" cm="1">
        <f t="array" aca="1" ref="H10" ca="1">IF((B10&lt;&gt;"")*(F10&lt;&gt;0),COUNTA(_xlfn._xlws.FILTER(Table2[late],(Table2[ID]=B10)*(Table2[late]="yes")*(ISNUMBER(MATCH(Table2[att_date],INDIRECT(_xlfn.TEXTJOIN(,TRUE,"Fridays!A1:A",TEXT(Table35[حساب الحضور من اخر عدد مرات],"#"))),0)))))/F10,"")</f>
        <v>0.16666666666666666</v>
      </c>
      <c r="I10" s="77" t="str">
        <f>IF(B10&lt;&gt;"",_xlfn.XLOOKUP(B10,Table1[ID],Table1[tel2]),"")</f>
        <v>01227509565</v>
      </c>
      <c r="J10" s="77" t="str">
        <f>IF($B10&lt;&gt;"",_xlfn.XLOOKUP(B10,Table1[ID],Table1[address1]),"")</f>
        <v>4</v>
      </c>
      <c r="K10" s="77" t="str">
        <f>IF($B10&lt;&gt;"",_xlfn.XLOOKUP(B10,Table1[ID],Table1[address2]),"")</f>
        <v>الصايغ</v>
      </c>
      <c r="L10" s="77" t="str">
        <f>IF($B10&lt;&gt;"",_xlfn.XLOOKUP(B10,Table1[ID],Table1[address3]),"")</f>
        <v/>
      </c>
      <c r="M10" s="77" t="str">
        <f>IF($B10&lt;&gt;"",_xlfn.XLOOKUP(B10,Table1[ID],Table1[address4]),"")</f>
        <v>6</v>
      </c>
      <c r="N10" s="77" t="str">
        <f>IF($B10&lt;&gt;"",_xlfn.XLOOKUP(B10,Table1[ID],Table1[address5]),"")</f>
        <v>11</v>
      </c>
      <c r="O10" s="77" t="str">
        <f>IF($B10&lt;&gt;"",_xlfn.XLOOKUP(B10,Table1[ID],Table1[address7]),"")</f>
        <v>فتح الله</v>
      </c>
      <c r="P10" s="77" t="str">
        <f>IF($B10&lt;&gt;"",_xlfn.XLOOKUP(B10,Table1[ID],Table1[address6]),"")</f>
        <v>الزيتون</v>
      </c>
      <c r="Q10" s="76">
        <f>IF($B10&lt;&gt;"",_xlfn.XLOOKUP(B10,Table1[ID],Table1[bdate]),"")</f>
        <v>31572</v>
      </c>
      <c r="R10" s="77" t="str">
        <f>IF($B10&lt;&gt;"",_xlfn.XLOOKUP(B10,Table1[ID],Table1[con_father]),"")</f>
        <v>ابونا باسليوس</v>
      </c>
      <c r="S10" s="77" t="str">
        <f>IF($B10&lt;&gt;"",_xlfn.XLOOKUP(B10,Table1[ID],Table1[notes]),"")</f>
        <v/>
      </c>
    </row>
    <row r="11" spans="1:19" s="3" customFormat="1">
      <c r="A11" s="72" t="str">
        <f>IF(B11&lt;&gt;"",IF(_xlfn.XLOOKUP(TEXT(B11,"#"),'Standard report'!$B$5:$B$505,'Standard report'!$C$5:$C$505,"nn")="Company","=HYPERLINK("&amp;""""&amp;"https://raw.githubusercontent.com/KyrillosMorgan/preparatory/main/"&amp;B11&amp;".jpg"&amp;""""&amp;",IMAGE("&amp;""""&amp;"https://raw.githubusercontent.com/KyrillosMorgan/preparatory/main/"&amp;B11&amp;".jpg"&amp;""""&amp;"))",""),"")</f>
        <v>=HYPERLINK("https://raw.githubusercontent.com/KyrillosMorgan/preparatory/main/102.jpg",IMAGE("https://raw.githubusercontent.com/KyrillosMorgan/preparatory/main/102.jpg"))</v>
      </c>
      <c r="B11" s="77">
        <v>102</v>
      </c>
      <c r="C11" s="77" t="str">
        <f>IF(B11&lt;&gt;"",_xlfn.XLOOKUP(B11,Table1[ID],Table1[fname]),"")</f>
        <v>مينا حربي</v>
      </c>
      <c r="D11" s="77" t="str">
        <f>IF(B11&lt;&gt;"",IF(_xlfn.FLOOR.MATH(B11,100)=0,"غير موزع",_xlfn.XLOOKUP(_xlfn.FLOOR.MATH(B11,100),Classes!$A$1:$A$8,Classes!$B$1:$B$8,"error")),"")</f>
        <v>القديس متى الرسول</v>
      </c>
      <c r="E11" s="76" cm="1">
        <f t="array" ref="E11">IF((B11&lt;&gt;"")*(COUNTIF(Table2[ID],B11)&lt;&gt;0),INDEX(Attendance_sorted_S!$A$1:$CV$500,MATCH(B11,Attendance_sorted_S!$A$1:$A$500),COUNTIF(Table2[ID],B11)+1),"")</f>
        <v>45268</v>
      </c>
      <c r="F11" s="77" cm="1">
        <f t="array" aca="1" ref="F11" ca="1">IF(B11&lt;&gt;"",SUM(('Attendance table_S'!$A$2:$A$501=B11)*('Attendance table_S'!$B$2:$CW$501&lt;&gt;"")*('Attendance table_S'!$B$1:$CW$1&gt;DATE(YEAR(TODAY()),MONTH(TODAY()),DAY(TODAY())-MOD(WEEKDAY(TODAY())-6,7))-((Table35[حساب الحضور من اخر عدد مرات])*7))),"")</f>
        <v>2</v>
      </c>
      <c r="G11" s="79" cm="1">
        <f t="array" aca="1" ref="G11" ca="1">IF(B11&lt;&gt;"",IF(F11*100/Table35[حساب الحضور من اخر عدد مرات]&gt;100,1,F11/Table35[حساب الحضور من اخر عدد مرات]),"")</f>
        <v>0.2</v>
      </c>
      <c r="H11" s="79" cm="1">
        <f t="array" aca="1" ref="H11" ca="1">IF((B11&lt;&gt;"")*(F11&lt;&gt;0),COUNTA(_xlfn._xlws.FILTER(Table2[late],(Table2[ID]=B11)*(Table2[late]="yes")*(ISNUMBER(MATCH(Table2[att_date],INDIRECT(_xlfn.TEXTJOIN(,TRUE,"Fridays!A1:A",TEXT(Table35[حساب الحضور من اخر عدد مرات],"#"))),0)))))/F11,"")</f>
        <v>0.5</v>
      </c>
      <c r="I11" s="77" t="str">
        <f>IF(B11&lt;&gt;"",_xlfn.XLOOKUP(B11,Table1[ID],Table1[tel2]),"")</f>
        <v>01279252793</v>
      </c>
      <c r="J11" s="77" t="str">
        <f>IF($B11&lt;&gt;"",_xlfn.XLOOKUP(B11,Table1[ID],Table1[address1]),"")</f>
        <v>3</v>
      </c>
      <c r="K11" s="77" t="str">
        <f>IF($B11&lt;&gt;"",_xlfn.XLOOKUP(B11,Table1[ID],Table1[address2]),"")</f>
        <v>العزيز بالله</v>
      </c>
      <c r="L11" s="77" t="str">
        <f>IF($B11&lt;&gt;"",_xlfn.XLOOKUP(B11,Table1[ID],Table1[address3]),"")</f>
        <v/>
      </c>
      <c r="M11" s="77" t="str">
        <f>IF($B11&lt;&gt;"",_xlfn.XLOOKUP(B11,Table1[ID],Table1[address4]),"")</f>
        <v>2</v>
      </c>
      <c r="N11" s="77" t="str">
        <f>IF($B11&lt;&gt;"",_xlfn.XLOOKUP(B11,Table1[ID],Table1[address5]),"")</f>
        <v>11</v>
      </c>
      <c r="O11" s="77" t="str">
        <f>IF($B11&lt;&gt;"",_xlfn.XLOOKUP(B11,Table1[ID],Table1[address7]),"")</f>
        <v>بنك ناصر</v>
      </c>
      <c r="P11" s="77" t="str">
        <f>IF($B11&lt;&gt;"",_xlfn.XLOOKUP(B11,Table1[ID],Table1[address6]),"")</f>
        <v>الزيتون</v>
      </c>
      <c r="Q11" s="76">
        <f>IF($B11&lt;&gt;"",_xlfn.XLOOKUP(B11,Table1[ID],Table1[bdate]),"")</f>
        <v>32698</v>
      </c>
      <c r="R11" s="77" t="str">
        <f>IF($B11&lt;&gt;"",_xlfn.XLOOKUP(B11,Table1[ID],Table1[con_father]),"")</f>
        <v>ابونا بطرس</v>
      </c>
      <c r="S11" s="77" t="str">
        <f>IF($B11&lt;&gt;"",_xlfn.XLOOKUP(B11,Table1[ID],Table1[notes]),"")</f>
        <v/>
      </c>
    </row>
    <row r="12" spans="1:19" s="3" customFormat="1">
      <c r="A12" s="72" t="str">
        <f>IF(B12&lt;&gt;"",IF(_xlfn.XLOOKUP(TEXT(B12,"#"),'Standard report'!$B$5:$B$505,'Standard report'!$C$5:$C$505,"nn")="Company","=HYPERLINK("&amp;""""&amp;"https://raw.githubusercontent.com/KyrillosMorgan/preparatory/main/"&amp;B12&amp;".jpg"&amp;""""&amp;",IMAGE("&amp;""""&amp;"https://raw.githubusercontent.com/KyrillosMorgan/preparatory/main/"&amp;B12&amp;".jpg"&amp;""""&amp;"))",""),"")</f>
        <v>=HYPERLINK("https://raw.githubusercontent.com/KyrillosMorgan/preparatory/main/103.jpg",IMAGE("https://raw.githubusercontent.com/KyrillosMorgan/preparatory/main/103.jpg"))</v>
      </c>
      <c r="B12" s="77">
        <v>103</v>
      </c>
      <c r="C12" s="77" t="str">
        <f>IF(B12&lt;&gt;"",_xlfn.XLOOKUP(B12,Table1[ID],Table1[fname]),"")</f>
        <v>ديفيد جون داود مساك</v>
      </c>
      <c r="D12" s="77" t="str">
        <f>IF(B12&lt;&gt;"",IF(_xlfn.FLOOR.MATH(B12,100)=0,"غير موزع",_xlfn.XLOOKUP(_xlfn.FLOOR.MATH(B12,100),Classes!$A$1:$A$8,Classes!$B$1:$B$8,"error")),"")</f>
        <v>القديس متى الرسول</v>
      </c>
      <c r="E12" s="76" cm="1">
        <f t="array" ref="E12">IF((B12&lt;&gt;"")*(COUNTIF(Table2[ID],B12)&lt;&gt;0),INDEX(Attendance_sorted_S!$A$1:$CV$500,MATCH(B12,Attendance_sorted_S!$A$1:$A$500),COUNTIF(Table2[ID],B12)+1),"")</f>
        <v>45289</v>
      </c>
      <c r="F12" s="77" cm="1">
        <f t="array" aca="1" ref="F12" ca="1">IF(B12&lt;&gt;"",SUM(('Attendance table_S'!$A$2:$A$501=B12)*('Attendance table_S'!$B$2:$CW$501&lt;&gt;"")*('Attendance table_S'!$B$1:$CW$1&gt;DATE(YEAR(TODAY()),MONTH(TODAY()),DAY(TODAY())-MOD(WEEKDAY(TODAY())-6,7))-((Table35[حساب الحضور من اخر عدد مرات])*7))),"")</f>
        <v>5</v>
      </c>
      <c r="G12" s="79" cm="1">
        <f t="array" aca="1" ref="G12" ca="1">IF(B12&lt;&gt;"",IF(F12*100/Table35[حساب الحضور من اخر عدد مرات]&gt;100,1,F12/Table35[حساب الحضور من اخر عدد مرات]),"")</f>
        <v>0.5</v>
      </c>
      <c r="H12" s="79" cm="1">
        <f t="array" aca="1" ref="H12" ca="1">IF((B12&lt;&gt;"")*(F12&lt;&gt;0),COUNTA(_xlfn._xlws.FILTER(Table2[late],(Table2[ID]=B12)*(Table2[late]="yes")*(ISNUMBER(MATCH(Table2[att_date],INDIRECT(_xlfn.TEXTJOIN(,TRUE,"Fridays!A1:A",TEXT(Table35[حساب الحضور من اخر عدد مرات],"#"))),0)))))/F12,"")</f>
        <v>0.2</v>
      </c>
      <c r="I12" s="77" t="str">
        <f>IF(B12&lt;&gt;"",_xlfn.XLOOKUP(B12,Table1[ID],Table1[tel2]),"")</f>
        <v>01280870992</v>
      </c>
      <c r="J12" s="77" t="str">
        <f>IF($B12&lt;&gt;"",_xlfn.XLOOKUP(B12,Table1[ID],Table1[address1]),"")</f>
        <v>27-48</v>
      </c>
      <c r="K12" s="77" t="str">
        <f>IF($B12&lt;&gt;"",_xlfn.XLOOKUP(B12,Table1[ID],Table1[address2]),"")</f>
        <v>نصوح</v>
      </c>
      <c r="L12" s="77" t="str">
        <f>IF($B12&lt;&gt;"",_xlfn.XLOOKUP(B12,Table1[ID],Table1[address3]),"")</f>
        <v/>
      </c>
      <c r="M12" s="77" t="str">
        <f>IF($B12&lt;&gt;"",_xlfn.XLOOKUP(B12,Table1[ID],Table1[address4]),"")</f>
        <v>10</v>
      </c>
      <c r="N12" s="77" t="str">
        <f>IF($B12&lt;&gt;"",_xlfn.XLOOKUP(B12,Table1[ID],Table1[address5]),"")</f>
        <v>2</v>
      </c>
      <c r="O12" s="77" t="str">
        <f>IF($B12&lt;&gt;"",_xlfn.XLOOKUP(B12,Table1[ID],Table1[address7]),"")</f>
        <v/>
      </c>
      <c r="P12" s="77" t="str">
        <f>IF($B12&lt;&gt;"",_xlfn.XLOOKUP(B12,Table1[ID],Table1[address6]),"")</f>
        <v>الزيتون</v>
      </c>
      <c r="Q12" s="76">
        <f>IF($B12&lt;&gt;"",_xlfn.XLOOKUP(B12,Table1[ID],Table1[bdate]),"")</f>
        <v>36000</v>
      </c>
      <c r="R12" s="77" t="str">
        <f>IF($B12&lt;&gt;"",_xlfn.XLOOKUP(B12,Table1[ID],Table1[con_father]),"")</f>
        <v>ابونا ميخائيل</v>
      </c>
      <c r="S12" s="77" t="str">
        <f>IF($B12&lt;&gt;"",_xlfn.XLOOKUP(B12,Table1[ID],Table1[notes]),"")</f>
        <v/>
      </c>
    </row>
    <row r="13" spans="1:19" s="3" customFormat="1">
      <c r="A13" s="72" t="str">
        <f>IF(B13&lt;&gt;"",IF(_xlfn.XLOOKUP(TEXT(B13,"#"),'Standard report'!$B$5:$B$505,'Standard report'!$C$5:$C$505,"nn")="Company","=HYPERLINK("&amp;""""&amp;"https://raw.githubusercontent.com/KyrillosMorgan/preparatory/main/"&amp;B13&amp;".jpg"&amp;""""&amp;",IMAGE("&amp;""""&amp;"https://raw.githubusercontent.com/KyrillosMorgan/preparatory/main/"&amp;B13&amp;".jpg"&amp;""""&amp;"))",""),"")</f>
        <v/>
      </c>
      <c r="B13" s="77">
        <v>104</v>
      </c>
      <c r="C13" s="77" t="str">
        <f>IF(B13&lt;&gt;"",_xlfn.XLOOKUP(B13,Table1[ID],Table1[fname]),"")</f>
        <v>كيرلس مجدي شاكر</v>
      </c>
      <c r="D13" s="77" t="str">
        <f>IF(B13&lt;&gt;"",IF(_xlfn.FLOOR.MATH(B13,100)=0,"غير موزع",_xlfn.XLOOKUP(_xlfn.FLOOR.MATH(B13,100),Classes!$A$1:$A$8,Classes!$B$1:$B$8,"error")),"")</f>
        <v>القديس متى الرسول</v>
      </c>
      <c r="E13" s="76" cm="1">
        <f t="array" ref="E13">IF((B13&lt;&gt;"")*(COUNTIF(Table2[ID],B13)&lt;&gt;0),INDEX(Attendance_sorted_S!$A$1:$CV$500,MATCH(B13,Attendance_sorted_S!$A$1:$A$500),COUNTIF(Table2[ID],B13)+1),"")</f>
        <v>45212</v>
      </c>
      <c r="F13" s="77" cm="1">
        <f t="array" aca="1" ref="F13" ca="1">IF(B13&lt;&gt;"",SUM(('Attendance table_S'!$A$2:$A$501=B13)*('Attendance table_S'!$B$2:$CW$501&lt;&gt;"")*('Attendance table_S'!$B$1:$CW$1&gt;DATE(YEAR(TODAY()),MONTH(TODAY()),DAY(TODAY())-MOD(WEEKDAY(TODAY())-6,7))-((Table35[حساب الحضور من اخر عدد مرات])*7))),"")</f>
        <v>0</v>
      </c>
      <c r="G13" s="79" cm="1">
        <f t="array" aca="1" ref="G13" ca="1">IF(B13&lt;&gt;"",IF(F13*100/Table35[حساب الحضور من اخر عدد مرات]&gt;100,1,F13/Table35[حساب الحضور من اخر عدد مرات]),"")</f>
        <v>0</v>
      </c>
      <c r="H13" s="79" t="str" cm="1">
        <f t="array" aca="1" ref="H13" ca="1">IF((B13&lt;&gt;"")*(F13&lt;&gt;0),COUNTA(_xlfn._xlws.FILTER(Table2[late],(Table2[ID]=B13)*(Table2[late]="yes")*(ISNUMBER(MATCH(Table2[att_date],INDIRECT(_xlfn.TEXTJOIN(,TRUE,"Fridays!A1:A",TEXT(Table35[حساب الحضور من اخر عدد مرات],"#"))),0)))))/F13,"")</f>
        <v/>
      </c>
      <c r="I13" s="77" t="str">
        <f>IF(B13&lt;&gt;"",_xlfn.XLOOKUP(B13,Table1[ID],Table1[tel2]),"")</f>
        <v>01150029496</v>
      </c>
      <c r="J13" s="77" t="str">
        <f>IF($B13&lt;&gt;"",_xlfn.XLOOKUP(B13,Table1[ID],Table1[address1]),"")</f>
        <v>8</v>
      </c>
      <c r="K13" s="77" t="str">
        <f>IF($B13&lt;&gt;"",_xlfn.XLOOKUP(B13,Table1[ID],Table1[address2]),"")</f>
        <v>محمود يحيى</v>
      </c>
      <c r="L13" s="77" t="str">
        <f>IF($B13&lt;&gt;"",_xlfn.XLOOKUP(B13,Table1[ID],Table1[address3]),"")</f>
        <v>طومانباي</v>
      </c>
      <c r="M13" s="77" t="str">
        <f>IF($B13&lt;&gt;"",_xlfn.XLOOKUP(B13,Table1[ID],Table1[address4]),"")</f>
        <v>10</v>
      </c>
      <c r="N13" s="77" t="str">
        <f>IF($B13&lt;&gt;"",_xlfn.XLOOKUP(B13,Table1[ID],Table1[address5]),"")</f>
        <v>10</v>
      </c>
      <c r="O13" s="77" t="str">
        <f>IF($B13&lt;&gt;"",_xlfn.XLOOKUP(B13,Table1[ID],Table1[address7]),"")</f>
        <v>قسم الزيتون</v>
      </c>
      <c r="P13" s="77" t="str">
        <f>IF($B13&lt;&gt;"",_xlfn.XLOOKUP(B13,Table1[ID],Table1[address6]),"")</f>
        <v/>
      </c>
      <c r="Q13" s="76">
        <f>IF($B13&lt;&gt;"",_xlfn.XLOOKUP(B13,Table1[ID],Table1[bdate]),"")</f>
        <v>36439</v>
      </c>
      <c r="R13" s="77" t="str">
        <f>IF($B13&lt;&gt;"",_xlfn.XLOOKUP(B13,Table1[ID],Table1[con_father]),"")</f>
        <v>ابونا يوسف</v>
      </c>
      <c r="S13" s="77" t="str">
        <f>IF($B13&lt;&gt;"",_xlfn.XLOOKUP(B13,Table1[ID],Table1[notes]),"")</f>
        <v/>
      </c>
    </row>
    <row r="14" spans="1:19" s="3" customFormat="1">
      <c r="A14" s="72" t="str">
        <f>IF(B14&lt;&gt;"",IF(_xlfn.XLOOKUP(TEXT(B14,"#"),'Standard report'!$B$5:$B$505,'Standard report'!$C$5:$C$505,"nn")="Company","=HYPERLINK("&amp;""""&amp;"https://raw.githubusercontent.com/KyrillosMorgan/preparatory/main/"&amp;B14&amp;".jpg"&amp;""""&amp;",IMAGE("&amp;""""&amp;"https://raw.githubusercontent.com/KyrillosMorgan/preparatory/main/"&amp;B14&amp;".jpg"&amp;""""&amp;"))",""),"")</f>
        <v/>
      </c>
      <c r="B14" s="77">
        <v>202</v>
      </c>
      <c r="C14" s="77" t="str">
        <f>IF(B14&lt;&gt;"",_xlfn.XLOOKUP(B14,Table1[ID],Table1[fname]),"")</f>
        <v>اشرف رافت رفعله</v>
      </c>
      <c r="D14" s="77" t="str">
        <f>IF(B14&lt;&gt;"",IF(_xlfn.FLOOR.MATH(B14,100)=0,"غير موزع",_xlfn.XLOOKUP(_xlfn.FLOOR.MATH(B14,100),Classes!$A$1:$A$8,Classes!$B$1:$B$8,"error")),"")</f>
        <v>القديس مرقس الرسول</v>
      </c>
      <c r="E14" s="76" cm="1">
        <f t="array" ref="E14">IF((B14&lt;&gt;"")*(COUNTIF(Table2[ID],B14)&lt;&gt;0),INDEX(Attendance_sorted_S!$A$1:$CV$500,MATCH(B14,Attendance_sorted_S!$A$1:$A$500),COUNTIF(Table2[ID],B14)+1),"")</f>
        <v>45198</v>
      </c>
      <c r="F14" s="77" cm="1">
        <f t="array" aca="1" ref="F14" ca="1">IF(B14&lt;&gt;"",SUM(('Attendance table_S'!$A$2:$A$501=B14)*('Attendance table_S'!$B$2:$CW$501&lt;&gt;"")*('Attendance table_S'!$B$1:$CW$1&gt;DATE(YEAR(TODAY()),MONTH(TODAY()),DAY(TODAY())-MOD(WEEKDAY(TODAY())-6,7))-((Table35[حساب الحضور من اخر عدد مرات])*7))),"")</f>
        <v>0</v>
      </c>
      <c r="G14" s="79" cm="1">
        <f t="array" aca="1" ref="G14" ca="1">IF(B14&lt;&gt;"",IF(F14*100/Table35[حساب الحضور من اخر عدد مرات]&gt;100,1,F14/Table35[حساب الحضور من اخر عدد مرات]),"")</f>
        <v>0</v>
      </c>
      <c r="H14" s="79" t="str" cm="1">
        <f t="array" aca="1" ref="H14" ca="1">IF((B14&lt;&gt;"")*(F14&lt;&gt;0),COUNTA(_xlfn._xlws.FILTER(Table2[late],(Table2[ID]=B14)*(Table2[late]="yes")*(ISNUMBER(MATCH(Table2[att_date],INDIRECT(_xlfn.TEXTJOIN(,TRUE,"Fridays!A1:A",TEXT(Table35[حساب الحضور من اخر عدد مرات],"#"))),0)))))/F14,"")</f>
        <v/>
      </c>
      <c r="I14" s="77" t="str">
        <f>IF(B14&lt;&gt;"",_xlfn.XLOOKUP(B14,Table1[ID],Table1[tel2]),"")</f>
        <v>01221750035</v>
      </c>
      <c r="J14" s="77" t="str">
        <f>IF($B14&lt;&gt;"",_xlfn.XLOOKUP(B14,Table1[ID],Table1[address1]),"")</f>
        <v>3ب</v>
      </c>
      <c r="K14" s="77" t="str">
        <f>IF($B14&lt;&gt;"",_xlfn.XLOOKUP(B14,Table1[ID],Table1[address2]),"")</f>
        <v>حبيب يعقوب</v>
      </c>
      <c r="L14" s="77" t="str">
        <f>IF($B14&lt;&gt;"",_xlfn.XLOOKUP(B14,Table1[ID],Table1[address3]),"")</f>
        <v>سليم</v>
      </c>
      <c r="M14" s="77" t="str">
        <f>IF($B14&lt;&gt;"",_xlfn.XLOOKUP(B14,Table1[ID],Table1[address4]),"")</f>
        <v>2</v>
      </c>
      <c r="N14" s="77" t="str">
        <f>IF($B14&lt;&gt;"",_xlfn.XLOOKUP(B14,Table1[ID],Table1[address5]),"")</f>
        <v>2</v>
      </c>
      <c r="O14" s="77" t="str">
        <f>IF($B14&lt;&gt;"",_xlfn.XLOOKUP(B14,Table1[ID],Table1[address7]),"")</f>
        <v/>
      </c>
      <c r="P14" s="77" t="str">
        <f>IF($B14&lt;&gt;"",_xlfn.XLOOKUP(B14,Table1[ID],Table1[address6]),"")</f>
        <v/>
      </c>
      <c r="Q14" s="76">
        <f>IF($B14&lt;&gt;"",_xlfn.XLOOKUP(B14,Table1[ID],Table1[bdate]),"")</f>
        <v>28712</v>
      </c>
      <c r="R14" s="77" t="str">
        <f>IF($B14&lt;&gt;"",_xlfn.XLOOKUP(B14,Table1[ID],Table1[con_father]),"")</f>
        <v>ابونا باسليوس</v>
      </c>
      <c r="S14" s="77" t="str">
        <f>IF($B14&lt;&gt;"",_xlfn.XLOOKUP(B14,Table1[ID],Table1[notes]),"")</f>
        <v/>
      </c>
    </row>
    <row r="15" spans="1:19" s="3" customFormat="1">
      <c r="A15" s="72" t="str">
        <f>IF(B15&lt;&gt;"",IF(_xlfn.XLOOKUP(TEXT(B15,"#"),'Standard report'!$B$5:$B$505,'Standard report'!$C$5:$C$505,"nn")="Company","=HYPERLINK("&amp;""""&amp;"https://raw.githubusercontent.com/KyrillosMorgan/preparatory/main/"&amp;B15&amp;".jpg"&amp;""""&amp;",IMAGE("&amp;""""&amp;"https://raw.githubusercontent.com/KyrillosMorgan/preparatory/main/"&amp;B15&amp;".jpg"&amp;""""&amp;"))",""),"")</f>
        <v>=HYPERLINK("https://raw.githubusercontent.com/KyrillosMorgan/preparatory/main/203.jpg",IMAGE("https://raw.githubusercontent.com/KyrillosMorgan/preparatory/main/203.jpg"))</v>
      </c>
      <c r="B15" s="77">
        <v>203</v>
      </c>
      <c r="C15" s="77" t="str">
        <f>IF(B15&lt;&gt;"",_xlfn.XLOOKUP(B15,Table1[ID],Table1[fname]),"")</f>
        <v>امير سامي بشاي جرجس</v>
      </c>
      <c r="D15" s="77" t="str">
        <f>IF(B15&lt;&gt;"",IF(_xlfn.FLOOR.MATH(B15,100)=0,"غير موزع",_xlfn.XLOOKUP(_xlfn.FLOOR.MATH(B15,100),Classes!$A$1:$A$8,Classes!$B$1:$B$8,"error")),"")</f>
        <v>القديس مرقس الرسول</v>
      </c>
      <c r="E15" s="76" cm="1">
        <f t="array" ref="E15">IF((B15&lt;&gt;"")*(COUNTIF(Table2[ID],B15)&lt;&gt;0),INDEX(Attendance_sorted_S!$A$1:$CV$500,MATCH(B15,Attendance_sorted_S!$A$1:$A$500),COUNTIF(Table2[ID],B15)+1),"")</f>
        <v>45289</v>
      </c>
      <c r="F15" s="77" cm="1">
        <f t="array" aca="1" ref="F15" ca="1">IF(B15&lt;&gt;"",SUM(('Attendance table_S'!$A$2:$A$501=B15)*('Attendance table_S'!$B$2:$CW$501&lt;&gt;"")*('Attendance table_S'!$B$1:$CW$1&gt;DATE(YEAR(TODAY()),MONTH(TODAY()),DAY(TODAY())-MOD(WEEKDAY(TODAY())-6,7))-((Table35[حساب الحضور من اخر عدد مرات])*7))),"")</f>
        <v>8</v>
      </c>
      <c r="G15" s="79" cm="1">
        <f t="array" aca="1" ref="G15" ca="1">IF(B15&lt;&gt;"",IF(F15*100/Table35[حساب الحضور من اخر عدد مرات]&gt;100,1,F15/Table35[حساب الحضور من اخر عدد مرات]),"")</f>
        <v>0.8</v>
      </c>
      <c r="H15" s="79" cm="1">
        <f t="array" aca="1" ref="H15" ca="1">IF((B15&lt;&gt;"")*(F15&lt;&gt;0),COUNTA(_xlfn._xlws.FILTER(Table2[late],(Table2[ID]=B15)*(Table2[late]="yes")*(ISNUMBER(MATCH(Table2[att_date],INDIRECT(_xlfn.TEXTJOIN(,TRUE,"Fridays!A1:A",TEXT(Table35[حساب الحضور من اخر عدد مرات],"#"))),0)))))/F15,"")</f>
        <v>0.125</v>
      </c>
      <c r="I15" s="77" t="str">
        <f>IF(B15&lt;&gt;"",_xlfn.XLOOKUP(B15,Table1[ID],Table1[tel2]),"")</f>
        <v>01276232850</v>
      </c>
      <c r="J15" s="77" t="str">
        <f>IF($B15&lt;&gt;"",_xlfn.XLOOKUP(B15,Table1[ID],Table1[address1]),"")</f>
        <v>11</v>
      </c>
      <c r="K15" s="77" t="str">
        <f>IF($B15&lt;&gt;"",_xlfn.XLOOKUP(B15,Table1[ID],Table1[address2]),"")</f>
        <v>عثمان</v>
      </c>
      <c r="L15" s="77" t="str">
        <f>IF($B15&lt;&gt;"",_xlfn.XLOOKUP(B15,Table1[ID],Table1[address3]),"")</f>
        <v>طومانباي</v>
      </c>
      <c r="M15" s="77" t="str">
        <f>IF($B15&lt;&gt;"",_xlfn.XLOOKUP(B15,Table1[ID],Table1[address4]),"")</f>
        <v>2</v>
      </c>
      <c r="N15" s="77" t="str">
        <f>IF($B15&lt;&gt;"",_xlfn.XLOOKUP(B15,Table1[ID],Table1[address5]),"")</f>
        <v>8</v>
      </c>
      <c r="O15" s="77" t="str">
        <f>IF($B15&lt;&gt;"",_xlfn.XLOOKUP(B15,Table1[ID],Table1[address7]),"")</f>
        <v>مكوجي</v>
      </c>
      <c r="P15" s="77" t="str">
        <f>IF($B15&lt;&gt;"",_xlfn.XLOOKUP(B15,Table1[ID],Table1[address6]),"")</f>
        <v>الزيتون</v>
      </c>
      <c r="Q15" s="76">
        <f>IF($B15&lt;&gt;"",_xlfn.XLOOKUP(B15,Table1[ID],Table1[bdate]),"")</f>
        <v>32698</v>
      </c>
      <c r="R15" s="77" t="str">
        <f>IF($B15&lt;&gt;"",_xlfn.XLOOKUP(B15,Table1[ID],Table1[con_father]),"")</f>
        <v>ابونا جرجس</v>
      </c>
      <c r="S15" s="77" t="str">
        <f>IF($B15&lt;&gt;"",_xlfn.XLOOKUP(B15,Table1[ID],Table1[notes]),"")</f>
        <v/>
      </c>
    </row>
    <row r="16" spans="1:19" s="3" customFormat="1">
      <c r="A16" s="72" t="str">
        <f>IF(B16&lt;&gt;"",IF(_xlfn.XLOOKUP(TEXT(B16,"#"),'Standard report'!$B$5:$B$505,'Standard report'!$C$5:$C$505,"nn")="Company","=HYPERLINK("&amp;""""&amp;"https://raw.githubusercontent.com/KyrillosMorgan/preparatory/main/"&amp;B16&amp;".jpg"&amp;""""&amp;",IMAGE("&amp;""""&amp;"https://raw.githubusercontent.com/KyrillosMorgan/preparatory/main/"&amp;B16&amp;".jpg"&amp;""""&amp;"))",""),"")</f>
        <v/>
      </c>
      <c r="B16" s="77">
        <v>204</v>
      </c>
      <c r="C16" s="77" t="str">
        <f>IF(B16&lt;&gt;"",_xlfn.XLOOKUP(B16,Table1[ID],Table1[fname]),"")</f>
        <v>مرقس صبري وديع</v>
      </c>
      <c r="D16" s="77" t="str">
        <f>IF(B16&lt;&gt;"",IF(_xlfn.FLOOR.MATH(B16,100)=0,"غير موزع",_xlfn.XLOOKUP(_xlfn.FLOOR.MATH(B16,100),Classes!$A$1:$A$8,Classes!$B$1:$B$8,"error")),"")</f>
        <v>القديس مرقس الرسول</v>
      </c>
      <c r="E16" s="76" t="str" cm="1">
        <f t="array" ref="E16">IF((B16&lt;&gt;"")*(COUNTIF(Table2[ID],B16)&lt;&gt;0),INDEX(Attendance_sorted_S!$A$1:$CV$500,MATCH(B16,Attendance_sorted_S!$A$1:$A$500),COUNTIF(Table2[ID],B16)+1),"")</f>
        <v/>
      </c>
      <c r="F16" s="77" cm="1">
        <f t="array" aca="1" ref="F16" ca="1">IF(B16&lt;&gt;"",SUM(('Attendance table_S'!$A$2:$A$501=B16)*('Attendance table_S'!$B$2:$CW$501&lt;&gt;"")*('Attendance table_S'!$B$1:$CW$1&gt;DATE(YEAR(TODAY()),MONTH(TODAY()),DAY(TODAY())-MOD(WEEKDAY(TODAY())-6,7))-((Table35[حساب الحضور من اخر عدد مرات])*7))),"")</f>
        <v>0</v>
      </c>
      <c r="G16" s="79" cm="1">
        <f t="array" aca="1" ref="G16" ca="1">IF(B16&lt;&gt;"",IF(F16*100/Table35[حساب الحضور من اخر عدد مرات]&gt;100,1,F16/Table35[حساب الحضور من اخر عدد مرات]),"")</f>
        <v>0</v>
      </c>
      <c r="H16" s="79" t="str" cm="1">
        <f t="array" aca="1" ref="H16" ca="1">IF((B16&lt;&gt;"")*(F16&lt;&gt;0),COUNTA(_xlfn._xlws.FILTER(Table2[late],(Table2[ID]=B16)*(Table2[late]="yes")*(ISNUMBER(MATCH(Table2[att_date],INDIRECT(_xlfn.TEXTJOIN(,TRUE,"Fridays!A1:A",TEXT(Table35[حساب الحضور من اخر عدد مرات],"#"))),0)))))/F16,"")</f>
        <v/>
      </c>
      <c r="I16" s="77" t="str">
        <f>IF(B16&lt;&gt;"",_xlfn.XLOOKUP(B16,Table1[ID],Table1[tel2]),"")</f>
        <v>01272422226</v>
      </c>
      <c r="J16" s="77" t="str">
        <f>IF($B16&lt;&gt;"",_xlfn.XLOOKUP(B16,Table1[ID],Table1[address1]),"")</f>
        <v>93 مساكن السعودية</v>
      </c>
      <c r="K16" s="77" t="str">
        <f>IF($B16&lt;&gt;"",_xlfn.XLOOKUP(B16,Table1[ID],Table1[address2]),"")</f>
        <v>السواح</v>
      </c>
      <c r="L16" s="77" t="str">
        <f>IF($B16&lt;&gt;"",_xlfn.XLOOKUP(B16,Table1[ID],Table1[address3]),"")</f>
        <v/>
      </c>
      <c r="M16" s="77" t="str">
        <f>IF($B16&lt;&gt;"",_xlfn.XLOOKUP(B16,Table1[ID],Table1[address4]),"")</f>
        <v>6</v>
      </c>
      <c r="N16" s="77" t="str">
        <f>IF($B16&lt;&gt;"",_xlfn.XLOOKUP(B16,Table1[ID],Table1[address5]),"")</f>
        <v>2</v>
      </c>
      <c r="O16" s="77" t="str">
        <f>IF($B16&lt;&gt;"",_xlfn.XLOOKUP(B16,Table1[ID],Table1[address7]),"")</f>
        <v>معرض بسكو مصر</v>
      </c>
      <c r="P16" s="77" t="str">
        <f>IF($B16&lt;&gt;"",_xlfn.XLOOKUP(B16,Table1[ID],Table1[address6]),"")</f>
        <v>الاميرية</v>
      </c>
      <c r="Q16" s="76">
        <f>IF($B16&lt;&gt;"",_xlfn.XLOOKUP(B16,Table1[ID],Table1[bdate]),"")</f>
        <v>31147</v>
      </c>
      <c r="R16" s="77" t="str">
        <f>IF($B16&lt;&gt;"",_xlfn.XLOOKUP(B16,Table1[ID],Table1[con_father]),"")</f>
        <v>ابونا باسليوس</v>
      </c>
      <c r="S16" s="77" t="str">
        <f>IF($B16&lt;&gt;"",_xlfn.XLOOKUP(B16,Table1[ID],Table1[notes]),"")</f>
        <v/>
      </c>
    </row>
    <row r="17" spans="1:19" s="3" customFormat="1">
      <c r="A17" s="72" t="str">
        <f>IF(B17&lt;&gt;"",IF(_xlfn.XLOOKUP(TEXT(B17,"#"),'Standard report'!$B$5:$B$505,'Standard report'!$C$5:$C$505,"nn")="Company","=HYPERLINK("&amp;""""&amp;"https://raw.githubusercontent.com/KyrillosMorgan/preparatory/main/"&amp;B17&amp;".jpg"&amp;""""&amp;",IMAGE("&amp;""""&amp;"https://raw.githubusercontent.com/KyrillosMorgan/preparatory/main/"&amp;B17&amp;".jpg"&amp;""""&amp;"))",""),"")</f>
        <v>=HYPERLINK("https://raw.githubusercontent.com/KyrillosMorgan/preparatory/main/303.jpg",IMAGE("https://raw.githubusercontent.com/KyrillosMorgan/preparatory/main/303.jpg"))</v>
      </c>
      <c r="B17" s="77">
        <v>303</v>
      </c>
      <c r="C17" s="77" t="str">
        <f>IF(B17&lt;&gt;"",_xlfn.XLOOKUP(B17,Table1[ID],Table1[fname]),"")</f>
        <v>باهر لطفي قلته</v>
      </c>
      <c r="D17" s="77" t="str">
        <f>IF(B17&lt;&gt;"",IF(_xlfn.FLOOR.MATH(B17,100)=0,"غير موزع",_xlfn.XLOOKUP(_xlfn.FLOOR.MATH(B17,100),Classes!$A$1:$A$8,Classes!$B$1:$B$8,"error")),"")</f>
        <v>القديس لوقا الرسول</v>
      </c>
      <c r="E17" s="76" cm="1">
        <f t="array" ref="E17">IF((B17&lt;&gt;"")*(COUNTIF(Table2[ID],B17)&lt;&gt;0),INDEX(Attendance_sorted_S!$A$1:$CV$500,MATCH(B17,Attendance_sorted_S!$A$1:$A$500),COUNTIF(Table2[ID],B17)+1),"")</f>
        <v>45289</v>
      </c>
      <c r="F17" s="77" cm="1">
        <f t="array" aca="1" ref="F17" ca="1">IF(B17&lt;&gt;"",SUM(('Attendance table_S'!$A$2:$A$501=B17)*('Attendance table_S'!$B$2:$CW$501&lt;&gt;"")*('Attendance table_S'!$B$1:$CW$1&gt;DATE(YEAR(TODAY()),MONTH(TODAY()),DAY(TODAY())-MOD(WEEKDAY(TODAY())-6,7))-((Table35[حساب الحضور من اخر عدد مرات])*7))),"")</f>
        <v>6</v>
      </c>
      <c r="G17" s="79" cm="1">
        <f t="array" aca="1" ref="G17" ca="1">IF(B17&lt;&gt;"",IF(F17*100/Table35[حساب الحضور من اخر عدد مرات]&gt;100,1,F17/Table35[حساب الحضور من اخر عدد مرات]),"")</f>
        <v>0.6</v>
      </c>
      <c r="H17" s="79" cm="1">
        <f t="array" aca="1" ref="H17" ca="1">IF((B17&lt;&gt;"")*(F17&lt;&gt;0),COUNTA(_xlfn._xlws.FILTER(Table2[late],(Table2[ID]=B17)*(Table2[late]="yes")*(ISNUMBER(MATCH(Table2[att_date],INDIRECT(_xlfn.TEXTJOIN(,TRUE,"Fridays!A1:A",TEXT(Table35[حساب الحضور من اخر عدد مرات],"#"))),0)))))/F17,"")</f>
        <v>0.33333333333333331</v>
      </c>
      <c r="I17" s="77" t="str">
        <f>IF(B17&lt;&gt;"",_xlfn.XLOOKUP(B17,Table1[ID],Table1[tel2]),"")</f>
        <v>01220044472</v>
      </c>
      <c r="J17" s="77" t="str">
        <f>IF($B17&lt;&gt;"",_xlfn.XLOOKUP(B17,Table1[ID],Table1[address1]),"")</f>
        <v>5</v>
      </c>
      <c r="K17" s="77" t="str">
        <f>IF($B17&lt;&gt;"",_xlfn.XLOOKUP(B17,Table1[ID],Table1[address2]),"")</f>
        <v>اسعد</v>
      </c>
      <c r="L17" s="77" t="str">
        <f>IF($B17&lt;&gt;"",_xlfn.XLOOKUP(B17,Table1[ID],Table1[address3]),"")</f>
        <v/>
      </c>
      <c r="M17" s="77" t="str">
        <f>IF($B17&lt;&gt;"",_xlfn.XLOOKUP(B17,Table1[ID],Table1[address4]),"")</f>
        <v>6</v>
      </c>
      <c r="N17" s="77" t="str">
        <f>IF($B17&lt;&gt;"",_xlfn.XLOOKUP(B17,Table1[ID],Table1[address5]),"")</f>
        <v>21</v>
      </c>
      <c r="O17" s="77" t="str">
        <f>IF($B17&lt;&gt;"",_xlfn.XLOOKUP(B17,Table1[ID],Table1[address7]),"")</f>
        <v/>
      </c>
      <c r="P17" s="77" t="str">
        <f>IF($B17&lt;&gt;"",_xlfn.XLOOKUP(B17,Table1[ID],Table1[address6]),"")</f>
        <v>الزيتون</v>
      </c>
      <c r="Q17" s="76">
        <f>IF($B17&lt;&gt;"",_xlfn.XLOOKUP(B17,Table1[ID],Table1[bdate]),"")</f>
        <v>32698</v>
      </c>
      <c r="R17" s="77" t="str">
        <f>IF($B17&lt;&gt;"",_xlfn.XLOOKUP(B17,Table1[ID],Table1[con_father]),"")</f>
        <v>ابونا يوسف</v>
      </c>
      <c r="S17" s="77" t="str">
        <f>IF($B17&lt;&gt;"",_xlfn.XLOOKUP(B17,Table1[ID],Table1[notes]),"")</f>
        <v/>
      </c>
    </row>
    <row r="18" spans="1:19" s="3" customFormat="1">
      <c r="A18" s="72" t="str">
        <f>IF(B18&lt;&gt;"",IF(_xlfn.XLOOKUP(TEXT(B18,"#"),'Standard report'!$B$5:$B$505,'Standard report'!$C$5:$C$505,"nn")="Company","=HYPERLINK("&amp;""""&amp;"https://raw.githubusercontent.com/KyrillosMorgan/preparatory/main/"&amp;B18&amp;".jpg"&amp;""""&amp;",IMAGE("&amp;""""&amp;"https://raw.githubusercontent.com/KyrillosMorgan/preparatory/main/"&amp;B18&amp;".jpg"&amp;""""&amp;"))",""),"")</f>
        <v>=HYPERLINK("https://raw.githubusercontent.com/KyrillosMorgan/preparatory/main/304.jpg",IMAGE("https://raw.githubusercontent.com/KyrillosMorgan/preparatory/main/304.jpg"))</v>
      </c>
      <c r="B18" s="77">
        <v>304</v>
      </c>
      <c r="C18" s="77" t="str">
        <f>IF(B18&lt;&gt;"",_xlfn.XLOOKUP(B18,Table1[ID],Table1[fname]),"")</f>
        <v>بيشوي سامي</v>
      </c>
      <c r="D18" s="77" t="str">
        <f>IF(B18&lt;&gt;"",IF(_xlfn.FLOOR.MATH(B18,100)=0,"غير موزع",_xlfn.XLOOKUP(_xlfn.FLOOR.MATH(B18,100),Classes!$A$1:$A$8,Classes!$B$1:$B$8,"error")),"")</f>
        <v>القديس لوقا الرسول</v>
      </c>
      <c r="E18" s="76" cm="1">
        <f t="array" ref="E18">IF((B18&lt;&gt;"")*(COUNTIF(Table2[ID],B18)&lt;&gt;0),INDEX(Attendance_sorted_S!$A$1:$CV$500,MATCH(B18,Attendance_sorted_S!$A$1:$A$500),COUNTIF(Table2[ID],B18)+1),"")</f>
        <v>45289</v>
      </c>
      <c r="F18" s="77" cm="1">
        <f t="array" aca="1" ref="F18" ca="1">IF(B18&lt;&gt;"",SUM(('Attendance table_S'!$A$2:$A$501=B18)*('Attendance table_S'!$B$2:$CW$501&lt;&gt;"")*('Attendance table_S'!$B$1:$CW$1&gt;DATE(YEAR(TODAY()),MONTH(TODAY()),DAY(TODAY())-MOD(WEEKDAY(TODAY())-6,7))-((Table35[حساب الحضور من اخر عدد مرات])*7))),"")</f>
        <v>8</v>
      </c>
      <c r="G18" s="79" cm="1">
        <f t="array" aca="1" ref="G18" ca="1">IF(B18&lt;&gt;"",IF(F18*100/Table35[حساب الحضور من اخر عدد مرات]&gt;100,1,F18/Table35[حساب الحضور من اخر عدد مرات]),"")</f>
        <v>0.8</v>
      </c>
      <c r="H18" s="79" cm="1">
        <f t="array" aca="1" ref="H18" ca="1">IF((B18&lt;&gt;"")*(F18&lt;&gt;0),COUNTA(_xlfn._xlws.FILTER(Table2[late],(Table2[ID]=B18)*(Table2[late]="yes")*(ISNUMBER(MATCH(Table2[att_date],INDIRECT(_xlfn.TEXTJOIN(,TRUE,"Fridays!A1:A",TEXT(Table35[حساب الحضور من اخر عدد مرات],"#"))),0)))))/F18,"")</f>
        <v>0.125</v>
      </c>
      <c r="I18" s="77" t="str">
        <f>IF(B18&lt;&gt;"",_xlfn.XLOOKUP(B18,Table1[ID],Table1[tel2]),"")</f>
        <v>01275403197</v>
      </c>
      <c r="J18" s="77" t="str">
        <f>IF($B18&lt;&gt;"",_xlfn.XLOOKUP(B18,Table1[ID],Table1[address1]),"")</f>
        <v/>
      </c>
      <c r="K18" s="77" t="str">
        <f>IF($B18&lt;&gt;"",_xlfn.XLOOKUP(B18,Table1[ID],Table1[address2]),"")</f>
        <v>احمد عرابي</v>
      </c>
      <c r="L18" s="77" t="str">
        <f>IF($B18&lt;&gt;"",_xlfn.XLOOKUP(B18,Table1[ID],Table1[address3]),"")</f>
        <v/>
      </c>
      <c r="M18" s="77" t="str">
        <f>IF($B18&lt;&gt;"",_xlfn.XLOOKUP(B18,Table1[ID],Table1[address4]),"")</f>
        <v/>
      </c>
      <c r="N18" s="77" t="str">
        <f>IF($B18&lt;&gt;"",_xlfn.XLOOKUP(B18,Table1[ID],Table1[address5]),"")</f>
        <v/>
      </c>
      <c r="O18" s="77" t="str">
        <f>IF($B18&lt;&gt;"",_xlfn.XLOOKUP(B18,Table1[ID],Table1[address7]),"")</f>
        <v/>
      </c>
      <c r="P18" s="77" t="str">
        <f>IF($B18&lt;&gt;"",_xlfn.XLOOKUP(B18,Table1[ID],Table1[address6]),"")</f>
        <v>الخصوص</v>
      </c>
      <c r="Q18" s="76">
        <f>IF($B18&lt;&gt;"",_xlfn.XLOOKUP(B18,Table1[ID],Table1[bdate]),"")</f>
        <v>37362</v>
      </c>
      <c r="R18" s="77" t="str">
        <f>IF($B18&lt;&gt;"",_xlfn.XLOOKUP(B18,Table1[ID],Table1[con_father]),"")</f>
        <v>ابونا انجيلوس (الخصوص)</v>
      </c>
      <c r="S18" s="77" t="str">
        <f>IF($B18&lt;&gt;"",_xlfn.XLOOKUP(B18,Table1[ID],Table1[notes]),"")</f>
        <v/>
      </c>
    </row>
    <row r="19" spans="1:19" s="3" customFormat="1">
      <c r="A19" s="72" t="str">
        <f>IF(B19&lt;&gt;"",IF(_xlfn.XLOOKUP(TEXT(B19,"#"),'Standard report'!$B$5:$B$505,'Standard report'!$C$5:$C$505,"nn")="Company","=HYPERLINK("&amp;""""&amp;"https://raw.githubusercontent.com/KyrillosMorgan/preparatory/main/"&amp;B19&amp;".jpg"&amp;""""&amp;",IMAGE("&amp;""""&amp;"https://raw.githubusercontent.com/KyrillosMorgan/preparatory/main/"&amp;B19&amp;".jpg"&amp;""""&amp;"))",""),"")</f>
        <v/>
      </c>
      <c r="B19" s="77">
        <v>401</v>
      </c>
      <c r="C19" s="77" t="str">
        <f>IF(B19&lt;&gt;"",_xlfn.XLOOKUP(B19,Table1[ID],Table1[fname]),"")</f>
        <v>شنوده حربي نسان حبيب</v>
      </c>
      <c r="D19" s="77" t="str">
        <f>IF(B19&lt;&gt;"",IF(_xlfn.FLOOR.MATH(B19,100)=0,"غير موزع",_xlfn.XLOOKUP(_xlfn.FLOOR.MATH(B19,100),Classes!$A$1:$A$8,Classes!$B$1:$B$8,"error")),"")</f>
        <v>القديس يوحنا الرسول</v>
      </c>
      <c r="E19" s="76" cm="1">
        <f t="array" ref="E19">IF((B19&lt;&gt;"")*(COUNTIF(Table2[ID],B19)&lt;&gt;0),INDEX(Attendance_sorted_S!$A$1:$CV$500,MATCH(B19,Attendance_sorted_S!$A$1:$A$500),COUNTIF(Table2[ID],B19)+1),"")</f>
        <v>45212</v>
      </c>
      <c r="F19" s="77" cm="1">
        <f t="array" aca="1" ref="F19" ca="1">IF(B19&lt;&gt;"",SUM(('Attendance table_S'!$A$2:$A$501=B19)*('Attendance table_S'!$B$2:$CW$501&lt;&gt;"")*('Attendance table_S'!$B$1:$CW$1&gt;DATE(YEAR(TODAY()),MONTH(TODAY()),DAY(TODAY())-MOD(WEEKDAY(TODAY())-6,7))-((Table35[حساب الحضور من اخر عدد مرات])*7))),"")</f>
        <v>0</v>
      </c>
      <c r="G19" s="79" cm="1">
        <f t="array" aca="1" ref="G19" ca="1">IF(B19&lt;&gt;"",IF(F19*100/Table35[حساب الحضور من اخر عدد مرات]&gt;100,1,F19/Table35[حساب الحضور من اخر عدد مرات]),"")</f>
        <v>0</v>
      </c>
      <c r="H19" s="79" t="str" cm="1">
        <f t="array" aca="1" ref="H19" ca="1">IF((B19&lt;&gt;"")*(F19&lt;&gt;0),COUNTA(_xlfn._xlws.FILTER(Table2[late],(Table2[ID]=B19)*(Table2[late]="yes")*(ISNUMBER(MATCH(Table2[att_date],INDIRECT(_xlfn.TEXTJOIN(,TRUE,"Fridays!A1:A",TEXT(Table35[حساب الحضور من اخر عدد مرات],"#"))),0)))))/F19,"")</f>
        <v/>
      </c>
      <c r="I19" s="77" t="str">
        <f>IF(B19&lt;&gt;"",_xlfn.XLOOKUP(B19,Table1[ID],Table1[tel2]),"")</f>
        <v>01228052058</v>
      </c>
      <c r="J19" s="77" t="str">
        <f>IF($B19&lt;&gt;"",_xlfn.XLOOKUP(B19,Table1[ID],Table1[address1]),"")</f>
        <v>6</v>
      </c>
      <c r="K19" s="77" t="str">
        <f>IF($B19&lt;&gt;"",_xlfn.XLOOKUP(B19,Table1[ID],Table1[address2]),"")</f>
        <v>الليث</v>
      </c>
      <c r="L19" s="77" t="str">
        <f>IF($B19&lt;&gt;"",_xlfn.XLOOKUP(B19,Table1[ID],Table1[address3]),"")</f>
        <v>طومانباي</v>
      </c>
      <c r="M19" s="77" t="str">
        <f>IF($B19&lt;&gt;"",_xlfn.XLOOKUP(B19,Table1[ID],Table1[address4]),"")</f>
        <v>8</v>
      </c>
      <c r="N19" s="77" t="str">
        <f>IF($B19&lt;&gt;"",_xlfn.XLOOKUP(B19,Table1[ID],Table1[address5]),"")</f>
        <v>30</v>
      </c>
      <c r="O19" s="77" t="str">
        <f>IF($B19&lt;&gt;"",_xlfn.XLOOKUP(B19,Table1[ID],Table1[address7]),"")</f>
        <v/>
      </c>
      <c r="P19" s="77" t="str">
        <f>IF($B19&lt;&gt;"",_xlfn.XLOOKUP(B19,Table1[ID],Table1[address6]),"")</f>
        <v>الزيتون</v>
      </c>
      <c r="Q19" s="76">
        <f>IF($B19&lt;&gt;"",_xlfn.XLOOKUP(B19,Table1[ID],Table1[bdate]),"")</f>
        <v>17615</v>
      </c>
      <c r="R19" s="77" t="str">
        <f>IF($B19&lt;&gt;"",_xlfn.XLOOKUP(B19,Table1[ID],Table1[con_father]),"")</f>
        <v>ابونا كيرلس</v>
      </c>
      <c r="S19" s="77" t="str">
        <f>IF($B19&lt;&gt;"",_xlfn.XLOOKUP(B19,Table1[ID],Table1[notes]),"")</f>
        <v>ففصل بولس الرسول كمان</v>
      </c>
    </row>
    <row r="20" spans="1:19" s="3" customFormat="1">
      <c r="A20" s="72" t="str">
        <f>IF(B20&lt;&gt;"",IF(_xlfn.XLOOKUP(TEXT(B20,"#"),'Standard report'!$B$5:$B$505,'Standard report'!$C$5:$C$505,"nn")="Company","=HYPERLINK("&amp;""""&amp;"https://raw.githubusercontent.com/KyrillosMorgan/preparatory/main/"&amp;B20&amp;".jpg"&amp;""""&amp;",IMAGE("&amp;""""&amp;"https://raw.githubusercontent.com/KyrillosMorgan/preparatory/main/"&amp;B20&amp;".jpg"&amp;""""&amp;"))",""),"")</f>
        <v>=HYPERLINK("https://raw.githubusercontent.com/KyrillosMorgan/preparatory/main/402.jpg",IMAGE("https://raw.githubusercontent.com/KyrillosMorgan/preparatory/main/402.jpg"))</v>
      </c>
      <c r="B20" s="77">
        <v>402</v>
      </c>
      <c r="C20" s="77" t="str">
        <f>IF(B20&lt;&gt;"",_xlfn.XLOOKUP(B20,Table1[ID],Table1[fname]),"")</f>
        <v>بيتر ماهر عبد الملاك</v>
      </c>
      <c r="D20" s="77" t="str">
        <f>IF(B20&lt;&gt;"",IF(_xlfn.FLOOR.MATH(B20,100)=0,"غير موزع",_xlfn.XLOOKUP(_xlfn.FLOOR.MATH(B20,100),Classes!$A$1:$A$8,Classes!$B$1:$B$8,"error")),"")</f>
        <v>القديس يوحنا الرسول</v>
      </c>
      <c r="E20" s="76" cm="1">
        <f t="array" ref="E20">IF((B20&lt;&gt;"")*(COUNTIF(Table2[ID],B20)&lt;&gt;0),INDEX(Attendance_sorted_S!$A$1:$CV$500,MATCH(B20,Attendance_sorted_S!$A$1:$A$500),COUNTIF(Table2[ID],B20)+1),"")</f>
        <v>45233</v>
      </c>
      <c r="F20" s="77" cm="1">
        <f t="array" aca="1" ref="F20" ca="1">IF(B20&lt;&gt;"",SUM(('Attendance table_S'!$A$2:$A$501=B20)*('Attendance table_S'!$B$2:$CW$501&lt;&gt;"")*('Attendance table_S'!$B$1:$CW$1&gt;DATE(YEAR(TODAY()),MONTH(TODAY()),DAY(TODAY())-MOD(WEEKDAY(TODAY())-6,7))-((Table35[حساب الحضور من اخر عدد مرات])*7))),"")</f>
        <v>1</v>
      </c>
      <c r="G20" s="79" cm="1">
        <f t="array" aca="1" ref="G20" ca="1">IF(B20&lt;&gt;"",IF(F20*100/Table35[حساب الحضور من اخر عدد مرات]&gt;100,1,F20/Table35[حساب الحضور من اخر عدد مرات]),"")</f>
        <v>0.1</v>
      </c>
      <c r="H20" s="79" cm="1">
        <f t="array" aca="1" ref="H20" ca="1">IF((B20&lt;&gt;"")*(F20&lt;&gt;0),COUNTA(_xlfn._xlws.FILTER(Table2[late],(Table2[ID]=B20)*(Table2[late]="yes")*(ISNUMBER(MATCH(Table2[att_date],INDIRECT(_xlfn.TEXTJOIN(,TRUE,"Fridays!A1:A",TEXT(Table35[حساب الحضور من اخر عدد مرات],"#"))),0)))))/F20,"")</f>
        <v>1</v>
      </c>
      <c r="I20" s="77" t="str">
        <f>IF(B20&lt;&gt;"",_xlfn.XLOOKUP(B20,Table1[ID],Table1[tel2]),"")</f>
        <v>01227009313</v>
      </c>
      <c r="J20" s="77" t="str">
        <f>IF($B20&lt;&gt;"",_xlfn.XLOOKUP(B20,Table1[ID],Table1[address1]),"")</f>
        <v>13</v>
      </c>
      <c r="K20" s="77" t="str">
        <f>IF($B20&lt;&gt;"",_xlfn.XLOOKUP(B20,Table1[ID],Table1[address2]),"")</f>
        <v>سليم غطاس</v>
      </c>
      <c r="L20" s="77" t="str">
        <f>IF($B20&lt;&gt;"",_xlfn.XLOOKUP(B20,Table1[ID],Table1[address3]),"")</f>
        <v/>
      </c>
      <c r="M20" s="77" t="str">
        <f>IF($B20&lt;&gt;"",_xlfn.XLOOKUP(B20,Table1[ID],Table1[address4]),"")</f>
        <v>4</v>
      </c>
      <c r="N20" s="77" t="str">
        <f>IF($B20&lt;&gt;"",_xlfn.XLOOKUP(B20,Table1[ID],Table1[address5]),"")</f>
        <v>2</v>
      </c>
      <c r="O20" s="77" t="str">
        <f>IF($B20&lt;&gt;"",_xlfn.XLOOKUP(B20,Table1[ID],Table1[address7]),"")</f>
        <v/>
      </c>
      <c r="P20" s="77" t="str">
        <f>IF($B20&lt;&gt;"",_xlfn.XLOOKUP(B20,Table1[ID],Table1[address6]),"")</f>
        <v>الزيتون</v>
      </c>
      <c r="Q20" s="76">
        <f>IF($B20&lt;&gt;"",_xlfn.XLOOKUP(B20,Table1[ID],Table1[bdate]),"")</f>
        <v>35497</v>
      </c>
      <c r="R20" s="77" t="str">
        <f>IF($B20&lt;&gt;"",_xlfn.XLOOKUP(B20,Table1[ID],Table1[con_father]),"")</f>
        <v>ابونا انطونيوس</v>
      </c>
      <c r="S20" s="77" t="str">
        <f>IF($B20&lt;&gt;"",_xlfn.XLOOKUP(B20,Table1[ID],Table1[notes]),"")</f>
        <v/>
      </c>
    </row>
    <row r="21" spans="1:19" s="3" customFormat="1">
      <c r="A21" s="72" t="str">
        <f>IF(B21&lt;&gt;"",IF(_xlfn.XLOOKUP(TEXT(B21,"#"),'Standard report'!$B$5:$B$505,'Standard report'!$C$5:$C$505,"nn")="Company","=HYPERLINK("&amp;""""&amp;"https://raw.githubusercontent.com/KyrillosMorgan/preparatory/main/"&amp;B21&amp;".jpg"&amp;""""&amp;",IMAGE("&amp;""""&amp;"https://raw.githubusercontent.com/KyrillosMorgan/preparatory/main/"&amp;B21&amp;".jpg"&amp;""""&amp;"))",""),"")</f>
        <v>=HYPERLINK("https://raw.githubusercontent.com/KyrillosMorgan/preparatory/main/403.jpg",IMAGE("https://raw.githubusercontent.com/KyrillosMorgan/preparatory/main/403.jpg"))</v>
      </c>
      <c r="B21" s="77">
        <v>403</v>
      </c>
      <c r="C21" s="77" t="str">
        <f>IF(B21&lt;&gt;"",_xlfn.XLOOKUP(B21,Table1[ID],Table1[fname]),"")</f>
        <v>مارين ماجد عادل قدسي</v>
      </c>
      <c r="D21" s="77" t="str">
        <f>IF(B21&lt;&gt;"",IF(_xlfn.FLOOR.MATH(B21,100)=0,"غير موزع",_xlfn.XLOOKUP(_xlfn.FLOOR.MATH(B21,100),Classes!$A$1:$A$8,Classes!$B$1:$B$8,"error")),"")</f>
        <v>القديس يوحنا الرسول</v>
      </c>
      <c r="E21" s="76" cm="1">
        <f t="array" ref="E21">IF((B21&lt;&gt;"")*(COUNTIF(Table2[ID],B21)&lt;&gt;0),INDEX(Attendance_sorted_S!$A$1:$CV$500,MATCH(B21,Attendance_sorted_S!$A$1:$A$500),COUNTIF(Table2[ID],B21)+1),"")</f>
        <v>45282</v>
      </c>
      <c r="F21" s="77" cm="1">
        <f t="array" aca="1" ref="F21" ca="1">IF(B21&lt;&gt;"",SUM(('Attendance table_S'!$A$2:$A$501=B21)*('Attendance table_S'!$B$2:$CW$501&lt;&gt;"")*('Attendance table_S'!$B$1:$CW$1&gt;DATE(YEAR(TODAY()),MONTH(TODAY()),DAY(TODAY())-MOD(WEEKDAY(TODAY())-6,7))-((Table35[حساب الحضور من اخر عدد مرات])*7))),"")</f>
        <v>5</v>
      </c>
      <c r="G21" s="79" cm="1">
        <f t="array" aca="1" ref="G21" ca="1">IF(B21&lt;&gt;"",IF(F21*100/Table35[حساب الحضور من اخر عدد مرات]&gt;100,1,F21/Table35[حساب الحضور من اخر عدد مرات]),"")</f>
        <v>0.5</v>
      </c>
      <c r="H21" s="79" cm="1">
        <f t="array" aca="1" ref="H21" ca="1">IF((B21&lt;&gt;"")*(F21&lt;&gt;0),COUNTA(_xlfn._xlws.FILTER(Table2[late],(Table2[ID]=B21)*(Table2[late]="yes")*(ISNUMBER(MATCH(Table2[att_date],INDIRECT(_xlfn.TEXTJOIN(,TRUE,"Fridays!A1:A",TEXT(Table35[حساب الحضور من اخر عدد مرات],"#"))),0)))))/F21,"")</f>
        <v>0.2</v>
      </c>
      <c r="I21" s="77" t="str">
        <f>IF(B21&lt;&gt;"",_xlfn.XLOOKUP(B21,Table1[ID],Table1[tel2]),"")</f>
        <v>01283248048</v>
      </c>
      <c r="J21" s="77" t="str">
        <f>IF($B21&lt;&gt;"",_xlfn.XLOOKUP(B21,Table1[ID],Table1[address1]),"")</f>
        <v>9</v>
      </c>
      <c r="K21" s="77" t="str">
        <f>IF($B21&lt;&gt;"",_xlfn.XLOOKUP(B21,Table1[ID],Table1[address2]),"")</f>
        <v>محمد حنفي</v>
      </c>
      <c r="L21" s="77" t="str">
        <f>IF($B21&lt;&gt;"",_xlfn.XLOOKUP(B21,Table1[ID],Table1[address3]),"")</f>
        <v>سنان</v>
      </c>
      <c r="M21" s="77" t="str">
        <f>IF($B21&lt;&gt;"",_xlfn.XLOOKUP(B21,Table1[ID],Table1[address4]),"")</f>
        <v>10</v>
      </c>
      <c r="N21" s="77" t="str">
        <f>IF($B21&lt;&gt;"",_xlfn.XLOOKUP(B21,Table1[ID],Table1[address5]),"")</f>
        <v>10</v>
      </c>
      <c r="O21" s="77" t="str">
        <f>IF($B21&lt;&gt;"",_xlfn.XLOOKUP(B21,Table1[ID],Table1[address7]),"")</f>
        <v>دار ايتام</v>
      </c>
      <c r="P21" s="77" t="str">
        <f>IF($B21&lt;&gt;"",_xlfn.XLOOKUP(B21,Table1[ID],Table1[address6]),"")</f>
        <v>الزيتون</v>
      </c>
      <c r="Q21" s="76">
        <f>IF($B21&lt;&gt;"",_xlfn.XLOOKUP(B21,Table1[ID],Table1[bdate]),"")</f>
        <v>36689</v>
      </c>
      <c r="R21" s="77" t="str">
        <f>IF($B21&lt;&gt;"",_xlfn.XLOOKUP(B21,Table1[ID],Table1[con_father]),"")</f>
        <v>ابونا كيرلس</v>
      </c>
      <c r="S21" s="77" t="str">
        <f>IF($B21&lt;&gt;"",_xlfn.XLOOKUP(B21,Table1[ID],Table1[notes]),"")</f>
        <v/>
      </c>
    </row>
    <row r="22" spans="1:19" s="3" customFormat="1">
      <c r="A22" s="72" t="str">
        <f>IF(B22&lt;&gt;"",IF(_xlfn.XLOOKUP(TEXT(B22,"#"),'Standard report'!$B$5:$B$505,'Standard report'!$C$5:$C$505,"nn")="Company","=HYPERLINK("&amp;""""&amp;"https://raw.githubusercontent.com/KyrillosMorgan/preparatory/main/"&amp;B22&amp;".jpg"&amp;""""&amp;",IMAGE("&amp;""""&amp;"https://raw.githubusercontent.com/KyrillosMorgan/preparatory/main/"&amp;B22&amp;".jpg"&amp;""""&amp;"))",""),"")</f>
        <v>=HYPERLINK("https://raw.githubusercontent.com/KyrillosMorgan/preparatory/main/404.jpg",IMAGE("https://raw.githubusercontent.com/KyrillosMorgan/preparatory/main/404.jpg"))</v>
      </c>
      <c r="B22" s="77">
        <v>404</v>
      </c>
      <c r="C22" s="77" t="str">
        <f>IF(B22&lt;&gt;"",_xlfn.XLOOKUP(B22,Table1[ID],Table1[fname]),"")</f>
        <v>وجيه جورج</v>
      </c>
      <c r="D22" s="77" t="str">
        <f>IF(B22&lt;&gt;"",IF(_xlfn.FLOOR.MATH(B22,100)=0,"غير موزع",_xlfn.XLOOKUP(_xlfn.FLOOR.MATH(B22,100),Classes!$A$1:$A$8,Classes!$B$1:$B$8,"error")),"")</f>
        <v>القديس يوحنا الرسول</v>
      </c>
      <c r="E22" s="76" cm="1">
        <f t="array" ref="E22">IF((B22&lt;&gt;"")*(COUNTIF(Table2[ID],B22)&lt;&gt;0),INDEX(Attendance_sorted_S!$A$1:$CV$500,MATCH(B22,Attendance_sorted_S!$A$1:$A$500),COUNTIF(Table2[ID],B22)+1),"")</f>
        <v>45289</v>
      </c>
      <c r="F22" s="77" cm="1">
        <f t="array" aca="1" ref="F22" ca="1">IF(B22&lt;&gt;"",SUM(('Attendance table_S'!$A$2:$A$501=B22)*('Attendance table_S'!$B$2:$CW$501&lt;&gt;"")*('Attendance table_S'!$B$1:$CW$1&gt;DATE(YEAR(TODAY()),MONTH(TODAY()),DAY(TODAY())-MOD(WEEKDAY(TODAY())-6,7))-((Table35[حساب الحضور من اخر عدد مرات])*7))),"")</f>
        <v>6</v>
      </c>
      <c r="G22" s="79" cm="1">
        <f t="array" aca="1" ref="G22" ca="1">IF(B22&lt;&gt;"",IF(F22*100/Table35[حساب الحضور من اخر عدد مرات]&gt;100,1,F22/Table35[حساب الحضور من اخر عدد مرات]),"")</f>
        <v>0.6</v>
      </c>
      <c r="H22" s="79" cm="1">
        <f t="array" aca="1" ref="H22" ca="1">IF((B22&lt;&gt;"")*(F22&lt;&gt;0),COUNTA(_xlfn._xlws.FILTER(Table2[late],(Table2[ID]=B22)*(Table2[late]="yes")*(ISNUMBER(MATCH(Table2[att_date],INDIRECT(_xlfn.TEXTJOIN(,TRUE,"Fridays!A1:A",TEXT(Table35[حساب الحضور من اخر عدد مرات],"#"))),0)))))/F22,"")</f>
        <v>0.83333333333333337</v>
      </c>
      <c r="I22" s="77" t="str">
        <f>IF(B22&lt;&gt;"",_xlfn.XLOOKUP(B22,Table1[ID],Table1[tel2]),"")</f>
        <v>01287336675</v>
      </c>
      <c r="J22" s="77" t="str">
        <f>IF($B22&lt;&gt;"",_xlfn.XLOOKUP(B22,Table1[ID],Table1[address1]),"")</f>
        <v>20</v>
      </c>
      <c r="K22" s="77" t="str">
        <f>IF($B22&lt;&gt;"",_xlfn.XLOOKUP(B22,Table1[ID],Table1[address2]),"")</f>
        <v>العزيز بالله</v>
      </c>
      <c r="L22" s="77" t="str">
        <f>IF($B22&lt;&gt;"",_xlfn.XLOOKUP(B22,Table1[ID],Table1[address3]),"")</f>
        <v/>
      </c>
      <c r="M22" s="77" t="str">
        <f>IF($B22&lt;&gt;"",_xlfn.XLOOKUP(B22,Table1[ID],Table1[address4]),"")</f>
        <v>0</v>
      </c>
      <c r="N22" s="77" t="str">
        <f>IF($B22&lt;&gt;"",_xlfn.XLOOKUP(B22,Table1[ID],Table1[address5]),"")</f>
        <v>2</v>
      </c>
      <c r="O22" s="77" t="str">
        <f>IF($B22&lt;&gt;"",_xlfn.XLOOKUP(B22,Table1[ID],Table1[address7]),"")</f>
        <v>حلواني امريكاني</v>
      </c>
      <c r="P22" s="77" t="str">
        <f>IF($B22&lt;&gt;"",_xlfn.XLOOKUP(B22,Table1[ID],Table1[address6]),"")</f>
        <v>الزيتون</v>
      </c>
      <c r="Q22" s="76">
        <f>IF($B22&lt;&gt;"",_xlfn.XLOOKUP(B22,Table1[ID],Table1[bdate]),"")</f>
        <v>25032</v>
      </c>
      <c r="R22" s="77" t="str">
        <f>IF($B22&lt;&gt;"",_xlfn.XLOOKUP(B22,Table1[ID],Table1[con_father]),"")</f>
        <v>ابونا كيرلس</v>
      </c>
      <c r="S22" s="77" t="str">
        <f>IF($B22&lt;&gt;"",_xlfn.XLOOKUP(B22,Table1[ID],Table1[notes]),"")</f>
        <v/>
      </c>
    </row>
    <row r="23" spans="1:19" s="3" customFormat="1">
      <c r="A23" s="72" t="str">
        <f>IF(B23&lt;&gt;"",IF(_xlfn.XLOOKUP(TEXT(B23,"#"),'Standard report'!$B$5:$B$505,'Standard report'!$C$5:$C$505,"nn")="Company","=HYPERLINK("&amp;""""&amp;"https://raw.githubusercontent.com/KyrillosMorgan/preparatory/main/"&amp;B23&amp;".jpg"&amp;""""&amp;",IMAGE("&amp;""""&amp;"https://raw.githubusercontent.com/KyrillosMorgan/preparatory/main/"&amp;B23&amp;".jpg"&amp;""""&amp;"))",""),"")</f>
        <v>=HYPERLINK("https://raw.githubusercontent.com/KyrillosMorgan/preparatory/main/502.jpg",IMAGE("https://raw.githubusercontent.com/KyrillosMorgan/preparatory/main/502.jpg"))</v>
      </c>
      <c r="B23" s="77">
        <v>502</v>
      </c>
      <c r="C23" s="77" t="str">
        <f>IF(B23&lt;&gt;"",_xlfn.XLOOKUP(B23,Table1[ID],Table1[fname]),"")</f>
        <v>رامي ماهر شاكر</v>
      </c>
      <c r="D23" s="77" t="str">
        <f>IF(B23&lt;&gt;"",IF(_xlfn.FLOOR.MATH(B23,100)=0,"غير موزع",_xlfn.XLOOKUP(_xlfn.FLOOR.MATH(B23,100),Classes!$A$1:$A$8,Classes!$B$1:$B$8,"error")),"")</f>
        <v>القديس متياس الرسول</v>
      </c>
      <c r="E23" s="76" cm="1">
        <f t="array" ref="E23">IF((B23&lt;&gt;"")*(COUNTIF(Table2[ID],B23)&lt;&gt;0),INDEX(Attendance_sorted_S!$A$1:$CV$500,MATCH(B23,Attendance_sorted_S!$A$1:$A$500),COUNTIF(Table2[ID],B23)+1),"")</f>
        <v>45289</v>
      </c>
      <c r="F23" s="77" cm="1">
        <f t="array" aca="1" ref="F23" ca="1">IF(B23&lt;&gt;"",SUM(('Attendance table_S'!$A$2:$A$501=B23)*('Attendance table_S'!$B$2:$CW$501&lt;&gt;"")*('Attendance table_S'!$B$1:$CW$1&gt;DATE(YEAR(TODAY()),MONTH(TODAY()),DAY(TODAY())-MOD(WEEKDAY(TODAY())-6,7))-((Table35[حساب الحضور من اخر عدد مرات])*7))),"")</f>
        <v>4</v>
      </c>
      <c r="G23" s="79" cm="1">
        <f t="array" aca="1" ref="G23" ca="1">IF(B23&lt;&gt;"",IF(F23*100/Table35[حساب الحضور من اخر عدد مرات]&gt;100,1,F23/Table35[حساب الحضور من اخر عدد مرات]),"")</f>
        <v>0.4</v>
      </c>
      <c r="H23" s="79" cm="1">
        <f t="array" aca="1" ref="H23" ca="1">IF((B23&lt;&gt;"")*(F23&lt;&gt;0),COUNTA(_xlfn._xlws.FILTER(Table2[late],(Table2[ID]=B23)*(Table2[late]="yes")*(ISNUMBER(MATCH(Table2[att_date],INDIRECT(_xlfn.TEXTJOIN(,TRUE,"Fridays!A1:A",TEXT(Table35[حساب الحضور من اخر عدد مرات],"#"))),0)))))/F23,"")</f>
        <v>0.75</v>
      </c>
      <c r="I23" s="77" t="str">
        <f>IF(B23&lt;&gt;"",_xlfn.XLOOKUP(B23,Table1[ID],Table1[tel2]),"")</f>
        <v>01222922494</v>
      </c>
      <c r="J23" s="77" t="str">
        <f>IF($B23&lt;&gt;"",_xlfn.XLOOKUP(B23,Table1[ID],Table1[address1]),"")</f>
        <v>142أ</v>
      </c>
      <c r="K23" s="77" t="str">
        <f>IF($B23&lt;&gt;"",_xlfn.XLOOKUP(B23,Table1[ID],Table1[address2]),"")</f>
        <v>طومانباي</v>
      </c>
      <c r="L23" s="77" t="str">
        <f>IF($B23&lt;&gt;"",_xlfn.XLOOKUP(B23,Table1[ID],Table1[address3]),"")</f>
        <v/>
      </c>
      <c r="M23" s="77" t="str">
        <f>IF($B23&lt;&gt;"",_xlfn.XLOOKUP(B23,Table1[ID],Table1[address4]),"")</f>
        <v>11</v>
      </c>
      <c r="N23" s="77" t="str">
        <f>IF($B23&lt;&gt;"",_xlfn.XLOOKUP(B23,Table1[ID],Table1[address5]),"")</f>
        <v>55</v>
      </c>
      <c r="O23" s="77" t="str">
        <f>IF($B23&lt;&gt;"",_xlfn.XLOOKUP(B23,Table1[ID],Table1[address7]),"")</f>
        <v>شركة الغاز</v>
      </c>
      <c r="P23" s="77" t="str">
        <f>IF($B23&lt;&gt;"",_xlfn.XLOOKUP(B23,Table1[ID],Table1[address6]),"")</f>
        <v>الزيتون</v>
      </c>
      <c r="Q23" s="76">
        <f>IF($B23&lt;&gt;"",_xlfn.XLOOKUP(B23,Table1[ID],Table1[bdate]),"")</f>
        <v>33164</v>
      </c>
      <c r="R23" s="77" t="str">
        <f>IF($B23&lt;&gt;"",_xlfn.XLOOKUP(B23,Table1[ID],Table1[con_father]),"")</f>
        <v>ابونا كيرلس</v>
      </c>
      <c r="S23" s="77" t="str">
        <f>IF($B23&lt;&gt;"",_xlfn.XLOOKUP(B23,Table1[ID],Table1[notes]),"")</f>
        <v/>
      </c>
    </row>
    <row r="24" spans="1:19" s="3" customFormat="1">
      <c r="A24" s="72" t="str">
        <f>IF(B24&lt;&gt;"",IF(_xlfn.XLOOKUP(TEXT(B24,"#"),'Standard report'!$B$5:$B$505,'Standard report'!$C$5:$C$505,"nn")="Company","=HYPERLINK("&amp;""""&amp;"https://raw.githubusercontent.com/KyrillosMorgan/preparatory/main/"&amp;B24&amp;".jpg"&amp;""""&amp;",IMAGE("&amp;""""&amp;"https://raw.githubusercontent.com/KyrillosMorgan/preparatory/main/"&amp;B24&amp;".jpg"&amp;""""&amp;"))",""),"")</f>
        <v>=HYPERLINK("https://raw.githubusercontent.com/KyrillosMorgan/preparatory/main/503.jpg",IMAGE("https://raw.githubusercontent.com/KyrillosMorgan/preparatory/main/503.jpg"))</v>
      </c>
      <c r="B24" s="77">
        <v>503</v>
      </c>
      <c r="C24" s="77" t="str">
        <f>IF(B24&lt;&gt;"",_xlfn.XLOOKUP(B24,Table1[ID],Table1[fname]),"")</f>
        <v>رامي منير ميخائيل</v>
      </c>
      <c r="D24" s="77" t="str">
        <f>IF(B24&lt;&gt;"",IF(_xlfn.FLOOR.MATH(B24,100)=0,"غير موزع",_xlfn.XLOOKUP(_xlfn.FLOOR.MATH(B24,100),Classes!$A$1:$A$8,Classes!$B$1:$B$8,"error")),"")</f>
        <v>القديس متياس الرسول</v>
      </c>
      <c r="E24" s="76" cm="1">
        <f t="array" ref="E24">IF((B24&lt;&gt;"")*(COUNTIF(Table2[ID],B24)&lt;&gt;0),INDEX(Attendance_sorted_S!$A$1:$CV$500,MATCH(B24,Attendance_sorted_S!$A$1:$A$500),COUNTIF(Table2[ID],B24)+1),"")</f>
        <v>45282</v>
      </c>
      <c r="F24" s="77" cm="1">
        <f t="array" aca="1" ref="F24" ca="1">IF(B24&lt;&gt;"",SUM(('Attendance table_S'!$A$2:$A$501=B24)*('Attendance table_S'!$B$2:$CW$501&lt;&gt;"")*('Attendance table_S'!$B$1:$CW$1&gt;DATE(YEAR(TODAY()),MONTH(TODAY()),DAY(TODAY())-MOD(WEEKDAY(TODAY())-6,7))-((Table35[حساب الحضور من اخر عدد مرات])*7))),"")</f>
        <v>5</v>
      </c>
      <c r="G24" s="79" cm="1">
        <f t="array" aca="1" ref="G24" ca="1">IF(B24&lt;&gt;"",IF(F24*100/Table35[حساب الحضور من اخر عدد مرات]&gt;100,1,F24/Table35[حساب الحضور من اخر عدد مرات]),"")</f>
        <v>0.5</v>
      </c>
      <c r="H24" s="79" cm="1">
        <f t="array" aca="1" ref="H24" ca="1">IF((B24&lt;&gt;"")*(F24&lt;&gt;0),COUNTA(_xlfn._xlws.FILTER(Table2[late],(Table2[ID]=B24)*(Table2[late]="yes")*(ISNUMBER(MATCH(Table2[att_date],INDIRECT(_xlfn.TEXTJOIN(,TRUE,"Fridays!A1:A",TEXT(Table35[حساب الحضور من اخر عدد مرات],"#"))),0)))))/F24,"")</f>
        <v>0.2</v>
      </c>
      <c r="I24" s="77" t="str">
        <f>IF(B24&lt;&gt;"",_xlfn.XLOOKUP(B24,Table1[ID],Table1[tel2]),"")</f>
        <v>01224019907</v>
      </c>
      <c r="J24" s="77" t="str">
        <f>IF($B24&lt;&gt;"",_xlfn.XLOOKUP(B24,Table1[ID],Table1[address1]),"")</f>
        <v>100</v>
      </c>
      <c r="K24" s="77" t="str">
        <f>IF($B24&lt;&gt;"",_xlfn.XLOOKUP(B24,Table1[ID],Table1[address2]),"")</f>
        <v>طومانباي</v>
      </c>
      <c r="L24" s="77" t="str">
        <f>IF($B24&lt;&gt;"",_xlfn.XLOOKUP(B24,Table1[ID],Table1[address3]),"")</f>
        <v/>
      </c>
      <c r="M24" s="77" t="str">
        <f>IF($B24&lt;&gt;"",_xlfn.XLOOKUP(B24,Table1[ID],Table1[address4]),"")</f>
        <v>2</v>
      </c>
      <c r="N24" s="77" t="str">
        <f>IF($B24&lt;&gt;"",_xlfn.XLOOKUP(B24,Table1[ID],Table1[address5]),"")</f>
        <v>4</v>
      </c>
      <c r="O24" s="77" t="str">
        <f>IF($B24&lt;&gt;"",_xlfn.XLOOKUP(B24,Table1[ID],Table1[address7]),"")</f>
        <v>ورشة سيارات احمد نور</v>
      </c>
      <c r="P24" s="77" t="str">
        <f>IF($B24&lt;&gt;"",_xlfn.XLOOKUP(B24,Table1[ID],Table1[address6]),"")</f>
        <v>الزيتون</v>
      </c>
      <c r="Q24" s="76">
        <f>IF($B24&lt;&gt;"",_xlfn.XLOOKUP(B24,Table1[ID],Table1[bdate]),"")</f>
        <v>27216</v>
      </c>
      <c r="R24" s="77" t="str">
        <f>IF($B24&lt;&gt;"",_xlfn.XLOOKUP(B24,Table1[ID],Table1[con_father]),"")</f>
        <v>ابونا يوحنا</v>
      </c>
      <c r="S24" s="77" t="str">
        <f>IF($B24&lt;&gt;"",_xlfn.XLOOKUP(B24,Table1[ID],Table1[notes]),"")</f>
        <v/>
      </c>
    </row>
    <row r="25" spans="1:19" s="3" customFormat="1">
      <c r="A25" s="72" t="str">
        <f>IF(B25&lt;&gt;"",IF(_xlfn.XLOOKUP(TEXT(B25,"#"),'Standard report'!$B$5:$B$505,'Standard report'!$C$5:$C$505,"nn")="Company","=HYPERLINK("&amp;""""&amp;"https://raw.githubusercontent.com/KyrillosMorgan/preparatory/main/"&amp;B25&amp;".jpg"&amp;""""&amp;",IMAGE("&amp;""""&amp;"https://raw.githubusercontent.com/KyrillosMorgan/preparatory/main/"&amp;B25&amp;".jpg"&amp;""""&amp;"))",""),"")</f>
        <v>=HYPERLINK("https://raw.githubusercontent.com/KyrillosMorgan/preparatory/main/504.jpg",IMAGE("https://raw.githubusercontent.com/KyrillosMorgan/preparatory/main/504.jpg"))</v>
      </c>
      <c r="B25" s="77">
        <v>504</v>
      </c>
      <c r="C25" s="77" t="str">
        <f>IF(B25&lt;&gt;"",_xlfn.XLOOKUP(B25,Table1[ID],Table1[fname]),"")</f>
        <v>مينا اسعد نصيف</v>
      </c>
      <c r="D25" s="77" t="str">
        <f>IF(B25&lt;&gt;"",IF(_xlfn.FLOOR.MATH(B25,100)=0,"غير موزع",_xlfn.XLOOKUP(_xlfn.FLOOR.MATH(B25,100),Classes!$A$1:$A$8,Classes!$B$1:$B$8,"error")),"")</f>
        <v>القديس متياس الرسول</v>
      </c>
      <c r="E25" s="76" cm="1">
        <f t="array" ref="E25">IF((B25&lt;&gt;"")*(COUNTIF(Table2[ID],B25)&lt;&gt;0),INDEX(Attendance_sorted_S!$A$1:$CV$500,MATCH(B25,Attendance_sorted_S!$A$1:$A$500),COUNTIF(Table2[ID],B25)+1),"")</f>
        <v>45289</v>
      </c>
      <c r="F25" s="77" cm="1">
        <f t="array" aca="1" ref="F25" ca="1">IF(B25&lt;&gt;"",SUM(('Attendance table_S'!$A$2:$A$501=B25)*('Attendance table_S'!$B$2:$CW$501&lt;&gt;"")*('Attendance table_S'!$B$1:$CW$1&gt;DATE(YEAR(TODAY()),MONTH(TODAY()),DAY(TODAY())-MOD(WEEKDAY(TODAY())-6,7))-((Table35[حساب الحضور من اخر عدد مرات])*7))),"")</f>
        <v>6</v>
      </c>
      <c r="G25" s="79" cm="1">
        <f t="array" aca="1" ref="G25" ca="1">IF(B25&lt;&gt;"",IF(F25*100/Table35[حساب الحضور من اخر عدد مرات]&gt;100,1,F25/Table35[حساب الحضور من اخر عدد مرات]),"")</f>
        <v>0.6</v>
      </c>
      <c r="H25" s="79" cm="1">
        <f t="array" aca="1" ref="H25" ca="1">IF((B25&lt;&gt;"")*(F25&lt;&gt;0),COUNTA(_xlfn._xlws.FILTER(Table2[late],(Table2[ID]=B25)*(Table2[late]="yes")*(ISNUMBER(MATCH(Table2[att_date],INDIRECT(_xlfn.TEXTJOIN(,TRUE,"Fridays!A1:A",TEXT(Table35[حساب الحضور من اخر عدد مرات],"#"))),0)))))/F25,"")</f>
        <v>0.33333333333333331</v>
      </c>
      <c r="I25" s="77" t="str">
        <f>IF(B25&lt;&gt;"",_xlfn.XLOOKUP(B25,Table1[ID],Table1[tel2]),"")</f>
        <v>01227560555</v>
      </c>
      <c r="J25" s="77" t="str">
        <f>IF($B25&lt;&gt;"",_xlfn.XLOOKUP(B25,Table1[ID],Table1[address1]),"")</f>
        <v>6أ</v>
      </c>
      <c r="K25" s="77" t="str">
        <f>IF($B25&lt;&gt;"",_xlfn.XLOOKUP(B25,Table1[ID],Table1[address2]),"")</f>
        <v>سليم</v>
      </c>
      <c r="L25" s="77" t="str">
        <f>IF($B25&lt;&gt;"",_xlfn.XLOOKUP(B25,Table1[ID],Table1[address3]),"")</f>
        <v/>
      </c>
      <c r="M25" s="77" t="str">
        <f>IF($B25&lt;&gt;"",_xlfn.XLOOKUP(B25,Table1[ID],Table1[address4]),"")</f>
        <v>7</v>
      </c>
      <c r="N25" s="77" t="str">
        <f>IF($B25&lt;&gt;"",_xlfn.XLOOKUP(B25,Table1[ID],Table1[address5]),"")</f>
        <v>29</v>
      </c>
      <c r="O25" s="77" t="str">
        <f>IF($B25&lt;&gt;"",_xlfn.XLOOKUP(B25,Table1[ID],Table1[address7]),"")</f>
        <v>قصر الطاهرة</v>
      </c>
      <c r="P25" s="77" t="str">
        <f>IF($B25&lt;&gt;"",_xlfn.XLOOKUP(B25,Table1[ID],Table1[address6]),"")</f>
        <v>الزيتون</v>
      </c>
      <c r="Q25" s="76">
        <f>IF($B25&lt;&gt;"",_xlfn.XLOOKUP(B25,Table1[ID],Table1[bdate]),"")</f>
        <v>32698</v>
      </c>
      <c r="R25" s="77" t="str">
        <f>IF($B25&lt;&gt;"",_xlfn.XLOOKUP(B25,Table1[ID],Table1[con_father]),"")</f>
        <v>ابونا يوسف</v>
      </c>
      <c r="S25" s="77" t="str">
        <f>IF($B25&lt;&gt;"",_xlfn.XLOOKUP(B25,Table1[ID],Table1[notes]),"")</f>
        <v/>
      </c>
    </row>
    <row r="26" spans="1:19" s="3" customFormat="1">
      <c r="A26" s="72" t="str">
        <f>IF(B26&lt;&gt;"",IF(_xlfn.XLOOKUP(TEXT(B26,"#"),'Standard report'!$B$5:$B$505,'Standard report'!$C$5:$C$505,"nn")="Company","=HYPERLINK("&amp;""""&amp;"https://raw.githubusercontent.com/KyrillosMorgan/preparatory/main/"&amp;B26&amp;".jpg"&amp;""""&amp;",IMAGE("&amp;""""&amp;"https://raw.githubusercontent.com/KyrillosMorgan/preparatory/main/"&amp;B26&amp;".jpg"&amp;""""&amp;"))",""),"")</f>
        <v>=HYPERLINK("https://raw.githubusercontent.com/KyrillosMorgan/preparatory/main/602.jpg",IMAGE("https://raw.githubusercontent.com/KyrillosMorgan/preparatory/main/602.jpg"))</v>
      </c>
      <c r="B26" s="77">
        <v>602</v>
      </c>
      <c r="C26" s="77" t="str">
        <f>IF(B26&lt;&gt;"",_xlfn.XLOOKUP(B26,Table1[ID],Table1[fname]),"")</f>
        <v>اشرف يوسف حنا</v>
      </c>
      <c r="D26" s="77" t="str">
        <f>IF(B26&lt;&gt;"",IF(_xlfn.FLOOR.MATH(B26,100)=0,"غير موزع",_xlfn.XLOOKUP(_xlfn.FLOOR.MATH(B26,100),Classes!$A$1:$A$8,Classes!$B$1:$B$8,"error")),"")</f>
        <v>القديس بطرس الرسول</v>
      </c>
      <c r="E26" s="76" cm="1">
        <f t="array" ref="E26">IF((B26&lt;&gt;"")*(COUNTIF(Table2[ID],B26)&lt;&gt;0),INDEX(Attendance_sorted_S!$A$1:$CV$500,MATCH(B26,Attendance_sorted_S!$A$1:$A$500),COUNTIF(Table2[ID],B26)+1),"")</f>
        <v>45282</v>
      </c>
      <c r="F26" s="77" cm="1">
        <f t="array" aca="1" ref="F26" ca="1">IF(B26&lt;&gt;"",SUM(('Attendance table_S'!$A$2:$A$501=B26)*('Attendance table_S'!$B$2:$CW$501&lt;&gt;"")*('Attendance table_S'!$B$1:$CW$1&gt;DATE(YEAR(TODAY()),MONTH(TODAY()),DAY(TODAY())-MOD(WEEKDAY(TODAY())-6,7))-((Table35[حساب الحضور من اخر عدد مرات])*7))),"")</f>
        <v>7</v>
      </c>
      <c r="G26" s="79" cm="1">
        <f t="array" aca="1" ref="G26" ca="1">IF(B26&lt;&gt;"",IF(F26*100/Table35[حساب الحضور من اخر عدد مرات]&gt;100,1,F26/Table35[حساب الحضور من اخر عدد مرات]),"")</f>
        <v>0.7</v>
      </c>
      <c r="H26" s="79" cm="1">
        <f t="array" aca="1" ref="H26" ca="1">IF((B26&lt;&gt;"")*(F26&lt;&gt;0),COUNTA(_xlfn._xlws.FILTER(Table2[late],(Table2[ID]=B26)*(Table2[late]="yes")*(ISNUMBER(MATCH(Table2[att_date],INDIRECT(_xlfn.TEXTJOIN(,TRUE,"Fridays!A1:A",TEXT(Table35[حساب الحضور من اخر عدد مرات],"#"))),0)))))/F26,"")</f>
        <v>0.14285714285714285</v>
      </c>
      <c r="I26" s="77" t="str">
        <f>IF(B26&lt;&gt;"",_xlfn.XLOOKUP(B26,Table1[ID],Table1[tel2]),"")</f>
        <v>01203418820</v>
      </c>
      <c r="J26" s="77" t="str">
        <f>IF($B26&lt;&gt;"",_xlfn.XLOOKUP(B26,Table1[ID],Table1[address1]),"")</f>
        <v>33</v>
      </c>
      <c r="K26" s="77" t="str">
        <f>IF($B26&lt;&gt;"",_xlfn.XLOOKUP(B26,Table1[ID],Table1[address2]),"")</f>
        <v>عسكر</v>
      </c>
      <c r="L26" s="77" t="str">
        <f>IF($B26&lt;&gt;"",_xlfn.XLOOKUP(B26,Table1[ID],Table1[address3]),"")</f>
        <v>طومانباي</v>
      </c>
      <c r="M26" s="77" t="str">
        <f>IF($B26&lt;&gt;"",_xlfn.XLOOKUP(B26,Table1[ID],Table1[address4]),"")</f>
        <v>6</v>
      </c>
      <c r="N26" s="77" t="str">
        <f>IF($B26&lt;&gt;"",_xlfn.XLOOKUP(B26,Table1[ID],Table1[address5]),"")</f>
        <v>6</v>
      </c>
      <c r="O26" s="77" t="str">
        <f>IF($B26&lt;&gt;"",_xlfn.XLOOKUP(B26,Table1[ID],Table1[address7]),"")</f>
        <v/>
      </c>
      <c r="P26" s="77" t="str">
        <f>IF($B26&lt;&gt;"",_xlfn.XLOOKUP(B26,Table1[ID],Table1[address6]),"")</f>
        <v>الزيتون</v>
      </c>
      <c r="Q26" s="76">
        <f>IF($B26&lt;&gt;"",_xlfn.XLOOKUP(B26,Table1[ID],Table1[bdate]),"")</f>
        <v>23435</v>
      </c>
      <c r="R26" s="77" t="str">
        <f>IF($B26&lt;&gt;"",_xlfn.XLOOKUP(B26,Table1[ID],Table1[con_father]),"")</f>
        <v>ابونا سطفانوس (كاتدرائية كلوت بيك)</v>
      </c>
      <c r="S26" s="77" t="str">
        <f>IF($B26&lt;&gt;"",_xlfn.XLOOKUP(B26,Table1[ID],Table1[notes]),"")</f>
        <v/>
      </c>
    </row>
    <row r="27" spans="1:19" s="3" customFormat="1">
      <c r="A27" s="72" t="str">
        <f>IF(B27&lt;&gt;"",IF(_xlfn.XLOOKUP(TEXT(B27,"#"),'Standard report'!$B$5:$B$505,'Standard report'!$C$5:$C$505,"nn")="Company","=HYPERLINK("&amp;""""&amp;"https://raw.githubusercontent.com/KyrillosMorgan/preparatory/main/"&amp;B27&amp;".jpg"&amp;""""&amp;",IMAGE("&amp;""""&amp;"https://raw.githubusercontent.com/KyrillosMorgan/preparatory/main/"&amp;B27&amp;".jpg"&amp;""""&amp;"))",""),"")</f>
        <v/>
      </c>
      <c r="B27" s="77">
        <v>603</v>
      </c>
      <c r="C27" s="77" t="str">
        <f>IF(B27&lt;&gt;"",_xlfn.XLOOKUP(B27,Table1[ID],Table1[fname]),"")</f>
        <v>مينا ناجح عزمي</v>
      </c>
      <c r="D27" s="77" t="str">
        <f>IF(B27&lt;&gt;"",IF(_xlfn.FLOOR.MATH(B27,100)=0,"غير موزع",_xlfn.XLOOKUP(_xlfn.FLOOR.MATH(B27,100),Classes!$A$1:$A$8,Classes!$B$1:$B$8,"error")),"")</f>
        <v>القديس بطرس الرسول</v>
      </c>
      <c r="E27" s="76" cm="1">
        <f t="array" ref="E27">IF((B27&lt;&gt;"")*(COUNTIF(Table2[ID],B27)&lt;&gt;0),INDEX(Attendance_sorted_S!$A$1:$CV$500,MATCH(B27,Attendance_sorted_S!$A$1:$A$500),COUNTIF(Table2[ID],B27)+1),"")</f>
        <v>45289</v>
      </c>
      <c r="F27" s="77" cm="1">
        <f t="array" aca="1" ref="F27" ca="1">IF(B27&lt;&gt;"",SUM(('Attendance table_S'!$A$2:$A$501=B27)*('Attendance table_S'!$B$2:$CW$501&lt;&gt;"")*('Attendance table_S'!$B$1:$CW$1&gt;DATE(YEAR(TODAY()),MONTH(TODAY()),DAY(TODAY())-MOD(WEEKDAY(TODAY())-6,7))-((Table35[حساب الحضور من اخر عدد مرات])*7))),"")</f>
        <v>4</v>
      </c>
      <c r="G27" s="79" cm="1">
        <f t="array" aca="1" ref="G27" ca="1">IF(B27&lt;&gt;"",IF(F27*100/Table35[حساب الحضور من اخر عدد مرات]&gt;100,1,F27/Table35[حساب الحضور من اخر عدد مرات]),"")</f>
        <v>0.4</v>
      </c>
      <c r="H27" s="79" cm="1">
        <f t="array" aca="1" ref="H27" ca="1">IF((B27&lt;&gt;"")*(F27&lt;&gt;0),COUNTA(_xlfn._xlws.FILTER(Table2[late],(Table2[ID]=B27)*(Table2[late]="yes")*(ISNUMBER(MATCH(Table2[att_date],INDIRECT(_xlfn.TEXTJOIN(,TRUE,"Fridays!A1:A",TEXT(Table35[حساب الحضور من اخر عدد مرات],"#"))),0)))))/F27,"")</f>
        <v>0.5</v>
      </c>
      <c r="I27" s="77" t="str">
        <f>IF(B27&lt;&gt;"",_xlfn.XLOOKUP(B27,Table1[ID],Table1[tel2]),"")</f>
        <v>01277479835</v>
      </c>
      <c r="J27" s="77" t="str">
        <f>IF($B27&lt;&gt;"",_xlfn.XLOOKUP(B27,Table1[ID],Table1[address1]),"")</f>
        <v/>
      </c>
      <c r="K27" s="77" t="str">
        <f>IF($B27&lt;&gt;"",_xlfn.XLOOKUP(B27,Table1[ID],Table1[address2]),"")</f>
        <v>هندي</v>
      </c>
      <c r="L27" s="77" t="str">
        <f>IF($B27&lt;&gt;"",_xlfn.XLOOKUP(B27,Table1[ID],Table1[address3]),"")</f>
        <v/>
      </c>
      <c r="M27" s="77" t="str">
        <f>IF($B27&lt;&gt;"",_xlfn.XLOOKUP(B27,Table1[ID],Table1[address4]),"")</f>
        <v>8</v>
      </c>
      <c r="N27" s="77" t="str">
        <f>IF($B27&lt;&gt;"",_xlfn.XLOOKUP(B27,Table1[ID],Table1[address5]),"")</f>
        <v/>
      </c>
      <c r="O27" s="77" t="str">
        <f>IF($B27&lt;&gt;"",_xlfn.XLOOKUP(B27,Table1[ID],Table1[address7]),"")</f>
        <v/>
      </c>
      <c r="P27" s="77" t="str">
        <f>IF($B27&lt;&gt;"",_xlfn.XLOOKUP(B27,Table1[ID],Table1[address6]),"")</f>
        <v/>
      </c>
      <c r="Q27" s="76">
        <f>IF($B27&lt;&gt;"",_xlfn.XLOOKUP(B27,Table1[ID],Table1[bdate]),"")</f>
        <v>31807</v>
      </c>
      <c r="R27" s="77" t="str">
        <f>IF($B27&lt;&gt;"",_xlfn.XLOOKUP(B27,Table1[ID],Table1[con_father]),"")</f>
        <v>ابونا باسليوس</v>
      </c>
      <c r="S27" s="77" t="str">
        <f>IF($B27&lt;&gt;"",_xlfn.XLOOKUP(B27,Table1[ID],Table1[notes]),"")</f>
        <v/>
      </c>
    </row>
    <row r="28" spans="1:19" s="3" customFormat="1">
      <c r="A28" s="72" t="str">
        <f>IF(B28&lt;&gt;"",IF(_xlfn.XLOOKUP(TEXT(B28,"#"),'Standard report'!$B$5:$B$505,'Standard report'!$C$5:$C$505,"nn")="Company","=HYPERLINK("&amp;""""&amp;"https://raw.githubusercontent.com/KyrillosMorgan/preparatory/main/"&amp;B28&amp;".jpg"&amp;""""&amp;",IMAGE("&amp;""""&amp;"https://raw.githubusercontent.com/KyrillosMorgan/preparatory/main/"&amp;B28&amp;".jpg"&amp;""""&amp;"))",""),"")</f>
        <v>=HYPERLINK("https://raw.githubusercontent.com/KyrillosMorgan/preparatory/main/702.jpg",IMAGE("https://raw.githubusercontent.com/KyrillosMorgan/preparatory/main/702.jpg"))</v>
      </c>
      <c r="B28" s="77">
        <v>702</v>
      </c>
      <c r="C28" s="77" t="str">
        <f>IF(B28&lt;&gt;"",_xlfn.XLOOKUP(B28,Table1[ID],Table1[fname]),"")</f>
        <v>اسامه رضا باسيلي</v>
      </c>
      <c r="D28" s="77" t="str">
        <f>IF(B28&lt;&gt;"",IF(_xlfn.FLOOR.MATH(B28,100)=0,"غير موزع",_xlfn.XLOOKUP(_xlfn.FLOOR.MATH(B28,100),Classes!$A$1:$A$8,Classes!$B$1:$B$8,"error")),"")</f>
        <v>القديس توما الرسول</v>
      </c>
      <c r="E28" s="76" cm="1">
        <f t="array" ref="E28">IF((B28&lt;&gt;"")*(COUNTIF(Table2[ID],B28)&lt;&gt;0),INDEX(Attendance_sorted_S!$A$1:$CV$500,MATCH(B28,Attendance_sorted_S!$A$1:$A$500),COUNTIF(Table2[ID],B28)+1),"")</f>
        <v>45289</v>
      </c>
      <c r="F28" s="77" cm="1">
        <f t="array" aca="1" ref="F28" ca="1">IF(B28&lt;&gt;"",SUM(('Attendance table_S'!$A$2:$A$501=B28)*('Attendance table_S'!$B$2:$CW$501&lt;&gt;"")*('Attendance table_S'!$B$1:$CW$1&gt;DATE(YEAR(TODAY()),MONTH(TODAY()),DAY(TODAY())-MOD(WEEKDAY(TODAY())-6,7))-((Table35[حساب الحضور من اخر عدد مرات])*7))),"")</f>
        <v>8</v>
      </c>
      <c r="G28" s="79" cm="1">
        <f t="array" aca="1" ref="G28" ca="1">IF(B28&lt;&gt;"",IF(F28*100/Table35[حساب الحضور من اخر عدد مرات]&gt;100,1,F28/Table35[حساب الحضور من اخر عدد مرات]),"")</f>
        <v>0.8</v>
      </c>
      <c r="H28" s="79" cm="1">
        <f t="array" aca="1" ref="H28" ca="1">IF((B28&lt;&gt;"")*(F28&lt;&gt;0),COUNTA(_xlfn._xlws.FILTER(Table2[late],(Table2[ID]=B28)*(Table2[late]="yes")*(ISNUMBER(MATCH(Table2[att_date],INDIRECT(_xlfn.TEXTJOIN(,TRUE,"Fridays!A1:A",TEXT(Table35[حساب الحضور من اخر عدد مرات],"#"))),0)))))/F28,"")</f>
        <v>0.5</v>
      </c>
      <c r="I28" s="77" t="str">
        <f>IF(B28&lt;&gt;"",_xlfn.XLOOKUP(B28,Table1[ID],Table1[tel2]),"")</f>
        <v>0129293072</v>
      </c>
      <c r="J28" s="77" t="str">
        <f>IF($B28&lt;&gt;"",_xlfn.XLOOKUP(B28,Table1[ID],Table1[address1]),"")</f>
        <v>11</v>
      </c>
      <c r="K28" s="77" t="str">
        <f>IF($B28&lt;&gt;"",_xlfn.XLOOKUP(B28,Table1[ID],Table1[address2]),"")</f>
        <v>البرت</v>
      </c>
      <c r="L28" s="77" t="str">
        <f>IF($B28&lt;&gt;"",_xlfn.XLOOKUP(B28,Table1[ID],Table1[address3]),"")</f>
        <v/>
      </c>
      <c r="M28" s="77" t="str">
        <f>IF($B28&lt;&gt;"",_xlfn.XLOOKUP(B28,Table1[ID],Table1[address4]),"")</f>
        <v>الارضي</v>
      </c>
      <c r="N28" s="77" t="str">
        <f>IF($B28&lt;&gt;"",_xlfn.XLOOKUP(B28,Table1[ID],Table1[address5]),"")</f>
        <v>1</v>
      </c>
      <c r="O28" s="77" t="str">
        <f>IF($B28&lt;&gt;"",_xlfn.XLOOKUP(B28,Table1[ID],Table1[address7]),"")</f>
        <v/>
      </c>
      <c r="P28" s="77" t="str">
        <f>IF($B28&lt;&gt;"",_xlfn.XLOOKUP(B28,Table1[ID],Table1[address6]),"")</f>
        <v>الزيتون</v>
      </c>
      <c r="Q28" s="76">
        <f>IF($B28&lt;&gt;"",_xlfn.XLOOKUP(B28,Table1[ID],Table1[bdate]),"")</f>
        <v>25693</v>
      </c>
      <c r="R28" s="77" t="str">
        <f>IF($B28&lt;&gt;"",_xlfn.XLOOKUP(B28,Table1[ID],Table1[con_father]),"")</f>
        <v>ابونا كيرلس</v>
      </c>
      <c r="S28" s="77" t="str">
        <f>IF($B28&lt;&gt;"",_xlfn.XLOOKUP(B28,Table1[ID],Table1[notes]),"")</f>
        <v/>
      </c>
    </row>
    <row r="29" spans="1:19" s="3" customFormat="1">
      <c r="A29" s="72" t="str">
        <f>IF(B29&lt;&gt;"",IF(_xlfn.XLOOKUP(TEXT(B29,"#"),'Standard report'!$B$5:$B$505,'Standard report'!$C$5:$C$505,"nn")="Company","=HYPERLINK("&amp;""""&amp;"https://raw.githubusercontent.com/KyrillosMorgan/preparatory/main/"&amp;B29&amp;".jpg"&amp;""""&amp;",IMAGE("&amp;""""&amp;"https://raw.githubusercontent.com/KyrillosMorgan/preparatory/main/"&amp;B29&amp;".jpg"&amp;""""&amp;"))",""),"")</f>
        <v>=HYPERLINK("https://raw.githubusercontent.com/KyrillosMorgan/preparatory/main/703.jpg",IMAGE("https://raw.githubusercontent.com/KyrillosMorgan/preparatory/main/703.jpg"))</v>
      </c>
      <c r="B29" s="77">
        <v>703</v>
      </c>
      <c r="C29" s="77" t="str">
        <f>IF(B29&lt;&gt;"",_xlfn.XLOOKUP(B29,Table1[ID],Table1[fname]),"")</f>
        <v>ابانوب مدحت</v>
      </c>
      <c r="D29" s="77" t="str">
        <f>IF(B29&lt;&gt;"",IF(_xlfn.FLOOR.MATH(B29,100)=0,"غير موزع",_xlfn.XLOOKUP(_xlfn.FLOOR.MATH(B29,100),Classes!$A$1:$A$8,Classes!$B$1:$B$8,"error")),"")</f>
        <v>القديس توما الرسول</v>
      </c>
      <c r="E29" s="76" cm="1">
        <f t="array" ref="E29">IF((B29&lt;&gt;"")*(COUNTIF(Table2[ID],B29)&lt;&gt;0),INDEX(Attendance_sorted_S!$A$1:$CV$500,MATCH(B29,Attendance_sorted_S!$A$1:$A$500),COUNTIF(Table2[ID],B29)+1),"")</f>
        <v>45282</v>
      </c>
      <c r="F29" s="77" cm="1">
        <f t="array" aca="1" ref="F29" ca="1">IF(B29&lt;&gt;"",SUM(('Attendance table_S'!$A$2:$A$501=B29)*('Attendance table_S'!$B$2:$CW$501&lt;&gt;"")*('Attendance table_S'!$B$1:$CW$1&gt;DATE(YEAR(TODAY()),MONTH(TODAY()),DAY(TODAY())-MOD(WEEKDAY(TODAY())-6,7))-((Table35[حساب الحضور من اخر عدد مرات])*7))),"")</f>
        <v>5</v>
      </c>
      <c r="G29" s="79" cm="1">
        <f t="array" aca="1" ref="G29" ca="1">IF(B29&lt;&gt;"",IF(F29*100/Table35[حساب الحضور من اخر عدد مرات]&gt;100,1,F29/Table35[حساب الحضور من اخر عدد مرات]),"")</f>
        <v>0.5</v>
      </c>
      <c r="H29" s="79" cm="1">
        <f t="array" aca="1" ref="H29" ca="1">IF((B29&lt;&gt;"")*(F29&lt;&gt;0),COUNTA(_xlfn._xlws.FILTER(Table2[late],(Table2[ID]=B29)*(Table2[late]="yes")*(ISNUMBER(MATCH(Table2[att_date],INDIRECT(_xlfn.TEXTJOIN(,TRUE,"Fridays!A1:A",TEXT(Table35[حساب الحضور من اخر عدد مرات],"#"))),0)))))/F29,"")</f>
        <v>0.2</v>
      </c>
      <c r="I29" s="77" t="str">
        <f>IF(B29&lt;&gt;"",_xlfn.XLOOKUP(B29,Table1[ID],Table1[tel2]),"")</f>
        <v>01220607789</v>
      </c>
      <c r="J29" s="77" t="str">
        <f>IF($B29&lt;&gt;"",_xlfn.XLOOKUP(B29,Table1[ID],Table1[address1]),"")</f>
        <v>3</v>
      </c>
      <c r="K29" s="77" t="str">
        <f>IF($B29&lt;&gt;"",_xlfn.XLOOKUP(B29,Table1[ID],Table1[address2]),"")</f>
        <v>ميدان العزيز بالله</v>
      </c>
      <c r="L29" s="77" t="str">
        <f>IF($B29&lt;&gt;"",_xlfn.XLOOKUP(B29,Table1[ID],Table1[address3]),"")</f>
        <v>طومانباي</v>
      </c>
      <c r="M29" s="77" t="str">
        <f>IF($B29&lt;&gt;"",_xlfn.XLOOKUP(B29,Table1[ID],Table1[address4]),"")</f>
        <v>7</v>
      </c>
      <c r="N29" s="77" t="str">
        <f>IF($B29&lt;&gt;"",_xlfn.XLOOKUP(B29,Table1[ID],Table1[address5]),"")</f>
        <v>1</v>
      </c>
      <c r="O29" s="77" t="str">
        <f>IF($B29&lt;&gt;"",_xlfn.XLOOKUP(B29,Table1[ID],Table1[address7]),"")</f>
        <v/>
      </c>
      <c r="P29" s="77" t="str">
        <f>IF($B29&lt;&gt;"",_xlfn.XLOOKUP(B29,Table1[ID],Table1[address6]),"")</f>
        <v>الزيتون</v>
      </c>
      <c r="Q29" s="76">
        <f>IF($B29&lt;&gt;"",_xlfn.XLOOKUP(B29,Table1[ID],Table1[bdate]),"")</f>
        <v>34727</v>
      </c>
      <c r="R29" s="77" t="str">
        <f>IF($B29&lt;&gt;"",_xlfn.XLOOKUP(B29,Table1[ID],Table1[con_father]),"")</f>
        <v>ابونا بيشوي</v>
      </c>
      <c r="S29" s="77" t="str">
        <f>IF($B29&lt;&gt;"",_xlfn.XLOOKUP(B29,Table1[ID],Table1[notes]),"")</f>
        <v/>
      </c>
    </row>
    <row r="30" spans="1:19" s="3" customFormat="1">
      <c r="A30" s="72" t="str">
        <f>IF(B30&lt;&gt;"",IF(_xlfn.XLOOKUP(TEXT(B30,"#"),'Standard report'!$B$5:$B$505,'Standard report'!$C$5:$C$505,"nn")="Company","=HYPERLINK("&amp;""""&amp;"https://raw.githubusercontent.com/KyrillosMorgan/preparatory/main/"&amp;B30&amp;".jpg"&amp;""""&amp;",IMAGE("&amp;""""&amp;"https://raw.githubusercontent.com/KyrillosMorgan/preparatory/main/"&amp;B30&amp;".jpg"&amp;""""&amp;"))",""),"")</f>
        <v>=HYPERLINK("https://raw.githubusercontent.com/KyrillosMorgan/preparatory/main/802.jpg",IMAGE("https://raw.githubusercontent.com/KyrillosMorgan/preparatory/main/802.jpg"))</v>
      </c>
      <c r="B30" s="77">
        <v>802</v>
      </c>
      <c r="C30" s="77" t="str">
        <f>IF(B30&lt;&gt;"",_xlfn.XLOOKUP(B30,Table1[ID],Table1[fname]),"")</f>
        <v>كيرلس ناجي صبحي</v>
      </c>
      <c r="D30" s="77" t="str">
        <f>IF(B30&lt;&gt;"",IF(_xlfn.FLOOR.MATH(B30,100)=0,"غير موزع",_xlfn.XLOOKUP(_xlfn.FLOOR.MATH(B30,100),Classes!$A$1:$A$8,Classes!$B$1:$B$8,"error")),"")</f>
        <v>القديس بولس الرسول</v>
      </c>
      <c r="E30" s="76" cm="1">
        <f t="array" ref="E30">IF((B30&lt;&gt;"")*(COUNTIF(Table2[ID],B30)&lt;&gt;0),INDEX(Attendance_sorted_S!$A$1:$CV$500,MATCH(B30,Attendance_sorted_S!$A$1:$A$500),COUNTIF(Table2[ID],B30)+1),"")</f>
        <v>45289</v>
      </c>
      <c r="F30" s="77" cm="1">
        <f t="array" aca="1" ref="F30" ca="1">IF(B30&lt;&gt;"",SUM(('Attendance table_S'!$A$2:$A$501=B30)*('Attendance table_S'!$B$2:$CW$501&lt;&gt;"")*('Attendance table_S'!$B$1:$CW$1&gt;DATE(YEAR(TODAY()),MONTH(TODAY()),DAY(TODAY())-MOD(WEEKDAY(TODAY())-6,7))-((Table35[حساب الحضور من اخر عدد مرات])*7))),"")</f>
        <v>7</v>
      </c>
      <c r="G30" s="79" cm="1">
        <f t="array" aca="1" ref="G30" ca="1">IF(B30&lt;&gt;"",IF(F30*100/Table35[حساب الحضور من اخر عدد مرات]&gt;100,1,F30/Table35[حساب الحضور من اخر عدد مرات]),"")</f>
        <v>0.7</v>
      </c>
      <c r="H30" s="79" cm="1">
        <f t="array" aca="1" ref="H30" ca="1">IF((B30&lt;&gt;"")*(F30&lt;&gt;0),COUNTA(_xlfn._xlws.FILTER(Table2[late],(Table2[ID]=B30)*(Table2[late]="yes")*(ISNUMBER(MATCH(Table2[att_date],INDIRECT(_xlfn.TEXTJOIN(,TRUE,"Fridays!A1:A",TEXT(Table35[حساب الحضور من اخر عدد مرات],"#"))),0)))))/F30,"")</f>
        <v>0.42857142857142855</v>
      </c>
      <c r="I30" s="77" t="str">
        <f>IF(B30&lt;&gt;"",_xlfn.XLOOKUP(B30,Table1[ID],Table1[tel2]),"")</f>
        <v>01270924883</v>
      </c>
      <c r="J30" s="77" t="str">
        <f>IF($B30&lt;&gt;"",_xlfn.XLOOKUP(B30,Table1[ID],Table1[address1]),"")</f>
        <v>8</v>
      </c>
      <c r="K30" s="77" t="str">
        <f>IF($B30&lt;&gt;"",_xlfn.XLOOKUP(B30,Table1[ID],Table1[address2]),"")</f>
        <v>ناشد منصور</v>
      </c>
      <c r="L30" s="77" t="str">
        <f>IF($B30&lt;&gt;"",_xlfn.XLOOKUP(B30,Table1[ID],Table1[address3]),"")</f>
        <v/>
      </c>
      <c r="M30" s="77" t="str">
        <f>IF($B30&lt;&gt;"",_xlfn.XLOOKUP(B30,Table1[ID],Table1[address4]),"")</f>
        <v>2</v>
      </c>
      <c r="N30" s="77" t="str">
        <f>IF($B30&lt;&gt;"",_xlfn.XLOOKUP(B30,Table1[ID],Table1[address5]),"")</f>
        <v>10</v>
      </c>
      <c r="O30" s="77" t="str">
        <f>IF($B30&lt;&gt;"",_xlfn.XLOOKUP(B30,Table1[ID],Table1[address7]),"")</f>
        <v>خلف رليه</v>
      </c>
      <c r="P30" s="77" t="str">
        <f>IF($B30&lt;&gt;"",_xlfn.XLOOKUP(B30,Table1[ID],Table1[address6]),"")</f>
        <v/>
      </c>
      <c r="Q30" s="76">
        <f>IF($B30&lt;&gt;"",_xlfn.XLOOKUP(B30,Table1[ID],Table1[bdate]),"")</f>
        <v>31807</v>
      </c>
      <c r="R30" s="77" t="str">
        <f>IF($B30&lt;&gt;"",_xlfn.XLOOKUP(B30,Table1[ID],Table1[con_father]),"")</f>
        <v>ابونا باسليوس</v>
      </c>
      <c r="S30" s="77" t="str">
        <f>IF($B30&lt;&gt;"",_xlfn.XLOOKUP(B30,Table1[ID],Table1[notes]),"")</f>
        <v/>
      </c>
    </row>
    <row r="31" spans="1:19" s="3" customFormat="1">
      <c r="A31" s="72" t="str">
        <f>IF(B31&lt;&gt;"",IF(_xlfn.XLOOKUP(TEXT(B31,"#"),'Standard report'!$B$5:$B$505,'Standard report'!$C$5:$C$505,"nn")="Company","=HYPERLINK("&amp;""""&amp;"https://raw.githubusercontent.com/KyrillosMorgan/preparatory/main/"&amp;B31&amp;".jpg"&amp;""""&amp;",IMAGE("&amp;""""&amp;"https://raw.githubusercontent.com/KyrillosMorgan/preparatory/main/"&amp;B31&amp;".jpg"&amp;""""&amp;"))",""),"")</f>
        <v>=HYPERLINK("https://raw.githubusercontent.com/KyrillosMorgan/preparatory/main/803.jpg",IMAGE("https://raw.githubusercontent.com/KyrillosMorgan/preparatory/main/803.jpg"))</v>
      </c>
      <c r="B31" s="77">
        <v>803</v>
      </c>
      <c r="C31" s="77" t="str">
        <f>IF(B31&lt;&gt;"",_xlfn.XLOOKUP(B31,Table1[ID],Table1[fname]),"")</f>
        <v>اندرو جرجس صبحي</v>
      </c>
      <c r="D31" s="77" t="str">
        <f>IF(B31&lt;&gt;"",IF(_xlfn.FLOOR.MATH(B31,100)=0,"غير موزع",_xlfn.XLOOKUP(_xlfn.FLOOR.MATH(B31,100),Classes!$A$1:$A$8,Classes!$B$1:$B$8,"error")),"")</f>
        <v>القديس بولس الرسول</v>
      </c>
      <c r="E31" s="76" cm="1">
        <f t="array" ref="E31">IF((B31&lt;&gt;"")*(COUNTIF(Table2[ID],B31)&lt;&gt;0),INDEX(Attendance_sorted_S!$A$1:$CV$500,MATCH(B31,Attendance_sorted_S!$A$1:$A$500),COUNTIF(Table2[ID],B31)+1),"")</f>
        <v>45289</v>
      </c>
      <c r="F31" s="77" cm="1">
        <f t="array" aca="1" ref="F31" ca="1">IF(B31&lt;&gt;"",SUM(('Attendance table_S'!$A$2:$A$501=B31)*('Attendance table_S'!$B$2:$CW$501&lt;&gt;"")*('Attendance table_S'!$B$1:$CW$1&gt;DATE(YEAR(TODAY()),MONTH(TODAY()),DAY(TODAY())-MOD(WEEKDAY(TODAY())-6,7))-((Table35[حساب الحضور من اخر عدد مرات])*7))),"")</f>
        <v>6</v>
      </c>
      <c r="G31" s="79" cm="1">
        <f t="array" aca="1" ref="G31" ca="1">IF(B31&lt;&gt;"",IF(F31*100/Table35[حساب الحضور من اخر عدد مرات]&gt;100,1,F31/Table35[حساب الحضور من اخر عدد مرات]),"")</f>
        <v>0.6</v>
      </c>
      <c r="H31" s="79" cm="1">
        <f t="array" aca="1" ref="H31" ca="1">IF((B31&lt;&gt;"")*(F31&lt;&gt;0),COUNTA(_xlfn._xlws.FILTER(Table2[late],(Table2[ID]=B31)*(Table2[late]="yes")*(ISNUMBER(MATCH(Table2[att_date],INDIRECT(_xlfn.TEXTJOIN(,TRUE,"Fridays!A1:A",TEXT(Table35[حساب الحضور من اخر عدد مرات],"#"))),0)))))/F31,"")</f>
        <v>0.16666666666666666</v>
      </c>
      <c r="I31" s="77" t="str">
        <f>IF(B31&lt;&gt;"",_xlfn.XLOOKUP(B31,Table1[ID],Table1[tel2]),"")</f>
        <v>0128817401</v>
      </c>
      <c r="J31" s="77" t="str">
        <f>IF($B31&lt;&gt;"",_xlfn.XLOOKUP(B31,Table1[ID],Table1[address1]),"")</f>
        <v>26-28</v>
      </c>
      <c r="K31" s="77" t="str">
        <f>IF($B31&lt;&gt;"",_xlfn.XLOOKUP(B31,Table1[ID],Table1[address2]),"")</f>
        <v>عبدالرحمن نصر</v>
      </c>
      <c r="L31" s="77" t="str">
        <f>IF($B31&lt;&gt;"",_xlfn.XLOOKUP(B31,Table1[ID],Table1[address3]),"")</f>
        <v/>
      </c>
      <c r="M31" s="77" t="str">
        <f>IF($B31&lt;&gt;"",_xlfn.XLOOKUP(B31,Table1[ID],Table1[address4]),"")</f>
        <v/>
      </c>
      <c r="N31" s="77" t="str">
        <f>IF($B31&lt;&gt;"",_xlfn.XLOOKUP(B31,Table1[ID],Table1[address5]),"")</f>
        <v/>
      </c>
      <c r="O31" s="77" t="str">
        <f>IF($B31&lt;&gt;"",_xlfn.XLOOKUP(B31,Table1[ID],Table1[address7]),"")</f>
        <v/>
      </c>
      <c r="P31" s="77" t="str">
        <f>IF($B31&lt;&gt;"",_xlfn.XLOOKUP(B31,Table1[ID],Table1[address6]),"")</f>
        <v/>
      </c>
      <c r="Q31" s="76">
        <f>IF($B31&lt;&gt;"",_xlfn.XLOOKUP(B31,Table1[ID],Table1[bdate]),"")</f>
        <v>37009</v>
      </c>
      <c r="R31" s="77" t="str">
        <f>IF($B31&lt;&gt;"",_xlfn.XLOOKUP(B31,Table1[ID],Table1[con_father]),"")</f>
        <v>ابونا باسليوس</v>
      </c>
      <c r="S31" s="77" t="str">
        <f>IF($B31&lt;&gt;"",_xlfn.XLOOKUP(B31,Table1[ID],Table1[notes]),"")</f>
        <v/>
      </c>
    </row>
    <row r="32" spans="1:19" s="3" customFormat="1">
      <c r="A32" s="72" t="str">
        <f>IF(B32&lt;&gt;"",IF(_xlfn.XLOOKUP(TEXT(B32,"#"),'Standard report'!$B$5:$B$505,'Standard report'!$C$5:$C$505,"nn")="Company","=HYPERLINK("&amp;""""&amp;"https://raw.githubusercontent.com/KyrillosMorgan/preparatory/main/"&amp;B32&amp;".jpg"&amp;""""&amp;",IMAGE("&amp;""""&amp;"https://raw.githubusercontent.com/KyrillosMorgan/preparatory/main/"&amp;B32&amp;".jpg"&amp;""""&amp;"))",""),"")</f>
        <v/>
      </c>
      <c r="B32" s="77"/>
      <c r="C32" s="77" t="str">
        <f>IF(B32&lt;&gt;"",_xlfn.XLOOKUP(B32,Table1[ID],Table1[fname]),"")</f>
        <v/>
      </c>
      <c r="D32" s="77" t="str">
        <f>IF(B32&lt;&gt;"",IF(_xlfn.FLOOR.MATH(B32,100)=0,"غير موزع",_xlfn.XLOOKUP(_xlfn.FLOOR.MATH(B32,100),Classes!$A$1:$A$8,Classes!$B$1:$B$8,"error")),"")</f>
        <v/>
      </c>
      <c r="E32" s="76" t="str" cm="1">
        <f t="array" ref="E32">IF((B32&lt;&gt;"")*(COUNTIF(Table2[ID],B32)&lt;&gt;0),INDEX(Attendance_sorted_S!$A$1:$CV$500,MATCH(B32,Attendance_sorted_S!$A$1:$A$500),COUNTIF(Table2[ID],B32)+1),"")</f>
        <v/>
      </c>
      <c r="F32" s="77" t="str" cm="1">
        <f t="array" aca="1" ref="F32" ca="1">IF(B32&lt;&gt;"",SUM(('Attendance table_S'!$A$2:$A$501=B32)*('Attendance table_S'!$B$2:$CW$501&lt;&gt;"")*('Attendance table_S'!$B$1:$CW$1&gt;DATE(YEAR(TODAY()),MONTH(TODAY()),DAY(TODAY())-MOD(WEEKDAY(TODAY())-6,7))-((Table35[حساب الحضور من اخر عدد مرات])*7))),"")</f>
        <v/>
      </c>
      <c r="G32" s="79" t="str" cm="1">
        <f t="array" ref="G32">IF(B32&lt;&gt;"",IF(F32*100/Table35[حساب الحضور من اخر عدد مرات]&gt;100,1,F32/Table35[حساب الحضور من اخر عدد مرات]),"")</f>
        <v/>
      </c>
      <c r="H32" s="79" t="str" cm="1">
        <f t="array" aca="1" ref="H32" ca="1">IF((B32&lt;&gt;"")*(F32&lt;&gt;0),COUNTA(_xlfn._xlws.FILTER(Table2[late],(Table2[ID]=B32)*(Table2[late]="yes")*(ISNUMBER(MATCH(Table2[att_date],INDIRECT(_xlfn.TEXTJOIN(,TRUE,"Fridays!A1:A",TEXT(Table35[حساب الحضور من اخر عدد مرات],"#"))),0)))))/F32,"")</f>
        <v/>
      </c>
      <c r="I32" s="77" t="str">
        <f>IF(B32&lt;&gt;"",_xlfn.XLOOKUP(B32,Table1[ID],Table1[tel2]),"")</f>
        <v/>
      </c>
      <c r="J32" s="77" t="str">
        <f>IF($B32&lt;&gt;"",_xlfn.XLOOKUP(B32,Table1[ID],Table1[address1]),"")</f>
        <v/>
      </c>
      <c r="K32" s="77" t="str">
        <f>IF($B32&lt;&gt;"",_xlfn.XLOOKUP(B32,Table1[ID],Table1[address2]),"")</f>
        <v/>
      </c>
      <c r="L32" s="77" t="str">
        <f>IF($B32&lt;&gt;"",_xlfn.XLOOKUP(B32,Table1[ID],Table1[address3]),"")</f>
        <v/>
      </c>
      <c r="M32" s="77" t="str">
        <f>IF($B32&lt;&gt;"",_xlfn.XLOOKUP(B32,Table1[ID],Table1[address4]),"")</f>
        <v/>
      </c>
      <c r="N32" s="77" t="str">
        <f>IF($B32&lt;&gt;"",_xlfn.XLOOKUP(B32,Table1[ID],Table1[address5]),"")</f>
        <v/>
      </c>
      <c r="O32" s="77" t="str">
        <f>IF($B32&lt;&gt;"",_xlfn.XLOOKUP(B32,Table1[ID],Table1[address7]),"")</f>
        <v/>
      </c>
      <c r="P32" s="77" t="str">
        <f>IF($B32&lt;&gt;"",_xlfn.XLOOKUP(B32,Table1[ID],Table1[address6]),"")</f>
        <v/>
      </c>
      <c r="Q32" s="76" t="str">
        <f>IF($B32&lt;&gt;"",_xlfn.XLOOKUP(B32,Table1[ID],Table1[bdate]),"")</f>
        <v/>
      </c>
      <c r="R32" s="77" t="str">
        <f>IF($B32&lt;&gt;"",_xlfn.XLOOKUP(B32,Table1[ID],Table1[con_father]),"")</f>
        <v/>
      </c>
      <c r="S32" s="77" t="str">
        <f>IF($B32&lt;&gt;"",_xlfn.XLOOKUP(B32,Table1[ID],Table1[notes]),"")</f>
        <v/>
      </c>
    </row>
    <row r="33" spans="1:19" s="3" customFormat="1">
      <c r="A33" s="72" t="str">
        <f>IF(B33&lt;&gt;"",IF(_xlfn.XLOOKUP(TEXT(B33,"#"),'Standard report'!$B$5:$B$505,'Standard report'!$C$5:$C$505,"nn")="Company","=HYPERLINK("&amp;""""&amp;"https://raw.githubusercontent.com/KyrillosMorgan/preparatory/main/"&amp;B33&amp;".jpg"&amp;""""&amp;",IMAGE("&amp;""""&amp;"https://raw.githubusercontent.com/KyrillosMorgan/preparatory/main/"&amp;B33&amp;".jpg"&amp;""""&amp;"))",""),"")</f>
        <v/>
      </c>
      <c r="B33" s="77"/>
      <c r="C33" s="77" t="str">
        <f>IF(B33&lt;&gt;"",_xlfn.XLOOKUP(B33,Table1[ID],Table1[fname]),"")</f>
        <v/>
      </c>
      <c r="D33" s="77" t="str">
        <f>IF(B33&lt;&gt;"",IF(_xlfn.FLOOR.MATH(B33,100)=0,"غير موزع",_xlfn.XLOOKUP(_xlfn.FLOOR.MATH(B33,100),Classes!$A$1:$A$8,Classes!$B$1:$B$8,"error")),"")</f>
        <v/>
      </c>
      <c r="E33" s="76" t="str" cm="1">
        <f t="array" ref="E33">IF((B33&lt;&gt;"")*(COUNTIF(Table2[ID],B33)&lt;&gt;0),INDEX(Attendance_sorted_S!$A$1:$CV$500,MATCH(B33,Attendance_sorted_S!$A$1:$A$500),COUNTIF(Table2[ID],B33)+1),"")</f>
        <v/>
      </c>
      <c r="F33" s="77" t="str" cm="1">
        <f t="array" aca="1" ref="F33" ca="1">IF(B33&lt;&gt;"",SUM(('Attendance table_S'!$A$2:$A$501=B33)*('Attendance table_S'!$B$2:$CW$501&lt;&gt;"")*('Attendance table_S'!$B$1:$CW$1&gt;DATE(YEAR(TODAY()),MONTH(TODAY()),DAY(TODAY())-MOD(WEEKDAY(TODAY())-6,7))-((Table35[حساب الحضور من اخر عدد مرات])*7))),"")</f>
        <v/>
      </c>
      <c r="G33" s="79" t="str" cm="1">
        <f t="array" ref="G33">IF(B33&lt;&gt;"",IF(F33*100/Table35[حساب الحضور من اخر عدد مرات]&gt;100,1,F33/Table35[حساب الحضور من اخر عدد مرات]),"")</f>
        <v/>
      </c>
      <c r="H33" s="79" t="str" cm="1">
        <f t="array" aca="1" ref="H33" ca="1">IF((B33&lt;&gt;"")*(F33&lt;&gt;0),COUNTA(_xlfn._xlws.FILTER(Table2[late],(Table2[ID]=B33)*(Table2[late]="yes")*(ISNUMBER(MATCH(Table2[att_date],INDIRECT(_xlfn.TEXTJOIN(,TRUE,"Fridays!A1:A",TEXT(Table35[حساب الحضور من اخر عدد مرات],"#"))),0)))))/F33,"")</f>
        <v/>
      </c>
      <c r="I33" s="77" t="str">
        <f>IF(B33&lt;&gt;"",_xlfn.XLOOKUP(B33,Table1[ID],Table1[tel2]),"")</f>
        <v/>
      </c>
      <c r="J33" s="77" t="str">
        <f>IF($B33&lt;&gt;"",_xlfn.XLOOKUP(B33,Table1[ID],Table1[address1]),"")</f>
        <v/>
      </c>
      <c r="K33" s="77" t="str">
        <f>IF($B33&lt;&gt;"",_xlfn.XLOOKUP(B33,Table1[ID],Table1[address2]),"")</f>
        <v/>
      </c>
      <c r="L33" s="77" t="str">
        <f>IF($B33&lt;&gt;"",_xlfn.XLOOKUP(B33,Table1[ID],Table1[address3]),"")</f>
        <v/>
      </c>
      <c r="M33" s="77" t="str">
        <f>IF($B33&lt;&gt;"",_xlfn.XLOOKUP(B33,Table1[ID],Table1[address4]),"")</f>
        <v/>
      </c>
      <c r="N33" s="77" t="str">
        <f>IF($B33&lt;&gt;"",_xlfn.XLOOKUP(B33,Table1[ID],Table1[address5]),"")</f>
        <v/>
      </c>
      <c r="O33" s="77" t="str">
        <f>IF($B33&lt;&gt;"",_xlfn.XLOOKUP(B33,Table1[ID],Table1[address7]),"")</f>
        <v/>
      </c>
      <c r="P33" s="77" t="str">
        <f>IF($B33&lt;&gt;"",_xlfn.XLOOKUP(B33,Table1[ID],Table1[address6]),"")</f>
        <v/>
      </c>
      <c r="Q33" s="76" t="str">
        <f>IF($B33&lt;&gt;"",_xlfn.XLOOKUP(B33,Table1[ID],Table1[bdate]),"")</f>
        <v/>
      </c>
      <c r="R33" s="77" t="str">
        <f>IF($B33&lt;&gt;"",_xlfn.XLOOKUP(B33,Table1[ID],Table1[con_father]),"")</f>
        <v/>
      </c>
      <c r="S33" s="77" t="str">
        <f>IF($B33&lt;&gt;"",_xlfn.XLOOKUP(B33,Table1[ID],Table1[notes]),"")</f>
        <v/>
      </c>
    </row>
    <row r="34" spans="1:19" s="3" customFormat="1">
      <c r="A34" s="72" t="str">
        <f>IF(B34&lt;&gt;"",IF(_xlfn.XLOOKUP(TEXT(B34,"#"),'Standard report'!$B$5:$B$505,'Standard report'!$C$5:$C$505,"nn")="Company","=HYPERLINK("&amp;""""&amp;"https://raw.githubusercontent.com/KyrillosMorgan/preparatory/main/"&amp;B34&amp;".jpg"&amp;""""&amp;",IMAGE("&amp;""""&amp;"https://raw.githubusercontent.com/KyrillosMorgan/preparatory/main/"&amp;B34&amp;".jpg"&amp;""""&amp;"))",""),"")</f>
        <v/>
      </c>
      <c r="B34" s="77"/>
      <c r="C34" s="77" t="str">
        <f>IF(B34&lt;&gt;"",_xlfn.XLOOKUP(B34,Table1[ID],Table1[fname]),"")</f>
        <v/>
      </c>
      <c r="D34" s="77" t="str">
        <f>IF(B34&lt;&gt;"",IF(_xlfn.FLOOR.MATH(B34,100)=0,"غير موزع",_xlfn.XLOOKUP(_xlfn.FLOOR.MATH(B34,100),Classes!$A$1:$A$8,Classes!$B$1:$B$8,"error")),"")</f>
        <v/>
      </c>
      <c r="E34" s="76" t="str" cm="1">
        <f t="array" ref="E34">IF((B34&lt;&gt;"")*(COUNTIF(Table2[ID],B34)&lt;&gt;0),INDEX(Attendance_sorted_S!$A$1:$CV$500,MATCH(B34,Attendance_sorted_S!$A$1:$A$500),COUNTIF(Table2[ID],B34)+1),"")</f>
        <v/>
      </c>
      <c r="F34" s="77" t="str" cm="1">
        <f t="array" aca="1" ref="F34" ca="1">IF(B34&lt;&gt;"",SUM(('Attendance table_S'!$A$2:$A$501=B34)*('Attendance table_S'!$B$2:$CW$501&lt;&gt;"")*('Attendance table_S'!$B$1:$CW$1&gt;DATE(YEAR(TODAY()),MONTH(TODAY()),DAY(TODAY())-MOD(WEEKDAY(TODAY())-6,7))-((Table35[حساب الحضور من اخر عدد مرات])*7))),"")</f>
        <v/>
      </c>
      <c r="G34" s="79" t="str" cm="1">
        <f t="array" ref="G34">IF(B34&lt;&gt;"",IF(F34*100/Table35[حساب الحضور من اخر عدد مرات]&gt;100,1,F34/Table35[حساب الحضور من اخر عدد مرات]),"")</f>
        <v/>
      </c>
      <c r="H34" s="79" t="str" cm="1">
        <f t="array" aca="1" ref="H34" ca="1">IF((B34&lt;&gt;"")*(F34&lt;&gt;0),COUNTA(_xlfn._xlws.FILTER(Table2[late],(Table2[ID]=B34)*(Table2[late]="yes")*(ISNUMBER(MATCH(Table2[att_date],INDIRECT(_xlfn.TEXTJOIN(,TRUE,"Fridays!A1:A",TEXT(Table35[حساب الحضور من اخر عدد مرات],"#"))),0)))))/F34,"")</f>
        <v/>
      </c>
      <c r="I34" s="77" t="str">
        <f>IF(B34&lt;&gt;"",_xlfn.XLOOKUP(B34,Table1[ID],Table1[tel2]),"")</f>
        <v/>
      </c>
      <c r="J34" s="77" t="str">
        <f>IF($B34&lt;&gt;"",_xlfn.XLOOKUP(B34,Table1[ID],Table1[address1]),"")</f>
        <v/>
      </c>
      <c r="K34" s="77" t="str">
        <f>IF($B34&lt;&gt;"",_xlfn.XLOOKUP(B34,Table1[ID],Table1[address2]),"")</f>
        <v/>
      </c>
      <c r="L34" s="77" t="str">
        <f>IF($B34&lt;&gt;"",_xlfn.XLOOKUP(B34,Table1[ID],Table1[address3]),"")</f>
        <v/>
      </c>
      <c r="M34" s="77" t="str">
        <f>IF($B34&lt;&gt;"",_xlfn.XLOOKUP(B34,Table1[ID],Table1[address4]),"")</f>
        <v/>
      </c>
      <c r="N34" s="77" t="str">
        <f>IF($B34&lt;&gt;"",_xlfn.XLOOKUP(B34,Table1[ID],Table1[address5]),"")</f>
        <v/>
      </c>
      <c r="O34" s="77" t="str">
        <f>IF($B34&lt;&gt;"",_xlfn.XLOOKUP(B34,Table1[ID],Table1[address7]),"")</f>
        <v/>
      </c>
      <c r="P34" s="77" t="str">
        <f>IF($B34&lt;&gt;"",_xlfn.XLOOKUP(B34,Table1[ID],Table1[address6]),"")</f>
        <v/>
      </c>
      <c r="Q34" s="76" t="str">
        <f>IF($B34&lt;&gt;"",_xlfn.XLOOKUP(B34,Table1[ID],Table1[bdate]),"")</f>
        <v/>
      </c>
      <c r="R34" s="77" t="str">
        <f>IF($B34&lt;&gt;"",_xlfn.XLOOKUP(B34,Table1[ID],Table1[con_father]),"")</f>
        <v/>
      </c>
      <c r="S34" s="77" t="str">
        <f>IF($B34&lt;&gt;"",_xlfn.XLOOKUP(B34,Table1[ID],Table1[notes]),"")</f>
        <v/>
      </c>
    </row>
    <row r="35" spans="1:19" s="3" customFormat="1">
      <c r="A35" s="72" t="str">
        <f>IF(B35&lt;&gt;"",IF(_xlfn.XLOOKUP(TEXT(B35,"#"),'Standard report'!$B$5:$B$505,'Standard report'!$C$5:$C$505,"nn")="Company","=HYPERLINK("&amp;""""&amp;"https://raw.githubusercontent.com/KyrillosMorgan/preparatory/main/"&amp;B35&amp;".jpg"&amp;""""&amp;",IMAGE("&amp;""""&amp;"https://raw.githubusercontent.com/KyrillosMorgan/preparatory/main/"&amp;B35&amp;".jpg"&amp;""""&amp;"))",""),"")</f>
        <v/>
      </c>
      <c r="B35" s="77"/>
      <c r="C35" s="77" t="str">
        <f>IF(B35&lt;&gt;"",_xlfn.XLOOKUP(B35,Table1[ID],Table1[fname]),"")</f>
        <v/>
      </c>
      <c r="D35" s="77" t="str">
        <f>IF(B35&lt;&gt;"",IF(_xlfn.FLOOR.MATH(B35,100)=0,"غير موزع",_xlfn.XLOOKUP(_xlfn.FLOOR.MATH(B35,100),Classes!$A$1:$A$8,Classes!$B$1:$B$8,"error")),"")</f>
        <v/>
      </c>
      <c r="E35" s="76" t="str" cm="1">
        <f t="array" ref="E35">IF((B35&lt;&gt;"")*(COUNTIF(Table2[ID],B35)&lt;&gt;0),INDEX(Attendance_sorted_S!$A$1:$CV$500,MATCH(B35,Attendance_sorted_S!$A$1:$A$500),COUNTIF(Table2[ID],B35)+1),"")</f>
        <v/>
      </c>
      <c r="F35" s="77" t="str" cm="1">
        <f t="array" aca="1" ref="F35" ca="1">IF(B35&lt;&gt;"",SUM(('Attendance table_S'!$A$2:$A$501=B35)*('Attendance table_S'!$B$2:$CW$501&lt;&gt;"")*('Attendance table_S'!$B$1:$CW$1&gt;DATE(YEAR(TODAY()),MONTH(TODAY()),DAY(TODAY())-MOD(WEEKDAY(TODAY())-6,7))-((Table35[حساب الحضور من اخر عدد مرات])*7))),"")</f>
        <v/>
      </c>
      <c r="G35" s="79" t="str" cm="1">
        <f t="array" ref="G35">IF(B35&lt;&gt;"",IF(F35*100/Table35[حساب الحضور من اخر عدد مرات]&gt;100,1,F35/Table35[حساب الحضور من اخر عدد مرات]),"")</f>
        <v/>
      </c>
      <c r="H35" s="79" t="str" cm="1">
        <f t="array" aca="1" ref="H35" ca="1">IF((B35&lt;&gt;"")*(F35&lt;&gt;0),COUNTA(_xlfn._xlws.FILTER(Table2[late],(Table2[ID]=B35)*(Table2[late]="yes")*(ISNUMBER(MATCH(Table2[att_date],INDIRECT(_xlfn.TEXTJOIN(,TRUE,"Fridays!A1:A",TEXT(Table35[حساب الحضور من اخر عدد مرات],"#"))),0)))))/F35,"")</f>
        <v/>
      </c>
      <c r="I35" s="77" t="str">
        <f>IF(B35&lt;&gt;"",_xlfn.XLOOKUP(B35,Table1[ID],Table1[tel2]),"")</f>
        <v/>
      </c>
      <c r="J35" s="77" t="str">
        <f>IF($B35&lt;&gt;"",_xlfn.XLOOKUP(B35,Table1[ID],Table1[address1]),"")</f>
        <v/>
      </c>
      <c r="K35" s="77" t="str">
        <f>IF($B35&lt;&gt;"",_xlfn.XLOOKUP(B35,Table1[ID],Table1[address2]),"")</f>
        <v/>
      </c>
      <c r="L35" s="77" t="str">
        <f>IF($B35&lt;&gt;"",_xlfn.XLOOKUP(B35,Table1[ID],Table1[address3]),"")</f>
        <v/>
      </c>
      <c r="M35" s="77" t="str">
        <f>IF($B35&lt;&gt;"",_xlfn.XLOOKUP(B35,Table1[ID],Table1[address4]),"")</f>
        <v/>
      </c>
      <c r="N35" s="77" t="str">
        <f>IF($B35&lt;&gt;"",_xlfn.XLOOKUP(B35,Table1[ID],Table1[address5]),"")</f>
        <v/>
      </c>
      <c r="O35" s="77" t="str">
        <f>IF($B35&lt;&gt;"",_xlfn.XLOOKUP(B35,Table1[ID],Table1[address7]),"")</f>
        <v/>
      </c>
      <c r="P35" s="77" t="str">
        <f>IF($B35&lt;&gt;"",_xlfn.XLOOKUP(B35,Table1[ID],Table1[address6]),"")</f>
        <v/>
      </c>
      <c r="Q35" s="76" t="str">
        <f>IF($B35&lt;&gt;"",_xlfn.XLOOKUP(B35,Table1[ID],Table1[bdate]),"")</f>
        <v/>
      </c>
      <c r="R35" s="77" t="str">
        <f>IF($B35&lt;&gt;"",_xlfn.XLOOKUP(B35,Table1[ID],Table1[con_father]),"")</f>
        <v/>
      </c>
      <c r="S35" s="77" t="str">
        <f>IF($B35&lt;&gt;"",_xlfn.XLOOKUP(B35,Table1[ID],Table1[notes]),"")</f>
        <v/>
      </c>
    </row>
    <row r="36" spans="1:19" s="3" customFormat="1">
      <c r="A36" s="72" t="str">
        <f>IF(B36&lt;&gt;"",IF(_xlfn.XLOOKUP(TEXT(B36,"#"),'Standard report'!$B$5:$B$505,'Standard report'!$C$5:$C$505,"nn")="Company","=HYPERLINK("&amp;""""&amp;"https://raw.githubusercontent.com/KyrillosMorgan/preparatory/main/"&amp;B36&amp;".jpg"&amp;""""&amp;",IMAGE("&amp;""""&amp;"https://raw.githubusercontent.com/KyrillosMorgan/preparatory/main/"&amp;B36&amp;".jpg"&amp;""""&amp;"))",""),"")</f>
        <v/>
      </c>
      <c r="B36" s="77"/>
      <c r="C36" s="77" t="str">
        <f>IF(B36&lt;&gt;"",_xlfn.XLOOKUP(B36,Table1[ID],Table1[fname]),"")</f>
        <v/>
      </c>
      <c r="D36" s="77" t="str">
        <f>IF(B36&lt;&gt;"",IF(_xlfn.FLOOR.MATH(B36,100)=0,"غير موزع",_xlfn.XLOOKUP(_xlfn.FLOOR.MATH(B36,100),Classes!$A$1:$A$8,Classes!$B$1:$B$8,"error")),"")</f>
        <v/>
      </c>
      <c r="E36" s="76" t="str" cm="1">
        <f t="array" ref="E36">IF((B36&lt;&gt;"")*(COUNTIF(Table2[ID],B36)&lt;&gt;0),INDEX(Attendance_sorted_S!$A$1:$CV$500,MATCH(B36,Attendance_sorted_S!$A$1:$A$500),COUNTIF(Table2[ID],B36)+1),"")</f>
        <v/>
      </c>
      <c r="F36" s="77" t="str" cm="1">
        <f t="array" aca="1" ref="F36" ca="1">IF(B36&lt;&gt;"",SUM(('Attendance table_S'!$A$2:$A$501=B36)*('Attendance table_S'!$B$2:$CW$501&lt;&gt;"")*('Attendance table_S'!$B$1:$CW$1&gt;DATE(YEAR(TODAY()),MONTH(TODAY()),DAY(TODAY())-MOD(WEEKDAY(TODAY())-6,7))-((Table35[حساب الحضور من اخر عدد مرات])*7))),"")</f>
        <v/>
      </c>
      <c r="G36" s="79" t="str" cm="1">
        <f t="array" ref="G36">IF(B36&lt;&gt;"",IF(F36*100/Table35[حساب الحضور من اخر عدد مرات]&gt;100,1,F36/Table35[حساب الحضور من اخر عدد مرات]),"")</f>
        <v/>
      </c>
      <c r="H36" s="79" t="str" cm="1">
        <f t="array" aca="1" ref="H36" ca="1">IF((B36&lt;&gt;"")*(F36&lt;&gt;0),COUNTA(_xlfn._xlws.FILTER(Table2[late],(Table2[ID]=B36)*(Table2[late]="yes")*(ISNUMBER(MATCH(Table2[att_date],INDIRECT(_xlfn.TEXTJOIN(,TRUE,"Fridays!A1:A",TEXT(Table35[حساب الحضور من اخر عدد مرات],"#"))),0)))))/F36,"")</f>
        <v/>
      </c>
      <c r="I36" s="77" t="str">
        <f>IF(B36&lt;&gt;"",_xlfn.XLOOKUP(B36,Table1[ID],Table1[tel2]),"")</f>
        <v/>
      </c>
      <c r="J36" s="77" t="str">
        <f>IF($B36&lt;&gt;"",_xlfn.XLOOKUP(B36,Table1[ID],Table1[address1]),"")</f>
        <v/>
      </c>
      <c r="K36" s="77" t="str">
        <f>IF($B36&lt;&gt;"",_xlfn.XLOOKUP(B36,Table1[ID],Table1[address2]),"")</f>
        <v/>
      </c>
      <c r="L36" s="77" t="str">
        <f>IF($B36&lt;&gt;"",_xlfn.XLOOKUP(B36,Table1[ID],Table1[address3]),"")</f>
        <v/>
      </c>
      <c r="M36" s="77" t="str">
        <f>IF($B36&lt;&gt;"",_xlfn.XLOOKUP(B36,Table1[ID],Table1[address4]),"")</f>
        <v/>
      </c>
      <c r="N36" s="77" t="str">
        <f>IF($B36&lt;&gt;"",_xlfn.XLOOKUP(B36,Table1[ID],Table1[address5]),"")</f>
        <v/>
      </c>
      <c r="O36" s="77" t="str">
        <f>IF($B36&lt;&gt;"",_xlfn.XLOOKUP(B36,Table1[ID],Table1[address7]),"")</f>
        <v/>
      </c>
      <c r="P36" s="77" t="str">
        <f>IF($B36&lt;&gt;"",_xlfn.XLOOKUP(B36,Table1[ID],Table1[address6]),"")</f>
        <v/>
      </c>
      <c r="Q36" s="76" t="str">
        <f>IF($B36&lt;&gt;"",_xlfn.XLOOKUP(B36,Table1[ID],Table1[bdate]),"")</f>
        <v/>
      </c>
      <c r="R36" s="77" t="str">
        <f>IF($B36&lt;&gt;"",_xlfn.XLOOKUP(B36,Table1[ID],Table1[con_father]),"")</f>
        <v/>
      </c>
      <c r="S36" s="77" t="str">
        <f>IF($B36&lt;&gt;"",_xlfn.XLOOKUP(B36,Table1[ID],Table1[notes]),"")</f>
        <v/>
      </c>
    </row>
    <row r="37" spans="1:19" s="3" customFormat="1">
      <c r="A37" s="72" t="str">
        <f>IF(B37&lt;&gt;"",IF(_xlfn.XLOOKUP(TEXT(B37,"#"),'Standard report'!$B$5:$B$505,'Standard report'!$C$5:$C$505,"nn")="Company","=HYPERLINK("&amp;""""&amp;"https://raw.githubusercontent.com/KyrillosMorgan/preparatory/main/"&amp;B37&amp;".jpg"&amp;""""&amp;",IMAGE("&amp;""""&amp;"https://raw.githubusercontent.com/KyrillosMorgan/preparatory/main/"&amp;B37&amp;".jpg"&amp;""""&amp;"))",""),"")</f>
        <v/>
      </c>
      <c r="B37" s="77"/>
      <c r="C37" s="77" t="str">
        <f>IF(B37&lt;&gt;"",_xlfn.XLOOKUP(B37,Table1[ID],Table1[fname]),"")</f>
        <v/>
      </c>
      <c r="D37" s="77" t="str">
        <f>IF(B37&lt;&gt;"",IF(_xlfn.FLOOR.MATH(B37,100)=0,"غير موزع",_xlfn.XLOOKUP(_xlfn.FLOOR.MATH(B37,100),Classes!$A$1:$A$8,Classes!$B$1:$B$8,"error")),"")</f>
        <v/>
      </c>
      <c r="E37" s="76" t="str" cm="1">
        <f t="array" ref="E37">IF((B37&lt;&gt;"")*(COUNTIF(Table2[ID],B37)&lt;&gt;0),INDEX(Attendance_sorted_S!$A$1:$CV$500,MATCH(B37,Attendance_sorted_S!$A$1:$A$500),COUNTIF(Table2[ID],B37)+1),"")</f>
        <v/>
      </c>
      <c r="F37" s="77" t="str" cm="1">
        <f t="array" aca="1" ref="F37" ca="1">IF(B37&lt;&gt;"",SUM(('Attendance table_S'!$A$2:$A$501=B37)*('Attendance table_S'!$B$2:$CW$501&lt;&gt;"")*('Attendance table_S'!$B$1:$CW$1&gt;DATE(YEAR(TODAY()),MONTH(TODAY()),DAY(TODAY())-MOD(WEEKDAY(TODAY())-6,7))-((Table35[حساب الحضور من اخر عدد مرات])*7))),"")</f>
        <v/>
      </c>
      <c r="G37" s="79" t="str" cm="1">
        <f t="array" ref="G37">IF(B37&lt;&gt;"",IF(F37*100/Table35[حساب الحضور من اخر عدد مرات]&gt;100,1,F37/Table35[حساب الحضور من اخر عدد مرات]),"")</f>
        <v/>
      </c>
      <c r="H37" s="79" t="str" cm="1">
        <f t="array" aca="1" ref="H37" ca="1">IF((B37&lt;&gt;"")*(F37&lt;&gt;0),COUNTA(_xlfn._xlws.FILTER(Table2[late],(Table2[ID]=B37)*(Table2[late]="yes")*(ISNUMBER(MATCH(Table2[att_date],INDIRECT(_xlfn.TEXTJOIN(,TRUE,"Fridays!A1:A",TEXT(Table35[حساب الحضور من اخر عدد مرات],"#"))),0)))))/F37,"")</f>
        <v/>
      </c>
      <c r="I37" s="77" t="str">
        <f>IF(B37&lt;&gt;"",_xlfn.XLOOKUP(B37,Table1[ID],Table1[tel2]),"")</f>
        <v/>
      </c>
      <c r="J37" s="77" t="str">
        <f>IF($B37&lt;&gt;"",_xlfn.XLOOKUP(B37,Table1[ID],Table1[address1]),"")</f>
        <v/>
      </c>
      <c r="K37" s="77" t="str">
        <f>IF($B37&lt;&gt;"",_xlfn.XLOOKUP(B37,Table1[ID],Table1[address2]),"")</f>
        <v/>
      </c>
      <c r="L37" s="77" t="str">
        <f>IF($B37&lt;&gt;"",_xlfn.XLOOKUP(B37,Table1[ID],Table1[address3]),"")</f>
        <v/>
      </c>
      <c r="M37" s="77" t="str">
        <f>IF($B37&lt;&gt;"",_xlfn.XLOOKUP(B37,Table1[ID],Table1[address4]),"")</f>
        <v/>
      </c>
      <c r="N37" s="77" t="str">
        <f>IF($B37&lt;&gt;"",_xlfn.XLOOKUP(B37,Table1[ID],Table1[address5]),"")</f>
        <v/>
      </c>
      <c r="O37" s="77" t="str">
        <f>IF($B37&lt;&gt;"",_xlfn.XLOOKUP(B37,Table1[ID],Table1[address7]),"")</f>
        <v/>
      </c>
      <c r="P37" s="77" t="str">
        <f>IF($B37&lt;&gt;"",_xlfn.XLOOKUP(B37,Table1[ID],Table1[address6]),"")</f>
        <v/>
      </c>
      <c r="Q37" s="76" t="str">
        <f>IF($B37&lt;&gt;"",_xlfn.XLOOKUP(B37,Table1[ID],Table1[bdate]),"")</f>
        <v/>
      </c>
      <c r="R37" s="77" t="str">
        <f>IF($B37&lt;&gt;"",_xlfn.XLOOKUP(B37,Table1[ID],Table1[con_father]),"")</f>
        <v/>
      </c>
      <c r="S37" s="77" t="str">
        <f>IF($B37&lt;&gt;"",_xlfn.XLOOKUP(B37,Table1[ID],Table1[notes]),"")</f>
        <v/>
      </c>
    </row>
    <row r="38" spans="1:19" s="3" customFormat="1">
      <c r="A38" s="72" t="str">
        <f>IF(B38&lt;&gt;"",IF(_xlfn.XLOOKUP(TEXT(B38,"#"),'Standard report'!$B$5:$B$505,'Standard report'!$C$5:$C$505,"nn")="Company","=HYPERLINK("&amp;""""&amp;"https://raw.githubusercontent.com/KyrillosMorgan/preparatory/main/"&amp;B38&amp;".jpg"&amp;""""&amp;",IMAGE("&amp;""""&amp;"https://raw.githubusercontent.com/KyrillosMorgan/preparatory/main/"&amp;B38&amp;".jpg"&amp;""""&amp;"))",""),"")</f>
        <v/>
      </c>
      <c r="B38" s="77"/>
      <c r="C38" s="77" t="str">
        <f>IF(B38&lt;&gt;"",_xlfn.XLOOKUP(B38,Table1[ID],Table1[fname]),"")</f>
        <v/>
      </c>
      <c r="D38" s="77" t="str">
        <f>IF(B38&lt;&gt;"",IF(_xlfn.FLOOR.MATH(B38,100)=0,"غير موزع",_xlfn.XLOOKUP(_xlfn.FLOOR.MATH(B38,100),Classes!$A$1:$A$8,Classes!$B$1:$B$8,"error")),"")</f>
        <v/>
      </c>
      <c r="E38" s="76" t="str" cm="1">
        <f t="array" ref="E38">IF((B38&lt;&gt;"")*(COUNTIF(Table2[ID],B38)&lt;&gt;0),INDEX(Attendance_sorted_S!$A$1:$CV$500,MATCH(B38,Attendance_sorted_S!$A$1:$A$500),COUNTIF(Table2[ID],B38)+1),"")</f>
        <v/>
      </c>
      <c r="F38" s="77" t="str" cm="1">
        <f t="array" aca="1" ref="F38" ca="1">IF(B38&lt;&gt;"",SUM(('Attendance table_S'!$A$2:$A$501=B38)*('Attendance table_S'!$B$2:$CW$501&lt;&gt;"")*('Attendance table_S'!$B$1:$CW$1&gt;DATE(YEAR(TODAY()),MONTH(TODAY()),DAY(TODAY())-MOD(WEEKDAY(TODAY())-6,7))-((Table35[حساب الحضور من اخر عدد مرات])*7))),"")</f>
        <v/>
      </c>
      <c r="G38" s="79" t="str" cm="1">
        <f t="array" ref="G38">IF(B38&lt;&gt;"",IF(F38*100/Table35[حساب الحضور من اخر عدد مرات]&gt;100,1,F38/Table35[حساب الحضور من اخر عدد مرات]),"")</f>
        <v/>
      </c>
      <c r="H38" s="79" t="str" cm="1">
        <f t="array" aca="1" ref="H38" ca="1">IF((B38&lt;&gt;"")*(F38&lt;&gt;0),COUNTA(_xlfn._xlws.FILTER(Table2[late],(Table2[ID]=B38)*(Table2[late]="yes")*(ISNUMBER(MATCH(Table2[att_date],INDIRECT(_xlfn.TEXTJOIN(,TRUE,"Fridays!A1:A",TEXT(Table35[حساب الحضور من اخر عدد مرات],"#"))),0)))))/F38,"")</f>
        <v/>
      </c>
      <c r="I38" s="77" t="str">
        <f>IF(B38&lt;&gt;"",_xlfn.XLOOKUP(B38,Table1[ID],Table1[tel2]),"")</f>
        <v/>
      </c>
      <c r="J38" s="77" t="str">
        <f>IF($B38&lt;&gt;"",_xlfn.XLOOKUP(B38,Table1[ID],Table1[address1]),"")</f>
        <v/>
      </c>
      <c r="K38" s="77" t="str">
        <f>IF($B38&lt;&gt;"",_xlfn.XLOOKUP(B38,Table1[ID],Table1[address2]),"")</f>
        <v/>
      </c>
      <c r="L38" s="77" t="str">
        <f>IF($B38&lt;&gt;"",_xlfn.XLOOKUP(B38,Table1[ID],Table1[address3]),"")</f>
        <v/>
      </c>
      <c r="M38" s="77" t="str">
        <f>IF($B38&lt;&gt;"",_xlfn.XLOOKUP(B38,Table1[ID],Table1[address4]),"")</f>
        <v/>
      </c>
      <c r="N38" s="77" t="str">
        <f>IF($B38&lt;&gt;"",_xlfn.XLOOKUP(B38,Table1[ID],Table1[address5]),"")</f>
        <v/>
      </c>
      <c r="O38" s="77" t="str">
        <f>IF($B38&lt;&gt;"",_xlfn.XLOOKUP(B38,Table1[ID],Table1[address7]),"")</f>
        <v/>
      </c>
      <c r="P38" s="77" t="str">
        <f>IF($B38&lt;&gt;"",_xlfn.XLOOKUP(B38,Table1[ID],Table1[address6]),"")</f>
        <v/>
      </c>
      <c r="Q38" s="76" t="str">
        <f>IF($B38&lt;&gt;"",_xlfn.XLOOKUP(B38,Table1[ID],Table1[bdate]),"")</f>
        <v/>
      </c>
      <c r="R38" s="77" t="str">
        <f>IF($B38&lt;&gt;"",_xlfn.XLOOKUP(B38,Table1[ID],Table1[con_father]),"")</f>
        <v/>
      </c>
      <c r="S38" s="77" t="str">
        <f>IF($B38&lt;&gt;"",_xlfn.XLOOKUP(B38,Table1[ID],Table1[notes]),"")</f>
        <v/>
      </c>
    </row>
    <row r="39" spans="1:19" s="3" customFormat="1">
      <c r="A39" s="72" t="str">
        <f>IF(B39&lt;&gt;"",IF(_xlfn.XLOOKUP(TEXT(B39,"#"),'Standard report'!$B$5:$B$505,'Standard report'!$C$5:$C$505,"nn")="Company","=HYPERLINK("&amp;""""&amp;"https://raw.githubusercontent.com/KyrillosMorgan/preparatory/main/"&amp;B39&amp;".jpg"&amp;""""&amp;",IMAGE("&amp;""""&amp;"https://raw.githubusercontent.com/KyrillosMorgan/preparatory/main/"&amp;B39&amp;".jpg"&amp;""""&amp;"))",""),"")</f>
        <v/>
      </c>
      <c r="B39" s="77"/>
      <c r="C39" s="77" t="str">
        <f>IF(B39&lt;&gt;"",_xlfn.XLOOKUP(B39,Table1[ID],Table1[fname]),"")</f>
        <v/>
      </c>
      <c r="D39" s="77" t="str">
        <f>IF(B39&lt;&gt;"",IF(_xlfn.FLOOR.MATH(B39,100)=0,"غير موزع",_xlfn.XLOOKUP(_xlfn.FLOOR.MATH(B39,100),Classes!$A$1:$A$8,Classes!$B$1:$B$8,"error")),"")</f>
        <v/>
      </c>
      <c r="E39" s="76" t="str" cm="1">
        <f t="array" ref="E39">IF((B39&lt;&gt;"")*(COUNTIF(Table2[ID],B39)&lt;&gt;0),INDEX(Attendance_sorted_S!$A$1:$CV$500,MATCH(B39,Attendance_sorted_S!$A$1:$A$500),COUNTIF(Table2[ID],B39)+1),"")</f>
        <v/>
      </c>
      <c r="F39" s="77" t="str" cm="1">
        <f t="array" aca="1" ref="F39" ca="1">IF(B39&lt;&gt;"",SUM(('Attendance table_S'!$A$2:$A$501=B39)*('Attendance table_S'!$B$2:$CW$501&lt;&gt;"")*('Attendance table_S'!$B$1:$CW$1&gt;DATE(YEAR(TODAY()),MONTH(TODAY()),DAY(TODAY())-MOD(WEEKDAY(TODAY())-6,7))-((Table35[حساب الحضور من اخر عدد مرات])*7))),"")</f>
        <v/>
      </c>
      <c r="G39" s="79" t="str" cm="1">
        <f t="array" ref="G39">IF(B39&lt;&gt;"",IF(F39*100/Table35[حساب الحضور من اخر عدد مرات]&gt;100,1,F39/Table35[حساب الحضور من اخر عدد مرات]),"")</f>
        <v/>
      </c>
      <c r="H39" s="79" t="str" cm="1">
        <f t="array" aca="1" ref="H39" ca="1">IF((B39&lt;&gt;"")*(F39&lt;&gt;0),COUNTA(_xlfn._xlws.FILTER(Table2[late],(Table2[ID]=B39)*(Table2[late]="yes")*(ISNUMBER(MATCH(Table2[att_date],INDIRECT(_xlfn.TEXTJOIN(,TRUE,"Fridays!A1:A",TEXT(Table35[حساب الحضور من اخر عدد مرات],"#"))),0)))))/F39,"")</f>
        <v/>
      </c>
      <c r="I39" s="77" t="str">
        <f>IF(B39&lt;&gt;"",_xlfn.XLOOKUP(B39,Table1[ID],Table1[tel2]),"")</f>
        <v/>
      </c>
      <c r="J39" s="77" t="str">
        <f>IF($B39&lt;&gt;"",_xlfn.XLOOKUP(B39,Table1[ID],Table1[address1]),"")</f>
        <v/>
      </c>
      <c r="K39" s="77" t="str">
        <f>IF($B39&lt;&gt;"",_xlfn.XLOOKUP(B39,Table1[ID],Table1[address2]),"")</f>
        <v/>
      </c>
      <c r="L39" s="77" t="str">
        <f>IF($B39&lt;&gt;"",_xlfn.XLOOKUP(B39,Table1[ID],Table1[address3]),"")</f>
        <v/>
      </c>
      <c r="M39" s="77" t="str">
        <f>IF($B39&lt;&gt;"",_xlfn.XLOOKUP(B39,Table1[ID],Table1[address4]),"")</f>
        <v/>
      </c>
      <c r="N39" s="77" t="str">
        <f>IF($B39&lt;&gt;"",_xlfn.XLOOKUP(B39,Table1[ID],Table1[address5]),"")</f>
        <v/>
      </c>
      <c r="O39" s="77" t="str">
        <f>IF($B39&lt;&gt;"",_xlfn.XLOOKUP(B39,Table1[ID],Table1[address7]),"")</f>
        <v/>
      </c>
      <c r="P39" s="77" t="str">
        <f>IF($B39&lt;&gt;"",_xlfn.XLOOKUP(B39,Table1[ID],Table1[address6]),"")</f>
        <v/>
      </c>
      <c r="Q39" s="76" t="str">
        <f>IF($B39&lt;&gt;"",_xlfn.XLOOKUP(B39,Table1[ID],Table1[bdate]),"")</f>
        <v/>
      </c>
      <c r="R39" s="77" t="str">
        <f>IF($B39&lt;&gt;"",_xlfn.XLOOKUP(B39,Table1[ID],Table1[con_father]),"")</f>
        <v/>
      </c>
      <c r="S39" s="77" t="str">
        <f>IF($B39&lt;&gt;"",_xlfn.XLOOKUP(B39,Table1[ID],Table1[notes]),"")</f>
        <v/>
      </c>
    </row>
    <row r="40" spans="1:19" s="3" customFormat="1">
      <c r="A40" s="72" t="str">
        <f>IF(B40&lt;&gt;"",IF(_xlfn.XLOOKUP(TEXT(B40,"#"),'Standard report'!$B$5:$B$505,'Standard report'!$C$5:$C$505,"nn")="Company","=HYPERLINK("&amp;""""&amp;"https://raw.githubusercontent.com/KyrillosMorgan/preparatory/main/"&amp;B40&amp;".jpg"&amp;""""&amp;",IMAGE("&amp;""""&amp;"https://raw.githubusercontent.com/KyrillosMorgan/preparatory/main/"&amp;B40&amp;".jpg"&amp;""""&amp;"))",""),"")</f>
        <v/>
      </c>
      <c r="B40" s="77"/>
      <c r="C40" s="77" t="str">
        <f>IF(B40&lt;&gt;"",_xlfn.XLOOKUP(B40,Table1[ID],Table1[fname]),"")</f>
        <v/>
      </c>
      <c r="D40" s="77" t="str">
        <f>IF(B40&lt;&gt;"",IF(_xlfn.FLOOR.MATH(B40,100)=0,"غير موزع",_xlfn.XLOOKUP(_xlfn.FLOOR.MATH(B40,100),Classes!$A$1:$A$8,Classes!$B$1:$B$8,"error")),"")</f>
        <v/>
      </c>
      <c r="E40" s="76" t="str" cm="1">
        <f t="array" ref="E40">IF((B40&lt;&gt;"")*(COUNTIF(Table2[ID],B40)&lt;&gt;0),INDEX(Attendance_sorted_S!$A$1:$CV$500,MATCH(B40,Attendance_sorted_S!$A$1:$A$500),COUNTIF(Table2[ID],B40)+1),"")</f>
        <v/>
      </c>
      <c r="F40" s="77" t="str" cm="1">
        <f t="array" aca="1" ref="F40" ca="1">IF(B40&lt;&gt;"",SUM(('Attendance table_S'!$A$2:$A$501=B40)*('Attendance table_S'!$B$2:$CW$501&lt;&gt;"")*('Attendance table_S'!$B$1:$CW$1&gt;DATE(YEAR(TODAY()),MONTH(TODAY()),DAY(TODAY())-MOD(WEEKDAY(TODAY())-6,7))-((Table35[حساب الحضور من اخر عدد مرات])*7))),"")</f>
        <v/>
      </c>
      <c r="G40" s="79" t="str" cm="1">
        <f t="array" ref="G40">IF(B40&lt;&gt;"",IF(F40*100/Table35[حساب الحضور من اخر عدد مرات]&gt;100,1,F40/Table35[حساب الحضور من اخر عدد مرات]),"")</f>
        <v/>
      </c>
      <c r="H40" s="79" t="str" cm="1">
        <f t="array" aca="1" ref="H40" ca="1">IF((B40&lt;&gt;"")*(F40&lt;&gt;0),COUNTA(_xlfn._xlws.FILTER(Table2[late],(Table2[ID]=B40)*(Table2[late]="yes")*(ISNUMBER(MATCH(Table2[att_date],INDIRECT(_xlfn.TEXTJOIN(,TRUE,"Fridays!A1:A",TEXT(Table35[حساب الحضور من اخر عدد مرات],"#"))),0)))))/F40,"")</f>
        <v/>
      </c>
      <c r="I40" s="77" t="str">
        <f>IF(B40&lt;&gt;"",_xlfn.XLOOKUP(B40,Table1[ID],Table1[tel2]),"")</f>
        <v/>
      </c>
      <c r="J40" s="77" t="str">
        <f>IF($B40&lt;&gt;"",_xlfn.XLOOKUP(B40,Table1[ID],Table1[address1]),"")</f>
        <v/>
      </c>
      <c r="K40" s="77" t="str">
        <f>IF($B40&lt;&gt;"",_xlfn.XLOOKUP(B40,Table1[ID],Table1[address2]),"")</f>
        <v/>
      </c>
      <c r="L40" s="77" t="str">
        <f>IF($B40&lt;&gt;"",_xlfn.XLOOKUP(B40,Table1[ID],Table1[address3]),"")</f>
        <v/>
      </c>
      <c r="M40" s="77" t="str">
        <f>IF($B40&lt;&gt;"",_xlfn.XLOOKUP(B40,Table1[ID],Table1[address4]),"")</f>
        <v/>
      </c>
      <c r="N40" s="77" t="str">
        <f>IF($B40&lt;&gt;"",_xlfn.XLOOKUP(B40,Table1[ID],Table1[address5]),"")</f>
        <v/>
      </c>
      <c r="O40" s="77" t="str">
        <f>IF($B40&lt;&gt;"",_xlfn.XLOOKUP(B40,Table1[ID],Table1[address7]),"")</f>
        <v/>
      </c>
      <c r="P40" s="77" t="str">
        <f>IF($B40&lt;&gt;"",_xlfn.XLOOKUP(B40,Table1[ID],Table1[address6]),"")</f>
        <v/>
      </c>
      <c r="Q40" s="76" t="str">
        <f>IF($B40&lt;&gt;"",_xlfn.XLOOKUP(B40,Table1[ID],Table1[bdate]),"")</f>
        <v/>
      </c>
      <c r="R40" s="77" t="str">
        <f>IF($B40&lt;&gt;"",_xlfn.XLOOKUP(B40,Table1[ID],Table1[con_father]),"")</f>
        <v/>
      </c>
      <c r="S40" s="77" t="str">
        <f>IF($B40&lt;&gt;"",_xlfn.XLOOKUP(B40,Table1[ID],Table1[notes]),"")</f>
        <v/>
      </c>
    </row>
    <row r="41" spans="1:19" s="3" customFormat="1">
      <c r="A41" s="72" t="str">
        <f>IF(B41&lt;&gt;"",IF(_xlfn.XLOOKUP(TEXT(B41,"#"),'Standard report'!$B$5:$B$505,'Standard report'!$C$5:$C$505,"nn")="Company","=HYPERLINK("&amp;""""&amp;"https://raw.githubusercontent.com/KyrillosMorgan/preparatory/main/"&amp;B41&amp;".jpg"&amp;""""&amp;",IMAGE("&amp;""""&amp;"https://raw.githubusercontent.com/KyrillosMorgan/preparatory/main/"&amp;B41&amp;".jpg"&amp;""""&amp;"))",""),"")</f>
        <v/>
      </c>
      <c r="B41" s="77"/>
      <c r="C41" s="77" t="str">
        <f>IF(B41&lt;&gt;"",_xlfn.XLOOKUP(B41,Table1[ID],Table1[fname]),"")</f>
        <v/>
      </c>
      <c r="D41" s="77" t="str">
        <f>IF(B41&lt;&gt;"",IF(_xlfn.FLOOR.MATH(B41,100)=0,"غير موزع",_xlfn.XLOOKUP(_xlfn.FLOOR.MATH(B41,100),Classes!$A$1:$A$8,Classes!$B$1:$B$8,"error")),"")</f>
        <v/>
      </c>
      <c r="E41" s="76" t="str" cm="1">
        <f t="array" ref="E41">IF((B41&lt;&gt;"")*(COUNTIF(Table2[ID],B41)&lt;&gt;0),INDEX(Attendance_sorted_S!$A$1:$CV$500,MATCH(B41,Attendance_sorted_S!$A$1:$A$500),COUNTIF(Table2[ID],B41)+1),"")</f>
        <v/>
      </c>
      <c r="F41" s="77" t="str" cm="1">
        <f t="array" aca="1" ref="F41" ca="1">IF(B41&lt;&gt;"",SUM(('Attendance table_S'!$A$2:$A$501=B41)*('Attendance table_S'!$B$2:$CW$501&lt;&gt;"")*('Attendance table_S'!$B$1:$CW$1&gt;DATE(YEAR(TODAY()),MONTH(TODAY()),DAY(TODAY())-MOD(WEEKDAY(TODAY())-6,7))-((Table35[حساب الحضور من اخر عدد مرات])*7))),"")</f>
        <v/>
      </c>
      <c r="G41" s="79" t="str" cm="1">
        <f t="array" ref="G41">IF(B41&lt;&gt;"",IF(F41*100/Table35[حساب الحضور من اخر عدد مرات]&gt;100,1,F41/Table35[حساب الحضور من اخر عدد مرات]),"")</f>
        <v/>
      </c>
      <c r="H41" s="79" t="str" cm="1">
        <f t="array" aca="1" ref="H41" ca="1">IF((B41&lt;&gt;"")*(F41&lt;&gt;0),COUNTA(_xlfn._xlws.FILTER(Table2[late],(Table2[ID]=B41)*(Table2[late]="yes")*(ISNUMBER(MATCH(Table2[att_date],INDIRECT(_xlfn.TEXTJOIN(,TRUE,"Fridays!A1:A",TEXT(Table35[حساب الحضور من اخر عدد مرات],"#"))),0)))))/F41,"")</f>
        <v/>
      </c>
      <c r="I41" s="77" t="str">
        <f>IF(B41&lt;&gt;"",_xlfn.XLOOKUP(B41,Table1[ID],Table1[tel2]),"")</f>
        <v/>
      </c>
      <c r="J41" s="77" t="str">
        <f>IF($B41&lt;&gt;"",_xlfn.XLOOKUP(B41,Table1[ID],Table1[address1]),"")</f>
        <v/>
      </c>
      <c r="K41" s="77" t="str">
        <f>IF($B41&lt;&gt;"",_xlfn.XLOOKUP(B41,Table1[ID],Table1[address2]),"")</f>
        <v/>
      </c>
      <c r="L41" s="77" t="str">
        <f>IF($B41&lt;&gt;"",_xlfn.XLOOKUP(B41,Table1[ID],Table1[address3]),"")</f>
        <v/>
      </c>
      <c r="M41" s="77" t="str">
        <f>IF($B41&lt;&gt;"",_xlfn.XLOOKUP(B41,Table1[ID],Table1[address4]),"")</f>
        <v/>
      </c>
      <c r="N41" s="77" t="str">
        <f>IF($B41&lt;&gt;"",_xlfn.XLOOKUP(B41,Table1[ID],Table1[address5]),"")</f>
        <v/>
      </c>
      <c r="O41" s="77" t="str">
        <f>IF($B41&lt;&gt;"",_xlfn.XLOOKUP(B41,Table1[ID],Table1[address7]),"")</f>
        <v/>
      </c>
      <c r="P41" s="77" t="str">
        <f>IF($B41&lt;&gt;"",_xlfn.XLOOKUP(B41,Table1[ID],Table1[address6]),"")</f>
        <v/>
      </c>
      <c r="Q41" s="76" t="str">
        <f>IF($B41&lt;&gt;"",_xlfn.XLOOKUP(B41,Table1[ID],Table1[bdate]),"")</f>
        <v/>
      </c>
      <c r="R41" s="77" t="str">
        <f>IF($B41&lt;&gt;"",_xlfn.XLOOKUP(B41,Table1[ID],Table1[con_father]),"")</f>
        <v/>
      </c>
      <c r="S41" s="77" t="str">
        <f>IF($B41&lt;&gt;"",_xlfn.XLOOKUP(B41,Table1[ID],Table1[notes]),"")</f>
        <v/>
      </c>
    </row>
    <row r="42" spans="1:19" s="3" customFormat="1">
      <c r="A42" s="72" t="str">
        <f>IF(B42&lt;&gt;"",IF(_xlfn.XLOOKUP(TEXT(B42,"#"),'Standard report'!$B$5:$B$505,'Standard report'!$C$5:$C$505,"nn")="Company","=HYPERLINK("&amp;""""&amp;"https://raw.githubusercontent.com/KyrillosMorgan/preparatory/main/"&amp;B42&amp;".jpg"&amp;""""&amp;",IMAGE("&amp;""""&amp;"https://raw.githubusercontent.com/KyrillosMorgan/preparatory/main/"&amp;B42&amp;".jpg"&amp;""""&amp;"))",""),"")</f>
        <v/>
      </c>
      <c r="B42" s="77"/>
      <c r="C42" s="77" t="str">
        <f>IF(B42&lt;&gt;"",_xlfn.XLOOKUP(B42,Table1[ID],Table1[fname]),"")</f>
        <v/>
      </c>
      <c r="D42" s="77" t="str">
        <f>IF(B42&lt;&gt;"",IF(_xlfn.FLOOR.MATH(B42,100)=0,"غير موزع",_xlfn.XLOOKUP(_xlfn.FLOOR.MATH(B42,100),Classes!$A$1:$A$8,Classes!$B$1:$B$8,"error")),"")</f>
        <v/>
      </c>
      <c r="E42" s="76" t="str" cm="1">
        <f t="array" ref="E42">IF((B42&lt;&gt;"")*(COUNTIF(Table2[ID],B42)&lt;&gt;0),INDEX(Attendance_sorted_S!$A$1:$CV$500,MATCH(B42,Attendance_sorted_S!$A$1:$A$500),COUNTIF(Table2[ID],B42)+1),"")</f>
        <v/>
      </c>
      <c r="F42" s="77" t="str" cm="1">
        <f t="array" aca="1" ref="F42" ca="1">IF(B42&lt;&gt;"",SUM(('Attendance table_S'!$A$2:$A$501=B42)*('Attendance table_S'!$B$2:$CW$501&lt;&gt;"")*('Attendance table_S'!$B$1:$CW$1&gt;DATE(YEAR(TODAY()),MONTH(TODAY()),DAY(TODAY())-MOD(WEEKDAY(TODAY())-6,7))-((Table35[حساب الحضور من اخر عدد مرات])*7))),"")</f>
        <v/>
      </c>
      <c r="G42" s="79" t="str" cm="1">
        <f t="array" ref="G42">IF(B42&lt;&gt;"",IF(F42*100/Table35[حساب الحضور من اخر عدد مرات]&gt;100,1,F42/Table35[حساب الحضور من اخر عدد مرات]),"")</f>
        <v/>
      </c>
      <c r="H42" s="79" t="str" cm="1">
        <f t="array" aca="1" ref="H42" ca="1">IF((B42&lt;&gt;"")*(F42&lt;&gt;0),COUNTA(_xlfn._xlws.FILTER(Table2[late],(Table2[ID]=B42)*(Table2[late]="yes")*(ISNUMBER(MATCH(Table2[att_date],INDIRECT(_xlfn.TEXTJOIN(,TRUE,"Fridays!A1:A",TEXT(Table35[حساب الحضور من اخر عدد مرات],"#"))),0)))))/F42,"")</f>
        <v/>
      </c>
      <c r="I42" s="77" t="str">
        <f>IF(B42&lt;&gt;"",_xlfn.XLOOKUP(B42,Table1[ID],Table1[tel2]),"")</f>
        <v/>
      </c>
      <c r="J42" s="77" t="str">
        <f>IF($B42&lt;&gt;"",_xlfn.XLOOKUP(B42,Table1[ID],Table1[address1]),"")</f>
        <v/>
      </c>
      <c r="K42" s="77" t="str">
        <f>IF($B42&lt;&gt;"",_xlfn.XLOOKUP(B42,Table1[ID],Table1[address2]),"")</f>
        <v/>
      </c>
      <c r="L42" s="77" t="str">
        <f>IF($B42&lt;&gt;"",_xlfn.XLOOKUP(B42,Table1[ID],Table1[address3]),"")</f>
        <v/>
      </c>
      <c r="M42" s="77" t="str">
        <f>IF($B42&lt;&gt;"",_xlfn.XLOOKUP(B42,Table1[ID],Table1[address4]),"")</f>
        <v/>
      </c>
      <c r="N42" s="77" t="str">
        <f>IF($B42&lt;&gt;"",_xlfn.XLOOKUP(B42,Table1[ID],Table1[address5]),"")</f>
        <v/>
      </c>
      <c r="O42" s="77" t="str">
        <f>IF($B42&lt;&gt;"",_xlfn.XLOOKUP(B42,Table1[ID],Table1[address7]),"")</f>
        <v/>
      </c>
      <c r="P42" s="77" t="str">
        <f>IF($B42&lt;&gt;"",_xlfn.XLOOKUP(B42,Table1[ID],Table1[address6]),"")</f>
        <v/>
      </c>
      <c r="Q42" s="76" t="str">
        <f>IF($B42&lt;&gt;"",_xlfn.XLOOKUP(B42,Table1[ID],Table1[bdate]),"")</f>
        <v/>
      </c>
      <c r="R42" s="77" t="str">
        <f>IF($B42&lt;&gt;"",_xlfn.XLOOKUP(B42,Table1[ID],Table1[con_father]),"")</f>
        <v/>
      </c>
      <c r="S42" s="77" t="str">
        <f>IF($B42&lt;&gt;"",_xlfn.XLOOKUP(B42,Table1[ID],Table1[notes]),"")</f>
        <v/>
      </c>
    </row>
    <row r="43" spans="1:19" s="3" customFormat="1">
      <c r="A43" s="72" t="str">
        <f>IF(B43&lt;&gt;"",IF(_xlfn.XLOOKUP(TEXT(B43,"#"),'Standard report'!$B$5:$B$505,'Standard report'!$C$5:$C$505,"nn")="Company","=HYPERLINK("&amp;""""&amp;"https://raw.githubusercontent.com/KyrillosMorgan/preparatory/main/"&amp;B43&amp;".jpg"&amp;""""&amp;",IMAGE("&amp;""""&amp;"https://raw.githubusercontent.com/KyrillosMorgan/preparatory/main/"&amp;B43&amp;".jpg"&amp;""""&amp;"))",""),"")</f>
        <v/>
      </c>
      <c r="B43" s="77"/>
      <c r="C43" s="77" t="str">
        <f>IF(B43&lt;&gt;"",_xlfn.XLOOKUP(B43,Table1[ID],Table1[fname]),"")</f>
        <v/>
      </c>
      <c r="D43" s="77" t="str">
        <f>IF(B43&lt;&gt;"",IF(_xlfn.FLOOR.MATH(B43,100)=0,"غير موزع",_xlfn.XLOOKUP(_xlfn.FLOOR.MATH(B43,100),Classes!$A$1:$A$8,Classes!$B$1:$B$8,"error")),"")</f>
        <v/>
      </c>
      <c r="E43" s="76" t="str" cm="1">
        <f t="array" ref="E43">IF((B43&lt;&gt;"")*(COUNTIF(Table2[ID],B43)&lt;&gt;0),INDEX(Attendance_sorted_S!$A$1:$CV$500,MATCH(B43,Attendance_sorted_S!$A$1:$A$500),COUNTIF(Table2[ID],B43)+1),"")</f>
        <v/>
      </c>
      <c r="F43" s="77" t="str" cm="1">
        <f t="array" aca="1" ref="F43" ca="1">IF(B43&lt;&gt;"",SUM(('Attendance table_S'!$A$2:$A$501=B43)*('Attendance table_S'!$B$2:$CW$501&lt;&gt;"")*('Attendance table_S'!$B$1:$CW$1&gt;DATE(YEAR(TODAY()),MONTH(TODAY()),DAY(TODAY())-MOD(WEEKDAY(TODAY())-6,7))-((Table35[حساب الحضور من اخر عدد مرات])*7))),"")</f>
        <v/>
      </c>
      <c r="G43" s="79" t="str" cm="1">
        <f t="array" ref="G43">IF(B43&lt;&gt;"",IF(F43*100/Table35[حساب الحضور من اخر عدد مرات]&gt;100,1,F43/Table35[حساب الحضور من اخر عدد مرات]),"")</f>
        <v/>
      </c>
      <c r="H43" s="79" t="str" cm="1">
        <f t="array" aca="1" ref="H43" ca="1">IF((B43&lt;&gt;"")*(F43&lt;&gt;0),COUNTA(_xlfn._xlws.FILTER(Table2[late],(Table2[ID]=B43)*(Table2[late]="yes")*(ISNUMBER(MATCH(Table2[att_date],INDIRECT(_xlfn.TEXTJOIN(,TRUE,"Fridays!A1:A",TEXT(Table35[حساب الحضور من اخر عدد مرات],"#"))),0)))))/F43,"")</f>
        <v/>
      </c>
      <c r="I43" s="77" t="str">
        <f>IF(B43&lt;&gt;"",_xlfn.XLOOKUP(B43,Table1[ID],Table1[tel2]),"")</f>
        <v/>
      </c>
      <c r="J43" s="77" t="str">
        <f>IF($B43&lt;&gt;"",_xlfn.XLOOKUP(B43,Table1[ID],Table1[address1]),"")</f>
        <v/>
      </c>
      <c r="K43" s="77" t="str">
        <f>IF($B43&lt;&gt;"",_xlfn.XLOOKUP(B43,Table1[ID],Table1[address2]),"")</f>
        <v/>
      </c>
      <c r="L43" s="77" t="str">
        <f>IF($B43&lt;&gt;"",_xlfn.XLOOKUP(B43,Table1[ID],Table1[address3]),"")</f>
        <v/>
      </c>
      <c r="M43" s="77" t="str">
        <f>IF($B43&lt;&gt;"",_xlfn.XLOOKUP(B43,Table1[ID],Table1[address4]),"")</f>
        <v/>
      </c>
      <c r="N43" s="77" t="str">
        <f>IF($B43&lt;&gt;"",_xlfn.XLOOKUP(B43,Table1[ID],Table1[address5]),"")</f>
        <v/>
      </c>
      <c r="O43" s="77" t="str">
        <f>IF($B43&lt;&gt;"",_xlfn.XLOOKUP(B43,Table1[ID],Table1[address7]),"")</f>
        <v/>
      </c>
      <c r="P43" s="77" t="str">
        <f>IF($B43&lt;&gt;"",_xlfn.XLOOKUP(B43,Table1[ID],Table1[address6]),"")</f>
        <v/>
      </c>
      <c r="Q43" s="76" t="str">
        <f>IF($B43&lt;&gt;"",_xlfn.XLOOKUP(B43,Table1[ID],Table1[bdate]),"")</f>
        <v/>
      </c>
      <c r="R43" s="77" t="str">
        <f>IF($B43&lt;&gt;"",_xlfn.XLOOKUP(B43,Table1[ID],Table1[con_father]),"")</f>
        <v/>
      </c>
      <c r="S43" s="77" t="str">
        <f>IF($B43&lt;&gt;"",_xlfn.XLOOKUP(B43,Table1[ID],Table1[notes]),"")</f>
        <v/>
      </c>
    </row>
    <row r="44" spans="1:19" s="3" customFormat="1">
      <c r="A44" s="72" t="str">
        <f>IF(B44&lt;&gt;"",IF(_xlfn.XLOOKUP(TEXT(B44,"#"),'Standard report'!$B$5:$B$505,'Standard report'!$C$5:$C$505,"nn")="Company","=HYPERLINK("&amp;""""&amp;"https://raw.githubusercontent.com/KyrillosMorgan/preparatory/main/"&amp;B44&amp;".jpg"&amp;""""&amp;",IMAGE("&amp;""""&amp;"https://raw.githubusercontent.com/KyrillosMorgan/preparatory/main/"&amp;B44&amp;".jpg"&amp;""""&amp;"))",""),"")</f>
        <v/>
      </c>
      <c r="B44" s="77"/>
      <c r="C44" s="77" t="str">
        <f>IF(B44&lt;&gt;"",_xlfn.XLOOKUP(B44,Table1[ID],Table1[fname]),"")</f>
        <v/>
      </c>
      <c r="D44" s="77" t="str">
        <f>IF(B44&lt;&gt;"",IF(_xlfn.FLOOR.MATH(B44,100)=0,"غير موزع",_xlfn.XLOOKUP(_xlfn.FLOOR.MATH(B44,100),Classes!$A$1:$A$8,Classes!$B$1:$B$8,"error")),"")</f>
        <v/>
      </c>
      <c r="E44" s="76" t="str" cm="1">
        <f t="array" ref="E44">IF((B44&lt;&gt;"")*(COUNTIF(Table2[ID],B44)&lt;&gt;0),INDEX(Attendance_sorted_S!$A$1:$CV$500,MATCH(B44,Attendance_sorted_S!$A$1:$A$500),COUNTIF(Table2[ID],B44)+1),"")</f>
        <v/>
      </c>
      <c r="F44" s="77" t="str" cm="1">
        <f t="array" aca="1" ref="F44" ca="1">IF(B44&lt;&gt;"",SUM(('Attendance table_S'!$A$2:$A$501=B44)*('Attendance table_S'!$B$2:$CW$501&lt;&gt;"")*('Attendance table_S'!$B$1:$CW$1&gt;DATE(YEAR(TODAY()),MONTH(TODAY()),DAY(TODAY())-MOD(WEEKDAY(TODAY())-6,7))-((Table35[حساب الحضور من اخر عدد مرات])*7))),"")</f>
        <v/>
      </c>
      <c r="G44" s="79" t="str" cm="1">
        <f t="array" ref="G44">IF(B44&lt;&gt;"",IF(F44*100/Table35[حساب الحضور من اخر عدد مرات]&gt;100,1,F44/Table35[حساب الحضور من اخر عدد مرات]),"")</f>
        <v/>
      </c>
      <c r="H44" s="79" t="str" cm="1">
        <f t="array" aca="1" ref="H44" ca="1">IF((B44&lt;&gt;"")*(F44&lt;&gt;0),COUNTA(_xlfn._xlws.FILTER(Table2[late],(Table2[ID]=B44)*(Table2[late]="yes")*(ISNUMBER(MATCH(Table2[att_date],INDIRECT(_xlfn.TEXTJOIN(,TRUE,"Fridays!A1:A",TEXT(Table35[حساب الحضور من اخر عدد مرات],"#"))),0)))))/F44,"")</f>
        <v/>
      </c>
      <c r="I44" s="77" t="str">
        <f>IF(B44&lt;&gt;"",_xlfn.XLOOKUP(B44,Table1[ID],Table1[tel2]),"")</f>
        <v/>
      </c>
      <c r="J44" s="77" t="str">
        <f>IF($B44&lt;&gt;"",_xlfn.XLOOKUP(B44,Table1[ID],Table1[address1]),"")</f>
        <v/>
      </c>
      <c r="K44" s="77" t="str">
        <f>IF($B44&lt;&gt;"",_xlfn.XLOOKUP(B44,Table1[ID],Table1[address2]),"")</f>
        <v/>
      </c>
      <c r="L44" s="77" t="str">
        <f>IF($B44&lt;&gt;"",_xlfn.XLOOKUP(B44,Table1[ID],Table1[address3]),"")</f>
        <v/>
      </c>
      <c r="M44" s="77" t="str">
        <f>IF($B44&lt;&gt;"",_xlfn.XLOOKUP(B44,Table1[ID],Table1[address4]),"")</f>
        <v/>
      </c>
      <c r="N44" s="77" t="str">
        <f>IF($B44&lt;&gt;"",_xlfn.XLOOKUP(B44,Table1[ID],Table1[address5]),"")</f>
        <v/>
      </c>
      <c r="O44" s="77" t="str">
        <f>IF($B44&lt;&gt;"",_xlfn.XLOOKUP(B44,Table1[ID],Table1[address7]),"")</f>
        <v/>
      </c>
      <c r="P44" s="77" t="str">
        <f>IF($B44&lt;&gt;"",_xlfn.XLOOKUP(B44,Table1[ID],Table1[address6]),"")</f>
        <v/>
      </c>
      <c r="Q44" s="76" t="str">
        <f>IF($B44&lt;&gt;"",_xlfn.XLOOKUP(B44,Table1[ID],Table1[bdate]),"")</f>
        <v/>
      </c>
      <c r="R44" s="77" t="str">
        <f>IF($B44&lt;&gt;"",_xlfn.XLOOKUP(B44,Table1[ID],Table1[con_father]),"")</f>
        <v/>
      </c>
      <c r="S44" s="77" t="str">
        <f>IF($B44&lt;&gt;"",_xlfn.XLOOKUP(B44,Table1[ID],Table1[notes]),"")</f>
        <v/>
      </c>
    </row>
    <row r="45" spans="1:19" s="3" customFormat="1">
      <c r="A45" s="72" t="str">
        <f>IF(B45&lt;&gt;"",IF(_xlfn.XLOOKUP(TEXT(B45,"#"),'Standard report'!$B$5:$B$505,'Standard report'!$C$5:$C$505,"nn")="Company","=HYPERLINK("&amp;""""&amp;"https://raw.githubusercontent.com/KyrillosMorgan/preparatory/main/"&amp;B45&amp;".jpg"&amp;""""&amp;",IMAGE("&amp;""""&amp;"https://raw.githubusercontent.com/KyrillosMorgan/preparatory/main/"&amp;B45&amp;".jpg"&amp;""""&amp;"))",""),"")</f>
        <v/>
      </c>
      <c r="B45" s="77"/>
      <c r="C45" s="77" t="str">
        <f>IF(B45&lt;&gt;"",_xlfn.XLOOKUP(B45,Table1[ID],Table1[fname]),"")</f>
        <v/>
      </c>
      <c r="D45" s="77" t="str">
        <f>IF(B45&lt;&gt;"",IF(_xlfn.FLOOR.MATH(B45,100)=0,"غير موزع",_xlfn.XLOOKUP(_xlfn.FLOOR.MATH(B45,100),Classes!$A$1:$A$8,Classes!$B$1:$B$8,"error")),"")</f>
        <v/>
      </c>
      <c r="E45" s="76" t="str" cm="1">
        <f t="array" ref="E45">IF((B45&lt;&gt;"")*(COUNTIF(Table2[ID],B45)&lt;&gt;0),INDEX(Attendance_sorted_S!$A$1:$CV$500,MATCH(B45,Attendance_sorted_S!$A$1:$A$500),COUNTIF(Table2[ID],B45)+1),"")</f>
        <v/>
      </c>
      <c r="F45" s="77" t="str" cm="1">
        <f t="array" aca="1" ref="F45" ca="1">IF(B45&lt;&gt;"",SUM(('Attendance table_S'!$A$2:$A$501=B45)*('Attendance table_S'!$B$2:$CW$501&lt;&gt;"")*('Attendance table_S'!$B$1:$CW$1&gt;DATE(YEAR(TODAY()),MONTH(TODAY()),DAY(TODAY())-MOD(WEEKDAY(TODAY())-6,7))-((Table35[حساب الحضور من اخر عدد مرات])*7))),"")</f>
        <v/>
      </c>
      <c r="G45" s="79" t="str" cm="1">
        <f t="array" ref="G45">IF(B45&lt;&gt;"",IF(F45*100/Table35[حساب الحضور من اخر عدد مرات]&gt;100,1,F45/Table35[حساب الحضور من اخر عدد مرات]),"")</f>
        <v/>
      </c>
      <c r="H45" s="79" t="str" cm="1">
        <f t="array" aca="1" ref="H45" ca="1">IF((B45&lt;&gt;"")*(F45&lt;&gt;0),COUNTA(_xlfn._xlws.FILTER(Table2[late],(Table2[ID]=B45)*(Table2[late]="yes")*(ISNUMBER(MATCH(Table2[att_date],INDIRECT(_xlfn.TEXTJOIN(,TRUE,"Fridays!A1:A",TEXT(Table35[حساب الحضور من اخر عدد مرات],"#"))),0)))))/F45,"")</f>
        <v/>
      </c>
      <c r="I45" s="77" t="str">
        <f>IF(B45&lt;&gt;"",_xlfn.XLOOKUP(B45,Table1[ID],Table1[tel2]),"")</f>
        <v/>
      </c>
      <c r="J45" s="77" t="str">
        <f>IF($B45&lt;&gt;"",_xlfn.XLOOKUP(B45,Table1[ID],Table1[address1]),"")</f>
        <v/>
      </c>
      <c r="K45" s="77" t="str">
        <f>IF($B45&lt;&gt;"",_xlfn.XLOOKUP(B45,Table1[ID],Table1[address2]),"")</f>
        <v/>
      </c>
      <c r="L45" s="77" t="str">
        <f>IF($B45&lt;&gt;"",_xlfn.XLOOKUP(B45,Table1[ID],Table1[address3]),"")</f>
        <v/>
      </c>
      <c r="M45" s="77" t="str">
        <f>IF($B45&lt;&gt;"",_xlfn.XLOOKUP(B45,Table1[ID],Table1[address4]),"")</f>
        <v/>
      </c>
      <c r="N45" s="77" t="str">
        <f>IF($B45&lt;&gt;"",_xlfn.XLOOKUP(B45,Table1[ID],Table1[address5]),"")</f>
        <v/>
      </c>
      <c r="O45" s="77" t="str">
        <f>IF($B45&lt;&gt;"",_xlfn.XLOOKUP(B45,Table1[ID],Table1[address7]),"")</f>
        <v/>
      </c>
      <c r="P45" s="77" t="str">
        <f>IF($B45&lt;&gt;"",_xlfn.XLOOKUP(B45,Table1[ID],Table1[address6]),"")</f>
        <v/>
      </c>
      <c r="Q45" s="76" t="str">
        <f>IF($B45&lt;&gt;"",_xlfn.XLOOKUP(B45,Table1[ID],Table1[bdate]),"")</f>
        <v/>
      </c>
      <c r="R45" s="77" t="str">
        <f>IF($B45&lt;&gt;"",_xlfn.XLOOKUP(B45,Table1[ID],Table1[con_father]),"")</f>
        <v/>
      </c>
      <c r="S45" s="77" t="str">
        <f>IF($B45&lt;&gt;"",_xlfn.XLOOKUP(B45,Table1[ID],Table1[notes]),"")</f>
        <v/>
      </c>
    </row>
    <row r="46" spans="1:19" s="3" customFormat="1">
      <c r="A46" s="72" t="str">
        <f>IF(B46&lt;&gt;"",IF(_xlfn.XLOOKUP(TEXT(B46,"#"),'Standard report'!$B$5:$B$505,'Standard report'!$C$5:$C$505,"nn")="Company","=HYPERLINK("&amp;""""&amp;"https://raw.githubusercontent.com/KyrillosMorgan/preparatory/main/"&amp;B46&amp;".jpg"&amp;""""&amp;",IMAGE("&amp;""""&amp;"https://raw.githubusercontent.com/KyrillosMorgan/preparatory/main/"&amp;B46&amp;".jpg"&amp;""""&amp;"))",""),"")</f>
        <v/>
      </c>
      <c r="B46" s="77"/>
      <c r="C46" s="77" t="str">
        <f>IF(B46&lt;&gt;"",_xlfn.XLOOKUP(B46,Table1[ID],Table1[fname]),"")</f>
        <v/>
      </c>
      <c r="D46" s="77" t="str">
        <f>IF(B46&lt;&gt;"",IF(_xlfn.FLOOR.MATH(B46,100)=0,"غير موزع",_xlfn.XLOOKUP(_xlfn.FLOOR.MATH(B46,100),Classes!$A$1:$A$8,Classes!$B$1:$B$8,"error")),"")</f>
        <v/>
      </c>
      <c r="E46" s="76" t="str" cm="1">
        <f t="array" ref="E46">IF((B46&lt;&gt;"")*(COUNTIF(Table2[ID],B46)&lt;&gt;0),INDEX(Attendance_sorted_S!$A$1:$CV$500,MATCH(B46,Attendance_sorted_S!$A$1:$A$500),COUNTIF(Table2[ID],B46)+1),"")</f>
        <v/>
      </c>
      <c r="F46" s="77" t="str" cm="1">
        <f t="array" aca="1" ref="F46" ca="1">IF(B46&lt;&gt;"",SUM(('Attendance table_S'!$A$2:$A$501=B46)*('Attendance table_S'!$B$2:$CW$501&lt;&gt;"")*('Attendance table_S'!$B$1:$CW$1&gt;DATE(YEAR(TODAY()),MONTH(TODAY()),DAY(TODAY())-MOD(WEEKDAY(TODAY())-6,7))-((Table35[حساب الحضور من اخر عدد مرات])*7))),"")</f>
        <v/>
      </c>
      <c r="G46" s="79" t="str" cm="1">
        <f t="array" ref="G46">IF(B46&lt;&gt;"",IF(F46*100/Table35[حساب الحضور من اخر عدد مرات]&gt;100,1,F46/Table35[حساب الحضور من اخر عدد مرات]),"")</f>
        <v/>
      </c>
      <c r="H46" s="79" t="str" cm="1">
        <f t="array" aca="1" ref="H46" ca="1">IF((B46&lt;&gt;"")*(F46&lt;&gt;0),COUNTA(_xlfn._xlws.FILTER(Table2[late],(Table2[ID]=B46)*(Table2[late]="yes")*(ISNUMBER(MATCH(Table2[att_date],INDIRECT(_xlfn.TEXTJOIN(,TRUE,"Fridays!A1:A",TEXT(Table35[حساب الحضور من اخر عدد مرات],"#"))),0)))))/F46,"")</f>
        <v/>
      </c>
      <c r="I46" s="77" t="str">
        <f>IF(B46&lt;&gt;"",_xlfn.XLOOKUP(B46,Table1[ID],Table1[tel2]),"")</f>
        <v/>
      </c>
      <c r="J46" s="77" t="str">
        <f>IF($B46&lt;&gt;"",_xlfn.XLOOKUP(B46,Table1[ID],Table1[address1]),"")</f>
        <v/>
      </c>
      <c r="K46" s="77" t="str">
        <f>IF($B46&lt;&gt;"",_xlfn.XLOOKUP(B46,Table1[ID],Table1[address2]),"")</f>
        <v/>
      </c>
      <c r="L46" s="77" t="str">
        <f>IF($B46&lt;&gt;"",_xlfn.XLOOKUP(B46,Table1[ID],Table1[address3]),"")</f>
        <v/>
      </c>
      <c r="M46" s="77" t="str">
        <f>IF($B46&lt;&gt;"",_xlfn.XLOOKUP(B46,Table1[ID],Table1[address4]),"")</f>
        <v/>
      </c>
      <c r="N46" s="77" t="str">
        <f>IF($B46&lt;&gt;"",_xlfn.XLOOKUP(B46,Table1[ID],Table1[address5]),"")</f>
        <v/>
      </c>
      <c r="O46" s="77" t="str">
        <f>IF($B46&lt;&gt;"",_xlfn.XLOOKUP(B46,Table1[ID],Table1[address7]),"")</f>
        <v/>
      </c>
      <c r="P46" s="77" t="str">
        <f>IF($B46&lt;&gt;"",_xlfn.XLOOKUP(B46,Table1[ID],Table1[address6]),"")</f>
        <v/>
      </c>
      <c r="Q46" s="76" t="str">
        <f>IF($B46&lt;&gt;"",_xlfn.XLOOKUP(B46,Table1[ID],Table1[bdate]),"")</f>
        <v/>
      </c>
      <c r="R46" s="77" t="str">
        <f>IF($B46&lt;&gt;"",_xlfn.XLOOKUP(B46,Table1[ID],Table1[con_father]),"")</f>
        <v/>
      </c>
      <c r="S46" s="77" t="str">
        <f>IF($B46&lt;&gt;"",_xlfn.XLOOKUP(B46,Table1[ID],Table1[notes]),"")</f>
        <v/>
      </c>
    </row>
    <row r="47" spans="1:19" s="3" customFormat="1">
      <c r="A47" s="72" t="str">
        <f>IF(B47&lt;&gt;"",IF(_xlfn.XLOOKUP(TEXT(B47,"#"),'Standard report'!$B$5:$B$505,'Standard report'!$C$5:$C$505,"nn")="Company","=HYPERLINK("&amp;""""&amp;"https://raw.githubusercontent.com/KyrillosMorgan/preparatory/main/"&amp;B47&amp;".jpg"&amp;""""&amp;",IMAGE("&amp;""""&amp;"https://raw.githubusercontent.com/KyrillosMorgan/preparatory/main/"&amp;B47&amp;".jpg"&amp;""""&amp;"))",""),"")</f>
        <v/>
      </c>
      <c r="B47" s="77"/>
      <c r="C47" s="77" t="str">
        <f>IF(B47&lt;&gt;"",_xlfn.XLOOKUP(B47,Table1[ID],Table1[fname]),"")</f>
        <v/>
      </c>
      <c r="D47" s="77" t="str">
        <f>IF(B47&lt;&gt;"",IF(_xlfn.FLOOR.MATH(B47,100)=0,"غير موزع",_xlfn.XLOOKUP(_xlfn.FLOOR.MATH(B47,100),Classes!$A$1:$A$8,Classes!$B$1:$B$8,"error")),"")</f>
        <v/>
      </c>
      <c r="E47" s="76" t="str" cm="1">
        <f t="array" ref="E47">IF((B47&lt;&gt;"")*(COUNTIF(Table2[ID],B47)&lt;&gt;0),INDEX(Attendance_sorted_S!$A$1:$CV$500,MATCH(B47,Attendance_sorted_S!$A$1:$A$500),COUNTIF(Table2[ID],B47)+1),"")</f>
        <v/>
      </c>
      <c r="F47" s="77" t="str" cm="1">
        <f t="array" aca="1" ref="F47" ca="1">IF(B47&lt;&gt;"",SUM(('Attendance table_S'!$A$2:$A$501=B47)*('Attendance table_S'!$B$2:$CW$501&lt;&gt;"")*('Attendance table_S'!$B$1:$CW$1&gt;DATE(YEAR(TODAY()),MONTH(TODAY()),DAY(TODAY())-MOD(WEEKDAY(TODAY())-6,7))-((Table35[حساب الحضور من اخر عدد مرات])*7))),"")</f>
        <v/>
      </c>
      <c r="G47" s="79" t="str" cm="1">
        <f t="array" ref="G47">IF(B47&lt;&gt;"",IF(F47*100/Table35[حساب الحضور من اخر عدد مرات]&gt;100,1,F47/Table35[حساب الحضور من اخر عدد مرات]),"")</f>
        <v/>
      </c>
      <c r="H47" s="79" t="str" cm="1">
        <f t="array" aca="1" ref="H47" ca="1">IF((B47&lt;&gt;"")*(F47&lt;&gt;0),COUNTA(_xlfn._xlws.FILTER(Table2[late],(Table2[ID]=B47)*(Table2[late]="yes")*(ISNUMBER(MATCH(Table2[att_date],INDIRECT(_xlfn.TEXTJOIN(,TRUE,"Fridays!A1:A",TEXT(Table35[حساب الحضور من اخر عدد مرات],"#"))),0)))))/F47,"")</f>
        <v/>
      </c>
      <c r="I47" s="77" t="str">
        <f>IF(B47&lt;&gt;"",_xlfn.XLOOKUP(B47,Table1[ID],Table1[tel2]),"")</f>
        <v/>
      </c>
      <c r="J47" s="77" t="str">
        <f>IF($B47&lt;&gt;"",_xlfn.XLOOKUP(B47,Table1[ID],Table1[address1]),"")</f>
        <v/>
      </c>
      <c r="K47" s="77" t="str">
        <f>IF($B47&lt;&gt;"",_xlfn.XLOOKUP(B47,Table1[ID],Table1[address2]),"")</f>
        <v/>
      </c>
      <c r="L47" s="77" t="str">
        <f>IF($B47&lt;&gt;"",_xlfn.XLOOKUP(B47,Table1[ID],Table1[address3]),"")</f>
        <v/>
      </c>
      <c r="M47" s="77" t="str">
        <f>IF($B47&lt;&gt;"",_xlfn.XLOOKUP(B47,Table1[ID],Table1[address4]),"")</f>
        <v/>
      </c>
      <c r="N47" s="77" t="str">
        <f>IF($B47&lt;&gt;"",_xlfn.XLOOKUP(B47,Table1[ID],Table1[address5]),"")</f>
        <v/>
      </c>
      <c r="O47" s="77" t="str">
        <f>IF($B47&lt;&gt;"",_xlfn.XLOOKUP(B47,Table1[ID],Table1[address7]),"")</f>
        <v/>
      </c>
      <c r="P47" s="77" t="str">
        <f>IF($B47&lt;&gt;"",_xlfn.XLOOKUP(B47,Table1[ID],Table1[address6]),"")</f>
        <v/>
      </c>
      <c r="Q47" s="76" t="str">
        <f>IF($B47&lt;&gt;"",_xlfn.XLOOKUP(B47,Table1[ID],Table1[bdate]),"")</f>
        <v/>
      </c>
      <c r="R47" s="77" t="str">
        <f>IF($B47&lt;&gt;"",_xlfn.XLOOKUP(B47,Table1[ID],Table1[con_father]),"")</f>
        <v/>
      </c>
      <c r="S47" s="77" t="str">
        <f>IF($B47&lt;&gt;"",_xlfn.XLOOKUP(B47,Table1[ID],Table1[notes]),"")</f>
        <v/>
      </c>
    </row>
    <row r="48" spans="1:19" s="3" customFormat="1">
      <c r="A48" s="72" t="str">
        <f>IF(B48&lt;&gt;"",IF(_xlfn.XLOOKUP(TEXT(B48,"#"),'Standard report'!$B$5:$B$505,'Standard report'!$C$5:$C$505,"nn")="Company","=HYPERLINK("&amp;""""&amp;"https://raw.githubusercontent.com/KyrillosMorgan/preparatory/main/"&amp;B48&amp;".jpg"&amp;""""&amp;",IMAGE("&amp;""""&amp;"https://raw.githubusercontent.com/KyrillosMorgan/preparatory/main/"&amp;B48&amp;".jpg"&amp;""""&amp;"))",""),"")</f>
        <v/>
      </c>
      <c r="B48" s="77"/>
      <c r="C48" s="77" t="str">
        <f>IF(B48&lt;&gt;"",_xlfn.XLOOKUP(B48,Table1[ID],Table1[fname]),"")</f>
        <v/>
      </c>
      <c r="D48" s="77" t="str">
        <f>IF(B48&lt;&gt;"",IF(_xlfn.FLOOR.MATH(B48,100)=0,"غير موزع",_xlfn.XLOOKUP(_xlfn.FLOOR.MATH(B48,100),Classes!$A$1:$A$8,Classes!$B$1:$B$8,"error")),"")</f>
        <v/>
      </c>
      <c r="E48" s="76" t="str" cm="1">
        <f t="array" ref="E48">IF((B48&lt;&gt;"")*(COUNTIF(Table2[ID],B48)&lt;&gt;0),INDEX(Attendance_sorted_S!$A$1:$CV$500,MATCH(B48,Attendance_sorted_S!$A$1:$A$500),COUNTIF(Table2[ID],B48)+1),"")</f>
        <v/>
      </c>
      <c r="F48" s="77" t="str" cm="1">
        <f t="array" aca="1" ref="F48" ca="1">IF(B48&lt;&gt;"",SUM(('Attendance table_S'!$A$2:$A$501=B48)*('Attendance table_S'!$B$2:$CW$501&lt;&gt;"")*('Attendance table_S'!$B$1:$CW$1&gt;DATE(YEAR(TODAY()),MONTH(TODAY()),DAY(TODAY())-MOD(WEEKDAY(TODAY())-6,7))-((Table35[حساب الحضور من اخر عدد مرات])*7))),"")</f>
        <v/>
      </c>
      <c r="G48" s="79" t="str" cm="1">
        <f t="array" ref="G48">IF(B48&lt;&gt;"",IF(F48*100/Table35[حساب الحضور من اخر عدد مرات]&gt;100,1,F48/Table35[حساب الحضور من اخر عدد مرات]),"")</f>
        <v/>
      </c>
      <c r="H48" s="79" t="str" cm="1">
        <f t="array" aca="1" ref="H48" ca="1">IF((B48&lt;&gt;"")*(F48&lt;&gt;0),COUNTA(_xlfn._xlws.FILTER(Table2[late],(Table2[ID]=B48)*(Table2[late]="yes")*(ISNUMBER(MATCH(Table2[att_date],INDIRECT(_xlfn.TEXTJOIN(,TRUE,"Fridays!A1:A",TEXT(Table35[حساب الحضور من اخر عدد مرات],"#"))),0)))))/F48,"")</f>
        <v/>
      </c>
      <c r="I48" s="77" t="str">
        <f>IF(B48&lt;&gt;"",_xlfn.XLOOKUP(B48,Table1[ID],Table1[tel2]),"")</f>
        <v/>
      </c>
      <c r="J48" s="77" t="str">
        <f>IF($B48&lt;&gt;"",_xlfn.XLOOKUP(B48,Table1[ID],Table1[address1]),"")</f>
        <v/>
      </c>
      <c r="K48" s="77" t="str">
        <f>IF($B48&lt;&gt;"",_xlfn.XLOOKUP(B48,Table1[ID],Table1[address2]),"")</f>
        <v/>
      </c>
      <c r="L48" s="77" t="str">
        <f>IF($B48&lt;&gt;"",_xlfn.XLOOKUP(B48,Table1[ID],Table1[address3]),"")</f>
        <v/>
      </c>
      <c r="M48" s="77" t="str">
        <f>IF($B48&lt;&gt;"",_xlfn.XLOOKUP(B48,Table1[ID],Table1[address4]),"")</f>
        <v/>
      </c>
      <c r="N48" s="77" t="str">
        <f>IF($B48&lt;&gt;"",_xlfn.XLOOKUP(B48,Table1[ID],Table1[address5]),"")</f>
        <v/>
      </c>
      <c r="O48" s="77" t="str">
        <f>IF($B48&lt;&gt;"",_xlfn.XLOOKUP(B48,Table1[ID],Table1[address7]),"")</f>
        <v/>
      </c>
      <c r="P48" s="77" t="str">
        <f>IF($B48&lt;&gt;"",_xlfn.XLOOKUP(B48,Table1[ID],Table1[address6]),"")</f>
        <v/>
      </c>
      <c r="Q48" s="76" t="str">
        <f>IF($B48&lt;&gt;"",_xlfn.XLOOKUP(B48,Table1[ID],Table1[bdate]),"")</f>
        <v/>
      </c>
      <c r="R48" s="77" t="str">
        <f>IF($B48&lt;&gt;"",_xlfn.XLOOKUP(B48,Table1[ID],Table1[con_father]),"")</f>
        <v/>
      </c>
      <c r="S48" s="77" t="str">
        <f>IF($B48&lt;&gt;"",_xlfn.XLOOKUP(B48,Table1[ID],Table1[notes]),"")</f>
        <v/>
      </c>
    </row>
    <row r="49" spans="1:19" s="3" customFormat="1">
      <c r="A49" s="72" t="str">
        <f>IF(B49&lt;&gt;"",IF(_xlfn.XLOOKUP(TEXT(B49,"#"),'Standard report'!$B$5:$B$505,'Standard report'!$C$5:$C$505,"nn")="Company","=HYPERLINK("&amp;""""&amp;"https://raw.githubusercontent.com/KyrillosMorgan/preparatory/main/"&amp;B49&amp;".jpg"&amp;""""&amp;",IMAGE("&amp;""""&amp;"https://raw.githubusercontent.com/KyrillosMorgan/preparatory/main/"&amp;B49&amp;".jpg"&amp;""""&amp;"))",""),"")</f>
        <v/>
      </c>
      <c r="B49" s="77"/>
      <c r="C49" s="77" t="str">
        <f>IF(B49&lt;&gt;"",_xlfn.XLOOKUP(B49,Table1[ID],Table1[fname]),"")</f>
        <v/>
      </c>
      <c r="D49" s="77" t="str">
        <f>IF(B49&lt;&gt;"",IF(_xlfn.FLOOR.MATH(B49,100)=0,"غير موزع",_xlfn.XLOOKUP(_xlfn.FLOOR.MATH(B49,100),Classes!$A$1:$A$8,Classes!$B$1:$B$8,"error")),"")</f>
        <v/>
      </c>
      <c r="E49" s="76" t="str" cm="1">
        <f t="array" ref="E49">IF((B49&lt;&gt;"")*(COUNTIF(Table2[ID],B49)&lt;&gt;0),INDEX(Attendance_sorted_S!$A$1:$CV$500,MATCH(B49,Attendance_sorted_S!$A$1:$A$500),COUNTIF(Table2[ID],B49)+1),"")</f>
        <v/>
      </c>
      <c r="F49" s="77" t="str" cm="1">
        <f t="array" aca="1" ref="F49" ca="1">IF(B49&lt;&gt;"",SUM(('Attendance table_S'!$A$2:$A$501=B49)*('Attendance table_S'!$B$2:$CW$501&lt;&gt;"")*('Attendance table_S'!$B$1:$CW$1&gt;DATE(YEAR(TODAY()),MONTH(TODAY()),DAY(TODAY())-MOD(WEEKDAY(TODAY())-6,7))-((Table35[حساب الحضور من اخر عدد مرات])*7))),"")</f>
        <v/>
      </c>
      <c r="G49" s="79" t="str" cm="1">
        <f t="array" ref="G49">IF(B49&lt;&gt;"",IF(F49*100/Table35[حساب الحضور من اخر عدد مرات]&gt;100,1,F49/Table35[حساب الحضور من اخر عدد مرات]),"")</f>
        <v/>
      </c>
      <c r="H49" s="79" t="str" cm="1">
        <f t="array" aca="1" ref="H49" ca="1">IF((B49&lt;&gt;"")*(F49&lt;&gt;0),COUNTA(_xlfn._xlws.FILTER(Table2[late],(Table2[ID]=B49)*(Table2[late]="yes")*(ISNUMBER(MATCH(Table2[att_date],INDIRECT(_xlfn.TEXTJOIN(,TRUE,"Fridays!A1:A",TEXT(Table35[حساب الحضور من اخر عدد مرات],"#"))),0)))))/F49,"")</f>
        <v/>
      </c>
      <c r="I49" s="77" t="str">
        <f>IF(B49&lt;&gt;"",_xlfn.XLOOKUP(B49,Table1[ID],Table1[tel2]),"")</f>
        <v/>
      </c>
      <c r="J49" s="77" t="str">
        <f>IF($B49&lt;&gt;"",_xlfn.XLOOKUP(B49,Table1[ID],Table1[address1]),"")</f>
        <v/>
      </c>
      <c r="K49" s="77" t="str">
        <f>IF($B49&lt;&gt;"",_xlfn.XLOOKUP(B49,Table1[ID],Table1[address2]),"")</f>
        <v/>
      </c>
      <c r="L49" s="77" t="str">
        <f>IF($B49&lt;&gt;"",_xlfn.XLOOKUP(B49,Table1[ID],Table1[address3]),"")</f>
        <v/>
      </c>
      <c r="M49" s="77" t="str">
        <f>IF($B49&lt;&gt;"",_xlfn.XLOOKUP(B49,Table1[ID],Table1[address4]),"")</f>
        <v/>
      </c>
      <c r="N49" s="77" t="str">
        <f>IF($B49&lt;&gt;"",_xlfn.XLOOKUP(B49,Table1[ID],Table1[address5]),"")</f>
        <v/>
      </c>
      <c r="O49" s="77" t="str">
        <f>IF($B49&lt;&gt;"",_xlfn.XLOOKUP(B49,Table1[ID],Table1[address7]),"")</f>
        <v/>
      </c>
      <c r="P49" s="77" t="str">
        <f>IF($B49&lt;&gt;"",_xlfn.XLOOKUP(B49,Table1[ID],Table1[address6]),"")</f>
        <v/>
      </c>
      <c r="Q49" s="76" t="str">
        <f>IF($B49&lt;&gt;"",_xlfn.XLOOKUP(B49,Table1[ID],Table1[bdate]),"")</f>
        <v/>
      </c>
      <c r="R49" s="77" t="str">
        <f>IF($B49&lt;&gt;"",_xlfn.XLOOKUP(B49,Table1[ID],Table1[con_father]),"")</f>
        <v/>
      </c>
      <c r="S49" s="77" t="str">
        <f>IF($B49&lt;&gt;"",_xlfn.XLOOKUP(B49,Table1[ID],Table1[notes]),"")</f>
        <v/>
      </c>
    </row>
    <row r="50" spans="1:19" s="3" customFormat="1">
      <c r="A50" s="72" t="str">
        <f>IF(B50&lt;&gt;"",IF(_xlfn.XLOOKUP(TEXT(B50,"#"),'Standard report'!$B$5:$B$505,'Standard report'!$C$5:$C$505,"nn")="Company","=HYPERLINK("&amp;""""&amp;"https://raw.githubusercontent.com/KyrillosMorgan/preparatory/main/"&amp;B50&amp;".jpg"&amp;""""&amp;",IMAGE("&amp;""""&amp;"https://raw.githubusercontent.com/KyrillosMorgan/preparatory/main/"&amp;B50&amp;".jpg"&amp;""""&amp;"))",""),"")</f>
        <v/>
      </c>
      <c r="B50" s="77"/>
      <c r="C50" s="77" t="str">
        <f>IF(B50&lt;&gt;"",_xlfn.XLOOKUP(B50,Table1[ID],Table1[fname]),"")</f>
        <v/>
      </c>
      <c r="D50" s="77" t="str">
        <f>IF(B50&lt;&gt;"",IF(_xlfn.FLOOR.MATH(B50,100)=0,"غير موزع",_xlfn.XLOOKUP(_xlfn.FLOOR.MATH(B50,100),Classes!$A$1:$A$8,Classes!$B$1:$B$8,"error")),"")</f>
        <v/>
      </c>
      <c r="E50" s="76" t="str" cm="1">
        <f t="array" ref="E50">IF((B50&lt;&gt;"")*(COUNTIF(Table2[ID],B50)&lt;&gt;0),INDEX(Attendance_sorted_S!$A$1:$CV$500,MATCH(B50,Attendance_sorted_S!$A$1:$A$500),COUNTIF(Table2[ID],B50)+1),"")</f>
        <v/>
      </c>
      <c r="F50" s="77" t="str" cm="1">
        <f t="array" aca="1" ref="F50" ca="1">IF(B50&lt;&gt;"",SUM(('Attendance table_S'!$A$2:$A$501=B50)*('Attendance table_S'!$B$2:$CW$501&lt;&gt;"")*('Attendance table_S'!$B$1:$CW$1&gt;DATE(YEAR(TODAY()),MONTH(TODAY()),DAY(TODAY())-MOD(WEEKDAY(TODAY())-6,7))-((Table35[حساب الحضور من اخر عدد مرات])*7))),"")</f>
        <v/>
      </c>
      <c r="G50" s="79" t="str" cm="1">
        <f t="array" ref="G50">IF(B50&lt;&gt;"",IF(F50*100/Table35[حساب الحضور من اخر عدد مرات]&gt;100,1,F50/Table35[حساب الحضور من اخر عدد مرات]),"")</f>
        <v/>
      </c>
      <c r="H50" s="79" t="str" cm="1">
        <f t="array" aca="1" ref="H50" ca="1">IF((B50&lt;&gt;"")*(F50&lt;&gt;0),COUNTA(_xlfn._xlws.FILTER(Table2[late],(Table2[ID]=B50)*(Table2[late]="yes")*(ISNUMBER(MATCH(Table2[att_date],INDIRECT(_xlfn.TEXTJOIN(,TRUE,"Fridays!A1:A",TEXT(Table35[حساب الحضور من اخر عدد مرات],"#"))),0)))))/F50,"")</f>
        <v/>
      </c>
      <c r="I50" s="77" t="str">
        <f>IF(B50&lt;&gt;"",_xlfn.XLOOKUP(B50,Table1[ID],Table1[tel2]),"")</f>
        <v/>
      </c>
      <c r="J50" s="77" t="str">
        <f>IF($B50&lt;&gt;"",_xlfn.XLOOKUP(B50,Table1[ID],Table1[address1]),"")</f>
        <v/>
      </c>
      <c r="K50" s="77" t="str">
        <f>IF($B50&lt;&gt;"",_xlfn.XLOOKUP(B50,Table1[ID],Table1[address2]),"")</f>
        <v/>
      </c>
      <c r="L50" s="77" t="str">
        <f>IF($B50&lt;&gt;"",_xlfn.XLOOKUP(B50,Table1[ID],Table1[address3]),"")</f>
        <v/>
      </c>
      <c r="M50" s="77" t="str">
        <f>IF($B50&lt;&gt;"",_xlfn.XLOOKUP(B50,Table1[ID],Table1[address4]),"")</f>
        <v/>
      </c>
      <c r="N50" s="77" t="str">
        <f>IF($B50&lt;&gt;"",_xlfn.XLOOKUP(B50,Table1[ID],Table1[address5]),"")</f>
        <v/>
      </c>
      <c r="O50" s="77" t="str">
        <f>IF($B50&lt;&gt;"",_xlfn.XLOOKUP(B50,Table1[ID],Table1[address7]),"")</f>
        <v/>
      </c>
      <c r="P50" s="77" t="str">
        <f>IF($B50&lt;&gt;"",_xlfn.XLOOKUP(B50,Table1[ID],Table1[address6]),"")</f>
        <v/>
      </c>
      <c r="Q50" s="76" t="str">
        <f>IF($B50&lt;&gt;"",_xlfn.XLOOKUP(B50,Table1[ID],Table1[bdate]),"")</f>
        <v/>
      </c>
      <c r="R50" s="77" t="str">
        <f>IF($B50&lt;&gt;"",_xlfn.XLOOKUP(B50,Table1[ID],Table1[con_father]),"")</f>
        <v/>
      </c>
      <c r="S50" s="77" t="str">
        <f>IF($B50&lt;&gt;"",_xlfn.XLOOKUP(B50,Table1[ID],Table1[notes]),"")</f>
        <v/>
      </c>
    </row>
    <row r="51" spans="1:19" s="3" customFormat="1">
      <c r="A51" s="72" t="str">
        <f>IF(B51&lt;&gt;"",IF(_xlfn.XLOOKUP(TEXT(B51,"#"),'Standard report'!$B$5:$B$505,'Standard report'!$C$5:$C$505,"nn")="Company","=HYPERLINK("&amp;""""&amp;"https://raw.githubusercontent.com/KyrillosMorgan/preparatory/main/"&amp;B51&amp;".jpg"&amp;""""&amp;",IMAGE("&amp;""""&amp;"https://raw.githubusercontent.com/KyrillosMorgan/preparatory/main/"&amp;B51&amp;".jpg"&amp;""""&amp;"))",""),"")</f>
        <v/>
      </c>
      <c r="B51" s="77"/>
      <c r="C51" s="77" t="str">
        <f>IF(B51&lt;&gt;"",_xlfn.XLOOKUP(B51,Table1[ID],Table1[fname]),"")</f>
        <v/>
      </c>
      <c r="D51" s="77" t="str">
        <f>IF(B51&lt;&gt;"",IF(_xlfn.FLOOR.MATH(B51,100)=0,"غير موزع",_xlfn.XLOOKUP(_xlfn.FLOOR.MATH(B51,100),Classes!$A$1:$A$8,Classes!$B$1:$B$8,"error")),"")</f>
        <v/>
      </c>
      <c r="E51" s="76" t="str" cm="1">
        <f t="array" ref="E51">IF((B51&lt;&gt;"")*(COUNTIF(Table2[ID],B51)&lt;&gt;0),INDEX(Attendance_sorted_S!$A$1:$CV$500,MATCH(B51,Attendance_sorted_S!$A$1:$A$500),COUNTIF(Table2[ID],B51)+1),"")</f>
        <v/>
      </c>
      <c r="F51" s="77" t="str" cm="1">
        <f t="array" aca="1" ref="F51" ca="1">IF(B51&lt;&gt;"",SUM(('Attendance table_S'!$A$2:$A$501=B51)*('Attendance table_S'!$B$2:$CW$501&lt;&gt;"")*('Attendance table_S'!$B$1:$CW$1&gt;DATE(YEAR(TODAY()),MONTH(TODAY()),DAY(TODAY())-MOD(WEEKDAY(TODAY())-6,7))-((Table35[حساب الحضور من اخر عدد مرات])*7))),"")</f>
        <v/>
      </c>
      <c r="G51" s="79" t="str" cm="1">
        <f t="array" ref="G51">IF(B51&lt;&gt;"",IF(F51*100/Table35[حساب الحضور من اخر عدد مرات]&gt;100,1,F51/Table35[حساب الحضور من اخر عدد مرات]),"")</f>
        <v/>
      </c>
      <c r="H51" s="79" t="str" cm="1">
        <f t="array" aca="1" ref="H51" ca="1">IF((B51&lt;&gt;"")*(F51&lt;&gt;0),COUNTA(_xlfn._xlws.FILTER(Table2[late],(Table2[ID]=B51)*(Table2[late]="yes")*(ISNUMBER(MATCH(Table2[att_date],INDIRECT(_xlfn.TEXTJOIN(,TRUE,"Fridays!A1:A",TEXT(Table35[حساب الحضور من اخر عدد مرات],"#"))),0)))))/F51,"")</f>
        <v/>
      </c>
      <c r="I51" s="77" t="str">
        <f>IF(B51&lt;&gt;"",_xlfn.XLOOKUP(B51,Table1[ID],Table1[tel2]),"")</f>
        <v/>
      </c>
      <c r="J51" s="77" t="str">
        <f>IF($B51&lt;&gt;"",_xlfn.XLOOKUP(B51,Table1[ID],Table1[address1]),"")</f>
        <v/>
      </c>
      <c r="K51" s="77" t="str">
        <f>IF($B51&lt;&gt;"",_xlfn.XLOOKUP(B51,Table1[ID],Table1[address2]),"")</f>
        <v/>
      </c>
      <c r="L51" s="77" t="str">
        <f>IF($B51&lt;&gt;"",_xlfn.XLOOKUP(B51,Table1[ID],Table1[address3]),"")</f>
        <v/>
      </c>
      <c r="M51" s="77" t="str">
        <f>IF($B51&lt;&gt;"",_xlfn.XLOOKUP(B51,Table1[ID],Table1[address4]),"")</f>
        <v/>
      </c>
      <c r="N51" s="77" t="str">
        <f>IF($B51&lt;&gt;"",_xlfn.XLOOKUP(B51,Table1[ID],Table1[address5]),"")</f>
        <v/>
      </c>
      <c r="O51" s="77" t="str">
        <f>IF($B51&lt;&gt;"",_xlfn.XLOOKUP(B51,Table1[ID],Table1[address7]),"")</f>
        <v/>
      </c>
      <c r="P51" s="77" t="str">
        <f>IF($B51&lt;&gt;"",_xlfn.XLOOKUP(B51,Table1[ID],Table1[address6]),"")</f>
        <v/>
      </c>
      <c r="Q51" s="76" t="str">
        <f>IF($B51&lt;&gt;"",_xlfn.XLOOKUP(B51,Table1[ID],Table1[bdate]),"")</f>
        <v/>
      </c>
      <c r="R51" s="77" t="str">
        <f>IF($B51&lt;&gt;"",_xlfn.XLOOKUP(B51,Table1[ID],Table1[con_father]),"")</f>
        <v/>
      </c>
      <c r="S51" s="77" t="str">
        <f>IF($B51&lt;&gt;"",_xlfn.XLOOKUP(B51,Table1[ID],Table1[notes]),"")</f>
        <v/>
      </c>
    </row>
    <row r="52" spans="1:19" s="3" customFormat="1">
      <c r="A52" s="72" t="str">
        <f>IF(B52&lt;&gt;"",IF(_xlfn.XLOOKUP(TEXT(B52,"#"),'Standard report'!$B$5:$B$505,'Standard report'!$C$5:$C$505,"nn")="Company","=HYPERLINK("&amp;""""&amp;"https://raw.githubusercontent.com/KyrillosMorgan/preparatory/main/"&amp;B52&amp;".jpg"&amp;""""&amp;",IMAGE("&amp;""""&amp;"https://raw.githubusercontent.com/KyrillosMorgan/preparatory/main/"&amp;B52&amp;".jpg"&amp;""""&amp;"))",""),"")</f>
        <v/>
      </c>
      <c r="B52" s="77"/>
      <c r="C52" s="77" t="str">
        <f>IF(B52&lt;&gt;"",_xlfn.XLOOKUP(B52,Table1[ID],Table1[fname]),"")</f>
        <v/>
      </c>
      <c r="D52" s="77" t="str">
        <f>IF(B52&lt;&gt;"",IF(_xlfn.FLOOR.MATH(B52,100)=0,"غير موزع",_xlfn.XLOOKUP(_xlfn.FLOOR.MATH(B52,100),Classes!$A$1:$A$8,Classes!$B$1:$B$8,"error")),"")</f>
        <v/>
      </c>
      <c r="E52" s="76" t="str" cm="1">
        <f t="array" ref="E52">IF((B52&lt;&gt;"")*(COUNTIF(Table2[ID],B52)&lt;&gt;0),INDEX(Attendance_sorted_S!$A$1:$CV$500,MATCH(B52,Attendance_sorted_S!$A$1:$A$500),COUNTIF(Table2[ID],B52)+1),"")</f>
        <v/>
      </c>
      <c r="F52" s="77" t="str" cm="1">
        <f t="array" aca="1" ref="F52" ca="1">IF(B52&lt;&gt;"",SUM(('Attendance table_S'!$A$2:$A$501=B52)*('Attendance table_S'!$B$2:$CW$501&lt;&gt;"")*('Attendance table_S'!$B$1:$CW$1&gt;DATE(YEAR(TODAY()),MONTH(TODAY()),DAY(TODAY())-MOD(WEEKDAY(TODAY())-6,7))-((Table35[حساب الحضور من اخر عدد مرات])*7))),"")</f>
        <v/>
      </c>
      <c r="G52" s="79" t="str" cm="1">
        <f t="array" ref="G52">IF(B52&lt;&gt;"",IF(F52*100/Table35[حساب الحضور من اخر عدد مرات]&gt;100,1,F52/Table35[حساب الحضور من اخر عدد مرات]),"")</f>
        <v/>
      </c>
      <c r="H52" s="79" t="str" cm="1">
        <f t="array" aca="1" ref="H52" ca="1">IF((B52&lt;&gt;"")*(F52&lt;&gt;0),COUNTA(_xlfn._xlws.FILTER(Table2[late],(Table2[ID]=B52)*(Table2[late]="yes")*(ISNUMBER(MATCH(Table2[att_date],INDIRECT(_xlfn.TEXTJOIN(,TRUE,"Fridays!A1:A",TEXT(Table35[حساب الحضور من اخر عدد مرات],"#"))),0)))))/F52,"")</f>
        <v/>
      </c>
      <c r="I52" s="77" t="str">
        <f>IF(B52&lt;&gt;"",_xlfn.XLOOKUP(B52,Table1[ID],Table1[tel2]),"")</f>
        <v/>
      </c>
      <c r="J52" s="77" t="str">
        <f>IF($B52&lt;&gt;"",_xlfn.XLOOKUP(B52,Table1[ID],Table1[address1]),"")</f>
        <v/>
      </c>
      <c r="K52" s="77" t="str">
        <f>IF($B52&lt;&gt;"",_xlfn.XLOOKUP(B52,Table1[ID],Table1[address2]),"")</f>
        <v/>
      </c>
      <c r="L52" s="77" t="str">
        <f>IF($B52&lt;&gt;"",_xlfn.XLOOKUP(B52,Table1[ID],Table1[address3]),"")</f>
        <v/>
      </c>
      <c r="M52" s="77" t="str">
        <f>IF($B52&lt;&gt;"",_xlfn.XLOOKUP(B52,Table1[ID],Table1[address4]),"")</f>
        <v/>
      </c>
      <c r="N52" s="77" t="str">
        <f>IF($B52&lt;&gt;"",_xlfn.XLOOKUP(B52,Table1[ID],Table1[address5]),"")</f>
        <v/>
      </c>
      <c r="O52" s="77" t="str">
        <f>IF($B52&lt;&gt;"",_xlfn.XLOOKUP(B52,Table1[ID],Table1[address7]),"")</f>
        <v/>
      </c>
      <c r="P52" s="77" t="str">
        <f>IF($B52&lt;&gt;"",_xlfn.XLOOKUP(B52,Table1[ID],Table1[address6]),"")</f>
        <v/>
      </c>
      <c r="Q52" s="76" t="str">
        <f>IF($B52&lt;&gt;"",_xlfn.XLOOKUP(B52,Table1[ID],Table1[bdate]),"")</f>
        <v/>
      </c>
      <c r="R52" s="77" t="str">
        <f>IF($B52&lt;&gt;"",_xlfn.XLOOKUP(B52,Table1[ID],Table1[con_father]),"")</f>
        <v/>
      </c>
      <c r="S52" s="77" t="str">
        <f>IF($B52&lt;&gt;"",_xlfn.XLOOKUP(B52,Table1[ID],Table1[notes]),"")</f>
        <v/>
      </c>
    </row>
    <row r="53" spans="1:19" s="3" customFormat="1">
      <c r="A53" s="72" t="str">
        <f>IF(B53&lt;&gt;"",IF(_xlfn.XLOOKUP(TEXT(B53,"#"),'Standard report'!$B$5:$B$505,'Standard report'!$C$5:$C$505,"nn")="Company","=HYPERLINK("&amp;""""&amp;"https://raw.githubusercontent.com/KyrillosMorgan/preparatory/main/"&amp;B53&amp;".jpg"&amp;""""&amp;",IMAGE("&amp;""""&amp;"https://raw.githubusercontent.com/KyrillosMorgan/preparatory/main/"&amp;B53&amp;".jpg"&amp;""""&amp;"))",""),"")</f>
        <v/>
      </c>
      <c r="B53" s="77"/>
      <c r="C53" s="77" t="str">
        <f>IF(B53&lt;&gt;"",_xlfn.XLOOKUP(B53,Table1[ID],Table1[fname]),"")</f>
        <v/>
      </c>
      <c r="D53" s="77" t="str">
        <f>IF(B53&lt;&gt;"",IF(_xlfn.FLOOR.MATH(B53,100)=0,"غير موزع",_xlfn.XLOOKUP(_xlfn.FLOOR.MATH(B53,100),Classes!$A$1:$A$8,Classes!$B$1:$B$8,"error")),"")</f>
        <v/>
      </c>
      <c r="E53" s="76" t="str" cm="1">
        <f t="array" ref="E53">IF((B53&lt;&gt;"")*(COUNTIF(Table2[ID],B53)&lt;&gt;0),INDEX(Attendance_sorted_S!$A$1:$CV$500,MATCH(B53,Attendance_sorted_S!$A$1:$A$500),COUNTIF(Table2[ID],B53)+1),"")</f>
        <v/>
      </c>
      <c r="F53" s="77" t="str" cm="1">
        <f t="array" aca="1" ref="F53" ca="1">IF(B53&lt;&gt;"",SUM(('Attendance table_S'!$A$2:$A$501=B53)*('Attendance table_S'!$B$2:$CW$501&lt;&gt;"")*('Attendance table_S'!$B$1:$CW$1&gt;DATE(YEAR(TODAY()),MONTH(TODAY()),DAY(TODAY())-MOD(WEEKDAY(TODAY())-6,7))-((Table35[حساب الحضور من اخر عدد مرات])*7))),"")</f>
        <v/>
      </c>
      <c r="G53" s="79" t="str" cm="1">
        <f t="array" ref="G53">IF(B53&lt;&gt;"",IF(F53*100/Table35[حساب الحضور من اخر عدد مرات]&gt;100,1,F53/Table35[حساب الحضور من اخر عدد مرات]),"")</f>
        <v/>
      </c>
      <c r="H53" s="79" t="str" cm="1">
        <f t="array" aca="1" ref="H53" ca="1">IF((B53&lt;&gt;"")*(F53&lt;&gt;0),COUNTA(_xlfn._xlws.FILTER(Table2[late],(Table2[ID]=B53)*(Table2[late]="yes")*(ISNUMBER(MATCH(Table2[att_date],INDIRECT(_xlfn.TEXTJOIN(,TRUE,"Fridays!A1:A",TEXT(Table35[حساب الحضور من اخر عدد مرات],"#"))),0)))))/F53,"")</f>
        <v/>
      </c>
      <c r="I53" s="77" t="str">
        <f>IF(B53&lt;&gt;"",_xlfn.XLOOKUP(B53,Table1[ID],Table1[tel2]),"")</f>
        <v/>
      </c>
      <c r="J53" s="77" t="str">
        <f>IF($B53&lt;&gt;"",_xlfn.XLOOKUP(B53,Table1[ID],Table1[address1]),"")</f>
        <v/>
      </c>
      <c r="K53" s="77" t="str">
        <f>IF($B53&lt;&gt;"",_xlfn.XLOOKUP(B53,Table1[ID],Table1[address2]),"")</f>
        <v/>
      </c>
      <c r="L53" s="77" t="str">
        <f>IF($B53&lt;&gt;"",_xlfn.XLOOKUP(B53,Table1[ID],Table1[address3]),"")</f>
        <v/>
      </c>
      <c r="M53" s="77" t="str">
        <f>IF($B53&lt;&gt;"",_xlfn.XLOOKUP(B53,Table1[ID],Table1[address4]),"")</f>
        <v/>
      </c>
      <c r="N53" s="77" t="str">
        <f>IF($B53&lt;&gt;"",_xlfn.XLOOKUP(B53,Table1[ID],Table1[address5]),"")</f>
        <v/>
      </c>
      <c r="O53" s="77" t="str">
        <f>IF($B53&lt;&gt;"",_xlfn.XLOOKUP(B53,Table1[ID],Table1[address7]),"")</f>
        <v/>
      </c>
      <c r="P53" s="77" t="str">
        <f>IF($B53&lt;&gt;"",_xlfn.XLOOKUP(B53,Table1[ID],Table1[address6]),"")</f>
        <v/>
      </c>
      <c r="Q53" s="76" t="str">
        <f>IF($B53&lt;&gt;"",_xlfn.XLOOKUP(B53,Table1[ID],Table1[bdate]),"")</f>
        <v/>
      </c>
      <c r="R53" s="77" t="str">
        <f>IF($B53&lt;&gt;"",_xlfn.XLOOKUP(B53,Table1[ID],Table1[con_father]),"")</f>
        <v/>
      </c>
      <c r="S53" s="77" t="str">
        <f>IF($B53&lt;&gt;"",_xlfn.XLOOKUP(B53,Table1[ID],Table1[notes]),"")</f>
        <v/>
      </c>
    </row>
    <row r="54" spans="1:19" s="3" customFormat="1">
      <c r="A54" s="72" t="str">
        <f>IF(B54&lt;&gt;"",IF(_xlfn.XLOOKUP(TEXT(B54,"#"),'Standard report'!$B$5:$B$505,'Standard report'!$C$5:$C$505,"nn")="Company","=HYPERLINK("&amp;""""&amp;"https://raw.githubusercontent.com/KyrillosMorgan/preparatory/main/"&amp;B54&amp;".jpg"&amp;""""&amp;",IMAGE("&amp;""""&amp;"https://raw.githubusercontent.com/KyrillosMorgan/preparatory/main/"&amp;B54&amp;".jpg"&amp;""""&amp;"))",""),"")</f>
        <v/>
      </c>
      <c r="B54" s="77"/>
      <c r="C54" s="77" t="str">
        <f>IF(B54&lt;&gt;"",_xlfn.XLOOKUP(B54,Table1[ID],Table1[fname]),"")</f>
        <v/>
      </c>
      <c r="D54" s="77" t="str">
        <f>IF(B54&lt;&gt;"",IF(_xlfn.FLOOR.MATH(B54,100)=0,"غير موزع",_xlfn.XLOOKUP(_xlfn.FLOOR.MATH(B54,100),Classes!$A$1:$A$8,Classes!$B$1:$B$8,"error")),"")</f>
        <v/>
      </c>
      <c r="E54" s="76" t="str" cm="1">
        <f t="array" ref="E54">IF((B54&lt;&gt;"")*(COUNTIF(Table2[ID],B54)&lt;&gt;0),INDEX(Attendance_sorted_S!$A$1:$CV$500,MATCH(B54,Attendance_sorted_S!$A$1:$A$500),COUNTIF(Table2[ID],B54)+1),"")</f>
        <v/>
      </c>
      <c r="F54" s="77" t="str" cm="1">
        <f t="array" aca="1" ref="F54" ca="1">IF(B54&lt;&gt;"",SUM(('Attendance table_S'!$A$2:$A$501=B54)*('Attendance table_S'!$B$2:$CW$501&lt;&gt;"")*('Attendance table_S'!$B$1:$CW$1&gt;DATE(YEAR(TODAY()),MONTH(TODAY()),DAY(TODAY())-MOD(WEEKDAY(TODAY())-6,7))-((Table35[حساب الحضور من اخر عدد مرات])*7))),"")</f>
        <v/>
      </c>
      <c r="G54" s="79" t="str" cm="1">
        <f t="array" ref="G54">IF(B54&lt;&gt;"",IF(F54*100/Table35[حساب الحضور من اخر عدد مرات]&gt;100,1,F54/Table35[حساب الحضور من اخر عدد مرات]),"")</f>
        <v/>
      </c>
      <c r="H54" s="79" t="str" cm="1">
        <f t="array" aca="1" ref="H54" ca="1">IF((B54&lt;&gt;"")*(F54&lt;&gt;0),COUNTA(_xlfn._xlws.FILTER(Table2[late],(Table2[ID]=B54)*(Table2[late]="yes")*(ISNUMBER(MATCH(Table2[att_date],INDIRECT(_xlfn.TEXTJOIN(,TRUE,"Fridays!A1:A",TEXT(Table35[حساب الحضور من اخر عدد مرات],"#"))),0)))))/F54,"")</f>
        <v/>
      </c>
      <c r="I54" s="77" t="str">
        <f>IF(B54&lt;&gt;"",_xlfn.XLOOKUP(B54,Table1[ID],Table1[tel2]),"")</f>
        <v/>
      </c>
      <c r="J54" s="77" t="str">
        <f>IF($B54&lt;&gt;"",_xlfn.XLOOKUP(B54,Table1[ID],Table1[address1]),"")</f>
        <v/>
      </c>
      <c r="K54" s="77" t="str">
        <f>IF($B54&lt;&gt;"",_xlfn.XLOOKUP(B54,Table1[ID],Table1[address2]),"")</f>
        <v/>
      </c>
      <c r="L54" s="77" t="str">
        <f>IF($B54&lt;&gt;"",_xlfn.XLOOKUP(B54,Table1[ID],Table1[address3]),"")</f>
        <v/>
      </c>
      <c r="M54" s="77" t="str">
        <f>IF($B54&lt;&gt;"",_xlfn.XLOOKUP(B54,Table1[ID],Table1[address4]),"")</f>
        <v/>
      </c>
      <c r="N54" s="77" t="str">
        <f>IF($B54&lt;&gt;"",_xlfn.XLOOKUP(B54,Table1[ID],Table1[address5]),"")</f>
        <v/>
      </c>
      <c r="O54" s="77" t="str">
        <f>IF($B54&lt;&gt;"",_xlfn.XLOOKUP(B54,Table1[ID],Table1[address7]),"")</f>
        <v/>
      </c>
      <c r="P54" s="77" t="str">
        <f>IF($B54&lt;&gt;"",_xlfn.XLOOKUP(B54,Table1[ID],Table1[address6]),"")</f>
        <v/>
      </c>
      <c r="Q54" s="76" t="str">
        <f>IF($B54&lt;&gt;"",_xlfn.XLOOKUP(B54,Table1[ID],Table1[bdate]),"")</f>
        <v/>
      </c>
      <c r="R54" s="77" t="str">
        <f>IF($B54&lt;&gt;"",_xlfn.XLOOKUP(B54,Table1[ID],Table1[con_father]),"")</f>
        <v/>
      </c>
      <c r="S54" s="77" t="str">
        <f>IF($B54&lt;&gt;"",_xlfn.XLOOKUP(B54,Table1[ID],Table1[notes]),"")</f>
        <v/>
      </c>
    </row>
    <row r="55" spans="1:19" s="3" customFormat="1">
      <c r="A55" s="72" t="str">
        <f>IF(B55&lt;&gt;"",IF(_xlfn.XLOOKUP(TEXT(B55,"#"),'Standard report'!$B$5:$B$505,'Standard report'!$C$5:$C$505,"nn")="Company","=HYPERLINK("&amp;""""&amp;"https://raw.githubusercontent.com/KyrillosMorgan/preparatory/main/"&amp;B55&amp;".jpg"&amp;""""&amp;",IMAGE("&amp;""""&amp;"https://raw.githubusercontent.com/KyrillosMorgan/preparatory/main/"&amp;B55&amp;".jpg"&amp;""""&amp;"))",""),"")</f>
        <v/>
      </c>
      <c r="B55" s="77"/>
      <c r="C55" s="77" t="str">
        <f>IF(B55&lt;&gt;"",_xlfn.XLOOKUP(B55,Table1[ID],Table1[fname]),"")</f>
        <v/>
      </c>
      <c r="D55" s="77" t="str">
        <f>IF(B55&lt;&gt;"",IF(_xlfn.FLOOR.MATH(B55,100)=0,"غير موزع",_xlfn.XLOOKUP(_xlfn.FLOOR.MATH(B55,100),Classes!$A$1:$A$8,Classes!$B$1:$B$8,"error")),"")</f>
        <v/>
      </c>
      <c r="E55" s="76" t="str" cm="1">
        <f t="array" ref="E55">IF((B55&lt;&gt;"")*(COUNTIF(Table2[ID],B55)&lt;&gt;0),INDEX(Attendance_sorted_S!$A$1:$CV$500,MATCH(B55,Attendance_sorted_S!$A$1:$A$500),COUNTIF(Table2[ID],B55)+1),"")</f>
        <v/>
      </c>
      <c r="F55" s="77" t="str" cm="1">
        <f t="array" aca="1" ref="F55" ca="1">IF(B55&lt;&gt;"",SUM(('Attendance table_S'!$A$2:$A$501=B55)*('Attendance table_S'!$B$2:$CW$501&lt;&gt;"")*('Attendance table_S'!$B$1:$CW$1&gt;DATE(YEAR(TODAY()),MONTH(TODAY()),DAY(TODAY())-MOD(WEEKDAY(TODAY())-6,7))-((Table35[حساب الحضور من اخر عدد مرات])*7))),"")</f>
        <v/>
      </c>
      <c r="G55" s="79" t="str" cm="1">
        <f t="array" ref="G55">IF(B55&lt;&gt;"",IF(F55*100/Table35[حساب الحضور من اخر عدد مرات]&gt;100,1,F55/Table35[حساب الحضور من اخر عدد مرات]),"")</f>
        <v/>
      </c>
      <c r="H55" s="79" t="str" cm="1">
        <f t="array" aca="1" ref="H55" ca="1">IF((B55&lt;&gt;"")*(F55&lt;&gt;0),COUNTA(_xlfn._xlws.FILTER(Table2[late],(Table2[ID]=B55)*(Table2[late]="yes")*(ISNUMBER(MATCH(Table2[att_date],INDIRECT(_xlfn.TEXTJOIN(,TRUE,"Fridays!A1:A",TEXT(Table35[حساب الحضور من اخر عدد مرات],"#"))),0)))))/F55,"")</f>
        <v/>
      </c>
      <c r="I55" s="77" t="str">
        <f>IF(B55&lt;&gt;"",_xlfn.XLOOKUP(B55,Table1[ID],Table1[tel2]),"")</f>
        <v/>
      </c>
      <c r="J55" s="77" t="str">
        <f>IF($B55&lt;&gt;"",_xlfn.XLOOKUP(B55,Table1[ID],Table1[address1]),"")</f>
        <v/>
      </c>
      <c r="K55" s="77" t="str">
        <f>IF($B55&lt;&gt;"",_xlfn.XLOOKUP(B55,Table1[ID],Table1[address2]),"")</f>
        <v/>
      </c>
      <c r="L55" s="77" t="str">
        <f>IF($B55&lt;&gt;"",_xlfn.XLOOKUP(B55,Table1[ID],Table1[address3]),"")</f>
        <v/>
      </c>
      <c r="M55" s="77" t="str">
        <f>IF($B55&lt;&gt;"",_xlfn.XLOOKUP(B55,Table1[ID],Table1[address4]),"")</f>
        <v/>
      </c>
      <c r="N55" s="77" t="str">
        <f>IF($B55&lt;&gt;"",_xlfn.XLOOKUP(B55,Table1[ID],Table1[address5]),"")</f>
        <v/>
      </c>
      <c r="O55" s="77" t="str">
        <f>IF($B55&lt;&gt;"",_xlfn.XLOOKUP(B55,Table1[ID],Table1[address7]),"")</f>
        <v/>
      </c>
      <c r="P55" s="77" t="str">
        <f>IF($B55&lt;&gt;"",_xlfn.XLOOKUP(B55,Table1[ID],Table1[address6]),"")</f>
        <v/>
      </c>
      <c r="Q55" s="76" t="str">
        <f>IF($B55&lt;&gt;"",_xlfn.XLOOKUP(B55,Table1[ID],Table1[bdate]),"")</f>
        <v/>
      </c>
      <c r="R55" s="77" t="str">
        <f>IF($B55&lt;&gt;"",_xlfn.XLOOKUP(B55,Table1[ID],Table1[con_father]),"")</f>
        <v/>
      </c>
      <c r="S55" s="77" t="str">
        <f>IF($B55&lt;&gt;"",_xlfn.XLOOKUP(B55,Table1[ID],Table1[notes]),"")</f>
        <v/>
      </c>
    </row>
    <row r="56" spans="1:19" s="3" customFormat="1">
      <c r="A56" s="72" t="str">
        <f>IF(B56&lt;&gt;"",IF(_xlfn.XLOOKUP(TEXT(B56,"#"),'Standard report'!$B$5:$B$505,'Standard report'!$C$5:$C$505,"nn")="Company","=HYPERLINK("&amp;""""&amp;"https://raw.githubusercontent.com/KyrillosMorgan/preparatory/main/"&amp;B56&amp;".jpg"&amp;""""&amp;",IMAGE("&amp;""""&amp;"https://raw.githubusercontent.com/KyrillosMorgan/preparatory/main/"&amp;B56&amp;".jpg"&amp;""""&amp;"))",""),"")</f>
        <v/>
      </c>
      <c r="B56" s="77"/>
      <c r="C56" s="77" t="str">
        <f>IF(B56&lt;&gt;"",_xlfn.XLOOKUP(B56,Table1[ID],Table1[fname]),"")</f>
        <v/>
      </c>
      <c r="D56" s="77" t="str">
        <f>IF(B56&lt;&gt;"",IF(_xlfn.FLOOR.MATH(B56,100)=0,"غير موزع",_xlfn.XLOOKUP(_xlfn.FLOOR.MATH(B56,100),Classes!$A$1:$A$8,Classes!$B$1:$B$8,"error")),"")</f>
        <v/>
      </c>
      <c r="E56" s="76" t="str" cm="1">
        <f t="array" ref="E56">IF((B56&lt;&gt;"")*(COUNTIF(Table2[ID],B56)&lt;&gt;0),INDEX(Attendance_sorted_S!$A$1:$CV$500,MATCH(B56,Attendance_sorted_S!$A$1:$A$500),COUNTIF(Table2[ID],B56)+1),"")</f>
        <v/>
      </c>
      <c r="F56" s="77" t="str" cm="1">
        <f t="array" aca="1" ref="F56" ca="1">IF(B56&lt;&gt;"",SUM(('Attendance table_S'!$A$2:$A$501=B56)*('Attendance table_S'!$B$2:$CW$501&lt;&gt;"")*('Attendance table_S'!$B$1:$CW$1&gt;DATE(YEAR(TODAY()),MONTH(TODAY()),DAY(TODAY())-MOD(WEEKDAY(TODAY())-6,7))-((Table35[حساب الحضور من اخر عدد مرات])*7))),"")</f>
        <v/>
      </c>
      <c r="G56" s="79" t="str" cm="1">
        <f t="array" ref="G56">IF(B56&lt;&gt;"",IF(F56*100/Table35[حساب الحضور من اخر عدد مرات]&gt;100,1,F56/Table35[حساب الحضور من اخر عدد مرات]),"")</f>
        <v/>
      </c>
      <c r="H56" s="79" t="str" cm="1">
        <f t="array" aca="1" ref="H56" ca="1">IF((B56&lt;&gt;"")*(F56&lt;&gt;0),COUNTA(_xlfn._xlws.FILTER(Table2[late],(Table2[ID]=B56)*(Table2[late]="yes")*(ISNUMBER(MATCH(Table2[att_date],INDIRECT(_xlfn.TEXTJOIN(,TRUE,"Fridays!A1:A",TEXT(Table35[حساب الحضور من اخر عدد مرات],"#"))),0)))))/F56,"")</f>
        <v/>
      </c>
      <c r="I56" s="77" t="str">
        <f>IF(B56&lt;&gt;"",_xlfn.XLOOKUP(B56,Table1[ID],Table1[tel2]),"")</f>
        <v/>
      </c>
      <c r="J56" s="77" t="str">
        <f>IF($B56&lt;&gt;"",_xlfn.XLOOKUP(B56,Table1[ID],Table1[address1]),"")</f>
        <v/>
      </c>
      <c r="K56" s="77" t="str">
        <f>IF($B56&lt;&gt;"",_xlfn.XLOOKUP(B56,Table1[ID],Table1[address2]),"")</f>
        <v/>
      </c>
      <c r="L56" s="77" t="str">
        <f>IF($B56&lt;&gt;"",_xlfn.XLOOKUP(B56,Table1[ID],Table1[address3]),"")</f>
        <v/>
      </c>
      <c r="M56" s="77" t="str">
        <f>IF($B56&lt;&gt;"",_xlfn.XLOOKUP(B56,Table1[ID],Table1[address4]),"")</f>
        <v/>
      </c>
      <c r="N56" s="77" t="str">
        <f>IF($B56&lt;&gt;"",_xlfn.XLOOKUP(B56,Table1[ID],Table1[address5]),"")</f>
        <v/>
      </c>
      <c r="O56" s="77" t="str">
        <f>IF($B56&lt;&gt;"",_xlfn.XLOOKUP(B56,Table1[ID],Table1[address7]),"")</f>
        <v/>
      </c>
      <c r="P56" s="77" t="str">
        <f>IF($B56&lt;&gt;"",_xlfn.XLOOKUP(B56,Table1[ID],Table1[address6]),"")</f>
        <v/>
      </c>
      <c r="Q56" s="76" t="str">
        <f>IF($B56&lt;&gt;"",_xlfn.XLOOKUP(B56,Table1[ID],Table1[bdate]),"")</f>
        <v/>
      </c>
      <c r="R56" s="77" t="str">
        <f>IF($B56&lt;&gt;"",_xlfn.XLOOKUP(B56,Table1[ID],Table1[con_father]),"")</f>
        <v/>
      </c>
      <c r="S56" s="77" t="str">
        <f>IF($B56&lt;&gt;"",_xlfn.XLOOKUP(B56,Table1[ID],Table1[notes]),"")</f>
        <v/>
      </c>
    </row>
    <row r="57" spans="1:19" s="3" customFormat="1">
      <c r="A57" s="72" t="str">
        <f>IF(B57&lt;&gt;"",IF(_xlfn.XLOOKUP(TEXT(B57,"#"),'Standard report'!$B$5:$B$505,'Standard report'!$C$5:$C$505,"nn")="Company","=HYPERLINK("&amp;""""&amp;"https://raw.githubusercontent.com/KyrillosMorgan/preparatory/main/"&amp;B57&amp;".jpg"&amp;""""&amp;",IMAGE("&amp;""""&amp;"https://raw.githubusercontent.com/KyrillosMorgan/preparatory/main/"&amp;B57&amp;".jpg"&amp;""""&amp;"))",""),"")</f>
        <v/>
      </c>
      <c r="B57" s="77"/>
      <c r="C57" s="77" t="str">
        <f>IF(B57&lt;&gt;"",_xlfn.XLOOKUP(B57,Table1[ID],Table1[fname]),"")</f>
        <v/>
      </c>
      <c r="D57" s="77" t="str">
        <f>IF(B57&lt;&gt;"",IF(_xlfn.FLOOR.MATH(B57,100)=0,"غير موزع",_xlfn.XLOOKUP(_xlfn.FLOOR.MATH(B57,100),Classes!$A$1:$A$8,Classes!$B$1:$B$8,"error")),"")</f>
        <v/>
      </c>
      <c r="E57" s="76" t="str" cm="1">
        <f t="array" ref="E57">IF((B57&lt;&gt;"")*(COUNTIF(Table2[ID],B57)&lt;&gt;0),INDEX(Attendance_sorted_S!$A$1:$CV$500,MATCH(B57,Attendance_sorted_S!$A$1:$A$500),COUNTIF(Table2[ID],B57)+1),"")</f>
        <v/>
      </c>
      <c r="F57" s="77" t="str" cm="1">
        <f t="array" aca="1" ref="F57" ca="1">IF(B57&lt;&gt;"",SUM(('Attendance table_S'!$A$2:$A$501=B57)*('Attendance table_S'!$B$2:$CW$501&lt;&gt;"")*('Attendance table_S'!$B$1:$CW$1&gt;DATE(YEAR(TODAY()),MONTH(TODAY()),DAY(TODAY())-MOD(WEEKDAY(TODAY())-6,7))-((Table35[حساب الحضور من اخر عدد مرات])*7))),"")</f>
        <v/>
      </c>
      <c r="G57" s="79" t="str" cm="1">
        <f t="array" ref="G57">IF(B57&lt;&gt;"",IF(F57*100/Table35[حساب الحضور من اخر عدد مرات]&gt;100,1,F57/Table35[حساب الحضور من اخر عدد مرات]),"")</f>
        <v/>
      </c>
      <c r="H57" s="79" t="str" cm="1">
        <f t="array" aca="1" ref="H57" ca="1">IF((B57&lt;&gt;"")*(F57&lt;&gt;0),COUNTA(_xlfn._xlws.FILTER(Table2[late],(Table2[ID]=B57)*(Table2[late]="yes")*(ISNUMBER(MATCH(Table2[att_date],INDIRECT(_xlfn.TEXTJOIN(,TRUE,"Fridays!A1:A",TEXT(Table35[حساب الحضور من اخر عدد مرات],"#"))),0)))))/F57,"")</f>
        <v/>
      </c>
      <c r="I57" s="77" t="str">
        <f>IF(B57&lt;&gt;"",_xlfn.XLOOKUP(B57,Table1[ID],Table1[tel2]),"")</f>
        <v/>
      </c>
      <c r="J57" s="77" t="str">
        <f>IF($B57&lt;&gt;"",_xlfn.XLOOKUP(B57,Table1[ID],Table1[address1]),"")</f>
        <v/>
      </c>
      <c r="K57" s="77" t="str">
        <f>IF($B57&lt;&gt;"",_xlfn.XLOOKUP(B57,Table1[ID],Table1[address2]),"")</f>
        <v/>
      </c>
      <c r="L57" s="77" t="str">
        <f>IF($B57&lt;&gt;"",_xlfn.XLOOKUP(B57,Table1[ID],Table1[address3]),"")</f>
        <v/>
      </c>
      <c r="M57" s="77" t="str">
        <f>IF($B57&lt;&gt;"",_xlfn.XLOOKUP(B57,Table1[ID],Table1[address4]),"")</f>
        <v/>
      </c>
      <c r="N57" s="77" t="str">
        <f>IF($B57&lt;&gt;"",_xlfn.XLOOKUP(B57,Table1[ID],Table1[address5]),"")</f>
        <v/>
      </c>
      <c r="O57" s="77" t="str">
        <f>IF($B57&lt;&gt;"",_xlfn.XLOOKUP(B57,Table1[ID],Table1[address7]),"")</f>
        <v/>
      </c>
      <c r="P57" s="77" t="str">
        <f>IF($B57&lt;&gt;"",_xlfn.XLOOKUP(B57,Table1[ID],Table1[address6]),"")</f>
        <v/>
      </c>
      <c r="Q57" s="76" t="str">
        <f>IF($B57&lt;&gt;"",_xlfn.XLOOKUP(B57,Table1[ID],Table1[bdate]),"")</f>
        <v/>
      </c>
      <c r="R57" s="77" t="str">
        <f>IF($B57&lt;&gt;"",_xlfn.XLOOKUP(B57,Table1[ID],Table1[con_father]),"")</f>
        <v/>
      </c>
      <c r="S57" s="77" t="str">
        <f>IF($B57&lt;&gt;"",_xlfn.XLOOKUP(B57,Table1[ID],Table1[notes]),"")</f>
        <v/>
      </c>
    </row>
    <row r="58" spans="1:19" s="3" customFormat="1">
      <c r="A58" s="72" t="str">
        <f>IF(B58&lt;&gt;"",IF(_xlfn.XLOOKUP(TEXT(B58,"#"),'Standard report'!$B$5:$B$505,'Standard report'!$C$5:$C$505,"nn")="Company","=HYPERLINK("&amp;""""&amp;"https://raw.githubusercontent.com/KyrillosMorgan/preparatory/main/"&amp;B58&amp;".jpg"&amp;""""&amp;",IMAGE("&amp;""""&amp;"https://raw.githubusercontent.com/KyrillosMorgan/preparatory/main/"&amp;B58&amp;".jpg"&amp;""""&amp;"))",""),"")</f>
        <v/>
      </c>
      <c r="B58" s="77"/>
      <c r="C58" s="77" t="str">
        <f>IF(B58&lt;&gt;"",_xlfn.XLOOKUP(B58,Table1[ID],Table1[fname]),"")</f>
        <v/>
      </c>
      <c r="D58" s="77" t="str">
        <f>IF(B58&lt;&gt;"",IF(_xlfn.FLOOR.MATH(B58,100)=0,"غير موزع",_xlfn.XLOOKUP(_xlfn.FLOOR.MATH(B58,100),Classes!$A$1:$A$8,Classes!$B$1:$B$8,"error")),"")</f>
        <v/>
      </c>
      <c r="E58" s="76" t="str" cm="1">
        <f t="array" ref="E58">IF((B58&lt;&gt;"")*(COUNTIF(Table2[ID],B58)&lt;&gt;0),INDEX(Attendance_sorted_S!$A$1:$CV$500,MATCH(B58,Attendance_sorted_S!$A$1:$A$500),COUNTIF(Table2[ID],B58)+1),"")</f>
        <v/>
      </c>
      <c r="F58" s="77" t="str" cm="1">
        <f t="array" aca="1" ref="F58" ca="1">IF(B58&lt;&gt;"",SUM(('Attendance table_S'!$A$2:$A$501=B58)*('Attendance table_S'!$B$2:$CW$501&lt;&gt;"")*('Attendance table_S'!$B$1:$CW$1&gt;DATE(YEAR(TODAY()),MONTH(TODAY()),DAY(TODAY())-MOD(WEEKDAY(TODAY())-6,7))-((Table35[حساب الحضور من اخر عدد مرات])*7))),"")</f>
        <v/>
      </c>
      <c r="G58" s="79" t="str" cm="1">
        <f t="array" ref="G58">IF(B58&lt;&gt;"",IF(F58*100/Table35[حساب الحضور من اخر عدد مرات]&gt;100,1,F58/Table35[حساب الحضور من اخر عدد مرات]),"")</f>
        <v/>
      </c>
      <c r="H58" s="79" t="str" cm="1">
        <f t="array" aca="1" ref="H58" ca="1">IF((B58&lt;&gt;"")*(F58&lt;&gt;0),COUNTA(_xlfn._xlws.FILTER(Table2[late],(Table2[ID]=B58)*(Table2[late]="yes")*(ISNUMBER(MATCH(Table2[att_date],INDIRECT(_xlfn.TEXTJOIN(,TRUE,"Fridays!A1:A",TEXT(Table35[حساب الحضور من اخر عدد مرات],"#"))),0)))))/F58,"")</f>
        <v/>
      </c>
      <c r="I58" s="77" t="str">
        <f>IF(B58&lt;&gt;"",_xlfn.XLOOKUP(B58,Table1[ID],Table1[tel2]),"")</f>
        <v/>
      </c>
      <c r="J58" s="77" t="str">
        <f>IF($B58&lt;&gt;"",_xlfn.XLOOKUP(B58,Table1[ID],Table1[address1]),"")</f>
        <v/>
      </c>
      <c r="K58" s="77" t="str">
        <f>IF($B58&lt;&gt;"",_xlfn.XLOOKUP(B58,Table1[ID],Table1[address2]),"")</f>
        <v/>
      </c>
      <c r="L58" s="77" t="str">
        <f>IF($B58&lt;&gt;"",_xlfn.XLOOKUP(B58,Table1[ID],Table1[address3]),"")</f>
        <v/>
      </c>
      <c r="M58" s="77" t="str">
        <f>IF($B58&lt;&gt;"",_xlfn.XLOOKUP(B58,Table1[ID],Table1[address4]),"")</f>
        <v/>
      </c>
      <c r="N58" s="77" t="str">
        <f>IF($B58&lt;&gt;"",_xlfn.XLOOKUP(B58,Table1[ID],Table1[address5]),"")</f>
        <v/>
      </c>
      <c r="O58" s="77" t="str">
        <f>IF($B58&lt;&gt;"",_xlfn.XLOOKUP(B58,Table1[ID],Table1[address7]),"")</f>
        <v/>
      </c>
      <c r="P58" s="77" t="str">
        <f>IF($B58&lt;&gt;"",_xlfn.XLOOKUP(B58,Table1[ID],Table1[address6]),"")</f>
        <v/>
      </c>
      <c r="Q58" s="76" t="str">
        <f>IF($B58&lt;&gt;"",_xlfn.XLOOKUP(B58,Table1[ID],Table1[bdate]),"")</f>
        <v/>
      </c>
      <c r="R58" s="77" t="str">
        <f>IF($B58&lt;&gt;"",_xlfn.XLOOKUP(B58,Table1[ID],Table1[con_father]),"")</f>
        <v/>
      </c>
      <c r="S58" s="77" t="str">
        <f>IF($B58&lt;&gt;"",_xlfn.XLOOKUP(B58,Table1[ID],Table1[notes]),"")</f>
        <v/>
      </c>
    </row>
    <row r="59" spans="1:19" s="3" customFormat="1">
      <c r="A59" s="72" t="str">
        <f>IF(B59&lt;&gt;"",IF(_xlfn.XLOOKUP(TEXT(B59,"#"),'Standard report'!$B$5:$B$505,'Standard report'!$C$5:$C$505,"nn")="Company","=HYPERLINK("&amp;""""&amp;"https://raw.githubusercontent.com/KyrillosMorgan/preparatory/main/"&amp;B59&amp;".jpg"&amp;""""&amp;",IMAGE("&amp;""""&amp;"https://raw.githubusercontent.com/KyrillosMorgan/preparatory/main/"&amp;B59&amp;".jpg"&amp;""""&amp;"))",""),"")</f>
        <v/>
      </c>
      <c r="B59" s="77"/>
      <c r="C59" s="77" t="str">
        <f>IF(B59&lt;&gt;"",_xlfn.XLOOKUP(B59,Table1[ID],Table1[fname]),"")</f>
        <v/>
      </c>
      <c r="D59" s="77" t="str">
        <f>IF(B59&lt;&gt;"",IF(_xlfn.FLOOR.MATH(B59,100)=0,"غير موزع",_xlfn.XLOOKUP(_xlfn.FLOOR.MATH(B59,100),Classes!$A$1:$A$8,Classes!$B$1:$B$8,"error")),"")</f>
        <v/>
      </c>
      <c r="E59" s="76" t="str" cm="1">
        <f t="array" ref="E59">IF((B59&lt;&gt;"")*(COUNTIF(Table2[ID],B59)&lt;&gt;0),INDEX(Attendance_sorted_S!$A$1:$CV$500,MATCH(B59,Attendance_sorted_S!$A$1:$A$500),COUNTIF(Table2[ID],B59)+1),"")</f>
        <v/>
      </c>
      <c r="F59" s="77" t="str" cm="1">
        <f t="array" aca="1" ref="F59" ca="1">IF(B59&lt;&gt;"",SUM(('Attendance table_S'!$A$2:$A$501=B59)*('Attendance table_S'!$B$2:$CW$501&lt;&gt;"")*('Attendance table_S'!$B$1:$CW$1&gt;DATE(YEAR(TODAY()),MONTH(TODAY()),DAY(TODAY())-MOD(WEEKDAY(TODAY())-6,7))-((Table35[حساب الحضور من اخر عدد مرات])*7))),"")</f>
        <v/>
      </c>
      <c r="G59" s="79" t="str" cm="1">
        <f t="array" ref="G59">IF(B59&lt;&gt;"",IF(F59*100/Table35[حساب الحضور من اخر عدد مرات]&gt;100,1,F59/Table35[حساب الحضور من اخر عدد مرات]),"")</f>
        <v/>
      </c>
      <c r="H59" s="79" t="str" cm="1">
        <f t="array" aca="1" ref="H59" ca="1">IF((B59&lt;&gt;"")*(F59&lt;&gt;0),COUNTA(_xlfn._xlws.FILTER(Table2[late],(Table2[ID]=B59)*(Table2[late]="yes")*(ISNUMBER(MATCH(Table2[att_date],INDIRECT(_xlfn.TEXTJOIN(,TRUE,"Fridays!A1:A",TEXT(Table35[حساب الحضور من اخر عدد مرات],"#"))),0)))))/F59,"")</f>
        <v/>
      </c>
      <c r="I59" s="77" t="str">
        <f>IF(B59&lt;&gt;"",_xlfn.XLOOKUP(B59,Table1[ID],Table1[tel2]),"")</f>
        <v/>
      </c>
      <c r="J59" s="77" t="str">
        <f>IF($B59&lt;&gt;"",_xlfn.XLOOKUP(B59,Table1[ID],Table1[address1]),"")</f>
        <v/>
      </c>
      <c r="K59" s="77" t="str">
        <f>IF($B59&lt;&gt;"",_xlfn.XLOOKUP(B59,Table1[ID],Table1[address2]),"")</f>
        <v/>
      </c>
      <c r="L59" s="77" t="str">
        <f>IF($B59&lt;&gt;"",_xlfn.XLOOKUP(B59,Table1[ID],Table1[address3]),"")</f>
        <v/>
      </c>
      <c r="M59" s="77" t="str">
        <f>IF($B59&lt;&gt;"",_xlfn.XLOOKUP(B59,Table1[ID],Table1[address4]),"")</f>
        <v/>
      </c>
      <c r="N59" s="77" t="str">
        <f>IF($B59&lt;&gt;"",_xlfn.XLOOKUP(B59,Table1[ID],Table1[address5]),"")</f>
        <v/>
      </c>
      <c r="O59" s="77" t="str">
        <f>IF($B59&lt;&gt;"",_xlfn.XLOOKUP(B59,Table1[ID],Table1[address7]),"")</f>
        <v/>
      </c>
      <c r="P59" s="77" t="str">
        <f>IF($B59&lt;&gt;"",_xlfn.XLOOKUP(B59,Table1[ID],Table1[address6]),"")</f>
        <v/>
      </c>
      <c r="Q59" s="76" t="str">
        <f>IF($B59&lt;&gt;"",_xlfn.XLOOKUP(B59,Table1[ID],Table1[bdate]),"")</f>
        <v/>
      </c>
      <c r="R59" s="77" t="str">
        <f>IF($B59&lt;&gt;"",_xlfn.XLOOKUP(B59,Table1[ID],Table1[con_father]),"")</f>
        <v/>
      </c>
      <c r="S59" s="77" t="str">
        <f>IF($B59&lt;&gt;"",_xlfn.XLOOKUP(B59,Table1[ID],Table1[notes]),"")</f>
        <v/>
      </c>
    </row>
    <row r="60" spans="1:19" s="3" customFormat="1">
      <c r="A60" s="72" t="str">
        <f>IF(B60&lt;&gt;"",IF(_xlfn.XLOOKUP(TEXT(B60,"#"),'Standard report'!$B$5:$B$505,'Standard report'!$C$5:$C$505,"nn")="Company","=HYPERLINK("&amp;""""&amp;"https://raw.githubusercontent.com/KyrillosMorgan/preparatory/main/"&amp;B60&amp;".jpg"&amp;""""&amp;",IMAGE("&amp;""""&amp;"https://raw.githubusercontent.com/KyrillosMorgan/preparatory/main/"&amp;B60&amp;".jpg"&amp;""""&amp;"))",""),"")</f>
        <v/>
      </c>
      <c r="B60" s="77"/>
      <c r="C60" s="77" t="str">
        <f>IF(B60&lt;&gt;"",_xlfn.XLOOKUP(B60,Table1[ID],Table1[fname]),"")</f>
        <v/>
      </c>
      <c r="D60" s="77" t="str">
        <f>IF(B60&lt;&gt;"",IF(_xlfn.FLOOR.MATH(B60,100)=0,"غير موزع",_xlfn.XLOOKUP(_xlfn.FLOOR.MATH(B60,100),Classes!$A$1:$A$8,Classes!$B$1:$B$8,"error")),"")</f>
        <v/>
      </c>
      <c r="E60" s="76" t="str" cm="1">
        <f t="array" ref="E60">IF((B60&lt;&gt;"")*(COUNTIF(Table2[ID],B60)&lt;&gt;0),INDEX(Attendance_sorted_S!$A$1:$CV$500,MATCH(B60,Attendance_sorted_S!$A$1:$A$500),COUNTIF(Table2[ID],B60)+1),"")</f>
        <v/>
      </c>
      <c r="F60" s="77" t="str" cm="1">
        <f t="array" aca="1" ref="F60" ca="1">IF(B60&lt;&gt;"",SUM(('Attendance table_S'!$A$2:$A$501=B60)*('Attendance table_S'!$B$2:$CW$501&lt;&gt;"")*('Attendance table_S'!$B$1:$CW$1&gt;DATE(YEAR(TODAY()),MONTH(TODAY()),DAY(TODAY())-MOD(WEEKDAY(TODAY())-6,7))-((Table35[حساب الحضور من اخر عدد مرات])*7))),"")</f>
        <v/>
      </c>
      <c r="G60" s="79" t="str" cm="1">
        <f t="array" ref="G60">IF(B60&lt;&gt;"",IF(F60*100/Table35[حساب الحضور من اخر عدد مرات]&gt;100,1,F60/Table35[حساب الحضور من اخر عدد مرات]),"")</f>
        <v/>
      </c>
      <c r="H60" s="79" t="str" cm="1">
        <f t="array" aca="1" ref="H60" ca="1">IF((B60&lt;&gt;"")*(F60&lt;&gt;0),COUNTA(_xlfn._xlws.FILTER(Table2[late],(Table2[ID]=B60)*(Table2[late]="yes")*(ISNUMBER(MATCH(Table2[att_date],INDIRECT(_xlfn.TEXTJOIN(,TRUE,"Fridays!A1:A",TEXT(Table35[حساب الحضور من اخر عدد مرات],"#"))),0)))))/F60,"")</f>
        <v/>
      </c>
      <c r="I60" s="77" t="str">
        <f>IF(B60&lt;&gt;"",_xlfn.XLOOKUP(B60,Table1[ID],Table1[tel2]),"")</f>
        <v/>
      </c>
      <c r="J60" s="77" t="str">
        <f>IF($B60&lt;&gt;"",_xlfn.XLOOKUP(B60,Table1[ID],Table1[address1]),"")</f>
        <v/>
      </c>
      <c r="K60" s="77" t="str">
        <f>IF($B60&lt;&gt;"",_xlfn.XLOOKUP(B60,Table1[ID],Table1[address2]),"")</f>
        <v/>
      </c>
      <c r="L60" s="77" t="str">
        <f>IF($B60&lt;&gt;"",_xlfn.XLOOKUP(B60,Table1[ID],Table1[address3]),"")</f>
        <v/>
      </c>
      <c r="M60" s="77" t="str">
        <f>IF($B60&lt;&gt;"",_xlfn.XLOOKUP(B60,Table1[ID],Table1[address4]),"")</f>
        <v/>
      </c>
      <c r="N60" s="77" t="str">
        <f>IF($B60&lt;&gt;"",_xlfn.XLOOKUP(B60,Table1[ID],Table1[address5]),"")</f>
        <v/>
      </c>
      <c r="O60" s="77" t="str">
        <f>IF($B60&lt;&gt;"",_xlfn.XLOOKUP(B60,Table1[ID],Table1[address7]),"")</f>
        <v/>
      </c>
      <c r="P60" s="77" t="str">
        <f>IF($B60&lt;&gt;"",_xlfn.XLOOKUP(B60,Table1[ID],Table1[address6]),"")</f>
        <v/>
      </c>
      <c r="Q60" s="76" t="str">
        <f>IF($B60&lt;&gt;"",_xlfn.XLOOKUP(B60,Table1[ID],Table1[bdate]),"")</f>
        <v/>
      </c>
      <c r="R60" s="77" t="str">
        <f>IF($B60&lt;&gt;"",_xlfn.XLOOKUP(B60,Table1[ID],Table1[con_father]),"")</f>
        <v/>
      </c>
      <c r="S60" s="77" t="str">
        <f>IF($B60&lt;&gt;"",_xlfn.XLOOKUP(B60,Table1[ID],Table1[notes]),"")</f>
        <v/>
      </c>
    </row>
    <row r="61" spans="1:19" s="3" customFormat="1">
      <c r="A61" s="72" t="str">
        <f>IF(B61&lt;&gt;"",IF(_xlfn.XLOOKUP(TEXT(B61,"#"),'Standard report'!$B$5:$B$505,'Standard report'!$C$5:$C$505,"nn")="Company","=HYPERLINK("&amp;""""&amp;"https://raw.githubusercontent.com/KyrillosMorgan/preparatory/main/"&amp;B61&amp;".jpg"&amp;""""&amp;",IMAGE("&amp;""""&amp;"https://raw.githubusercontent.com/KyrillosMorgan/preparatory/main/"&amp;B61&amp;".jpg"&amp;""""&amp;"))",""),"")</f>
        <v/>
      </c>
      <c r="B61" s="77"/>
      <c r="C61" s="77" t="str">
        <f>IF(B61&lt;&gt;"",_xlfn.XLOOKUP(B61,Table1[ID],Table1[fname]),"")</f>
        <v/>
      </c>
      <c r="D61" s="77" t="str">
        <f>IF(B61&lt;&gt;"",IF(_xlfn.FLOOR.MATH(B61,100)=0,"غير موزع",_xlfn.XLOOKUP(_xlfn.FLOOR.MATH(B61,100),Classes!$A$1:$A$8,Classes!$B$1:$B$8,"error")),"")</f>
        <v/>
      </c>
      <c r="E61" s="76" t="str" cm="1">
        <f t="array" ref="E61">IF((B61&lt;&gt;"")*(COUNTIF(Table2[ID],B61)&lt;&gt;0),INDEX(Attendance_sorted_S!$A$1:$CV$500,MATCH(B61,Attendance_sorted_S!$A$1:$A$500),COUNTIF(Table2[ID],B61)+1),"")</f>
        <v/>
      </c>
      <c r="F61" s="77" t="str" cm="1">
        <f t="array" aca="1" ref="F61" ca="1">IF(B61&lt;&gt;"",SUM(('Attendance table_S'!$A$2:$A$501=B61)*('Attendance table_S'!$B$2:$CW$501&lt;&gt;"")*('Attendance table_S'!$B$1:$CW$1&gt;DATE(YEAR(TODAY()),MONTH(TODAY()),DAY(TODAY())-MOD(WEEKDAY(TODAY())-6,7))-((Table35[حساب الحضور من اخر عدد مرات])*7))),"")</f>
        <v/>
      </c>
      <c r="G61" s="79" t="str" cm="1">
        <f t="array" ref="G61">IF(B61&lt;&gt;"",IF(F61*100/Table35[حساب الحضور من اخر عدد مرات]&gt;100,1,F61/Table35[حساب الحضور من اخر عدد مرات]),"")</f>
        <v/>
      </c>
      <c r="H61" s="79" t="str" cm="1">
        <f t="array" aca="1" ref="H61" ca="1">IF((B61&lt;&gt;"")*(F61&lt;&gt;0),COUNTA(_xlfn._xlws.FILTER(Table2[late],(Table2[ID]=B61)*(Table2[late]="yes")*(ISNUMBER(MATCH(Table2[att_date],INDIRECT(_xlfn.TEXTJOIN(,TRUE,"Fridays!A1:A",TEXT(Table35[حساب الحضور من اخر عدد مرات],"#"))),0)))))/F61,"")</f>
        <v/>
      </c>
      <c r="I61" s="77" t="str">
        <f>IF(B61&lt;&gt;"",_xlfn.XLOOKUP(B61,Table1[ID],Table1[tel2]),"")</f>
        <v/>
      </c>
      <c r="J61" s="77" t="str">
        <f>IF($B61&lt;&gt;"",_xlfn.XLOOKUP(B61,Table1[ID],Table1[address1]),"")</f>
        <v/>
      </c>
      <c r="K61" s="77" t="str">
        <f>IF($B61&lt;&gt;"",_xlfn.XLOOKUP(B61,Table1[ID],Table1[address2]),"")</f>
        <v/>
      </c>
      <c r="L61" s="77" t="str">
        <f>IF($B61&lt;&gt;"",_xlfn.XLOOKUP(B61,Table1[ID],Table1[address3]),"")</f>
        <v/>
      </c>
      <c r="M61" s="77" t="str">
        <f>IF($B61&lt;&gt;"",_xlfn.XLOOKUP(B61,Table1[ID],Table1[address4]),"")</f>
        <v/>
      </c>
      <c r="N61" s="77" t="str">
        <f>IF($B61&lt;&gt;"",_xlfn.XLOOKUP(B61,Table1[ID],Table1[address5]),"")</f>
        <v/>
      </c>
      <c r="O61" s="77" t="str">
        <f>IF($B61&lt;&gt;"",_xlfn.XLOOKUP(B61,Table1[ID],Table1[address7]),"")</f>
        <v/>
      </c>
      <c r="P61" s="77" t="str">
        <f>IF($B61&lt;&gt;"",_xlfn.XLOOKUP(B61,Table1[ID],Table1[address6]),"")</f>
        <v/>
      </c>
      <c r="Q61" s="76" t="str">
        <f>IF($B61&lt;&gt;"",_xlfn.XLOOKUP(B61,Table1[ID],Table1[bdate]),"")</f>
        <v/>
      </c>
      <c r="R61" s="77" t="str">
        <f>IF($B61&lt;&gt;"",_xlfn.XLOOKUP(B61,Table1[ID],Table1[con_father]),"")</f>
        <v/>
      </c>
      <c r="S61" s="77" t="str">
        <f>IF($B61&lt;&gt;"",_xlfn.XLOOKUP(B61,Table1[ID],Table1[notes]),"")</f>
        <v/>
      </c>
    </row>
    <row r="62" spans="1:19" s="3" customFormat="1">
      <c r="A62" s="72" t="str">
        <f>IF(B62&lt;&gt;"",IF(_xlfn.XLOOKUP(TEXT(B62,"#"),'Standard report'!$B$5:$B$505,'Standard report'!$C$5:$C$505,"nn")="Company","=HYPERLINK("&amp;""""&amp;"https://raw.githubusercontent.com/KyrillosMorgan/preparatory/main/"&amp;B62&amp;".jpg"&amp;""""&amp;",IMAGE("&amp;""""&amp;"https://raw.githubusercontent.com/KyrillosMorgan/preparatory/main/"&amp;B62&amp;".jpg"&amp;""""&amp;"))",""),"")</f>
        <v/>
      </c>
      <c r="B62" s="77"/>
      <c r="C62" s="77" t="str">
        <f>IF(B62&lt;&gt;"",_xlfn.XLOOKUP(B62,Table1[ID],Table1[fname]),"")</f>
        <v/>
      </c>
      <c r="D62" s="77" t="str">
        <f>IF(B62&lt;&gt;"",IF(_xlfn.FLOOR.MATH(B62,100)=0,"غير موزع",_xlfn.XLOOKUP(_xlfn.FLOOR.MATH(B62,100),Classes!$A$1:$A$8,Classes!$B$1:$B$8,"error")),"")</f>
        <v/>
      </c>
      <c r="E62" s="76" t="str" cm="1">
        <f t="array" ref="E62">IF((B62&lt;&gt;"")*(COUNTIF(Table2[ID],B62)&lt;&gt;0),INDEX(Attendance_sorted_S!$A$1:$CV$500,MATCH(B62,Attendance_sorted_S!$A$1:$A$500),COUNTIF(Table2[ID],B62)+1),"")</f>
        <v/>
      </c>
      <c r="F62" s="77" t="str" cm="1">
        <f t="array" aca="1" ref="F62" ca="1">IF(B62&lt;&gt;"",SUM(('Attendance table_S'!$A$2:$A$501=B62)*('Attendance table_S'!$B$2:$CW$501&lt;&gt;"")*('Attendance table_S'!$B$1:$CW$1&gt;DATE(YEAR(TODAY()),MONTH(TODAY()),DAY(TODAY())-MOD(WEEKDAY(TODAY())-6,7))-((Table35[حساب الحضور من اخر عدد مرات])*7))),"")</f>
        <v/>
      </c>
      <c r="G62" s="79" t="str" cm="1">
        <f t="array" ref="G62">IF(B62&lt;&gt;"",IF(F62*100/Table35[حساب الحضور من اخر عدد مرات]&gt;100,1,F62/Table35[حساب الحضور من اخر عدد مرات]),"")</f>
        <v/>
      </c>
      <c r="H62" s="79" t="str" cm="1">
        <f t="array" aca="1" ref="H62" ca="1">IF((B62&lt;&gt;"")*(F62&lt;&gt;0),COUNTA(_xlfn._xlws.FILTER(Table2[late],(Table2[ID]=B62)*(Table2[late]="yes")*(ISNUMBER(MATCH(Table2[att_date],INDIRECT(_xlfn.TEXTJOIN(,TRUE,"Fridays!A1:A",TEXT(Table35[حساب الحضور من اخر عدد مرات],"#"))),0)))))/F62,"")</f>
        <v/>
      </c>
      <c r="I62" s="77" t="str">
        <f>IF(B62&lt;&gt;"",_xlfn.XLOOKUP(B62,Table1[ID],Table1[tel2]),"")</f>
        <v/>
      </c>
      <c r="J62" s="77" t="str">
        <f>IF($B62&lt;&gt;"",_xlfn.XLOOKUP(B62,Table1[ID],Table1[address1]),"")</f>
        <v/>
      </c>
      <c r="K62" s="77" t="str">
        <f>IF($B62&lt;&gt;"",_xlfn.XLOOKUP(B62,Table1[ID],Table1[address2]),"")</f>
        <v/>
      </c>
      <c r="L62" s="77" t="str">
        <f>IF($B62&lt;&gt;"",_xlfn.XLOOKUP(B62,Table1[ID],Table1[address3]),"")</f>
        <v/>
      </c>
      <c r="M62" s="77" t="str">
        <f>IF($B62&lt;&gt;"",_xlfn.XLOOKUP(B62,Table1[ID],Table1[address4]),"")</f>
        <v/>
      </c>
      <c r="N62" s="77" t="str">
        <f>IF($B62&lt;&gt;"",_xlfn.XLOOKUP(B62,Table1[ID],Table1[address5]),"")</f>
        <v/>
      </c>
      <c r="O62" s="77" t="str">
        <f>IF($B62&lt;&gt;"",_xlfn.XLOOKUP(B62,Table1[ID],Table1[address7]),"")</f>
        <v/>
      </c>
      <c r="P62" s="77" t="str">
        <f>IF($B62&lt;&gt;"",_xlfn.XLOOKUP(B62,Table1[ID],Table1[address6]),"")</f>
        <v/>
      </c>
      <c r="Q62" s="76" t="str">
        <f>IF($B62&lt;&gt;"",_xlfn.XLOOKUP(B62,Table1[ID],Table1[bdate]),"")</f>
        <v/>
      </c>
      <c r="R62" s="77" t="str">
        <f>IF($B62&lt;&gt;"",_xlfn.XLOOKUP(B62,Table1[ID],Table1[con_father]),"")</f>
        <v/>
      </c>
      <c r="S62" s="77" t="str">
        <f>IF($B62&lt;&gt;"",_xlfn.XLOOKUP(B62,Table1[ID],Table1[notes]),"")</f>
        <v/>
      </c>
    </row>
    <row r="63" spans="1:19" s="3" customFormat="1">
      <c r="A63" s="72" t="str">
        <f>IF(B63&lt;&gt;"",IF(_xlfn.XLOOKUP(TEXT(B63,"#"),'Standard report'!$B$5:$B$505,'Standard report'!$C$5:$C$505,"nn")="Company","=HYPERLINK("&amp;""""&amp;"https://raw.githubusercontent.com/KyrillosMorgan/preparatory/main/"&amp;B63&amp;".jpg"&amp;""""&amp;",IMAGE("&amp;""""&amp;"https://raw.githubusercontent.com/KyrillosMorgan/preparatory/main/"&amp;B63&amp;".jpg"&amp;""""&amp;"))",""),"")</f>
        <v/>
      </c>
      <c r="B63" s="77"/>
      <c r="C63" s="77" t="str">
        <f>IF(B63&lt;&gt;"",_xlfn.XLOOKUP(B63,Table1[ID],Table1[fname]),"")</f>
        <v/>
      </c>
      <c r="D63" s="77" t="str">
        <f>IF(B63&lt;&gt;"",IF(_xlfn.FLOOR.MATH(B63,100)=0,"غير موزع",_xlfn.XLOOKUP(_xlfn.FLOOR.MATH(B63,100),Classes!$A$1:$A$8,Classes!$B$1:$B$8,"error")),"")</f>
        <v/>
      </c>
      <c r="E63" s="76" t="str" cm="1">
        <f t="array" ref="E63">IF((B63&lt;&gt;"")*(COUNTIF(Table2[ID],B63)&lt;&gt;0),INDEX(Attendance_sorted_S!$A$1:$CV$500,MATCH(B63,Attendance_sorted_S!$A$1:$A$500),COUNTIF(Table2[ID],B63)+1),"")</f>
        <v/>
      </c>
      <c r="F63" s="77" t="str" cm="1">
        <f t="array" aca="1" ref="F63" ca="1">IF(B63&lt;&gt;"",SUM(('Attendance table_S'!$A$2:$A$501=B63)*('Attendance table_S'!$B$2:$CW$501&lt;&gt;"")*('Attendance table_S'!$B$1:$CW$1&gt;DATE(YEAR(TODAY()),MONTH(TODAY()),DAY(TODAY())-MOD(WEEKDAY(TODAY())-6,7))-((Table35[حساب الحضور من اخر عدد مرات])*7))),"")</f>
        <v/>
      </c>
      <c r="G63" s="79" t="str" cm="1">
        <f t="array" ref="G63">IF(B63&lt;&gt;"",IF(F63*100/Table35[حساب الحضور من اخر عدد مرات]&gt;100,1,F63/Table35[حساب الحضور من اخر عدد مرات]),"")</f>
        <v/>
      </c>
      <c r="H63" s="79" t="str" cm="1">
        <f t="array" aca="1" ref="H63" ca="1">IF((B63&lt;&gt;"")*(F63&lt;&gt;0),COUNTA(_xlfn._xlws.FILTER(Table2[late],(Table2[ID]=B63)*(Table2[late]="yes")*(ISNUMBER(MATCH(Table2[att_date],INDIRECT(_xlfn.TEXTJOIN(,TRUE,"Fridays!A1:A",TEXT(Table35[حساب الحضور من اخر عدد مرات],"#"))),0)))))/F63,"")</f>
        <v/>
      </c>
      <c r="I63" s="77" t="str">
        <f>IF(B63&lt;&gt;"",_xlfn.XLOOKUP(B63,Table1[ID],Table1[tel2]),"")</f>
        <v/>
      </c>
      <c r="J63" s="77" t="str">
        <f>IF($B63&lt;&gt;"",_xlfn.XLOOKUP(B63,Table1[ID],Table1[address1]),"")</f>
        <v/>
      </c>
      <c r="K63" s="77" t="str">
        <f>IF($B63&lt;&gt;"",_xlfn.XLOOKUP(B63,Table1[ID],Table1[address2]),"")</f>
        <v/>
      </c>
      <c r="L63" s="77" t="str">
        <f>IF($B63&lt;&gt;"",_xlfn.XLOOKUP(B63,Table1[ID],Table1[address3]),"")</f>
        <v/>
      </c>
      <c r="M63" s="77" t="str">
        <f>IF($B63&lt;&gt;"",_xlfn.XLOOKUP(B63,Table1[ID],Table1[address4]),"")</f>
        <v/>
      </c>
      <c r="N63" s="77" t="str">
        <f>IF($B63&lt;&gt;"",_xlfn.XLOOKUP(B63,Table1[ID],Table1[address5]),"")</f>
        <v/>
      </c>
      <c r="O63" s="77" t="str">
        <f>IF($B63&lt;&gt;"",_xlfn.XLOOKUP(B63,Table1[ID],Table1[address7]),"")</f>
        <v/>
      </c>
      <c r="P63" s="77" t="str">
        <f>IF($B63&lt;&gt;"",_xlfn.XLOOKUP(B63,Table1[ID],Table1[address6]),"")</f>
        <v/>
      </c>
      <c r="Q63" s="76" t="str">
        <f>IF($B63&lt;&gt;"",_xlfn.XLOOKUP(B63,Table1[ID],Table1[bdate]),"")</f>
        <v/>
      </c>
      <c r="R63" s="77" t="str">
        <f>IF($B63&lt;&gt;"",_xlfn.XLOOKUP(B63,Table1[ID],Table1[con_father]),"")</f>
        <v/>
      </c>
      <c r="S63" s="77" t="str">
        <f>IF($B63&lt;&gt;"",_xlfn.XLOOKUP(B63,Table1[ID],Table1[notes]),"")</f>
        <v/>
      </c>
    </row>
    <row r="64" spans="1:19" s="3" customFormat="1">
      <c r="A64" s="72" t="str">
        <f>IF(B64&lt;&gt;"",IF(_xlfn.XLOOKUP(TEXT(B64,"#"),'Standard report'!$B$5:$B$505,'Standard report'!$C$5:$C$505,"nn")="Company","=HYPERLINK("&amp;""""&amp;"https://raw.githubusercontent.com/KyrillosMorgan/preparatory/main/"&amp;B64&amp;".jpg"&amp;""""&amp;",IMAGE("&amp;""""&amp;"https://raw.githubusercontent.com/KyrillosMorgan/preparatory/main/"&amp;B64&amp;".jpg"&amp;""""&amp;"))",""),"")</f>
        <v/>
      </c>
      <c r="B64" s="77"/>
      <c r="C64" s="77" t="str">
        <f>IF(B64&lt;&gt;"",_xlfn.XLOOKUP(B64,Table1[ID],Table1[fname]),"")</f>
        <v/>
      </c>
      <c r="D64" s="77" t="str">
        <f>IF(B64&lt;&gt;"",IF(_xlfn.FLOOR.MATH(B64,100)=0,"غير موزع",_xlfn.XLOOKUP(_xlfn.FLOOR.MATH(B64,100),Classes!$A$1:$A$8,Classes!$B$1:$B$8,"error")),"")</f>
        <v/>
      </c>
      <c r="E64" s="76" t="str" cm="1">
        <f t="array" ref="E64">IF((B64&lt;&gt;"")*(COUNTIF(Table2[ID],B64)&lt;&gt;0),INDEX(Attendance_sorted_S!$A$1:$CV$500,MATCH(B64,Attendance_sorted_S!$A$1:$A$500),COUNTIF(Table2[ID],B64)+1),"")</f>
        <v/>
      </c>
      <c r="F64" s="77" t="str" cm="1">
        <f t="array" aca="1" ref="F64" ca="1">IF(B64&lt;&gt;"",SUM(('Attendance table_S'!$A$2:$A$501=B64)*('Attendance table_S'!$B$2:$CW$501&lt;&gt;"")*('Attendance table_S'!$B$1:$CW$1&gt;DATE(YEAR(TODAY()),MONTH(TODAY()),DAY(TODAY())-MOD(WEEKDAY(TODAY())-6,7))-((Table35[حساب الحضور من اخر عدد مرات])*7))),"")</f>
        <v/>
      </c>
      <c r="G64" s="79" t="str" cm="1">
        <f t="array" ref="G64">IF(B64&lt;&gt;"",IF(F64*100/Table35[حساب الحضور من اخر عدد مرات]&gt;100,1,F64/Table35[حساب الحضور من اخر عدد مرات]),"")</f>
        <v/>
      </c>
      <c r="H64" s="79" t="str" cm="1">
        <f t="array" aca="1" ref="H64" ca="1">IF((B64&lt;&gt;"")*(F64&lt;&gt;0),COUNTA(_xlfn._xlws.FILTER(Table2[late],(Table2[ID]=B64)*(Table2[late]="yes")*(ISNUMBER(MATCH(Table2[att_date],INDIRECT(_xlfn.TEXTJOIN(,TRUE,"Fridays!A1:A",TEXT(Table35[حساب الحضور من اخر عدد مرات],"#"))),0)))))/F64,"")</f>
        <v/>
      </c>
      <c r="I64" s="77" t="str">
        <f>IF(B64&lt;&gt;"",_xlfn.XLOOKUP(B64,Table1[ID],Table1[tel2]),"")</f>
        <v/>
      </c>
      <c r="J64" s="77" t="str">
        <f>IF($B64&lt;&gt;"",_xlfn.XLOOKUP(B64,Table1[ID],Table1[address1]),"")</f>
        <v/>
      </c>
      <c r="K64" s="77" t="str">
        <f>IF($B64&lt;&gt;"",_xlfn.XLOOKUP(B64,Table1[ID],Table1[address2]),"")</f>
        <v/>
      </c>
      <c r="L64" s="77" t="str">
        <f>IF($B64&lt;&gt;"",_xlfn.XLOOKUP(B64,Table1[ID],Table1[address3]),"")</f>
        <v/>
      </c>
      <c r="M64" s="77" t="str">
        <f>IF($B64&lt;&gt;"",_xlfn.XLOOKUP(B64,Table1[ID],Table1[address4]),"")</f>
        <v/>
      </c>
      <c r="N64" s="77" t="str">
        <f>IF($B64&lt;&gt;"",_xlfn.XLOOKUP(B64,Table1[ID],Table1[address5]),"")</f>
        <v/>
      </c>
      <c r="O64" s="77" t="str">
        <f>IF($B64&lt;&gt;"",_xlfn.XLOOKUP(B64,Table1[ID],Table1[address7]),"")</f>
        <v/>
      </c>
      <c r="P64" s="77" t="str">
        <f>IF($B64&lt;&gt;"",_xlfn.XLOOKUP(B64,Table1[ID],Table1[address6]),"")</f>
        <v/>
      </c>
      <c r="Q64" s="76" t="str">
        <f>IF($B64&lt;&gt;"",_xlfn.XLOOKUP(B64,Table1[ID],Table1[bdate]),"")</f>
        <v/>
      </c>
      <c r="R64" s="77" t="str">
        <f>IF($B64&lt;&gt;"",_xlfn.XLOOKUP(B64,Table1[ID],Table1[con_father]),"")</f>
        <v/>
      </c>
      <c r="S64" s="77" t="str">
        <f>IF($B64&lt;&gt;"",_xlfn.XLOOKUP(B64,Table1[ID],Table1[notes]),"")</f>
        <v/>
      </c>
    </row>
    <row r="65" spans="1:19" s="3" customFormat="1">
      <c r="A65" s="72" t="str">
        <f>IF(B65&lt;&gt;"",IF(_xlfn.XLOOKUP(TEXT(B65,"#"),'Standard report'!$B$5:$B$505,'Standard report'!$C$5:$C$505,"nn")="Company","=HYPERLINK("&amp;""""&amp;"https://raw.githubusercontent.com/KyrillosMorgan/preparatory/main/"&amp;B65&amp;".jpg"&amp;""""&amp;",IMAGE("&amp;""""&amp;"https://raw.githubusercontent.com/KyrillosMorgan/preparatory/main/"&amp;B65&amp;".jpg"&amp;""""&amp;"))",""),"")</f>
        <v/>
      </c>
      <c r="B65" s="77"/>
      <c r="C65" s="77" t="str">
        <f>IF(B65&lt;&gt;"",_xlfn.XLOOKUP(B65,Table1[ID],Table1[fname]),"")</f>
        <v/>
      </c>
      <c r="D65" s="77" t="str">
        <f>IF(B65&lt;&gt;"",IF(_xlfn.FLOOR.MATH(B65,100)=0,"غير موزع",_xlfn.XLOOKUP(_xlfn.FLOOR.MATH(B65,100),Classes!$A$1:$A$8,Classes!$B$1:$B$8,"error")),"")</f>
        <v/>
      </c>
      <c r="E65" s="76" t="str" cm="1">
        <f t="array" ref="E65">IF((B65&lt;&gt;"")*(COUNTIF(Table2[ID],B65)&lt;&gt;0),INDEX(Attendance_sorted_S!$A$1:$CV$500,MATCH(B65,Attendance_sorted_S!$A$1:$A$500),COUNTIF(Table2[ID],B65)+1),"")</f>
        <v/>
      </c>
      <c r="F65" s="77" t="str" cm="1">
        <f t="array" aca="1" ref="F65" ca="1">IF(B65&lt;&gt;"",SUM(('Attendance table_S'!$A$2:$A$501=B65)*('Attendance table_S'!$B$2:$CW$501&lt;&gt;"")*('Attendance table_S'!$B$1:$CW$1&gt;DATE(YEAR(TODAY()),MONTH(TODAY()),DAY(TODAY())-MOD(WEEKDAY(TODAY())-6,7))-((Table35[حساب الحضور من اخر عدد مرات])*7))),"")</f>
        <v/>
      </c>
      <c r="G65" s="79" t="str" cm="1">
        <f t="array" ref="G65">IF(B65&lt;&gt;"",IF(F65*100/Table35[حساب الحضور من اخر عدد مرات]&gt;100,1,F65/Table35[حساب الحضور من اخر عدد مرات]),"")</f>
        <v/>
      </c>
      <c r="H65" s="79" t="str" cm="1">
        <f t="array" aca="1" ref="H65" ca="1">IF((B65&lt;&gt;"")*(F65&lt;&gt;0),COUNTA(_xlfn._xlws.FILTER(Table2[late],(Table2[ID]=B65)*(Table2[late]="yes")*(ISNUMBER(MATCH(Table2[att_date],INDIRECT(_xlfn.TEXTJOIN(,TRUE,"Fridays!A1:A",TEXT(Table35[حساب الحضور من اخر عدد مرات],"#"))),0)))))/F65,"")</f>
        <v/>
      </c>
      <c r="I65" s="77" t="str">
        <f>IF(B65&lt;&gt;"",_xlfn.XLOOKUP(B65,Table1[ID],Table1[tel2]),"")</f>
        <v/>
      </c>
      <c r="J65" s="77" t="str">
        <f>IF($B65&lt;&gt;"",_xlfn.XLOOKUP(B65,Table1[ID],Table1[address1]),"")</f>
        <v/>
      </c>
      <c r="K65" s="77" t="str">
        <f>IF($B65&lt;&gt;"",_xlfn.XLOOKUP(B65,Table1[ID],Table1[address2]),"")</f>
        <v/>
      </c>
      <c r="L65" s="77" t="str">
        <f>IF($B65&lt;&gt;"",_xlfn.XLOOKUP(B65,Table1[ID],Table1[address3]),"")</f>
        <v/>
      </c>
      <c r="M65" s="77" t="str">
        <f>IF($B65&lt;&gt;"",_xlfn.XLOOKUP(B65,Table1[ID],Table1[address4]),"")</f>
        <v/>
      </c>
      <c r="N65" s="77" t="str">
        <f>IF($B65&lt;&gt;"",_xlfn.XLOOKUP(B65,Table1[ID],Table1[address5]),"")</f>
        <v/>
      </c>
      <c r="O65" s="77" t="str">
        <f>IF($B65&lt;&gt;"",_xlfn.XLOOKUP(B65,Table1[ID],Table1[address7]),"")</f>
        <v/>
      </c>
      <c r="P65" s="77" t="str">
        <f>IF($B65&lt;&gt;"",_xlfn.XLOOKUP(B65,Table1[ID],Table1[address6]),"")</f>
        <v/>
      </c>
      <c r="Q65" s="76" t="str">
        <f>IF($B65&lt;&gt;"",_xlfn.XLOOKUP(B65,Table1[ID],Table1[bdate]),"")</f>
        <v/>
      </c>
      <c r="R65" s="77" t="str">
        <f>IF($B65&lt;&gt;"",_xlfn.XLOOKUP(B65,Table1[ID],Table1[con_father]),"")</f>
        <v/>
      </c>
      <c r="S65" s="77" t="str">
        <f>IF($B65&lt;&gt;"",_xlfn.XLOOKUP(B65,Table1[ID],Table1[notes]),"")</f>
        <v/>
      </c>
    </row>
    <row r="66" spans="1:19" s="3" customFormat="1">
      <c r="A66" s="72" t="str">
        <f>IF(B66&lt;&gt;"",IF(_xlfn.XLOOKUP(TEXT(B66,"#"),'Standard report'!$B$5:$B$505,'Standard report'!$C$5:$C$505,"nn")="Company","=HYPERLINK("&amp;""""&amp;"https://raw.githubusercontent.com/KyrillosMorgan/preparatory/main/"&amp;B66&amp;".jpg"&amp;""""&amp;",IMAGE("&amp;""""&amp;"https://raw.githubusercontent.com/KyrillosMorgan/preparatory/main/"&amp;B66&amp;".jpg"&amp;""""&amp;"))",""),"")</f>
        <v/>
      </c>
      <c r="B66" s="77"/>
      <c r="C66" s="77" t="str">
        <f>IF(B66&lt;&gt;"",_xlfn.XLOOKUP(B66,Table1[ID],Table1[fname]),"")</f>
        <v/>
      </c>
      <c r="D66" s="77" t="str">
        <f>IF(B66&lt;&gt;"",IF(_xlfn.FLOOR.MATH(B66,100)=0,"غير موزع",_xlfn.XLOOKUP(_xlfn.FLOOR.MATH(B66,100),Classes!$A$1:$A$8,Classes!$B$1:$B$8,"error")),"")</f>
        <v/>
      </c>
      <c r="E66" s="76" t="str" cm="1">
        <f t="array" ref="E66">IF((B66&lt;&gt;"")*(COUNTIF(Table2[ID],B66)&lt;&gt;0),INDEX(Attendance_sorted_S!$A$1:$CV$500,MATCH(B66,Attendance_sorted_S!$A$1:$A$500),COUNTIF(Table2[ID],B66)+1),"")</f>
        <v/>
      </c>
      <c r="F66" s="77" t="str" cm="1">
        <f t="array" aca="1" ref="F66" ca="1">IF(B66&lt;&gt;"",SUM(('Attendance table_S'!$A$2:$A$501=B66)*('Attendance table_S'!$B$2:$CW$501&lt;&gt;"")*('Attendance table_S'!$B$1:$CW$1&gt;DATE(YEAR(TODAY()),MONTH(TODAY()),DAY(TODAY())-MOD(WEEKDAY(TODAY())-6,7))-((Table35[حساب الحضور من اخر عدد مرات])*7))),"")</f>
        <v/>
      </c>
      <c r="G66" s="79" t="str" cm="1">
        <f t="array" ref="G66">IF(B66&lt;&gt;"",IF(F66*100/Table35[حساب الحضور من اخر عدد مرات]&gt;100,1,F66/Table35[حساب الحضور من اخر عدد مرات]),"")</f>
        <v/>
      </c>
      <c r="H66" s="79" t="str" cm="1">
        <f t="array" aca="1" ref="H66" ca="1">IF((B66&lt;&gt;"")*(F66&lt;&gt;0),COUNTA(_xlfn._xlws.FILTER(Table2[late],(Table2[ID]=B66)*(Table2[late]="yes")*(ISNUMBER(MATCH(Table2[att_date],INDIRECT(_xlfn.TEXTJOIN(,TRUE,"Fridays!A1:A",TEXT(Table35[حساب الحضور من اخر عدد مرات],"#"))),0)))))/F66,"")</f>
        <v/>
      </c>
      <c r="I66" s="77" t="str">
        <f>IF(B66&lt;&gt;"",_xlfn.XLOOKUP(B66,Table1[ID],Table1[tel2]),"")</f>
        <v/>
      </c>
      <c r="J66" s="77" t="str">
        <f>IF($B66&lt;&gt;"",_xlfn.XLOOKUP(B66,Table1[ID],Table1[address1]),"")</f>
        <v/>
      </c>
      <c r="K66" s="77" t="str">
        <f>IF($B66&lt;&gt;"",_xlfn.XLOOKUP(B66,Table1[ID],Table1[address2]),"")</f>
        <v/>
      </c>
      <c r="L66" s="77" t="str">
        <f>IF($B66&lt;&gt;"",_xlfn.XLOOKUP(B66,Table1[ID],Table1[address3]),"")</f>
        <v/>
      </c>
      <c r="M66" s="77" t="str">
        <f>IF($B66&lt;&gt;"",_xlfn.XLOOKUP(B66,Table1[ID],Table1[address4]),"")</f>
        <v/>
      </c>
      <c r="N66" s="77" t="str">
        <f>IF($B66&lt;&gt;"",_xlfn.XLOOKUP(B66,Table1[ID],Table1[address5]),"")</f>
        <v/>
      </c>
      <c r="O66" s="77" t="str">
        <f>IF($B66&lt;&gt;"",_xlfn.XLOOKUP(B66,Table1[ID],Table1[address7]),"")</f>
        <v/>
      </c>
      <c r="P66" s="77" t="str">
        <f>IF($B66&lt;&gt;"",_xlfn.XLOOKUP(B66,Table1[ID],Table1[address6]),"")</f>
        <v/>
      </c>
      <c r="Q66" s="76" t="str">
        <f>IF($B66&lt;&gt;"",_xlfn.XLOOKUP(B66,Table1[ID],Table1[bdate]),"")</f>
        <v/>
      </c>
      <c r="R66" s="77" t="str">
        <f>IF($B66&lt;&gt;"",_xlfn.XLOOKUP(B66,Table1[ID],Table1[con_father]),"")</f>
        <v/>
      </c>
      <c r="S66" s="77" t="str">
        <f>IF($B66&lt;&gt;"",_xlfn.XLOOKUP(B66,Table1[ID],Table1[notes]),"")</f>
        <v/>
      </c>
    </row>
    <row r="67" spans="1:19" s="3" customFormat="1">
      <c r="A67" s="72" t="str">
        <f>IF(B67&lt;&gt;"",IF(_xlfn.XLOOKUP(TEXT(B67,"#"),'Standard report'!$B$5:$B$505,'Standard report'!$C$5:$C$505,"nn")="Company","=HYPERLINK("&amp;""""&amp;"https://raw.githubusercontent.com/KyrillosMorgan/preparatory/main/"&amp;B67&amp;".jpg"&amp;""""&amp;",IMAGE("&amp;""""&amp;"https://raw.githubusercontent.com/KyrillosMorgan/preparatory/main/"&amp;B67&amp;".jpg"&amp;""""&amp;"))",""),"")</f>
        <v/>
      </c>
      <c r="B67" s="77"/>
      <c r="C67" s="77" t="str">
        <f>IF(B67&lt;&gt;"",_xlfn.XLOOKUP(B67,Table1[ID],Table1[fname]),"")</f>
        <v/>
      </c>
      <c r="D67" s="77" t="str">
        <f>IF(B67&lt;&gt;"",IF(_xlfn.FLOOR.MATH(B67,100)=0,"غير موزع",_xlfn.XLOOKUP(_xlfn.FLOOR.MATH(B67,100),Classes!$A$1:$A$8,Classes!$B$1:$B$8,"error")),"")</f>
        <v/>
      </c>
      <c r="E67" s="76" t="str" cm="1">
        <f t="array" ref="E67">IF((B67&lt;&gt;"")*(COUNTIF(Table2[ID],B67)&lt;&gt;0),INDEX(Attendance_sorted_S!$A$1:$CV$500,MATCH(B67,Attendance_sorted_S!$A$1:$A$500),COUNTIF(Table2[ID],B67)+1),"")</f>
        <v/>
      </c>
      <c r="F67" s="77" t="str" cm="1">
        <f t="array" aca="1" ref="F67" ca="1">IF(B67&lt;&gt;"",SUM(('Attendance table_S'!$A$2:$A$501=B67)*('Attendance table_S'!$B$2:$CW$501&lt;&gt;"")*('Attendance table_S'!$B$1:$CW$1&gt;DATE(YEAR(TODAY()),MONTH(TODAY()),DAY(TODAY())-MOD(WEEKDAY(TODAY())-6,7))-((Table35[حساب الحضور من اخر عدد مرات])*7))),"")</f>
        <v/>
      </c>
      <c r="G67" s="79" t="str" cm="1">
        <f t="array" ref="G67">IF(B67&lt;&gt;"",IF(F67*100/Table35[حساب الحضور من اخر عدد مرات]&gt;100,1,F67/Table35[حساب الحضور من اخر عدد مرات]),"")</f>
        <v/>
      </c>
      <c r="H67" s="79" t="str" cm="1">
        <f t="array" aca="1" ref="H67" ca="1">IF((B67&lt;&gt;"")*(F67&lt;&gt;0),COUNTA(_xlfn._xlws.FILTER(Table2[late],(Table2[ID]=B67)*(Table2[late]="yes")*(ISNUMBER(MATCH(Table2[att_date],INDIRECT(_xlfn.TEXTJOIN(,TRUE,"Fridays!A1:A",TEXT(Table35[حساب الحضور من اخر عدد مرات],"#"))),0)))))/F67,"")</f>
        <v/>
      </c>
      <c r="I67" s="77" t="str">
        <f>IF(B67&lt;&gt;"",_xlfn.XLOOKUP(B67,Table1[ID],Table1[tel2]),"")</f>
        <v/>
      </c>
      <c r="J67" s="77" t="str">
        <f>IF($B67&lt;&gt;"",_xlfn.XLOOKUP(B67,Table1[ID],Table1[address1]),"")</f>
        <v/>
      </c>
      <c r="K67" s="77" t="str">
        <f>IF($B67&lt;&gt;"",_xlfn.XLOOKUP(B67,Table1[ID],Table1[address2]),"")</f>
        <v/>
      </c>
      <c r="L67" s="77" t="str">
        <f>IF($B67&lt;&gt;"",_xlfn.XLOOKUP(B67,Table1[ID],Table1[address3]),"")</f>
        <v/>
      </c>
      <c r="M67" s="77" t="str">
        <f>IF($B67&lt;&gt;"",_xlfn.XLOOKUP(B67,Table1[ID],Table1[address4]),"")</f>
        <v/>
      </c>
      <c r="N67" s="77" t="str">
        <f>IF($B67&lt;&gt;"",_xlfn.XLOOKUP(B67,Table1[ID],Table1[address5]),"")</f>
        <v/>
      </c>
      <c r="O67" s="77" t="str">
        <f>IF($B67&lt;&gt;"",_xlfn.XLOOKUP(B67,Table1[ID],Table1[address7]),"")</f>
        <v/>
      </c>
      <c r="P67" s="77" t="str">
        <f>IF($B67&lt;&gt;"",_xlfn.XLOOKUP(B67,Table1[ID],Table1[address6]),"")</f>
        <v/>
      </c>
      <c r="Q67" s="76" t="str">
        <f>IF($B67&lt;&gt;"",_xlfn.XLOOKUP(B67,Table1[ID],Table1[bdate]),"")</f>
        <v/>
      </c>
      <c r="R67" s="77" t="str">
        <f>IF($B67&lt;&gt;"",_xlfn.XLOOKUP(B67,Table1[ID],Table1[con_father]),"")</f>
        <v/>
      </c>
      <c r="S67" s="77" t="str">
        <f>IF($B67&lt;&gt;"",_xlfn.XLOOKUP(B67,Table1[ID],Table1[notes]),"")</f>
        <v/>
      </c>
    </row>
    <row r="68" spans="1:19" s="3" customFormat="1">
      <c r="A68" s="72" t="str">
        <f>IF(B68&lt;&gt;"",IF(_xlfn.XLOOKUP(TEXT(B68,"#"),'Standard report'!$B$5:$B$505,'Standard report'!$C$5:$C$505,"nn")="Company","=HYPERLINK("&amp;""""&amp;"https://raw.githubusercontent.com/KyrillosMorgan/preparatory/main/"&amp;B68&amp;".jpg"&amp;""""&amp;",IMAGE("&amp;""""&amp;"https://raw.githubusercontent.com/KyrillosMorgan/preparatory/main/"&amp;B68&amp;".jpg"&amp;""""&amp;"))",""),"")</f>
        <v/>
      </c>
      <c r="B68" s="77"/>
      <c r="C68" s="77" t="str">
        <f>IF(B68&lt;&gt;"",_xlfn.XLOOKUP(B68,Table1[ID],Table1[fname]),"")</f>
        <v/>
      </c>
      <c r="D68" s="77" t="str">
        <f>IF(B68&lt;&gt;"",IF(_xlfn.FLOOR.MATH(B68,100)=0,"غير موزع",_xlfn.XLOOKUP(_xlfn.FLOOR.MATH(B68,100),Classes!$A$1:$A$8,Classes!$B$1:$B$8,"error")),"")</f>
        <v/>
      </c>
      <c r="E68" s="76" t="str" cm="1">
        <f t="array" ref="E68">IF((B68&lt;&gt;"")*(COUNTIF(Table2[ID],B68)&lt;&gt;0),INDEX(Attendance_sorted_S!$A$1:$CV$500,MATCH(B68,Attendance_sorted_S!$A$1:$A$500),COUNTIF(Table2[ID],B68)+1),"")</f>
        <v/>
      </c>
      <c r="F68" s="77" t="str" cm="1">
        <f t="array" aca="1" ref="F68" ca="1">IF(B68&lt;&gt;"",SUM(('Attendance table_S'!$A$2:$A$501=B68)*('Attendance table_S'!$B$2:$CW$501&lt;&gt;"")*('Attendance table_S'!$B$1:$CW$1&gt;DATE(YEAR(TODAY()),MONTH(TODAY()),DAY(TODAY())-MOD(WEEKDAY(TODAY())-6,7))-((Table35[حساب الحضور من اخر عدد مرات])*7))),"")</f>
        <v/>
      </c>
      <c r="G68" s="79" t="str" cm="1">
        <f t="array" ref="G68">IF(B68&lt;&gt;"",IF(F68*100/Table35[حساب الحضور من اخر عدد مرات]&gt;100,1,F68/Table35[حساب الحضور من اخر عدد مرات]),"")</f>
        <v/>
      </c>
      <c r="H68" s="79" t="str" cm="1">
        <f t="array" aca="1" ref="H68" ca="1">IF((B68&lt;&gt;"")*(F68&lt;&gt;0),COUNTA(_xlfn._xlws.FILTER(Table2[late],(Table2[ID]=B68)*(Table2[late]="yes")*(ISNUMBER(MATCH(Table2[att_date],INDIRECT(_xlfn.TEXTJOIN(,TRUE,"Fridays!A1:A",TEXT(Table35[حساب الحضور من اخر عدد مرات],"#"))),0)))))/F68,"")</f>
        <v/>
      </c>
      <c r="I68" s="77" t="str">
        <f>IF(B68&lt;&gt;"",_xlfn.XLOOKUP(B68,Table1[ID],Table1[tel2]),"")</f>
        <v/>
      </c>
      <c r="J68" s="77" t="str">
        <f>IF($B68&lt;&gt;"",_xlfn.XLOOKUP(B68,Table1[ID],Table1[address1]),"")</f>
        <v/>
      </c>
      <c r="K68" s="77" t="str">
        <f>IF($B68&lt;&gt;"",_xlfn.XLOOKUP(B68,Table1[ID],Table1[address2]),"")</f>
        <v/>
      </c>
      <c r="L68" s="77" t="str">
        <f>IF($B68&lt;&gt;"",_xlfn.XLOOKUP(B68,Table1[ID],Table1[address3]),"")</f>
        <v/>
      </c>
      <c r="M68" s="77" t="str">
        <f>IF($B68&lt;&gt;"",_xlfn.XLOOKUP(B68,Table1[ID],Table1[address4]),"")</f>
        <v/>
      </c>
      <c r="N68" s="77" t="str">
        <f>IF($B68&lt;&gt;"",_xlfn.XLOOKUP(B68,Table1[ID],Table1[address5]),"")</f>
        <v/>
      </c>
      <c r="O68" s="77" t="str">
        <f>IF($B68&lt;&gt;"",_xlfn.XLOOKUP(B68,Table1[ID],Table1[address7]),"")</f>
        <v/>
      </c>
      <c r="P68" s="77" t="str">
        <f>IF($B68&lt;&gt;"",_xlfn.XLOOKUP(B68,Table1[ID],Table1[address6]),"")</f>
        <v/>
      </c>
      <c r="Q68" s="76" t="str">
        <f>IF($B68&lt;&gt;"",_xlfn.XLOOKUP(B68,Table1[ID],Table1[bdate]),"")</f>
        <v/>
      </c>
      <c r="R68" s="77" t="str">
        <f>IF($B68&lt;&gt;"",_xlfn.XLOOKUP(B68,Table1[ID],Table1[con_father]),"")</f>
        <v/>
      </c>
      <c r="S68" s="77" t="str">
        <f>IF($B68&lt;&gt;"",_xlfn.XLOOKUP(B68,Table1[ID],Table1[notes]),"")</f>
        <v/>
      </c>
    </row>
    <row r="69" spans="1:19" s="3" customFormat="1">
      <c r="A69" s="72" t="str">
        <f>IF(B69&lt;&gt;"",IF(_xlfn.XLOOKUP(TEXT(B69,"#"),'Standard report'!$B$5:$B$505,'Standard report'!$C$5:$C$505,"nn")="Company","=HYPERLINK("&amp;""""&amp;"https://raw.githubusercontent.com/KyrillosMorgan/preparatory/main/"&amp;B69&amp;".jpg"&amp;""""&amp;",IMAGE("&amp;""""&amp;"https://raw.githubusercontent.com/KyrillosMorgan/preparatory/main/"&amp;B69&amp;".jpg"&amp;""""&amp;"))",""),"")</f>
        <v/>
      </c>
      <c r="B69" s="77"/>
      <c r="C69" s="77" t="str">
        <f>IF(B69&lt;&gt;"",_xlfn.XLOOKUP(B69,Table1[ID],Table1[fname]),"")</f>
        <v/>
      </c>
      <c r="D69" s="77" t="str">
        <f>IF(B69&lt;&gt;"",IF(_xlfn.FLOOR.MATH(B69,100)=0,"غير موزع",_xlfn.XLOOKUP(_xlfn.FLOOR.MATH(B69,100),Classes!$A$1:$A$8,Classes!$B$1:$B$8,"error")),"")</f>
        <v/>
      </c>
      <c r="E69" s="76" t="str" cm="1">
        <f t="array" ref="E69">IF((B69&lt;&gt;"")*(COUNTIF(Table2[ID],B69)&lt;&gt;0),INDEX(Attendance_sorted_S!$A$1:$CV$500,MATCH(B69,Attendance_sorted_S!$A$1:$A$500),COUNTIF(Table2[ID],B69)+1),"")</f>
        <v/>
      </c>
      <c r="F69" s="77" t="str" cm="1">
        <f t="array" aca="1" ref="F69" ca="1">IF(B69&lt;&gt;"",SUM(('Attendance table_S'!$A$2:$A$501=B69)*('Attendance table_S'!$B$2:$CW$501&lt;&gt;"")*('Attendance table_S'!$B$1:$CW$1&gt;DATE(YEAR(TODAY()),MONTH(TODAY()),DAY(TODAY())-MOD(WEEKDAY(TODAY())-6,7))-((Table35[حساب الحضور من اخر عدد مرات])*7))),"")</f>
        <v/>
      </c>
      <c r="G69" s="79" t="str" cm="1">
        <f t="array" ref="G69">IF(B69&lt;&gt;"",IF(F69*100/Table35[حساب الحضور من اخر عدد مرات]&gt;100,1,F69/Table35[حساب الحضور من اخر عدد مرات]),"")</f>
        <v/>
      </c>
      <c r="H69" s="79" t="str" cm="1">
        <f t="array" aca="1" ref="H69" ca="1">IF((B69&lt;&gt;"")*(F69&lt;&gt;0),COUNTA(_xlfn._xlws.FILTER(Table2[late],(Table2[ID]=B69)*(Table2[late]="yes")*(ISNUMBER(MATCH(Table2[att_date],INDIRECT(_xlfn.TEXTJOIN(,TRUE,"Fridays!A1:A",TEXT(Table35[حساب الحضور من اخر عدد مرات],"#"))),0)))))/F69,"")</f>
        <v/>
      </c>
      <c r="I69" s="77" t="str">
        <f>IF(B69&lt;&gt;"",_xlfn.XLOOKUP(B69,Table1[ID],Table1[tel2]),"")</f>
        <v/>
      </c>
      <c r="J69" s="77" t="str">
        <f>IF($B69&lt;&gt;"",_xlfn.XLOOKUP(B69,Table1[ID],Table1[address1]),"")</f>
        <v/>
      </c>
      <c r="K69" s="77" t="str">
        <f>IF($B69&lt;&gt;"",_xlfn.XLOOKUP(B69,Table1[ID],Table1[address2]),"")</f>
        <v/>
      </c>
      <c r="L69" s="77" t="str">
        <f>IF($B69&lt;&gt;"",_xlfn.XLOOKUP(B69,Table1[ID],Table1[address3]),"")</f>
        <v/>
      </c>
      <c r="M69" s="77" t="str">
        <f>IF($B69&lt;&gt;"",_xlfn.XLOOKUP(B69,Table1[ID],Table1[address4]),"")</f>
        <v/>
      </c>
      <c r="N69" s="77" t="str">
        <f>IF($B69&lt;&gt;"",_xlfn.XLOOKUP(B69,Table1[ID],Table1[address5]),"")</f>
        <v/>
      </c>
      <c r="O69" s="77" t="str">
        <f>IF($B69&lt;&gt;"",_xlfn.XLOOKUP(B69,Table1[ID],Table1[address7]),"")</f>
        <v/>
      </c>
      <c r="P69" s="77" t="str">
        <f>IF($B69&lt;&gt;"",_xlfn.XLOOKUP(B69,Table1[ID],Table1[address6]),"")</f>
        <v/>
      </c>
      <c r="Q69" s="76" t="str">
        <f>IF($B69&lt;&gt;"",_xlfn.XLOOKUP(B69,Table1[ID],Table1[bdate]),"")</f>
        <v/>
      </c>
      <c r="R69" s="77" t="str">
        <f>IF($B69&lt;&gt;"",_xlfn.XLOOKUP(B69,Table1[ID],Table1[con_father]),"")</f>
        <v/>
      </c>
      <c r="S69" s="77" t="str">
        <f>IF($B69&lt;&gt;"",_xlfn.XLOOKUP(B69,Table1[ID],Table1[notes]),"")</f>
        <v/>
      </c>
    </row>
    <row r="70" spans="1:19" s="3" customFormat="1">
      <c r="A70" s="72" t="str">
        <f>IF(B70&lt;&gt;"",IF(_xlfn.XLOOKUP(TEXT(B70,"#"),'Standard report'!$B$5:$B$505,'Standard report'!$C$5:$C$505,"nn")="Company","=HYPERLINK("&amp;""""&amp;"https://raw.githubusercontent.com/KyrillosMorgan/preparatory/main/"&amp;B70&amp;".jpg"&amp;""""&amp;",IMAGE("&amp;""""&amp;"https://raw.githubusercontent.com/KyrillosMorgan/preparatory/main/"&amp;B70&amp;".jpg"&amp;""""&amp;"))",""),"")</f>
        <v/>
      </c>
      <c r="B70" s="77"/>
      <c r="C70" s="77" t="str">
        <f>IF(B70&lt;&gt;"",_xlfn.XLOOKUP(B70,Table1[ID],Table1[fname]),"")</f>
        <v/>
      </c>
      <c r="D70" s="77" t="str">
        <f>IF(B70&lt;&gt;"",IF(_xlfn.FLOOR.MATH(B70,100)=0,"غير موزع",_xlfn.XLOOKUP(_xlfn.FLOOR.MATH(B70,100),Classes!$A$1:$A$8,Classes!$B$1:$B$8,"error")),"")</f>
        <v/>
      </c>
      <c r="E70" s="76" t="str" cm="1">
        <f t="array" ref="E70">IF((B70&lt;&gt;"")*(COUNTIF(Table2[ID],B70)&lt;&gt;0),INDEX(Attendance_sorted_S!$A$1:$CV$500,MATCH(B70,Attendance_sorted_S!$A$1:$A$500),COUNTIF(Table2[ID],B70)+1),"")</f>
        <v/>
      </c>
      <c r="F70" s="77" t="str" cm="1">
        <f t="array" aca="1" ref="F70" ca="1">IF(B70&lt;&gt;"",SUM(('Attendance table_S'!$A$2:$A$501=B70)*('Attendance table_S'!$B$2:$CW$501&lt;&gt;"")*('Attendance table_S'!$B$1:$CW$1&gt;DATE(YEAR(TODAY()),MONTH(TODAY()),DAY(TODAY())-MOD(WEEKDAY(TODAY())-6,7))-((Table35[حساب الحضور من اخر عدد مرات])*7))),"")</f>
        <v/>
      </c>
      <c r="G70" s="79" t="str" cm="1">
        <f t="array" ref="G70">IF(B70&lt;&gt;"",IF(F70*100/Table35[حساب الحضور من اخر عدد مرات]&gt;100,1,F70/Table35[حساب الحضور من اخر عدد مرات]),"")</f>
        <v/>
      </c>
      <c r="H70" s="79" t="str" cm="1">
        <f t="array" aca="1" ref="H70" ca="1">IF((B70&lt;&gt;"")*(F70&lt;&gt;0),COUNTA(_xlfn._xlws.FILTER(Table2[late],(Table2[ID]=B70)*(Table2[late]="yes")*(ISNUMBER(MATCH(Table2[att_date],INDIRECT(_xlfn.TEXTJOIN(,TRUE,"Fridays!A1:A",TEXT(Table35[حساب الحضور من اخر عدد مرات],"#"))),0)))))/F70,"")</f>
        <v/>
      </c>
      <c r="I70" s="77" t="str">
        <f>IF(B70&lt;&gt;"",_xlfn.XLOOKUP(B70,Table1[ID],Table1[tel2]),"")</f>
        <v/>
      </c>
      <c r="J70" s="77" t="str">
        <f>IF($B70&lt;&gt;"",_xlfn.XLOOKUP(B70,Table1[ID],Table1[address1]),"")</f>
        <v/>
      </c>
      <c r="K70" s="77" t="str">
        <f>IF($B70&lt;&gt;"",_xlfn.XLOOKUP(B70,Table1[ID],Table1[address2]),"")</f>
        <v/>
      </c>
      <c r="L70" s="77" t="str">
        <f>IF($B70&lt;&gt;"",_xlfn.XLOOKUP(B70,Table1[ID],Table1[address3]),"")</f>
        <v/>
      </c>
      <c r="M70" s="77" t="str">
        <f>IF($B70&lt;&gt;"",_xlfn.XLOOKUP(B70,Table1[ID],Table1[address4]),"")</f>
        <v/>
      </c>
      <c r="N70" s="77" t="str">
        <f>IF($B70&lt;&gt;"",_xlfn.XLOOKUP(B70,Table1[ID],Table1[address5]),"")</f>
        <v/>
      </c>
      <c r="O70" s="77" t="str">
        <f>IF($B70&lt;&gt;"",_xlfn.XLOOKUP(B70,Table1[ID],Table1[address7]),"")</f>
        <v/>
      </c>
      <c r="P70" s="77" t="str">
        <f>IF($B70&lt;&gt;"",_xlfn.XLOOKUP(B70,Table1[ID],Table1[address6]),"")</f>
        <v/>
      </c>
      <c r="Q70" s="76" t="str">
        <f>IF($B70&lt;&gt;"",_xlfn.XLOOKUP(B70,Table1[ID],Table1[bdate]),"")</f>
        <v/>
      </c>
      <c r="R70" s="77" t="str">
        <f>IF($B70&lt;&gt;"",_xlfn.XLOOKUP(B70,Table1[ID],Table1[con_father]),"")</f>
        <v/>
      </c>
      <c r="S70" s="77" t="str">
        <f>IF($B70&lt;&gt;"",_xlfn.XLOOKUP(B70,Table1[ID],Table1[notes]),"")</f>
        <v/>
      </c>
    </row>
    <row r="71" spans="1:19" s="3" customFormat="1">
      <c r="A71" s="72" t="str">
        <f>IF(B71&lt;&gt;"",IF(_xlfn.XLOOKUP(TEXT(B71,"#"),'Standard report'!$B$5:$B$505,'Standard report'!$C$5:$C$505,"nn")="Company","=HYPERLINK("&amp;""""&amp;"https://raw.githubusercontent.com/KyrillosMorgan/preparatory/main/"&amp;B71&amp;".jpg"&amp;""""&amp;",IMAGE("&amp;""""&amp;"https://raw.githubusercontent.com/KyrillosMorgan/preparatory/main/"&amp;B71&amp;".jpg"&amp;""""&amp;"))",""),"")</f>
        <v/>
      </c>
      <c r="B71" s="77"/>
      <c r="C71" s="77" t="str">
        <f>IF(B71&lt;&gt;"",_xlfn.XLOOKUP(B71,Table1[ID],Table1[fname]),"")</f>
        <v/>
      </c>
      <c r="D71" s="77" t="str">
        <f>IF(B71&lt;&gt;"",IF(_xlfn.FLOOR.MATH(B71,100)=0,"غير موزع",_xlfn.XLOOKUP(_xlfn.FLOOR.MATH(B71,100),Classes!$A$1:$A$8,Classes!$B$1:$B$8,"error")),"")</f>
        <v/>
      </c>
      <c r="E71" s="76" t="str" cm="1">
        <f t="array" ref="E71">IF((B71&lt;&gt;"")*(COUNTIF(Table2[ID],B71)&lt;&gt;0),INDEX(Attendance_sorted_S!$A$1:$CV$500,MATCH(B71,Attendance_sorted_S!$A$1:$A$500),COUNTIF(Table2[ID],B71)+1),"")</f>
        <v/>
      </c>
      <c r="F71" s="77" t="str" cm="1">
        <f t="array" aca="1" ref="F71" ca="1">IF(B71&lt;&gt;"",SUM(('Attendance table_S'!$A$2:$A$501=B71)*('Attendance table_S'!$B$2:$CW$501&lt;&gt;"")*('Attendance table_S'!$B$1:$CW$1&gt;DATE(YEAR(TODAY()),MONTH(TODAY()),DAY(TODAY())-MOD(WEEKDAY(TODAY())-6,7))-((Table35[حساب الحضور من اخر عدد مرات])*7))),"")</f>
        <v/>
      </c>
      <c r="G71" s="79" t="str" cm="1">
        <f t="array" ref="G71">IF(B71&lt;&gt;"",IF(F71*100/Table35[حساب الحضور من اخر عدد مرات]&gt;100,1,F71/Table35[حساب الحضور من اخر عدد مرات]),"")</f>
        <v/>
      </c>
      <c r="H71" s="79" t="str" cm="1">
        <f t="array" aca="1" ref="H71" ca="1">IF((B71&lt;&gt;"")*(F71&lt;&gt;0),COUNTA(_xlfn._xlws.FILTER(Table2[late],(Table2[ID]=B71)*(Table2[late]="yes")*(ISNUMBER(MATCH(Table2[att_date],INDIRECT(_xlfn.TEXTJOIN(,TRUE,"Fridays!A1:A",TEXT(Table35[حساب الحضور من اخر عدد مرات],"#"))),0)))))/F71,"")</f>
        <v/>
      </c>
      <c r="I71" s="77" t="str">
        <f>IF(B71&lt;&gt;"",_xlfn.XLOOKUP(B71,Table1[ID],Table1[tel2]),"")</f>
        <v/>
      </c>
      <c r="J71" s="77" t="str">
        <f>IF($B71&lt;&gt;"",_xlfn.XLOOKUP(B71,Table1[ID],Table1[address1]),"")</f>
        <v/>
      </c>
      <c r="K71" s="77" t="str">
        <f>IF($B71&lt;&gt;"",_xlfn.XLOOKUP(B71,Table1[ID],Table1[address2]),"")</f>
        <v/>
      </c>
      <c r="L71" s="77" t="str">
        <f>IF($B71&lt;&gt;"",_xlfn.XLOOKUP(B71,Table1[ID],Table1[address3]),"")</f>
        <v/>
      </c>
      <c r="M71" s="77" t="str">
        <f>IF($B71&lt;&gt;"",_xlfn.XLOOKUP(B71,Table1[ID],Table1[address4]),"")</f>
        <v/>
      </c>
      <c r="N71" s="77" t="str">
        <f>IF($B71&lt;&gt;"",_xlfn.XLOOKUP(B71,Table1[ID],Table1[address5]),"")</f>
        <v/>
      </c>
      <c r="O71" s="77" t="str">
        <f>IF($B71&lt;&gt;"",_xlfn.XLOOKUP(B71,Table1[ID],Table1[address7]),"")</f>
        <v/>
      </c>
      <c r="P71" s="77" t="str">
        <f>IF($B71&lt;&gt;"",_xlfn.XLOOKUP(B71,Table1[ID],Table1[address6]),"")</f>
        <v/>
      </c>
      <c r="Q71" s="76" t="str">
        <f>IF($B71&lt;&gt;"",_xlfn.XLOOKUP(B71,Table1[ID],Table1[bdate]),"")</f>
        <v/>
      </c>
      <c r="R71" s="77" t="str">
        <f>IF($B71&lt;&gt;"",_xlfn.XLOOKUP(B71,Table1[ID],Table1[con_father]),"")</f>
        <v/>
      </c>
      <c r="S71" s="77" t="str">
        <f>IF($B71&lt;&gt;"",_xlfn.XLOOKUP(B71,Table1[ID],Table1[notes]),"")</f>
        <v/>
      </c>
    </row>
    <row r="72" spans="1:19" s="3" customFormat="1">
      <c r="A72" s="72" t="str">
        <f>IF(B72&lt;&gt;"",IF(_xlfn.XLOOKUP(TEXT(B72,"#"),'Standard report'!$B$5:$B$505,'Standard report'!$C$5:$C$505,"nn")="Company","=HYPERLINK("&amp;""""&amp;"https://raw.githubusercontent.com/KyrillosMorgan/preparatory/main/"&amp;B72&amp;".jpg"&amp;""""&amp;",IMAGE("&amp;""""&amp;"https://raw.githubusercontent.com/KyrillosMorgan/preparatory/main/"&amp;B72&amp;".jpg"&amp;""""&amp;"))",""),"")</f>
        <v/>
      </c>
      <c r="B72" s="77"/>
      <c r="C72" s="77" t="str">
        <f>IF(B72&lt;&gt;"",_xlfn.XLOOKUP(B72,Table1[ID],Table1[fname]),"")</f>
        <v/>
      </c>
      <c r="D72" s="77" t="str">
        <f>IF(B72&lt;&gt;"",IF(_xlfn.FLOOR.MATH(B72,100)=0,"غير موزع",_xlfn.XLOOKUP(_xlfn.FLOOR.MATH(B72,100),Classes!$A$1:$A$8,Classes!$B$1:$B$8,"error")),"")</f>
        <v/>
      </c>
      <c r="E72" s="76" t="str" cm="1">
        <f t="array" ref="E72">IF((B72&lt;&gt;"")*(COUNTIF(Table2[ID],B72)&lt;&gt;0),INDEX(Attendance_sorted_S!$A$1:$CV$500,MATCH(B72,Attendance_sorted_S!$A$1:$A$500),COUNTIF(Table2[ID],B72)+1),"")</f>
        <v/>
      </c>
      <c r="F72" s="77" t="str" cm="1">
        <f t="array" aca="1" ref="F72" ca="1">IF(B72&lt;&gt;"",SUM(('Attendance table_S'!$A$2:$A$501=B72)*('Attendance table_S'!$B$2:$CW$501&lt;&gt;"")*('Attendance table_S'!$B$1:$CW$1&gt;DATE(YEAR(TODAY()),MONTH(TODAY()),DAY(TODAY())-MOD(WEEKDAY(TODAY())-6,7))-((Table35[حساب الحضور من اخر عدد مرات])*7))),"")</f>
        <v/>
      </c>
      <c r="G72" s="79" t="str" cm="1">
        <f t="array" ref="G72">IF(B72&lt;&gt;"",IF(F72*100/Table35[حساب الحضور من اخر عدد مرات]&gt;100,1,F72/Table35[حساب الحضور من اخر عدد مرات]),"")</f>
        <v/>
      </c>
      <c r="H72" s="79" t="str" cm="1">
        <f t="array" aca="1" ref="H72" ca="1">IF((B72&lt;&gt;"")*(F72&lt;&gt;0),COUNTA(_xlfn._xlws.FILTER(Table2[late],(Table2[ID]=B72)*(Table2[late]="yes")*(ISNUMBER(MATCH(Table2[att_date],INDIRECT(_xlfn.TEXTJOIN(,TRUE,"Fridays!A1:A",TEXT(Table35[حساب الحضور من اخر عدد مرات],"#"))),0)))))/F72,"")</f>
        <v/>
      </c>
      <c r="I72" s="77" t="str">
        <f>IF(B72&lt;&gt;"",_xlfn.XLOOKUP(B72,Table1[ID],Table1[tel2]),"")</f>
        <v/>
      </c>
      <c r="J72" s="77" t="str">
        <f>IF($B72&lt;&gt;"",_xlfn.XLOOKUP(B72,Table1[ID],Table1[address1]),"")</f>
        <v/>
      </c>
      <c r="K72" s="77" t="str">
        <f>IF($B72&lt;&gt;"",_xlfn.XLOOKUP(B72,Table1[ID],Table1[address2]),"")</f>
        <v/>
      </c>
      <c r="L72" s="77" t="str">
        <f>IF($B72&lt;&gt;"",_xlfn.XLOOKUP(B72,Table1[ID],Table1[address3]),"")</f>
        <v/>
      </c>
      <c r="M72" s="77" t="str">
        <f>IF($B72&lt;&gt;"",_xlfn.XLOOKUP(B72,Table1[ID],Table1[address4]),"")</f>
        <v/>
      </c>
      <c r="N72" s="77" t="str">
        <f>IF($B72&lt;&gt;"",_xlfn.XLOOKUP(B72,Table1[ID],Table1[address5]),"")</f>
        <v/>
      </c>
      <c r="O72" s="77" t="str">
        <f>IF($B72&lt;&gt;"",_xlfn.XLOOKUP(B72,Table1[ID],Table1[address7]),"")</f>
        <v/>
      </c>
      <c r="P72" s="77" t="str">
        <f>IF($B72&lt;&gt;"",_xlfn.XLOOKUP(B72,Table1[ID],Table1[address6]),"")</f>
        <v/>
      </c>
      <c r="Q72" s="76" t="str">
        <f>IF($B72&lt;&gt;"",_xlfn.XLOOKUP(B72,Table1[ID],Table1[bdate]),"")</f>
        <v/>
      </c>
      <c r="R72" s="77" t="str">
        <f>IF($B72&lt;&gt;"",_xlfn.XLOOKUP(B72,Table1[ID],Table1[con_father]),"")</f>
        <v/>
      </c>
      <c r="S72" s="77" t="str">
        <f>IF($B72&lt;&gt;"",_xlfn.XLOOKUP(B72,Table1[ID],Table1[notes]),"")</f>
        <v/>
      </c>
    </row>
    <row r="73" spans="1:19" s="3" customFormat="1">
      <c r="A73" s="72" t="str">
        <f>IF(B73&lt;&gt;"",IF(_xlfn.XLOOKUP(TEXT(B73,"#"),'Standard report'!$B$5:$B$505,'Standard report'!$C$5:$C$505,"nn")="Company","=HYPERLINK("&amp;""""&amp;"https://raw.githubusercontent.com/KyrillosMorgan/preparatory/main/"&amp;B73&amp;".jpg"&amp;""""&amp;",IMAGE("&amp;""""&amp;"https://raw.githubusercontent.com/KyrillosMorgan/preparatory/main/"&amp;B73&amp;".jpg"&amp;""""&amp;"))",""),"")</f>
        <v/>
      </c>
      <c r="B73" s="77"/>
      <c r="C73" s="77" t="str">
        <f>IF(B73&lt;&gt;"",_xlfn.XLOOKUP(B73,Table1[ID],Table1[fname]),"")</f>
        <v/>
      </c>
      <c r="D73" s="77" t="str">
        <f>IF(B73&lt;&gt;"",IF(_xlfn.FLOOR.MATH(B73,100)=0,"غير موزع",_xlfn.XLOOKUP(_xlfn.FLOOR.MATH(B73,100),Classes!$A$1:$A$8,Classes!$B$1:$B$8,"error")),"")</f>
        <v/>
      </c>
      <c r="E73" s="76" t="str" cm="1">
        <f t="array" ref="E73">IF((B73&lt;&gt;"")*(COUNTIF(Table2[ID],B73)&lt;&gt;0),INDEX(Attendance_sorted_S!$A$1:$CV$500,MATCH(B73,Attendance_sorted_S!$A$1:$A$500),COUNTIF(Table2[ID],B73)+1),"")</f>
        <v/>
      </c>
      <c r="F73" s="77" t="str" cm="1">
        <f t="array" aca="1" ref="F73" ca="1">IF(B73&lt;&gt;"",SUM(('Attendance table_S'!$A$2:$A$501=B73)*('Attendance table_S'!$B$2:$CW$501&lt;&gt;"")*('Attendance table_S'!$B$1:$CW$1&gt;DATE(YEAR(TODAY()),MONTH(TODAY()),DAY(TODAY())-MOD(WEEKDAY(TODAY())-6,7))-((Table35[حساب الحضور من اخر عدد مرات])*7))),"")</f>
        <v/>
      </c>
      <c r="G73" s="79" t="str" cm="1">
        <f t="array" ref="G73">IF(B73&lt;&gt;"",IF(F73*100/Table35[حساب الحضور من اخر عدد مرات]&gt;100,1,F73/Table35[حساب الحضور من اخر عدد مرات]),"")</f>
        <v/>
      </c>
      <c r="H73" s="79" t="str" cm="1">
        <f t="array" aca="1" ref="H73" ca="1">IF((B73&lt;&gt;"")*(F73&lt;&gt;0),COUNTA(_xlfn._xlws.FILTER(Table2[late],(Table2[ID]=B73)*(Table2[late]="yes")*(ISNUMBER(MATCH(Table2[att_date],INDIRECT(_xlfn.TEXTJOIN(,TRUE,"Fridays!A1:A",TEXT(Table35[حساب الحضور من اخر عدد مرات],"#"))),0)))))/F73,"")</f>
        <v/>
      </c>
      <c r="I73" s="77" t="str">
        <f>IF(B73&lt;&gt;"",_xlfn.XLOOKUP(B73,Table1[ID],Table1[tel2]),"")</f>
        <v/>
      </c>
      <c r="J73" s="77" t="str">
        <f>IF($B73&lt;&gt;"",_xlfn.XLOOKUP(B73,Table1[ID],Table1[address1]),"")</f>
        <v/>
      </c>
      <c r="K73" s="77" t="str">
        <f>IF($B73&lt;&gt;"",_xlfn.XLOOKUP(B73,Table1[ID],Table1[address2]),"")</f>
        <v/>
      </c>
      <c r="L73" s="77" t="str">
        <f>IF($B73&lt;&gt;"",_xlfn.XLOOKUP(B73,Table1[ID],Table1[address3]),"")</f>
        <v/>
      </c>
      <c r="M73" s="77" t="str">
        <f>IF($B73&lt;&gt;"",_xlfn.XLOOKUP(B73,Table1[ID],Table1[address4]),"")</f>
        <v/>
      </c>
      <c r="N73" s="77" t="str">
        <f>IF($B73&lt;&gt;"",_xlfn.XLOOKUP(B73,Table1[ID],Table1[address5]),"")</f>
        <v/>
      </c>
      <c r="O73" s="77" t="str">
        <f>IF($B73&lt;&gt;"",_xlfn.XLOOKUP(B73,Table1[ID],Table1[address7]),"")</f>
        <v/>
      </c>
      <c r="P73" s="77" t="str">
        <f>IF($B73&lt;&gt;"",_xlfn.XLOOKUP(B73,Table1[ID],Table1[address6]),"")</f>
        <v/>
      </c>
      <c r="Q73" s="76" t="str">
        <f>IF($B73&lt;&gt;"",_xlfn.XLOOKUP(B73,Table1[ID],Table1[bdate]),"")</f>
        <v/>
      </c>
      <c r="R73" s="77" t="str">
        <f>IF($B73&lt;&gt;"",_xlfn.XLOOKUP(B73,Table1[ID],Table1[con_father]),"")</f>
        <v/>
      </c>
      <c r="S73" s="77" t="str">
        <f>IF($B73&lt;&gt;"",_xlfn.XLOOKUP(B73,Table1[ID],Table1[notes]),"")</f>
        <v/>
      </c>
    </row>
    <row r="74" spans="1:19" s="3" customFormat="1">
      <c r="A74" s="72" t="str">
        <f>IF(B74&lt;&gt;"",IF(_xlfn.XLOOKUP(TEXT(B74,"#"),'Standard report'!$B$5:$B$505,'Standard report'!$C$5:$C$505,"nn")="Company","=HYPERLINK("&amp;""""&amp;"https://raw.githubusercontent.com/KyrillosMorgan/preparatory/main/"&amp;B74&amp;".jpg"&amp;""""&amp;",IMAGE("&amp;""""&amp;"https://raw.githubusercontent.com/KyrillosMorgan/preparatory/main/"&amp;B74&amp;".jpg"&amp;""""&amp;"))",""),"")</f>
        <v/>
      </c>
      <c r="B74" s="77"/>
      <c r="C74" s="77" t="str">
        <f>IF(B74&lt;&gt;"",_xlfn.XLOOKUP(B74,Table1[ID],Table1[fname]),"")</f>
        <v/>
      </c>
      <c r="D74" s="77" t="str">
        <f>IF(B74&lt;&gt;"",IF(_xlfn.FLOOR.MATH(B74,100)=0,"غير موزع",_xlfn.XLOOKUP(_xlfn.FLOOR.MATH(B74,100),Classes!$A$1:$A$8,Classes!$B$1:$B$8,"error")),"")</f>
        <v/>
      </c>
      <c r="E74" s="76" t="str" cm="1">
        <f t="array" ref="E74">IF((B74&lt;&gt;"")*(COUNTIF(Table2[ID],B74)&lt;&gt;0),INDEX(Attendance_sorted_S!$A$1:$CV$500,MATCH(B74,Attendance_sorted_S!$A$1:$A$500),COUNTIF(Table2[ID],B74)+1),"")</f>
        <v/>
      </c>
      <c r="F74" s="77" t="str" cm="1">
        <f t="array" aca="1" ref="F74" ca="1">IF(B74&lt;&gt;"",SUM(('Attendance table_S'!$A$2:$A$501=B74)*('Attendance table_S'!$B$2:$CW$501&lt;&gt;"")*('Attendance table_S'!$B$1:$CW$1&gt;DATE(YEAR(TODAY()),MONTH(TODAY()),DAY(TODAY())-MOD(WEEKDAY(TODAY())-6,7))-((Table35[حساب الحضور من اخر عدد مرات])*7))),"")</f>
        <v/>
      </c>
      <c r="G74" s="79" t="str" cm="1">
        <f t="array" ref="G74">IF(B74&lt;&gt;"",IF(F74*100/Table35[حساب الحضور من اخر عدد مرات]&gt;100,1,F74/Table35[حساب الحضور من اخر عدد مرات]),"")</f>
        <v/>
      </c>
      <c r="H74" s="79" t="str" cm="1">
        <f t="array" aca="1" ref="H74" ca="1">IF((B74&lt;&gt;"")*(F74&lt;&gt;0),COUNTA(_xlfn._xlws.FILTER(Table2[late],(Table2[ID]=B74)*(Table2[late]="yes")*(ISNUMBER(MATCH(Table2[att_date],INDIRECT(_xlfn.TEXTJOIN(,TRUE,"Fridays!A1:A",TEXT(Table35[حساب الحضور من اخر عدد مرات],"#"))),0)))))/F74,"")</f>
        <v/>
      </c>
      <c r="I74" s="77" t="str">
        <f>IF(B74&lt;&gt;"",_xlfn.XLOOKUP(B74,Table1[ID],Table1[tel2]),"")</f>
        <v/>
      </c>
      <c r="J74" s="77" t="str">
        <f>IF($B74&lt;&gt;"",_xlfn.XLOOKUP(B74,Table1[ID],Table1[address1]),"")</f>
        <v/>
      </c>
      <c r="K74" s="77" t="str">
        <f>IF($B74&lt;&gt;"",_xlfn.XLOOKUP(B74,Table1[ID],Table1[address2]),"")</f>
        <v/>
      </c>
      <c r="L74" s="77" t="str">
        <f>IF($B74&lt;&gt;"",_xlfn.XLOOKUP(B74,Table1[ID],Table1[address3]),"")</f>
        <v/>
      </c>
      <c r="M74" s="77" t="str">
        <f>IF($B74&lt;&gt;"",_xlfn.XLOOKUP(B74,Table1[ID],Table1[address4]),"")</f>
        <v/>
      </c>
      <c r="N74" s="77" t="str">
        <f>IF($B74&lt;&gt;"",_xlfn.XLOOKUP(B74,Table1[ID],Table1[address5]),"")</f>
        <v/>
      </c>
      <c r="O74" s="77" t="str">
        <f>IF($B74&lt;&gt;"",_xlfn.XLOOKUP(B74,Table1[ID],Table1[address7]),"")</f>
        <v/>
      </c>
      <c r="P74" s="77" t="str">
        <f>IF($B74&lt;&gt;"",_xlfn.XLOOKUP(B74,Table1[ID],Table1[address6]),"")</f>
        <v/>
      </c>
      <c r="Q74" s="76" t="str">
        <f>IF($B74&lt;&gt;"",_xlfn.XLOOKUP(B74,Table1[ID],Table1[bdate]),"")</f>
        <v/>
      </c>
      <c r="R74" s="77" t="str">
        <f>IF($B74&lt;&gt;"",_xlfn.XLOOKUP(B74,Table1[ID],Table1[con_father]),"")</f>
        <v/>
      </c>
      <c r="S74" s="77" t="str">
        <f>IF($B74&lt;&gt;"",_xlfn.XLOOKUP(B74,Table1[ID],Table1[notes]),"")</f>
        <v/>
      </c>
    </row>
    <row r="75" spans="1:19" s="3" customFormat="1">
      <c r="A75" s="72" t="str">
        <f>IF(B75&lt;&gt;"",IF(_xlfn.XLOOKUP(TEXT(B75,"#"),'Standard report'!$B$5:$B$505,'Standard report'!$C$5:$C$505,"nn")="Company","=HYPERLINK("&amp;""""&amp;"https://raw.githubusercontent.com/KyrillosMorgan/preparatory/main/"&amp;B75&amp;".jpg"&amp;""""&amp;",IMAGE("&amp;""""&amp;"https://raw.githubusercontent.com/KyrillosMorgan/preparatory/main/"&amp;B75&amp;".jpg"&amp;""""&amp;"))",""),"")</f>
        <v/>
      </c>
      <c r="B75" s="77"/>
      <c r="C75" s="77" t="str">
        <f>IF(B75&lt;&gt;"",_xlfn.XLOOKUP(B75,Table1[ID],Table1[fname]),"")</f>
        <v/>
      </c>
      <c r="D75" s="77" t="str">
        <f>IF(B75&lt;&gt;"",IF(_xlfn.FLOOR.MATH(B75,100)=0,"غير موزع",_xlfn.XLOOKUP(_xlfn.FLOOR.MATH(B75,100),Classes!$A$1:$A$8,Classes!$B$1:$B$8,"error")),"")</f>
        <v/>
      </c>
      <c r="E75" s="76" t="str" cm="1">
        <f t="array" ref="E75">IF((B75&lt;&gt;"")*(COUNTIF(Table2[ID],B75)&lt;&gt;0),INDEX(Attendance_sorted_S!$A$1:$CV$500,MATCH(B75,Attendance_sorted_S!$A$1:$A$500),COUNTIF(Table2[ID],B75)+1),"")</f>
        <v/>
      </c>
      <c r="F75" s="77" t="str" cm="1">
        <f t="array" aca="1" ref="F75" ca="1">IF(B75&lt;&gt;"",SUM(('Attendance table_S'!$A$2:$A$501=B75)*('Attendance table_S'!$B$2:$CW$501&lt;&gt;"")*('Attendance table_S'!$B$1:$CW$1&gt;DATE(YEAR(TODAY()),MONTH(TODAY()),DAY(TODAY())-MOD(WEEKDAY(TODAY())-6,7))-((Table35[حساب الحضور من اخر عدد مرات])*7))),"")</f>
        <v/>
      </c>
      <c r="G75" s="79" t="str" cm="1">
        <f t="array" ref="G75">IF(B75&lt;&gt;"",IF(F75*100/Table35[حساب الحضور من اخر عدد مرات]&gt;100,1,F75/Table35[حساب الحضور من اخر عدد مرات]),"")</f>
        <v/>
      </c>
      <c r="H75" s="79" t="str" cm="1">
        <f t="array" aca="1" ref="H75" ca="1">IF((B75&lt;&gt;"")*(F75&lt;&gt;0),COUNTA(_xlfn._xlws.FILTER(Table2[late],(Table2[ID]=B75)*(Table2[late]="yes")*(ISNUMBER(MATCH(Table2[att_date],INDIRECT(_xlfn.TEXTJOIN(,TRUE,"Fridays!A1:A",TEXT(Table35[حساب الحضور من اخر عدد مرات],"#"))),0)))))/F75,"")</f>
        <v/>
      </c>
      <c r="I75" s="77" t="str">
        <f>IF(B75&lt;&gt;"",_xlfn.XLOOKUP(B75,Table1[ID],Table1[tel2]),"")</f>
        <v/>
      </c>
      <c r="J75" s="77" t="str">
        <f>IF($B75&lt;&gt;"",_xlfn.XLOOKUP(B75,Table1[ID],Table1[address1]),"")</f>
        <v/>
      </c>
      <c r="K75" s="77" t="str">
        <f>IF($B75&lt;&gt;"",_xlfn.XLOOKUP(B75,Table1[ID],Table1[address2]),"")</f>
        <v/>
      </c>
      <c r="L75" s="77" t="str">
        <f>IF($B75&lt;&gt;"",_xlfn.XLOOKUP(B75,Table1[ID],Table1[address3]),"")</f>
        <v/>
      </c>
      <c r="M75" s="77" t="str">
        <f>IF($B75&lt;&gt;"",_xlfn.XLOOKUP(B75,Table1[ID],Table1[address4]),"")</f>
        <v/>
      </c>
      <c r="N75" s="77" t="str">
        <f>IF($B75&lt;&gt;"",_xlfn.XLOOKUP(B75,Table1[ID],Table1[address5]),"")</f>
        <v/>
      </c>
      <c r="O75" s="77" t="str">
        <f>IF($B75&lt;&gt;"",_xlfn.XLOOKUP(B75,Table1[ID],Table1[address7]),"")</f>
        <v/>
      </c>
      <c r="P75" s="77" t="str">
        <f>IF($B75&lt;&gt;"",_xlfn.XLOOKUP(B75,Table1[ID],Table1[address6]),"")</f>
        <v/>
      </c>
      <c r="Q75" s="76" t="str">
        <f>IF($B75&lt;&gt;"",_xlfn.XLOOKUP(B75,Table1[ID],Table1[bdate]),"")</f>
        <v/>
      </c>
      <c r="R75" s="77" t="str">
        <f>IF($B75&lt;&gt;"",_xlfn.XLOOKUP(B75,Table1[ID],Table1[con_father]),"")</f>
        <v/>
      </c>
      <c r="S75" s="77" t="str">
        <f>IF($B75&lt;&gt;"",_xlfn.XLOOKUP(B75,Table1[ID],Table1[notes]),"")</f>
        <v/>
      </c>
    </row>
    <row r="76" spans="1:19" s="3" customFormat="1">
      <c r="A76" s="72" t="str">
        <f>IF(B76&lt;&gt;"",IF(_xlfn.XLOOKUP(TEXT(B76,"#"),'Standard report'!$B$5:$B$505,'Standard report'!$C$5:$C$505,"nn")="Company","=HYPERLINK("&amp;""""&amp;"https://raw.githubusercontent.com/KyrillosMorgan/preparatory/main/"&amp;B76&amp;".jpg"&amp;""""&amp;",IMAGE("&amp;""""&amp;"https://raw.githubusercontent.com/KyrillosMorgan/preparatory/main/"&amp;B76&amp;".jpg"&amp;""""&amp;"))",""),"")</f>
        <v/>
      </c>
      <c r="B76" s="77"/>
      <c r="C76" s="77" t="str">
        <f>IF(B76&lt;&gt;"",_xlfn.XLOOKUP(B76,Table1[ID],Table1[fname]),"")</f>
        <v/>
      </c>
      <c r="D76" s="77" t="str">
        <f>IF(B76&lt;&gt;"",IF(_xlfn.FLOOR.MATH(B76,100)=0,"غير موزع",_xlfn.XLOOKUP(_xlfn.FLOOR.MATH(B76,100),Classes!$A$1:$A$8,Classes!$B$1:$B$8,"error")),"")</f>
        <v/>
      </c>
      <c r="E76" s="76" t="str" cm="1">
        <f t="array" ref="E76">IF((B76&lt;&gt;"")*(COUNTIF(Table2[ID],B76)&lt;&gt;0),INDEX(Attendance_sorted_S!$A$1:$CV$500,MATCH(B76,Attendance_sorted_S!$A$1:$A$500),COUNTIF(Table2[ID],B76)+1),"")</f>
        <v/>
      </c>
      <c r="F76" s="77" t="str" cm="1">
        <f t="array" aca="1" ref="F76" ca="1">IF(B76&lt;&gt;"",SUM(('Attendance table_S'!$A$2:$A$501=B76)*('Attendance table_S'!$B$2:$CW$501&lt;&gt;"")*('Attendance table_S'!$B$1:$CW$1&gt;DATE(YEAR(TODAY()),MONTH(TODAY()),DAY(TODAY())-MOD(WEEKDAY(TODAY())-6,7))-((Table35[حساب الحضور من اخر عدد مرات])*7))),"")</f>
        <v/>
      </c>
      <c r="G76" s="79" t="str" cm="1">
        <f t="array" ref="G76">IF(B76&lt;&gt;"",IF(F76*100/Table35[حساب الحضور من اخر عدد مرات]&gt;100,1,F76/Table35[حساب الحضور من اخر عدد مرات]),"")</f>
        <v/>
      </c>
      <c r="H76" s="79" t="str" cm="1">
        <f t="array" aca="1" ref="H76" ca="1">IF((B76&lt;&gt;"")*(F76&lt;&gt;0),COUNTA(_xlfn._xlws.FILTER(Table2[late],(Table2[ID]=B76)*(Table2[late]="yes")*(ISNUMBER(MATCH(Table2[att_date],INDIRECT(_xlfn.TEXTJOIN(,TRUE,"Fridays!A1:A",TEXT(Table35[حساب الحضور من اخر عدد مرات],"#"))),0)))))/F76,"")</f>
        <v/>
      </c>
      <c r="I76" s="77" t="str">
        <f>IF(B76&lt;&gt;"",_xlfn.XLOOKUP(B76,Table1[ID],Table1[tel2]),"")</f>
        <v/>
      </c>
      <c r="J76" s="77" t="str">
        <f>IF($B76&lt;&gt;"",_xlfn.XLOOKUP(B76,Table1[ID],Table1[address1]),"")</f>
        <v/>
      </c>
      <c r="K76" s="77" t="str">
        <f>IF($B76&lt;&gt;"",_xlfn.XLOOKUP(B76,Table1[ID],Table1[address2]),"")</f>
        <v/>
      </c>
      <c r="L76" s="77" t="str">
        <f>IF($B76&lt;&gt;"",_xlfn.XLOOKUP(B76,Table1[ID],Table1[address3]),"")</f>
        <v/>
      </c>
      <c r="M76" s="77" t="str">
        <f>IF($B76&lt;&gt;"",_xlfn.XLOOKUP(B76,Table1[ID],Table1[address4]),"")</f>
        <v/>
      </c>
      <c r="N76" s="77" t="str">
        <f>IF($B76&lt;&gt;"",_xlfn.XLOOKUP(B76,Table1[ID],Table1[address5]),"")</f>
        <v/>
      </c>
      <c r="O76" s="77" t="str">
        <f>IF($B76&lt;&gt;"",_xlfn.XLOOKUP(B76,Table1[ID],Table1[address7]),"")</f>
        <v/>
      </c>
      <c r="P76" s="77" t="str">
        <f>IF($B76&lt;&gt;"",_xlfn.XLOOKUP(B76,Table1[ID],Table1[address6]),"")</f>
        <v/>
      </c>
      <c r="Q76" s="76" t="str">
        <f>IF($B76&lt;&gt;"",_xlfn.XLOOKUP(B76,Table1[ID],Table1[bdate]),"")</f>
        <v/>
      </c>
      <c r="R76" s="77" t="str">
        <f>IF($B76&lt;&gt;"",_xlfn.XLOOKUP(B76,Table1[ID],Table1[con_father]),"")</f>
        <v/>
      </c>
      <c r="S76" s="77" t="str">
        <f>IF($B76&lt;&gt;"",_xlfn.XLOOKUP(B76,Table1[ID],Table1[notes]),"")</f>
        <v/>
      </c>
    </row>
    <row r="77" spans="1:19" s="3" customFormat="1">
      <c r="A77" s="72" t="str">
        <f>IF(B77&lt;&gt;"",IF(_xlfn.XLOOKUP(TEXT(B77,"#"),'Standard report'!$B$5:$B$505,'Standard report'!$C$5:$C$505,"nn")="Company","=HYPERLINK("&amp;""""&amp;"https://raw.githubusercontent.com/KyrillosMorgan/preparatory/main/"&amp;B77&amp;".jpg"&amp;""""&amp;",IMAGE("&amp;""""&amp;"https://raw.githubusercontent.com/KyrillosMorgan/preparatory/main/"&amp;B77&amp;".jpg"&amp;""""&amp;"))",""),"")</f>
        <v/>
      </c>
      <c r="B77" s="77"/>
      <c r="C77" s="77" t="str">
        <f>IF(B77&lt;&gt;"",_xlfn.XLOOKUP(B77,Table1[ID],Table1[fname]),"")</f>
        <v/>
      </c>
      <c r="D77" s="77" t="str">
        <f>IF(B77&lt;&gt;"",IF(_xlfn.FLOOR.MATH(B77,100)=0,"غير موزع",_xlfn.XLOOKUP(_xlfn.FLOOR.MATH(B77,100),Classes!$A$1:$A$8,Classes!$B$1:$B$8,"error")),"")</f>
        <v/>
      </c>
      <c r="E77" s="76" t="str" cm="1">
        <f t="array" ref="E77">IF((B77&lt;&gt;"")*(COUNTIF(Table2[ID],B77)&lt;&gt;0),INDEX(Attendance_sorted_S!$A$1:$CV$500,MATCH(B77,Attendance_sorted_S!$A$1:$A$500),COUNTIF(Table2[ID],B77)+1),"")</f>
        <v/>
      </c>
      <c r="F77" s="77" t="str" cm="1">
        <f t="array" aca="1" ref="F77" ca="1">IF(B77&lt;&gt;"",SUM(('Attendance table_S'!$A$2:$A$501=B77)*('Attendance table_S'!$B$2:$CW$501&lt;&gt;"")*('Attendance table_S'!$B$1:$CW$1&gt;DATE(YEAR(TODAY()),MONTH(TODAY()),DAY(TODAY())-MOD(WEEKDAY(TODAY())-6,7))-((Table35[حساب الحضور من اخر عدد مرات])*7))),"")</f>
        <v/>
      </c>
      <c r="G77" s="79" t="str" cm="1">
        <f t="array" ref="G77">IF(B77&lt;&gt;"",IF(F77*100/Table35[حساب الحضور من اخر عدد مرات]&gt;100,1,F77/Table35[حساب الحضور من اخر عدد مرات]),"")</f>
        <v/>
      </c>
      <c r="H77" s="79" t="str" cm="1">
        <f t="array" aca="1" ref="H77" ca="1">IF((B77&lt;&gt;"")*(F77&lt;&gt;0),COUNTA(_xlfn._xlws.FILTER(Table2[late],(Table2[ID]=B77)*(Table2[late]="yes")*(ISNUMBER(MATCH(Table2[att_date],INDIRECT(_xlfn.TEXTJOIN(,TRUE,"Fridays!A1:A",TEXT(Table35[حساب الحضور من اخر عدد مرات],"#"))),0)))))/F77,"")</f>
        <v/>
      </c>
      <c r="I77" s="77" t="str">
        <f>IF(B77&lt;&gt;"",_xlfn.XLOOKUP(B77,Table1[ID],Table1[tel2]),"")</f>
        <v/>
      </c>
      <c r="J77" s="77" t="str">
        <f>IF($B77&lt;&gt;"",_xlfn.XLOOKUP(B77,Table1[ID],Table1[address1]),"")</f>
        <v/>
      </c>
      <c r="K77" s="77" t="str">
        <f>IF($B77&lt;&gt;"",_xlfn.XLOOKUP(B77,Table1[ID],Table1[address2]),"")</f>
        <v/>
      </c>
      <c r="L77" s="77" t="str">
        <f>IF($B77&lt;&gt;"",_xlfn.XLOOKUP(B77,Table1[ID],Table1[address3]),"")</f>
        <v/>
      </c>
      <c r="M77" s="77" t="str">
        <f>IF($B77&lt;&gt;"",_xlfn.XLOOKUP(B77,Table1[ID],Table1[address4]),"")</f>
        <v/>
      </c>
      <c r="N77" s="77" t="str">
        <f>IF($B77&lt;&gt;"",_xlfn.XLOOKUP(B77,Table1[ID],Table1[address5]),"")</f>
        <v/>
      </c>
      <c r="O77" s="77" t="str">
        <f>IF($B77&lt;&gt;"",_xlfn.XLOOKUP(B77,Table1[ID],Table1[address7]),"")</f>
        <v/>
      </c>
      <c r="P77" s="77" t="str">
        <f>IF($B77&lt;&gt;"",_xlfn.XLOOKUP(B77,Table1[ID],Table1[address6]),"")</f>
        <v/>
      </c>
      <c r="Q77" s="76" t="str">
        <f>IF($B77&lt;&gt;"",_xlfn.XLOOKUP(B77,Table1[ID],Table1[bdate]),"")</f>
        <v/>
      </c>
      <c r="R77" s="77" t="str">
        <f>IF($B77&lt;&gt;"",_xlfn.XLOOKUP(B77,Table1[ID],Table1[con_father]),"")</f>
        <v/>
      </c>
      <c r="S77" s="77" t="str">
        <f>IF($B77&lt;&gt;"",_xlfn.XLOOKUP(B77,Table1[ID],Table1[notes]),"")</f>
        <v/>
      </c>
    </row>
    <row r="78" spans="1:19" s="3" customFormat="1">
      <c r="A78" s="72" t="str">
        <f>IF(B78&lt;&gt;"",IF(_xlfn.XLOOKUP(TEXT(B78,"#"),'Standard report'!$B$5:$B$505,'Standard report'!$C$5:$C$505,"nn")="Company","=HYPERLINK("&amp;""""&amp;"https://raw.githubusercontent.com/KyrillosMorgan/preparatory/main/"&amp;B78&amp;".jpg"&amp;""""&amp;",IMAGE("&amp;""""&amp;"https://raw.githubusercontent.com/KyrillosMorgan/preparatory/main/"&amp;B78&amp;".jpg"&amp;""""&amp;"))",""),"")</f>
        <v/>
      </c>
      <c r="B78" s="77"/>
      <c r="C78" s="77" t="str">
        <f>IF(B78&lt;&gt;"",_xlfn.XLOOKUP(B78,Table1[ID],Table1[fname]),"")</f>
        <v/>
      </c>
      <c r="D78" s="77" t="str">
        <f>IF(B78&lt;&gt;"",IF(_xlfn.FLOOR.MATH(B78,100)=0,"غير موزع",_xlfn.XLOOKUP(_xlfn.FLOOR.MATH(B78,100),Classes!$A$1:$A$8,Classes!$B$1:$B$8,"error")),"")</f>
        <v/>
      </c>
      <c r="E78" s="76" t="str" cm="1">
        <f t="array" ref="E78">IF((B78&lt;&gt;"")*(COUNTIF(Table2[ID],B78)&lt;&gt;0),INDEX(Attendance_sorted_S!$A$1:$CV$500,MATCH(B78,Attendance_sorted_S!$A$1:$A$500),COUNTIF(Table2[ID],B78)+1),"")</f>
        <v/>
      </c>
      <c r="F78" s="77" t="str" cm="1">
        <f t="array" aca="1" ref="F78" ca="1">IF(B78&lt;&gt;"",SUM(('Attendance table_S'!$A$2:$A$501=B78)*('Attendance table_S'!$B$2:$CW$501&lt;&gt;"")*('Attendance table_S'!$B$1:$CW$1&gt;DATE(YEAR(TODAY()),MONTH(TODAY()),DAY(TODAY())-MOD(WEEKDAY(TODAY())-6,7))-((Table35[حساب الحضور من اخر عدد مرات])*7))),"")</f>
        <v/>
      </c>
      <c r="G78" s="79" t="str" cm="1">
        <f t="array" ref="G78">IF(B78&lt;&gt;"",IF(F78*100/Table35[حساب الحضور من اخر عدد مرات]&gt;100,1,F78/Table35[حساب الحضور من اخر عدد مرات]),"")</f>
        <v/>
      </c>
      <c r="H78" s="79" t="str" cm="1">
        <f t="array" aca="1" ref="H78" ca="1">IF((B78&lt;&gt;"")*(F78&lt;&gt;0),COUNTA(_xlfn._xlws.FILTER(Table2[late],(Table2[ID]=B78)*(Table2[late]="yes")*(ISNUMBER(MATCH(Table2[att_date],INDIRECT(_xlfn.TEXTJOIN(,TRUE,"Fridays!A1:A",TEXT(Table35[حساب الحضور من اخر عدد مرات],"#"))),0)))))/F78,"")</f>
        <v/>
      </c>
      <c r="I78" s="77" t="str">
        <f>IF(B78&lt;&gt;"",_xlfn.XLOOKUP(B78,Table1[ID],Table1[tel2]),"")</f>
        <v/>
      </c>
      <c r="J78" s="77" t="str">
        <f>IF($B78&lt;&gt;"",_xlfn.XLOOKUP(B78,Table1[ID],Table1[address1]),"")</f>
        <v/>
      </c>
      <c r="K78" s="77" t="str">
        <f>IF($B78&lt;&gt;"",_xlfn.XLOOKUP(B78,Table1[ID],Table1[address2]),"")</f>
        <v/>
      </c>
      <c r="L78" s="77" t="str">
        <f>IF($B78&lt;&gt;"",_xlfn.XLOOKUP(B78,Table1[ID],Table1[address3]),"")</f>
        <v/>
      </c>
      <c r="M78" s="77" t="str">
        <f>IF($B78&lt;&gt;"",_xlfn.XLOOKUP(B78,Table1[ID],Table1[address4]),"")</f>
        <v/>
      </c>
      <c r="N78" s="77" t="str">
        <f>IF($B78&lt;&gt;"",_xlfn.XLOOKUP(B78,Table1[ID],Table1[address5]),"")</f>
        <v/>
      </c>
      <c r="O78" s="77" t="str">
        <f>IF($B78&lt;&gt;"",_xlfn.XLOOKUP(B78,Table1[ID],Table1[address7]),"")</f>
        <v/>
      </c>
      <c r="P78" s="77" t="str">
        <f>IF($B78&lt;&gt;"",_xlfn.XLOOKUP(B78,Table1[ID],Table1[address6]),"")</f>
        <v/>
      </c>
      <c r="Q78" s="76" t="str">
        <f>IF($B78&lt;&gt;"",_xlfn.XLOOKUP(B78,Table1[ID],Table1[bdate]),"")</f>
        <v/>
      </c>
      <c r="R78" s="77" t="str">
        <f>IF($B78&lt;&gt;"",_xlfn.XLOOKUP(B78,Table1[ID],Table1[con_father]),"")</f>
        <v/>
      </c>
      <c r="S78" s="77" t="str">
        <f>IF($B78&lt;&gt;"",_xlfn.XLOOKUP(B78,Table1[ID],Table1[notes]),"")</f>
        <v/>
      </c>
    </row>
    <row r="79" spans="1:19" s="3" customFormat="1">
      <c r="A79" s="72" t="str">
        <f>IF(B79&lt;&gt;"",IF(_xlfn.XLOOKUP(TEXT(B79,"#"),'Standard report'!$B$5:$B$505,'Standard report'!$C$5:$C$505,"nn")="Company","=HYPERLINK("&amp;""""&amp;"https://raw.githubusercontent.com/KyrillosMorgan/preparatory/main/"&amp;B79&amp;".jpg"&amp;""""&amp;",IMAGE("&amp;""""&amp;"https://raw.githubusercontent.com/KyrillosMorgan/preparatory/main/"&amp;B79&amp;".jpg"&amp;""""&amp;"))",""),"")</f>
        <v/>
      </c>
      <c r="B79" s="77"/>
      <c r="C79" s="77" t="str">
        <f>IF(B79&lt;&gt;"",_xlfn.XLOOKUP(B79,Table1[ID],Table1[fname]),"")</f>
        <v/>
      </c>
      <c r="D79" s="77" t="str">
        <f>IF(B79&lt;&gt;"",IF(_xlfn.FLOOR.MATH(B79,100)=0,"غير موزع",_xlfn.XLOOKUP(_xlfn.FLOOR.MATH(B79,100),Classes!$A$1:$A$8,Classes!$B$1:$B$8,"error")),"")</f>
        <v/>
      </c>
      <c r="E79" s="76" t="str" cm="1">
        <f t="array" ref="E79">IF((B79&lt;&gt;"")*(COUNTIF(Table2[ID],B79)&lt;&gt;0),INDEX(Attendance_sorted_S!$A$1:$CV$500,MATCH(B79,Attendance_sorted_S!$A$1:$A$500),COUNTIF(Table2[ID],B79)+1),"")</f>
        <v/>
      </c>
      <c r="F79" s="77" t="str" cm="1">
        <f t="array" aca="1" ref="F79" ca="1">IF(B79&lt;&gt;"",SUM(('Attendance table_S'!$A$2:$A$501=B79)*('Attendance table_S'!$B$2:$CW$501&lt;&gt;"")*('Attendance table_S'!$B$1:$CW$1&gt;DATE(YEAR(TODAY()),MONTH(TODAY()),DAY(TODAY())-MOD(WEEKDAY(TODAY())-6,7))-((Table35[حساب الحضور من اخر عدد مرات])*7))),"")</f>
        <v/>
      </c>
      <c r="G79" s="79" t="str" cm="1">
        <f t="array" ref="G79">IF(B79&lt;&gt;"",IF(F79*100/Table35[حساب الحضور من اخر عدد مرات]&gt;100,1,F79/Table35[حساب الحضور من اخر عدد مرات]),"")</f>
        <v/>
      </c>
      <c r="H79" s="79" t="str" cm="1">
        <f t="array" aca="1" ref="H79" ca="1">IF((B79&lt;&gt;"")*(F79&lt;&gt;0),COUNTA(_xlfn._xlws.FILTER(Table2[late],(Table2[ID]=B79)*(Table2[late]="yes")*(ISNUMBER(MATCH(Table2[att_date],INDIRECT(_xlfn.TEXTJOIN(,TRUE,"Fridays!A1:A",TEXT(Table35[حساب الحضور من اخر عدد مرات],"#"))),0)))))/F79,"")</f>
        <v/>
      </c>
      <c r="I79" s="77" t="str">
        <f>IF(B79&lt;&gt;"",_xlfn.XLOOKUP(B79,Table1[ID],Table1[tel2]),"")</f>
        <v/>
      </c>
      <c r="J79" s="77" t="str">
        <f>IF($B79&lt;&gt;"",_xlfn.XLOOKUP(B79,Table1[ID],Table1[address1]),"")</f>
        <v/>
      </c>
      <c r="K79" s="77" t="str">
        <f>IF($B79&lt;&gt;"",_xlfn.XLOOKUP(B79,Table1[ID],Table1[address2]),"")</f>
        <v/>
      </c>
      <c r="L79" s="77" t="str">
        <f>IF($B79&lt;&gt;"",_xlfn.XLOOKUP(B79,Table1[ID],Table1[address3]),"")</f>
        <v/>
      </c>
      <c r="M79" s="77" t="str">
        <f>IF($B79&lt;&gt;"",_xlfn.XLOOKUP(B79,Table1[ID],Table1[address4]),"")</f>
        <v/>
      </c>
      <c r="N79" s="77" t="str">
        <f>IF($B79&lt;&gt;"",_xlfn.XLOOKUP(B79,Table1[ID],Table1[address5]),"")</f>
        <v/>
      </c>
      <c r="O79" s="77" t="str">
        <f>IF($B79&lt;&gt;"",_xlfn.XLOOKUP(B79,Table1[ID],Table1[address7]),"")</f>
        <v/>
      </c>
      <c r="P79" s="77" t="str">
        <f>IF($B79&lt;&gt;"",_xlfn.XLOOKUP(B79,Table1[ID],Table1[address6]),"")</f>
        <v/>
      </c>
      <c r="Q79" s="76" t="str">
        <f>IF($B79&lt;&gt;"",_xlfn.XLOOKUP(B79,Table1[ID],Table1[bdate]),"")</f>
        <v/>
      </c>
      <c r="R79" s="77" t="str">
        <f>IF($B79&lt;&gt;"",_xlfn.XLOOKUP(B79,Table1[ID],Table1[con_father]),"")</f>
        <v/>
      </c>
      <c r="S79" s="77" t="str">
        <f>IF($B79&lt;&gt;"",_xlfn.XLOOKUP(B79,Table1[ID],Table1[notes]),"")</f>
        <v/>
      </c>
    </row>
    <row r="80" spans="1:19" s="3" customFormat="1">
      <c r="A80" s="72" t="str">
        <f>IF(B80&lt;&gt;"",IF(_xlfn.XLOOKUP(TEXT(B80,"#"),'Standard report'!$B$5:$B$505,'Standard report'!$C$5:$C$505,"nn")="Company","=HYPERLINK("&amp;""""&amp;"https://raw.githubusercontent.com/KyrillosMorgan/preparatory/main/"&amp;B80&amp;".jpg"&amp;""""&amp;",IMAGE("&amp;""""&amp;"https://raw.githubusercontent.com/KyrillosMorgan/preparatory/main/"&amp;B80&amp;".jpg"&amp;""""&amp;"))",""),"")</f>
        <v/>
      </c>
      <c r="B80" s="77"/>
      <c r="C80" s="77" t="str">
        <f>IF(B80&lt;&gt;"",_xlfn.XLOOKUP(B80,Table1[ID],Table1[fname]),"")</f>
        <v/>
      </c>
      <c r="D80" s="77" t="str">
        <f>IF(B80&lt;&gt;"",IF(_xlfn.FLOOR.MATH(B80,100)=0,"غير موزع",_xlfn.XLOOKUP(_xlfn.FLOOR.MATH(B80,100),Classes!$A$1:$A$8,Classes!$B$1:$B$8,"error")),"")</f>
        <v/>
      </c>
      <c r="E80" s="76" t="str" cm="1">
        <f t="array" ref="E80">IF((B80&lt;&gt;"")*(COUNTIF(Table2[ID],B80)&lt;&gt;0),INDEX(Attendance_sorted_S!$A$1:$CV$500,MATCH(B80,Attendance_sorted_S!$A$1:$A$500),COUNTIF(Table2[ID],B80)+1),"")</f>
        <v/>
      </c>
      <c r="F80" s="77" t="str" cm="1">
        <f t="array" aca="1" ref="F80" ca="1">IF(B80&lt;&gt;"",SUM(('Attendance table_S'!$A$2:$A$501=B80)*('Attendance table_S'!$B$2:$CW$501&lt;&gt;"")*('Attendance table_S'!$B$1:$CW$1&gt;DATE(YEAR(TODAY()),MONTH(TODAY()),DAY(TODAY())-MOD(WEEKDAY(TODAY())-6,7))-((Table35[حساب الحضور من اخر عدد مرات])*7))),"")</f>
        <v/>
      </c>
      <c r="G80" s="79" t="str" cm="1">
        <f t="array" ref="G80">IF(B80&lt;&gt;"",IF(F80*100/Table35[حساب الحضور من اخر عدد مرات]&gt;100,1,F80/Table35[حساب الحضور من اخر عدد مرات]),"")</f>
        <v/>
      </c>
      <c r="H80" s="79" t="str" cm="1">
        <f t="array" aca="1" ref="H80" ca="1">IF((B80&lt;&gt;"")*(F80&lt;&gt;0),COUNTA(_xlfn._xlws.FILTER(Table2[late],(Table2[ID]=B80)*(Table2[late]="yes")*(ISNUMBER(MATCH(Table2[att_date],INDIRECT(_xlfn.TEXTJOIN(,TRUE,"Fridays!A1:A",TEXT(Table35[حساب الحضور من اخر عدد مرات],"#"))),0)))))/F80,"")</f>
        <v/>
      </c>
      <c r="I80" s="77" t="str">
        <f>IF(B80&lt;&gt;"",_xlfn.XLOOKUP(B80,Table1[ID],Table1[tel2]),"")</f>
        <v/>
      </c>
      <c r="J80" s="77" t="str">
        <f>IF($B80&lt;&gt;"",_xlfn.XLOOKUP(B80,Table1[ID],Table1[address1]),"")</f>
        <v/>
      </c>
      <c r="K80" s="77" t="str">
        <f>IF($B80&lt;&gt;"",_xlfn.XLOOKUP(B80,Table1[ID],Table1[address2]),"")</f>
        <v/>
      </c>
      <c r="L80" s="77" t="str">
        <f>IF($B80&lt;&gt;"",_xlfn.XLOOKUP(B80,Table1[ID],Table1[address3]),"")</f>
        <v/>
      </c>
      <c r="M80" s="77" t="str">
        <f>IF($B80&lt;&gt;"",_xlfn.XLOOKUP(B80,Table1[ID],Table1[address4]),"")</f>
        <v/>
      </c>
      <c r="N80" s="77" t="str">
        <f>IF($B80&lt;&gt;"",_xlfn.XLOOKUP(B80,Table1[ID],Table1[address5]),"")</f>
        <v/>
      </c>
      <c r="O80" s="77" t="str">
        <f>IF($B80&lt;&gt;"",_xlfn.XLOOKUP(B80,Table1[ID],Table1[address7]),"")</f>
        <v/>
      </c>
      <c r="P80" s="77" t="str">
        <f>IF($B80&lt;&gt;"",_xlfn.XLOOKUP(B80,Table1[ID],Table1[address6]),"")</f>
        <v/>
      </c>
      <c r="Q80" s="76" t="str">
        <f>IF($B80&lt;&gt;"",_xlfn.XLOOKUP(B80,Table1[ID],Table1[bdate]),"")</f>
        <v/>
      </c>
      <c r="R80" s="77" t="str">
        <f>IF($B80&lt;&gt;"",_xlfn.XLOOKUP(B80,Table1[ID],Table1[con_father]),"")</f>
        <v/>
      </c>
      <c r="S80" s="77" t="str">
        <f>IF($B80&lt;&gt;"",_xlfn.XLOOKUP(B80,Table1[ID],Table1[notes]),"")</f>
        <v/>
      </c>
    </row>
    <row r="81" spans="1:19" s="3" customFormat="1">
      <c r="A81" s="72" t="str">
        <f>IF(B81&lt;&gt;"",IF(_xlfn.XLOOKUP(TEXT(B81,"#"),'Standard report'!$B$5:$B$505,'Standard report'!$C$5:$C$505,"nn")="Company","=HYPERLINK("&amp;""""&amp;"https://raw.githubusercontent.com/KyrillosMorgan/preparatory/main/"&amp;B81&amp;".jpg"&amp;""""&amp;",IMAGE("&amp;""""&amp;"https://raw.githubusercontent.com/KyrillosMorgan/preparatory/main/"&amp;B81&amp;".jpg"&amp;""""&amp;"))",""),"")</f>
        <v/>
      </c>
      <c r="B81" s="77"/>
      <c r="C81" s="77" t="str">
        <f>IF(B81&lt;&gt;"",_xlfn.XLOOKUP(B81,Table1[ID],Table1[fname]),"")</f>
        <v/>
      </c>
      <c r="D81" s="77" t="str">
        <f>IF(B81&lt;&gt;"",IF(_xlfn.FLOOR.MATH(B81,100)=0,"غير موزع",_xlfn.XLOOKUP(_xlfn.FLOOR.MATH(B81,100),Classes!$A$1:$A$8,Classes!$B$1:$B$8,"error")),"")</f>
        <v/>
      </c>
      <c r="E81" s="76" t="str" cm="1">
        <f t="array" ref="E81">IF((B81&lt;&gt;"")*(COUNTIF(Table2[ID],B81)&lt;&gt;0),INDEX(Attendance_sorted_S!$A$1:$CV$500,MATCH(B81,Attendance_sorted_S!$A$1:$A$500),COUNTIF(Table2[ID],B81)+1),"")</f>
        <v/>
      </c>
      <c r="F81" s="77" t="str" cm="1">
        <f t="array" aca="1" ref="F81" ca="1">IF(B81&lt;&gt;"",SUM(('Attendance table_S'!$A$2:$A$501=B81)*('Attendance table_S'!$B$2:$CW$501&lt;&gt;"")*('Attendance table_S'!$B$1:$CW$1&gt;DATE(YEAR(TODAY()),MONTH(TODAY()),DAY(TODAY())-MOD(WEEKDAY(TODAY())-6,7))-((Table35[حساب الحضور من اخر عدد مرات])*7))),"")</f>
        <v/>
      </c>
      <c r="G81" s="79" t="str" cm="1">
        <f t="array" ref="G81">IF(B81&lt;&gt;"",IF(F81*100/Table35[حساب الحضور من اخر عدد مرات]&gt;100,1,F81/Table35[حساب الحضور من اخر عدد مرات]),"")</f>
        <v/>
      </c>
      <c r="H81" s="79" t="str" cm="1">
        <f t="array" aca="1" ref="H81" ca="1">IF((B81&lt;&gt;"")*(F81&lt;&gt;0),COUNTA(_xlfn._xlws.FILTER(Table2[late],(Table2[ID]=B81)*(Table2[late]="yes")*(ISNUMBER(MATCH(Table2[att_date],INDIRECT(_xlfn.TEXTJOIN(,TRUE,"Fridays!A1:A",TEXT(Table35[حساب الحضور من اخر عدد مرات],"#"))),0)))))/F81,"")</f>
        <v/>
      </c>
      <c r="I81" s="77" t="str">
        <f>IF(B81&lt;&gt;"",_xlfn.XLOOKUP(B81,Table1[ID],Table1[tel2]),"")</f>
        <v/>
      </c>
      <c r="J81" s="77" t="str">
        <f>IF($B81&lt;&gt;"",_xlfn.XLOOKUP(B81,Table1[ID],Table1[address1]),"")</f>
        <v/>
      </c>
      <c r="K81" s="77" t="str">
        <f>IF($B81&lt;&gt;"",_xlfn.XLOOKUP(B81,Table1[ID],Table1[address2]),"")</f>
        <v/>
      </c>
      <c r="L81" s="77" t="str">
        <f>IF($B81&lt;&gt;"",_xlfn.XLOOKUP(B81,Table1[ID],Table1[address3]),"")</f>
        <v/>
      </c>
      <c r="M81" s="77" t="str">
        <f>IF($B81&lt;&gt;"",_xlfn.XLOOKUP(B81,Table1[ID],Table1[address4]),"")</f>
        <v/>
      </c>
      <c r="N81" s="77" t="str">
        <f>IF($B81&lt;&gt;"",_xlfn.XLOOKUP(B81,Table1[ID],Table1[address5]),"")</f>
        <v/>
      </c>
      <c r="O81" s="77" t="str">
        <f>IF($B81&lt;&gt;"",_xlfn.XLOOKUP(B81,Table1[ID],Table1[address7]),"")</f>
        <v/>
      </c>
      <c r="P81" s="77" t="str">
        <f>IF($B81&lt;&gt;"",_xlfn.XLOOKUP(B81,Table1[ID],Table1[address6]),"")</f>
        <v/>
      </c>
      <c r="Q81" s="76" t="str">
        <f>IF($B81&lt;&gt;"",_xlfn.XLOOKUP(B81,Table1[ID],Table1[bdate]),"")</f>
        <v/>
      </c>
      <c r="R81" s="77" t="str">
        <f>IF($B81&lt;&gt;"",_xlfn.XLOOKUP(B81,Table1[ID],Table1[con_father]),"")</f>
        <v/>
      </c>
      <c r="S81" s="77" t="str">
        <f>IF($B81&lt;&gt;"",_xlfn.XLOOKUP(B81,Table1[ID],Table1[notes]),"")</f>
        <v/>
      </c>
    </row>
    <row r="82" spans="1:19" s="3" customFormat="1">
      <c r="A82" s="72" t="str">
        <f>IF(B82&lt;&gt;"",IF(_xlfn.XLOOKUP(TEXT(B82,"#"),'Standard report'!$B$5:$B$505,'Standard report'!$C$5:$C$505,"nn")="Company","=HYPERLINK("&amp;""""&amp;"https://raw.githubusercontent.com/KyrillosMorgan/preparatory/main/"&amp;B82&amp;".jpg"&amp;""""&amp;",IMAGE("&amp;""""&amp;"https://raw.githubusercontent.com/KyrillosMorgan/preparatory/main/"&amp;B82&amp;".jpg"&amp;""""&amp;"))",""),"")</f>
        <v/>
      </c>
      <c r="B82" s="77"/>
      <c r="C82" s="77" t="str">
        <f>IF(B82&lt;&gt;"",_xlfn.XLOOKUP(B82,Table1[ID],Table1[fname]),"")</f>
        <v/>
      </c>
      <c r="D82" s="77" t="str">
        <f>IF(B82&lt;&gt;"",IF(_xlfn.FLOOR.MATH(B82,100)=0,"غير موزع",_xlfn.XLOOKUP(_xlfn.FLOOR.MATH(B82,100),Classes!$A$1:$A$8,Classes!$B$1:$B$8,"error")),"")</f>
        <v/>
      </c>
      <c r="E82" s="76" t="str" cm="1">
        <f t="array" ref="E82">IF((B82&lt;&gt;"")*(COUNTIF(Table2[ID],B82)&lt;&gt;0),INDEX(Attendance_sorted_S!$A$1:$CV$500,MATCH(B82,Attendance_sorted_S!$A$1:$A$500),COUNTIF(Table2[ID],B82)+1),"")</f>
        <v/>
      </c>
      <c r="F82" s="77" t="str" cm="1">
        <f t="array" aca="1" ref="F82" ca="1">IF(B82&lt;&gt;"",SUM(('Attendance table_S'!$A$2:$A$501=B82)*('Attendance table_S'!$B$2:$CW$501&lt;&gt;"")*('Attendance table_S'!$B$1:$CW$1&gt;DATE(YEAR(TODAY()),MONTH(TODAY()),DAY(TODAY())-MOD(WEEKDAY(TODAY())-6,7))-((Table35[حساب الحضور من اخر عدد مرات])*7))),"")</f>
        <v/>
      </c>
      <c r="G82" s="79" t="str" cm="1">
        <f t="array" ref="G82">IF(B82&lt;&gt;"",IF(F82*100/Table35[حساب الحضور من اخر عدد مرات]&gt;100,1,F82/Table35[حساب الحضور من اخر عدد مرات]),"")</f>
        <v/>
      </c>
      <c r="H82" s="79" t="str" cm="1">
        <f t="array" aca="1" ref="H82" ca="1">IF((B82&lt;&gt;"")*(F82&lt;&gt;0),COUNTA(_xlfn._xlws.FILTER(Table2[late],(Table2[ID]=B82)*(Table2[late]="yes")*(ISNUMBER(MATCH(Table2[att_date],INDIRECT(_xlfn.TEXTJOIN(,TRUE,"Fridays!A1:A",TEXT(Table35[حساب الحضور من اخر عدد مرات],"#"))),0)))))/F82,"")</f>
        <v/>
      </c>
      <c r="I82" s="77" t="str">
        <f>IF(B82&lt;&gt;"",_xlfn.XLOOKUP(B82,Table1[ID],Table1[tel2]),"")</f>
        <v/>
      </c>
      <c r="J82" s="77" t="str">
        <f>IF($B82&lt;&gt;"",_xlfn.XLOOKUP(B82,Table1[ID],Table1[address1]),"")</f>
        <v/>
      </c>
      <c r="K82" s="77" t="str">
        <f>IF($B82&lt;&gt;"",_xlfn.XLOOKUP(B82,Table1[ID],Table1[address2]),"")</f>
        <v/>
      </c>
      <c r="L82" s="77" t="str">
        <f>IF($B82&lt;&gt;"",_xlfn.XLOOKUP(B82,Table1[ID],Table1[address3]),"")</f>
        <v/>
      </c>
      <c r="M82" s="77" t="str">
        <f>IF($B82&lt;&gt;"",_xlfn.XLOOKUP(B82,Table1[ID],Table1[address4]),"")</f>
        <v/>
      </c>
      <c r="N82" s="77" t="str">
        <f>IF($B82&lt;&gt;"",_xlfn.XLOOKUP(B82,Table1[ID],Table1[address5]),"")</f>
        <v/>
      </c>
      <c r="O82" s="77" t="str">
        <f>IF($B82&lt;&gt;"",_xlfn.XLOOKUP(B82,Table1[ID],Table1[address7]),"")</f>
        <v/>
      </c>
      <c r="P82" s="77" t="str">
        <f>IF($B82&lt;&gt;"",_xlfn.XLOOKUP(B82,Table1[ID],Table1[address6]),"")</f>
        <v/>
      </c>
      <c r="Q82" s="76" t="str">
        <f>IF($B82&lt;&gt;"",_xlfn.XLOOKUP(B82,Table1[ID],Table1[bdate]),"")</f>
        <v/>
      </c>
      <c r="R82" s="77" t="str">
        <f>IF($B82&lt;&gt;"",_xlfn.XLOOKUP(B82,Table1[ID],Table1[con_father]),"")</f>
        <v/>
      </c>
      <c r="S82" s="77" t="str">
        <f>IF($B82&lt;&gt;"",_xlfn.XLOOKUP(B82,Table1[ID],Table1[notes]),"")</f>
        <v/>
      </c>
    </row>
    <row r="83" spans="1:19" s="3" customFormat="1">
      <c r="A83" s="72" t="str">
        <f>IF(B83&lt;&gt;"",IF(_xlfn.XLOOKUP(TEXT(B83,"#"),'Standard report'!$B$5:$B$505,'Standard report'!$C$5:$C$505,"nn")="Company","=HYPERLINK("&amp;""""&amp;"https://raw.githubusercontent.com/KyrillosMorgan/preparatory/main/"&amp;B83&amp;".jpg"&amp;""""&amp;",IMAGE("&amp;""""&amp;"https://raw.githubusercontent.com/KyrillosMorgan/preparatory/main/"&amp;B83&amp;".jpg"&amp;""""&amp;"))",""),"")</f>
        <v/>
      </c>
      <c r="B83" s="77"/>
      <c r="C83" s="77" t="str">
        <f>IF(B83&lt;&gt;"",_xlfn.XLOOKUP(B83,Table1[ID],Table1[fname]),"")</f>
        <v/>
      </c>
      <c r="D83" s="77" t="str">
        <f>IF(B83&lt;&gt;"",IF(_xlfn.FLOOR.MATH(B83,100)=0,"غير موزع",_xlfn.XLOOKUP(_xlfn.FLOOR.MATH(B83,100),Classes!$A$1:$A$8,Classes!$B$1:$B$8,"error")),"")</f>
        <v/>
      </c>
      <c r="E83" s="76" t="str" cm="1">
        <f t="array" ref="E83">IF((B83&lt;&gt;"")*(COUNTIF(Table2[ID],B83)&lt;&gt;0),INDEX(Attendance_sorted_S!$A$1:$CV$500,MATCH(B83,Attendance_sorted_S!$A$1:$A$500),COUNTIF(Table2[ID],B83)+1),"")</f>
        <v/>
      </c>
      <c r="F83" s="77" t="str" cm="1">
        <f t="array" aca="1" ref="F83" ca="1">IF(B83&lt;&gt;"",SUM(('Attendance table_S'!$A$2:$A$501=B83)*('Attendance table_S'!$B$2:$CW$501&lt;&gt;"")*('Attendance table_S'!$B$1:$CW$1&gt;DATE(YEAR(TODAY()),MONTH(TODAY()),DAY(TODAY())-MOD(WEEKDAY(TODAY())-6,7))-((Table35[حساب الحضور من اخر عدد مرات])*7))),"")</f>
        <v/>
      </c>
      <c r="G83" s="79" t="str" cm="1">
        <f t="array" ref="G83">IF(B83&lt;&gt;"",IF(F83*100/Table35[حساب الحضور من اخر عدد مرات]&gt;100,1,F83/Table35[حساب الحضور من اخر عدد مرات]),"")</f>
        <v/>
      </c>
      <c r="H83" s="79" t="str" cm="1">
        <f t="array" aca="1" ref="H83" ca="1">IF((B83&lt;&gt;"")*(F83&lt;&gt;0),COUNTA(_xlfn._xlws.FILTER(Table2[late],(Table2[ID]=B83)*(Table2[late]="yes")*(ISNUMBER(MATCH(Table2[att_date],INDIRECT(_xlfn.TEXTJOIN(,TRUE,"Fridays!A1:A",TEXT(Table35[حساب الحضور من اخر عدد مرات],"#"))),0)))))/F83,"")</f>
        <v/>
      </c>
      <c r="I83" s="77" t="str">
        <f>IF(B83&lt;&gt;"",_xlfn.XLOOKUP(B83,Table1[ID],Table1[tel2]),"")</f>
        <v/>
      </c>
      <c r="J83" s="77" t="str">
        <f>IF($B83&lt;&gt;"",_xlfn.XLOOKUP(B83,Table1[ID],Table1[address1]),"")</f>
        <v/>
      </c>
      <c r="K83" s="77" t="str">
        <f>IF($B83&lt;&gt;"",_xlfn.XLOOKUP(B83,Table1[ID],Table1[address2]),"")</f>
        <v/>
      </c>
      <c r="L83" s="77" t="str">
        <f>IF($B83&lt;&gt;"",_xlfn.XLOOKUP(B83,Table1[ID],Table1[address3]),"")</f>
        <v/>
      </c>
      <c r="M83" s="77" t="str">
        <f>IF($B83&lt;&gt;"",_xlfn.XLOOKUP(B83,Table1[ID],Table1[address4]),"")</f>
        <v/>
      </c>
      <c r="N83" s="77" t="str">
        <f>IF($B83&lt;&gt;"",_xlfn.XLOOKUP(B83,Table1[ID],Table1[address5]),"")</f>
        <v/>
      </c>
      <c r="O83" s="77" t="str">
        <f>IF($B83&lt;&gt;"",_xlfn.XLOOKUP(B83,Table1[ID],Table1[address7]),"")</f>
        <v/>
      </c>
      <c r="P83" s="77" t="str">
        <f>IF($B83&lt;&gt;"",_xlfn.XLOOKUP(B83,Table1[ID],Table1[address6]),"")</f>
        <v/>
      </c>
      <c r="Q83" s="76" t="str">
        <f>IF($B83&lt;&gt;"",_xlfn.XLOOKUP(B83,Table1[ID],Table1[bdate]),"")</f>
        <v/>
      </c>
      <c r="R83" s="77" t="str">
        <f>IF($B83&lt;&gt;"",_xlfn.XLOOKUP(B83,Table1[ID],Table1[con_father]),"")</f>
        <v/>
      </c>
      <c r="S83" s="77" t="str">
        <f>IF($B83&lt;&gt;"",_xlfn.XLOOKUP(B83,Table1[ID],Table1[notes]),"")</f>
        <v/>
      </c>
    </row>
    <row r="84" spans="1:19" s="3" customFormat="1">
      <c r="A84" s="72" t="str">
        <f>IF(B84&lt;&gt;"",IF(_xlfn.XLOOKUP(TEXT(B84,"#"),'Standard report'!$B$5:$B$505,'Standard report'!$C$5:$C$505,"nn")="Company","=HYPERLINK("&amp;""""&amp;"https://raw.githubusercontent.com/KyrillosMorgan/preparatory/main/"&amp;B84&amp;".jpg"&amp;""""&amp;",IMAGE("&amp;""""&amp;"https://raw.githubusercontent.com/KyrillosMorgan/preparatory/main/"&amp;B84&amp;".jpg"&amp;""""&amp;"))",""),"")</f>
        <v/>
      </c>
      <c r="B84" s="77"/>
      <c r="C84" s="77" t="str">
        <f>IF(B84&lt;&gt;"",_xlfn.XLOOKUP(B84,Table1[ID],Table1[fname]),"")</f>
        <v/>
      </c>
      <c r="D84" s="77" t="str">
        <f>IF(B84&lt;&gt;"",IF(_xlfn.FLOOR.MATH(B84,100)=0,"غير موزع",_xlfn.XLOOKUP(_xlfn.FLOOR.MATH(B84,100),Classes!$A$1:$A$8,Classes!$B$1:$B$8,"error")),"")</f>
        <v/>
      </c>
      <c r="E84" s="76" t="str" cm="1">
        <f t="array" ref="E84">IF((B84&lt;&gt;"")*(COUNTIF(Table2[ID],B84)&lt;&gt;0),INDEX(Attendance_sorted_S!$A$1:$CV$500,MATCH(B84,Attendance_sorted_S!$A$1:$A$500),COUNTIF(Table2[ID],B84)+1),"")</f>
        <v/>
      </c>
      <c r="F84" s="77" t="str" cm="1">
        <f t="array" aca="1" ref="F84" ca="1">IF(B84&lt;&gt;"",SUM(('Attendance table_S'!$A$2:$A$501=B84)*('Attendance table_S'!$B$2:$CW$501&lt;&gt;"")*('Attendance table_S'!$B$1:$CW$1&gt;DATE(YEAR(TODAY()),MONTH(TODAY()),DAY(TODAY())-MOD(WEEKDAY(TODAY())-6,7))-((Table35[حساب الحضور من اخر عدد مرات])*7))),"")</f>
        <v/>
      </c>
      <c r="G84" s="79" t="str" cm="1">
        <f t="array" ref="G84">IF(B84&lt;&gt;"",IF(F84*100/Table35[حساب الحضور من اخر عدد مرات]&gt;100,1,F84/Table35[حساب الحضور من اخر عدد مرات]),"")</f>
        <v/>
      </c>
      <c r="H84" s="79" t="str" cm="1">
        <f t="array" aca="1" ref="H84" ca="1">IF((B84&lt;&gt;"")*(F84&lt;&gt;0),COUNTA(_xlfn._xlws.FILTER(Table2[late],(Table2[ID]=B84)*(Table2[late]="yes")*(ISNUMBER(MATCH(Table2[att_date],INDIRECT(_xlfn.TEXTJOIN(,TRUE,"Fridays!A1:A",TEXT(Table35[حساب الحضور من اخر عدد مرات],"#"))),0)))))/F84,"")</f>
        <v/>
      </c>
      <c r="I84" s="77" t="str">
        <f>IF(B84&lt;&gt;"",_xlfn.XLOOKUP(B84,Table1[ID],Table1[tel2]),"")</f>
        <v/>
      </c>
      <c r="J84" s="77" t="str">
        <f>IF($B84&lt;&gt;"",_xlfn.XLOOKUP(B84,Table1[ID],Table1[address1]),"")</f>
        <v/>
      </c>
      <c r="K84" s="77" t="str">
        <f>IF($B84&lt;&gt;"",_xlfn.XLOOKUP(B84,Table1[ID],Table1[address2]),"")</f>
        <v/>
      </c>
      <c r="L84" s="77" t="str">
        <f>IF($B84&lt;&gt;"",_xlfn.XLOOKUP(B84,Table1[ID],Table1[address3]),"")</f>
        <v/>
      </c>
      <c r="M84" s="77" t="str">
        <f>IF($B84&lt;&gt;"",_xlfn.XLOOKUP(B84,Table1[ID],Table1[address4]),"")</f>
        <v/>
      </c>
      <c r="N84" s="77" t="str">
        <f>IF($B84&lt;&gt;"",_xlfn.XLOOKUP(B84,Table1[ID],Table1[address5]),"")</f>
        <v/>
      </c>
      <c r="O84" s="77" t="str">
        <f>IF($B84&lt;&gt;"",_xlfn.XLOOKUP(B84,Table1[ID],Table1[address7]),"")</f>
        <v/>
      </c>
      <c r="P84" s="77" t="str">
        <f>IF($B84&lt;&gt;"",_xlfn.XLOOKUP(B84,Table1[ID],Table1[address6]),"")</f>
        <v/>
      </c>
      <c r="Q84" s="76" t="str">
        <f>IF($B84&lt;&gt;"",_xlfn.XLOOKUP(B84,Table1[ID],Table1[bdate]),"")</f>
        <v/>
      </c>
      <c r="R84" s="77" t="str">
        <f>IF($B84&lt;&gt;"",_xlfn.XLOOKUP(B84,Table1[ID],Table1[con_father]),"")</f>
        <v/>
      </c>
      <c r="S84" s="77" t="str">
        <f>IF($B84&lt;&gt;"",_xlfn.XLOOKUP(B84,Table1[ID],Table1[notes]),"")</f>
        <v/>
      </c>
    </row>
    <row r="85" spans="1:19" s="3" customFormat="1">
      <c r="A85" s="72" t="str">
        <f>IF(B85&lt;&gt;"",IF(_xlfn.XLOOKUP(TEXT(B85,"#"),'Standard report'!$B$5:$B$505,'Standard report'!$C$5:$C$505,"nn")="Company","=HYPERLINK("&amp;""""&amp;"https://raw.githubusercontent.com/KyrillosMorgan/preparatory/main/"&amp;B85&amp;".jpg"&amp;""""&amp;",IMAGE("&amp;""""&amp;"https://raw.githubusercontent.com/KyrillosMorgan/preparatory/main/"&amp;B85&amp;".jpg"&amp;""""&amp;"))",""),"")</f>
        <v/>
      </c>
      <c r="B85" s="77"/>
      <c r="C85" s="77" t="str">
        <f>IF(B85&lt;&gt;"",_xlfn.XLOOKUP(B85,Table1[ID],Table1[fname]),"")</f>
        <v/>
      </c>
      <c r="D85" s="77" t="str">
        <f>IF(B85&lt;&gt;"",IF(_xlfn.FLOOR.MATH(B85,100)=0,"غير موزع",_xlfn.XLOOKUP(_xlfn.FLOOR.MATH(B85,100),Classes!$A$1:$A$8,Classes!$B$1:$B$8,"error")),"")</f>
        <v/>
      </c>
      <c r="E85" s="76" t="str" cm="1">
        <f t="array" ref="E85">IF((B85&lt;&gt;"")*(COUNTIF(Table2[ID],B85)&lt;&gt;0),INDEX(Attendance_sorted_S!$A$1:$CV$500,MATCH(B85,Attendance_sorted_S!$A$1:$A$500),COUNTIF(Table2[ID],B85)+1),"")</f>
        <v/>
      </c>
      <c r="F85" s="77" t="str" cm="1">
        <f t="array" aca="1" ref="F85" ca="1">IF(B85&lt;&gt;"",SUM(('Attendance table_S'!$A$2:$A$501=B85)*('Attendance table_S'!$B$2:$CW$501&lt;&gt;"")*('Attendance table_S'!$B$1:$CW$1&gt;DATE(YEAR(TODAY()),MONTH(TODAY()),DAY(TODAY())-MOD(WEEKDAY(TODAY())-6,7))-((Table35[حساب الحضور من اخر عدد مرات])*7))),"")</f>
        <v/>
      </c>
      <c r="G85" s="79" t="str" cm="1">
        <f t="array" ref="G85">IF(B85&lt;&gt;"",IF(F85*100/Table35[حساب الحضور من اخر عدد مرات]&gt;100,1,F85/Table35[حساب الحضور من اخر عدد مرات]),"")</f>
        <v/>
      </c>
      <c r="H85" s="79" t="str" cm="1">
        <f t="array" aca="1" ref="H85" ca="1">IF((B85&lt;&gt;"")*(F85&lt;&gt;0),COUNTA(_xlfn._xlws.FILTER(Table2[late],(Table2[ID]=B85)*(Table2[late]="yes")*(ISNUMBER(MATCH(Table2[att_date],INDIRECT(_xlfn.TEXTJOIN(,TRUE,"Fridays!A1:A",TEXT(Table35[حساب الحضور من اخر عدد مرات],"#"))),0)))))/F85,"")</f>
        <v/>
      </c>
      <c r="I85" s="77" t="str">
        <f>IF(B85&lt;&gt;"",_xlfn.XLOOKUP(B85,Table1[ID],Table1[tel2]),"")</f>
        <v/>
      </c>
      <c r="J85" s="77" t="str">
        <f>IF($B85&lt;&gt;"",_xlfn.XLOOKUP(B85,Table1[ID],Table1[address1]),"")</f>
        <v/>
      </c>
      <c r="K85" s="77" t="str">
        <f>IF($B85&lt;&gt;"",_xlfn.XLOOKUP(B85,Table1[ID],Table1[address2]),"")</f>
        <v/>
      </c>
      <c r="L85" s="77" t="str">
        <f>IF($B85&lt;&gt;"",_xlfn.XLOOKUP(B85,Table1[ID],Table1[address3]),"")</f>
        <v/>
      </c>
      <c r="M85" s="77" t="str">
        <f>IF($B85&lt;&gt;"",_xlfn.XLOOKUP(B85,Table1[ID],Table1[address4]),"")</f>
        <v/>
      </c>
      <c r="N85" s="77" t="str">
        <f>IF($B85&lt;&gt;"",_xlfn.XLOOKUP(B85,Table1[ID],Table1[address5]),"")</f>
        <v/>
      </c>
      <c r="O85" s="77" t="str">
        <f>IF($B85&lt;&gt;"",_xlfn.XLOOKUP(B85,Table1[ID],Table1[address7]),"")</f>
        <v/>
      </c>
      <c r="P85" s="77" t="str">
        <f>IF($B85&lt;&gt;"",_xlfn.XLOOKUP(B85,Table1[ID],Table1[address6]),"")</f>
        <v/>
      </c>
      <c r="Q85" s="76" t="str">
        <f>IF($B85&lt;&gt;"",_xlfn.XLOOKUP(B85,Table1[ID],Table1[bdate]),"")</f>
        <v/>
      </c>
      <c r="R85" s="77" t="str">
        <f>IF($B85&lt;&gt;"",_xlfn.XLOOKUP(B85,Table1[ID],Table1[con_father]),"")</f>
        <v/>
      </c>
      <c r="S85" s="77" t="str">
        <f>IF($B85&lt;&gt;"",_xlfn.XLOOKUP(B85,Table1[ID],Table1[notes]),"")</f>
        <v/>
      </c>
    </row>
    <row r="86" spans="1:19" s="3" customFormat="1">
      <c r="A86" s="72" t="str">
        <f>IF(B86&lt;&gt;"",IF(_xlfn.XLOOKUP(TEXT(B86,"#"),'Standard report'!$B$5:$B$505,'Standard report'!$C$5:$C$505,"nn")="Company","=HYPERLINK("&amp;""""&amp;"https://raw.githubusercontent.com/KyrillosMorgan/preparatory/main/"&amp;B86&amp;".jpg"&amp;""""&amp;",IMAGE("&amp;""""&amp;"https://raw.githubusercontent.com/KyrillosMorgan/preparatory/main/"&amp;B86&amp;".jpg"&amp;""""&amp;"))",""),"")</f>
        <v/>
      </c>
      <c r="B86" s="77"/>
      <c r="C86" s="77" t="str">
        <f>IF(B86&lt;&gt;"",_xlfn.XLOOKUP(B86,Table1[ID],Table1[fname]),"")</f>
        <v/>
      </c>
      <c r="D86" s="77" t="str">
        <f>IF(B86&lt;&gt;"",IF(_xlfn.FLOOR.MATH(B86,100)=0,"غير موزع",_xlfn.XLOOKUP(_xlfn.FLOOR.MATH(B86,100),Classes!$A$1:$A$8,Classes!$B$1:$B$8,"error")),"")</f>
        <v/>
      </c>
      <c r="E86" s="76" t="str" cm="1">
        <f t="array" ref="E86">IF((B86&lt;&gt;"")*(COUNTIF(Table2[ID],B86)&lt;&gt;0),INDEX(Attendance_sorted_S!$A$1:$CV$500,MATCH(B86,Attendance_sorted_S!$A$1:$A$500),COUNTIF(Table2[ID],B86)+1),"")</f>
        <v/>
      </c>
      <c r="F86" s="77" t="str" cm="1">
        <f t="array" aca="1" ref="F86" ca="1">IF(B86&lt;&gt;"",SUM(('Attendance table_S'!$A$2:$A$501=B86)*('Attendance table_S'!$B$2:$CW$501&lt;&gt;"")*('Attendance table_S'!$B$1:$CW$1&gt;DATE(YEAR(TODAY()),MONTH(TODAY()),DAY(TODAY())-MOD(WEEKDAY(TODAY())-6,7))-((Table35[حساب الحضور من اخر عدد مرات])*7))),"")</f>
        <v/>
      </c>
      <c r="G86" s="79" t="str" cm="1">
        <f t="array" ref="G86">IF(B86&lt;&gt;"",IF(F86*100/Table35[حساب الحضور من اخر عدد مرات]&gt;100,1,F86/Table35[حساب الحضور من اخر عدد مرات]),"")</f>
        <v/>
      </c>
      <c r="H86" s="79" t="str" cm="1">
        <f t="array" aca="1" ref="H86" ca="1">IF((B86&lt;&gt;"")*(F86&lt;&gt;0),COUNTA(_xlfn._xlws.FILTER(Table2[late],(Table2[ID]=B86)*(Table2[late]="yes")*(ISNUMBER(MATCH(Table2[att_date],INDIRECT(_xlfn.TEXTJOIN(,TRUE,"Fridays!A1:A",TEXT(Table35[حساب الحضور من اخر عدد مرات],"#"))),0)))))/F86,"")</f>
        <v/>
      </c>
      <c r="I86" s="77" t="str">
        <f>IF(B86&lt;&gt;"",_xlfn.XLOOKUP(B86,Table1[ID],Table1[tel2]),"")</f>
        <v/>
      </c>
      <c r="J86" s="77" t="str">
        <f>IF($B86&lt;&gt;"",_xlfn.XLOOKUP(B86,Table1[ID],Table1[address1]),"")</f>
        <v/>
      </c>
      <c r="K86" s="77" t="str">
        <f>IF($B86&lt;&gt;"",_xlfn.XLOOKUP(B86,Table1[ID],Table1[address2]),"")</f>
        <v/>
      </c>
      <c r="L86" s="77" t="str">
        <f>IF($B86&lt;&gt;"",_xlfn.XLOOKUP(B86,Table1[ID],Table1[address3]),"")</f>
        <v/>
      </c>
      <c r="M86" s="77" t="str">
        <f>IF($B86&lt;&gt;"",_xlfn.XLOOKUP(B86,Table1[ID],Table1[address4]),"")</f>
        <v/>
      </c>
      <c r="N86" s="77" t="str">
        <f>IF($B86&lt;&gt;"",_xlfn.XLOOKUP(B86,Table1[ID],Table1[address5]),"")</f>
        <v/>
      </c>
      <c r="O86" s="77" t="str">
        <f>IF($B86&lt;&gt;"",_xlfn.XLOOKUP(B86,Table1[ID],Table1[address7]),"")</f>
        <v/>
      </c>
      <c r="P86" s="77" t="str">
        <f>IF($B86&lt;&gt;"",_xlfn.XLOOKUP(B86,Table1[ID],Table1[address6]),"")</f>
        <v/>
      </c>
      <c r="Q86" s="76" t="str">
        <f>IF($B86&lt;&gt;"",_xlfn.XLOOKUP(B86,Table1[ID],Table1[bdate]),"")</f>
        <v/>
      </c>
      <c r="R86" s="77" t="str">
        <f>IF($B86&lt;&gt;"",_xlfn.XLOOKUP(B86,Table1[ID],Table1[con_father]),"")</f>
        <v/>
      </c>
      <c r="S86" s="77" t="str">
        <f>IF($B86&lt;&gt;"",_xlfn.XLOOKUP(B86,Table1[ID],Table1[notes]),"")</f>
        <v/>
      </c>
    </row>
    <row r="87" spans="1:19" s="3" customFormat="1">
      <c r="A87" s="72" t="str">
        <f>IF(B87&lt;&gt;"",IF(_xlfn.XLOOKUP(TEXT(B87,"#"),'Standard report'!$B$5:$B$505,'Standard report'!$C$5:$C$505,"nn")="Company","=HYPERLINK("&amp;""""&amp;"https://raw.githubusercontent.com/KyrillosMorgan/preparatory/main/"&amp;B87&amp;".jpg"&amp;""""&amp;",IMAGE("&amp;""""&amp;"https://raw.githubusercontent.com/KyrillosMorgan/preparatory/main/"&amp;B87&amp;".jpg"&amp;""""&amp;"))",""),"")</f>
        <v/>
      </c>
      <c r="B87" s="77"/>
      <c r="C87" s="77" t="str">
        <f>IF(B87&lt;&gt;"",_xlfn.XLOOKUP(B87,Table1[ID],Table1[fname]),"")</f>
        <v/>
      </c>
      <c r="D87" s="77" t="str">
        <f>IF(B87&lt;&gt;"",IF(_xlfn.FLOOR.MATH(B87,100)=0,"غير موزع",_xlfn.XLOOKUP(_xlfn.FLOOR.MATH(B87,100),Classes!$A$1:$A$8,Classes!$B$1:$B$8,"error")),"")</f>
        <v/>
      </c>
      <c r="E87" s="76" t="str" cm="1">
        <f t="array" ref="E87">IF((B87&lt;&gt;"")*(COUNTIF(Table2[ID],B87)&lt;&gt;0),INDEX(Attendance_sorted_S!$A$1:$CV$500,MATCH(B87,Attendance_sorted_S!$A$1:$A$500),COUNTIF(Table2[ID],B87)+1),"")</f>
        <v/>
      </c>
      <c r="F87" s="77" t="str" cm="1">
        <f t="array" aca="1" ref="F87" ca="1">IF(B87&lt;&gt;"",SUM(('Attendance table_S'!$A$2:$A$501=B87)*('Attendance table_S'!$B$2:$CW$501&lt;&gt;"")*('Attendance table_S'!$B$1:$CW$1&gt;DATE(YEAR(TODAY()),MONTH(TODAY()),DAY(TODAY())-MOD(WEEKDAY(TODAY())-6,7))-((Table35[حساب الحضور من اخر عدد مرات])*7))),"")</f>
        <v/>
      </c>
      <c r="G87" s="79" t="str" cm="1">
        <f t="array" ref="G87">IF(B87&lt;&gt;"",IF(F87*100/Table35[حساب الحضور من اخر عدد مرات]&gt;100,1,F87/Table35[حساب الحضور من اخر عدد مرات]),"")</f>
        <v/>
      </c>
      <c r="H87" s="79" t="str" cm="1">
        <f t="array" aca="1" ref="H87" ca="1">IF((B87&lt;&gt;"")*(F87&lt;&gt;0),COUNTA(_xlfn._xlws.FILTER(Table2[late],(Table2[ID]=B87)*(Table2[late]="yes")*(ISNUMBER(MATCH(Table2[att_date],INDIRECT(_xlfn.TEXTJOIN(,TRUE,"Fridays!A1:A",TEXT(Table35[حساب الحضور من اخر عدد مرات],"#"))),0)))))/F87,"")</f>
        <v/>
      </c>
      <c r="I87" s="77" t="str">
        <f>IF(B87&lt;&gt;"",_xlfn.XLOOKUP(B87,Table1[ID],Table1[tel2]),"")</f>
        <v/>
      </c>
      <c r="J87" s="77" t="str">
        <f>IF($B87&lt;&gt;"",_xlfn.XLOOKUP(B87,Table1[ID],Table1[address1]),"")</f>
        <v/>
      </c>
      <c r="K87" s="77" t="str">
        <f>IF($B87&lt;&gt;"",_xlfn.XLOOKUP(B87,Table1[ID],Table1[address2]),"")</f>
        <v/>
      </c>
      <c r="L87" s="77" t="str">
        <f>IF($B87&lt;&gt;"",_xlfn.XLOOKUP(B87,Table1[ID],Table1[address3]),"")</f>
        <v/>
      </c>
      <c r="M87" s="77" t="str">
        <f>IF($B87&lt;&gt;"",_xlfn.XLOOKUP(B87,Table1[ID],Table1[address4]),"")</f>
        <v/>
      </c>
      <c r="N87" s="77" t="str">
        <f>IF($B87&lt;&gt;"",_xlfn.XLOOKUP(B87,Table1[ID],Table1[address5]),"")</f>
        <v/>
      </c>
      <c r="O87" s="77" t="str">
        <f>IF($B87&lt;&gt;"",_xlfn.XLOOKUP(B87,Table1[ID],Table1[address7]),"")</f>
        <v/>
      </c>
      <c r="P87" s="77" t="str">
        <f>IF($B87&lt;&gt;"",_xlfn.XLOOKUP(B87,Table1[ID],Table1[address6]),"")</f>
        <v/>
      </c>
      <c r="Q87" s="76" t="str">
        <f>IF($B87&lt;&gt;"",_xlfn.XLOOKUP(B87,Table1[ID],Table1[bdate]),"")</f>
        <v/>
      </c>
      <c r="R87" s="77" t="str">
        <f>IF($B87&lt;&gt;"",_xlfn.XLOOKUP(B87,Table1[ID],Table1[con_father]),"")</f>
        <v/>
      </c>
      <c r="S87" s="77" t="str">
        <f>IF($B87&lt;&gt;"",_xlfn.XLOOKUP(B87,Table1[ID],Table1[notes]),"")</f>
        <v/>
      </c>
    </row>
    <row r="88" spans="1:19" s="3" customFormat="1">
      <c r="A88" s="72" t="str">
        <f>IF(B88&lt;&gt;"",IF(_xlfn.XLOOKUP(TEXT(B88,"#"),'Standard report'!$B$5:$B$505,'Standard report'!$C$5:$C$505,"nn")="Company","=HYPERLINK("&amp;""""&amp;"https://raw.githubusercontent.com/KyrillosMorgan/preparatory/main/"&amp;B88&amp;".jpg"&amp;""""&amp;",IMAGE("&amp;""""&amp;"https://raw.githubusercontent.com/KyrillosMorgan/preparatory/main/"&amp;B88&amp;".jpg"&amp;""""&amp;"))",""),"")</f>
        <v/>
      </c>
      <c r="B88" s="77"/>
      <c r="C88" s="77" t="str">
        <f>IF(B88&lt;&gt;"",_xlfn.XLOOKUP(B88,Table1[ID],Table1[fname]),"")</f>
        <v/>
      </c>
      <c r="D88" s="77" t="str">
        <f>IF(B88&lt;&gt;"",IF(_xlfn.FLOOR.MATH(B88,100)=0,"غير موزع",_xlfn.XLOOKUP(_xlfn.FLOOR.MATH(B88,100),Classes!$A$1:$A$8,Classes!$B$1:$B$8,"error")),"")</f>
        <v/>
      </c>
      <c r="E88" s="76" t="str" cm="1">
        <f t="array" ref="E88">IF((B88&lt;&gt;"")*(COUNTIF(Table2[ID],B88)&lt;&gt;0),INDEX(Attendance_sorted_S!$A$1:$CV$500,MATCH(B88,Attendance_sorted_S!$A$1:$A$500),COUNTIF(Table2[ID],B88)+1),"")</f>
        <v/>
      </c>
      <c r="F88" s="77" t="str" cm="1">
        <f t="array" aca="1" ref="F88" ca="1">IF(B88&lt;&gt;"",SUM(('Attendance table_S'!$A$2:$A$501=B88)*('Attendance table_S'!$B$2:$CW$501&lt;&gt;"")*('Attendance table_S'!$B$1:$CW$1&gt;DATE(YEAR(TODAY()),MONTH(TODAY()),DAY(TODAY())-MOD(WEEKDAY(TODAY())-6,7))-((Table35[حساب الحضور من اخر عدد مرات])*7))),"")</f>
        <v/>
      </c>
      <c r="G88" s="79" t="str" cm="1">
        <f t="array" ref="G88">IF(B88&lt;&gt;"",IF(F88*100/Table35[حساب الحضور من اخر عدد مرات]&gt;100,1,F88/Table35[حساب الحضور من اخر عدد مرات]),"")</f>
        <v/>
      </c>
      <c r="H88" s="79" t="str" cm="1">
        <f t="array" aca="1" ref="H88" ca="1">IF((B88&lt;&gt;"")*(F88&lt;&gt;0),COUNTA(_xlfn._xlws.FILTER(Table2[late],(Table2[ID]=B88)*(Table2[late]="yes")*(ISNUMBER(MATCH(Table2[att_date],INDIRECT(_xlfn.TEXTJOIN(,TRUE,"Fridays!A1:A",TEXT(Table35[حساب الحضور من اخر عدد مرات],"#"))),0)))))/F88,"")</f>
        <v/>
      </c>
      <c r="I88" s="77" t="str">
        <f>IF(B88&lt;&gt;"",_xlfn.XLOOKUP(B88,Table1[ID],Table1[tel2]),"")</f>
        <v/>
      </c>
      <c r="J88" s="77" t="str">
        <f>IF($B88&lt;&gt;"",_xlfn.XLOOKUP(B88,Table1[ID],Table1[address1]),"")</f>
        <v/>
      </c>
      <c r="K88" s="77" t="str">
        <f>IF($B88&lt;&gt;"",_xlfn.XLOOKUP(B88,Table1[ID],Table1[address2]),"")</f>
        <v/>
      </c>
      <c r="L88" s="77" t="str">
        <f>IF($B88&lt;&gt;"",_xlfn.XLOOKUP(B88,Table1[ID],Table1[address3]),"")</f>
        <v/>
      </c>
      <c r="M88" s="77" t="str">
        <f>IF($B88&lt;&gt;"",_xlfn.XLOOKUP(B88,Table1[ID],Table1[address4]),"")</f>
        <v/>
      </c>
      <c r="N88" s="77" t="str">
        <f>IF($B88&lt;&gt;"",_xlfn.XLOOKUP(B88,Table1[ID],Table1[address5]),"")</f>
        <v/>
      </c>
      <c r="O88" s="77" t="str">
        <f>IF($B88&lt;&gt;"",_xlfn.XLOOKUP(B88,Table1[ID],Table1[address7]),"")</f>
        <v/>
      </c>
      <c r="P88" s="77" t="str">
        <f>IF($B88&lt;&gt;"",_xlfn.XLOOKUP(B88,Table1[ID],Table1[address6]),"")</f>
        <v/>
      </c>
      <c r="Q88" s="76" t="str">
        <f>IF($B88&lt;&gt;"",_xlfn.XLOOKUP(B88,Table1[ID],Table1[bdate]),"")</f>
        <v/>
      </c>
      <c r="R88" s="77" t="str">
        <f>IF($B88&lt;&gt;"",_xlfn.XLOOKUP(B88,Table1[ID],Table1[con_father]),"")</f>
        <v/>
      </c>
      <c r="S88" s="77" t="str">
        <f>IF($B88&lt;&gt;"",_xlfn.XLOOKUP(B88,Table1[ID],Table1[notes]),"")</f>
        <v/>
      </c>
    </row>
    <row r="89" spans="1:19" s="3" customFormat="1">
      <c r="A89" s="72" t="str">
        <f>IF(B89&lt;&gt;"",IF(_xlfn.XLOOKUP(TEXT(B89,"#"),'Standard report'!$B$5:$B$505,'Standard report'!$C$5:$C$505,"nn")="Company","=HYPERLINK("&amp;""""&amp;"https://raw.githubusercontent.com/KyrillosMorgan/preparatory/main/"&amp;B89&amp;".jpg"&amp;""""&amp;",IMAGE("&amp;""""&amp;"https://raw.githubusercontent.com/KyrillosMorgan/preparatory/main/"&amp;B89&amp;".jpg"&amp;""""&amp;"))",""),"")</f>
        <v/>
      </c>
      <c r="B89" s="77"/>
      <c r="C89" s="77" t="str">
        <f>IF(B89&lt;&gt;"",_xlfn.XLOOKUP(B89,Table1[ID],Table1[fname]),"")</f>
        <v/>
      </c>
      <c r="D89" s="77" t="str">
        <f>IF(B89&lt;&gt;"",IF(_xlfn.FLOOR.MATH(B89,100)=0,"غير موزع",_xlfn.XLOOKUP(_xlfn.FLOOR.MATH(B89,100),Classes!$A$1:$A$8,Classes!$B$1:$B$8,"error")),"")</f>
        <v/>
      </c>
      <c r="E89" s="76" t="str" cm="1">
        <f t="array" ref="E89">IF((B89&lt;&gt;"")*(COUNTIF(Table2[ID],B89)&lt;&gt;0),INDEX(Attendance_sorted_S!$A$1:$CV$500,MATCH(B89,Attendance_sorted_S!$A$1:$A$500),COUNTIF(Table2[ID],B89)+1),"")</f>
        <v/>
      </c>
      <c r="F89" s="77" t="str" cm="1">
        <f t="array" aca="1" ref="F89" ca="1">IF(B89&lt;&gt;"",SUM(('Attendance table_S'!$A$2:$A$501=B89)*('Attendance table_S'!$B$2:$CW$501&lt;&gt;"")*('Attendance table_S'!$B$1:$CW$1&gt;DATE(YEAR(TODAY()),MONTH(TODAY()),DAY(TODAY())-MOD(WEEKDAY(TODAY())-6,7))-((Table35[حساب الحضور من اخر عدد مرات])*7))),"")</f>
        <v/>
      </c>
      <c r="G89" s="79" t="str" cm="1">
        <f t="array" ref="G89">IF(B89&lt;&gt;"",IF(F89*100/Table35[حساب الحضور من اخر عدد مرات]&gt;100,1,F89/Table35[حساب الحضور من اخر عدد مرات]),"")</f>
        <v/>
      </c>
      <c r="H89" s="79" t="str" cm="1">
        <f t="array" aca="1" ref="H89" ca="1">IF((B89&lt;&gt;"")*(F89&lt;&gt;0),COUNTA(_xlfn._xlws.FILTER(Table2[late],(Table2[ID]=B89)*(Table2[late]="yes")*(ISNUMBER(MATCH(Table2[att_date],INDIRECT(_xlfn.TEXTJOIN(,TRUE,"Fridays!A1:A",TEXT(Table35[حساب الحضور من اخر عدد مرات],"#"))),0)))))/F89,"")</f>
        <v/>
      </c>
      <c r="I89" s="77" t="str">
        <f>IF(B89&lt;&gt;"",_xlfn.XLOOKUP(B89,Table1[ID],Table1[tel2]),"")</f>
        <v/>
      </c>
      <c r="J89" s="77" t="str">
        <f>IF($B89&lt;&gt;"",_xlfn.XLOOKUP(B89,Table1[ID],Table1[address1]),"")</f>
        <v/>
      </c>
      <c r="K89" s="77" t="str">
        <f>IF($B89&lt;&gt;"",_xlfn.XLOOKUP(B89,Table1[ID],Table1[address2]),"")</f>
        <v/>
      </c>
      <c r="L89" s="77" t="str">
        <f>IF($B89&lt;&gt;"",_xlfn.XLOOKUP(B89,Table1[ID],Table1[address3]),"")</f>
        <v/>
      </c>
      <c r="M89" s="77" t="str">
        <f>IF($B89&lt;&gt;"",_xlfn.XLOOKUP(B89,Table1[ID],Table1[address4]),"")</f>
        <v/>
      </c>
      <c r="N89" s="77" t="str">
        <f>IF($B89&lt;&gt;"",_xlfn.XLOOKUP(B89,Table1[ID],Table1[address5]),"")</f>
        <v/>
      </c>
      <c r="O89" s="77" t="str">
        <f>IF($B89&lt;&gt;"",_xlfn.XLOOKUP(B89,Table1[ID],Table1[address7]),"")</f>
        <v/>
      </c>
      <c r="P89" s="77" t="str">
        <f>IF($B89&lt;&gt;"",_xlfn.XLOOKUP(B89,Table1[ID],Table1[address6]),"")</f>
        <v/>
      </c>
      <c r="Q89" s="76" t="str">
        <f>IF($B89&lt;&gt;"",_xlfn.XLOOKUP(B89,Table1[ID],Table1[bdate]),"")</f>
        <v/>
      </c>
      <c r="R89" s="77" t="str">
        <f>IF($B89&lt;&gt;"",_xlfn.XLOOKUP(B89,Table1[ID],Table1[con_father]),"")</f>
        <v/>
      </c>
      <c r="S89" s="77" t="str">
        <f>IF($B89&lt;&gt;"",_xlfn.XLOOKUP(B89,Table1[ID],Table1[notes]),"")</f>
        <v/>
      </c>
    </row>
    <row r="90" spans="1:19" s="3" customFormat="1">
      <c r="A90" s="72" t="str">
        <f>IF(B90&lt;&gt;"",IF(_xlfn.XLOOKUP(TEXT(B90,"#"),'Standard report'!$B$5:$B$505,'Standard report'!$C$5:$C$505,"nn")="Company","=HYPERLINK("&amp;""""&amp;"https://raw.githubusercontent.com/KyrillosMorgan/preparatory/main/"&amp;B90&amp;".jpg"&amp;""""&amp;",IMAGE("&amp;""""&amp;"https://raw.githubusercontent.com/KyrillosMorgan/preparatory/main/"&amp;B90&amp;".jpg"&amp;""""&amp;"))",""),"")</f>
        <v/>
      </c>
      <c r="B90" s="77"/>
      <c r="C90" s="77" t="str">
        <f>IF(B90&lt;&gt;"",_xlfn.XLOOKUP(B90,Table1[ID],Table1[fname]),"")</f>
        <v/>
      </c>
      <c r="D90" s="77" t="str">
        <f>IF(B90&lt;&gt;"",IF(_xlfn.FLOOR.MATH(B90,100)=0,"غير موزع",_xlfn.XLOOKUP(_xlfn.FLOOR.MATH(B90,100),Classes!$A$1:$A$8,Classes!$B$1:$B$8,"error")),"")</f>
        <v/>
      </c>
      <c r="E90" s="76" t="str" cm="1">
        <f t="array" ref="E90">IF((B90&lt;&gt;"")*(COUNTIF(Table2[ID],B90)&lt;&gt;0),INDEX(Attendance_sorted_S!$A$1:$CV$500,MATCH(B90,Attendance_sorted_S!$A$1:$A$500),COUNTIF(Table2[ID],B90)+1),"")</f>
        <v/>
      </c>
      <c r="F90" s="77" t="str" cm="1">
        <f t="array" aca="1" ref="F90" ca="1">IF(B90&lt;&gt;"",SUM(('Attendance table_S'!$A$2:$A$501=B90)*('Attendance table_S'!$B$2:$CW$501&lt;&gt;"")*('Attendance table_S'!$B$1:$CW$1&gt;DATE(YEAR(TODAY()),MONTH(TODAY()),DAY(TODAY())-MOD(WEEKDAY(TODAY())-6,7))-((Table35[حساب الحضور من اخر عدد مرات])*7))),"")</f>
        <v/>
      </c>
      <c r="G90" s="79" t="str" cm="1">
        <f t="array" ref="G90">IF(B90&lt;&gt;"",IF(F90*100/Table35[حساب الحضور من اخر عدد مرات]&gt;100,1,F90/Table35[حساب الحضور من اخر عدد مرات]),"")</f>
        <v/>
      </c>
      <c r="H90" s="79" t="str" cm="1">
        <f t="array" aca="1" ref="H90" ca="1">IF((B90&lt;&gt;"")*(F90&lt;&gt;0),COUNTA(_xlfn._xlws.FILTER(Table2[late],(Table2[ID]=B90)*(Table2[late]="yes")*(ISNUMBER(MATCH(Table2[att_date],INDIRECT(_xlfn.TEXTJOIN(,TRUE,"Fridays!A1:A",TEXT(Table35[حساب الحضور من اخر عدد مرات],"#"))),0)))))/F90,"")</f>
        <v/>
      </c>
      <c r="I90" s="77" t="str">
        <f>IF(B90&lt;&gt;"",_xlfn.XLOOKUP(B90,Table1[ID],Table1[tel2]),"")</f>
        <v/>
      </c>
      <c r="J90" s="77" t="str">
        <f>IF($B90&lt;&gt;"",_xlfn.XLOOKUP(B90,Table1[ID],Table1[address1]),"")</f>
        <v/>
      </c>
      <c r="K90" s="77" t="str">
        <f>IF($B90&lt;&gt;"",_xlfn.XLOOKUP(B90,Table1[ID],Table1[address2]),"")</f>
        <v/>
      </c>
      <c r="L90" s="77" t="str">
        <f>IF($B90&lt;&gt;"",_xlfn.XLOOKUP(B90,Table1[ID],Table1[address3]),"")</f>
        <v/>
      </c>
      <c r="M90" s="77" t="str">
        <f>IF($B90&lt;&gt;"",_xlfn.XLOOKUP(B90,Table1[ID],Table1[address4]),"")</f>
        <v/>
      </c>
      <c r="N90" s="77" t="str">
        <f>IF($B90&lt;&gt;"",_xlfn.XLOOKUP(B90,Table1[ID],Table1[address5]),"")</f>
        <v/>
      </c>
      <c r="O90" s="77" t="str">
        <f>IF($B90&lt;&gt;"",_xlfn.XLOOKUP(B90,Table1[ID],Table1[address7]),"")</f>
        <v/>
      </c>
      <c r="P90" s="77" t="str">
        <f>IF($B90&lt;&gt;"",_xlfn.XLOOKUP(B90,Table1[ID],Table1[address6]),"")</f>
        <v/>
      </c>
      <c r="Q90" s="76" t="str">
        <f>IF($B90&lt;&gt;"",_xlfn.XLOOKUP(B90,Table1[ID],Table1[bdate]),"")</f>
        <v/>
      </c>
      <c r="R90" s="77" t="str">
        <f>IF($B90&lt;&gt;"",_xlfn.XLOOKUP(B90,Table1[ID],Table1[con_father]),"")</f>
        <v/>
      </c>
      <c r="S90" s="77" t="str">
        <f>IF($B90&lt;&gt;"",_xlfn.XLOOKUP(B90,Table1[ID],Table1[notes]),"")</f>
        <v/>
      </c>
    </row>
    <row r="91" spans="1:19" s="3" customFormat="1">
      <c r="A91" s="72" t="str">
        <f>IF(B91&lt;&gt;"",IF(_xlfn.XLOOKUP(TEXT(B91,"#"),'Standard report'!$B$5:$B$505,'Standard report'!$C$5:$C$505,"nn")="Company","=HYPERLINK("&amp;""""&amp;"https://raw.githubusercontent.com/KyrillosMorgan/preparatory/main/"&amp;B91&amp;".jpg"&amp;""""&amp;",IMAGE("&amp;""""&amp;"https://raw.githubusercontent.com/KyrillosMorgan/preparatory/main/"&amp;B91&amp;".jpg"&amp;""""&amp;"))",""),"")</f>
        <v/>
      </c>
      <c r="B91" s="77"/>
      <c r="C91" s="77" t="str">
        <f>IF(B91&lt;&gt;"",_xlfn.XLOOKUP(B91,Table1[ID],Table1[fname]),"")</f>
        <v/>
      </c>
      <c r="D91" s="77" t="str">
        <f>IF(B91&lt;&gt;"",IF(_xlfn.FLOOR.MATH(B91,100)=0,"غير موزع",_xlfn.XLOOKUP(_xlfn.FLOOR.MATH(B91,100),Classes!$A$1:$A$8,Classes!$B$1:$B$8,"error")),"")</f>
        <v/>
      </c>
      <c r="E91" s="76" t="str" cm="1">
        <f t="array" ref="E91">IF((B91&lt;&gt;"")*(COUNTIF(Table2[ID],B91)&lt;&gt;0),INDEX(Attendance_sorted_S!$A$1:$CV$500,MATCH(B91,Attendance_sorted_S!$A$1:$A$500),COUNTIF(Table2[ID],B91)+1),"")</f>
        <v/>
      </c>
      <c r="F91" s="77" t="str" cm="1">
        <f t="array" aca="1" ref="F91" ca="1">IF(B91&lt;&gt;"",SUM(('Attendance table_S'!$A$2:$A$501=B91)*('Attendance table_S'!$B$2:$CW$501&lt;&gt;"")*('Attendance table_S'!$B$1:$CW$1&gt;DATE(YEAR(TODAY()),MONTH(TODAY()),DAY(TODAY())-MOD(WEEKDAY(TODAY())-6,7))-((Table35[حساب الحضور من اخر عدد مرات])*7))),"")</f>
        <v/>
      </c>
      <c r="G91" s="79" t="str" cm="1">
        <f t="array" ref="G91">IF(B91&lt;&gt;"",IF(F91*100/Table35[حساب الحضور من اخر عدد مرات]&gt;100,1,F91/Table35[حساب الحضور من اخر عدد مرات]),"")</f>
        <v/>
      </c>
      <c r="H91" s="79" t="str" cm="1">
        <f t="array" aca="1" ref="H91" ca="1">IF((B91&lt;&gt;"")*(F91&lt;&gt;0),COUNTA(_xlfn._xlws.FILTER(Table2[late],(Table2[ID]=B91)*(Table2[late]="yes")*(ISNUMBER(MATCH(Table2[att_date],INDIRECT(_xlfn.TEXTJOIN(,TRUE,"Fridays!A1:A",TEXT(Table35[حساب الحضور من اخر عدد مرات],"#"))),0)))))/F91,"")</f>
        <v/>
      </c>
      <c r="I91" s="77" t="str">
        <f>IF(B91&lt;&gt;"",_xlfn.XLOOKUP(B91,Table1[ID],Table1[tel2]),"")</f>
        <v/>
      </c>
      <c r="J91" s="77" t="str">
        <f>IF($B91&lt;&gt;"",_xlfn.XLOOKUP(B91,Table1[ID],Table1[address1]),"")</f>
        <v/>
      </c>
      <c r="K91" s="77" t="str">
        <f>IF($B91&lt;&gt;"",_xlfn.XLOOKUP(B91,Table1[ID],Table1[address2]),"")</f>
        <v/>
      </c>
      <c r="L91" s="77" t="str">
        <f>IF($B91&lt;&gt;"",_xlfn.XLOOKUP(B91,Table1[ID],Table1[address3]),"")</f>
        <v/>
      </c>
      <c r="M91" s="77" t="str">
        <f>IF($B91&lt;&gt;"",_xlfn.XLOOKUP(B91,Table1[ID],Table1[address4]),"")</f>
        <v/>
      </c>
      <c r="N91" s="77" t="str">
        <f>IF($B91&lt;&gt;"",_xlfn.XLOOKUP(B91,Table1[ID],Table1[address5]),"")</f>
        <v/>
      </c>
      <c r="O91" s="77" t="str">
        <f>IF($B91&lt;&gt;"",_xlfn.XLOOKUP(B91,Table1[ID],Table1[address7]),"")</f>
        <v/>
      </c>
      <c r="P91" s="77" t="str">
        <f>IF($B91&lt;&gt;"",_xlfn.XLOOKUP(B91,Table1[ID],Table1[address6]),"")</f>
        <v/>
      </c>
      <c r="Q91" s="76" t="str">
        <f>IF($B91&lt;&gt;"",_xlfn.XLOOKUP(B91,Table1[ID],Table1[bdate]),"")</f>
        <v/>
      </c>
      <c r="R91" s="77" t="str">
        <f>IF($B91&lt;&gt;"",_xlfn.XLOOKUP(B91,Table1[ID],Table1[con_father]),"")</f>
        <v/>
      </c>
      <c r="S91" s="77" t="str">
        <f>IF($B91&lt;&gt;"",_xlfn.XLOOKUP(B91,Table1[ID],Table1[notes]),"")</f>
        <v/>
      </c>
    </row>
    <row r="92" spans="1:19" s="3" customFormat="1">
      <c r="A92" s="72" t="str">
        <f>IF(B92&lt;&gt;"",IF(_xlfn.XLOOKUP(TEXT(B92,"#"),'Standard report'!$B$5:$B$505,'Standard report'!$C$5:$C$505,"nn")="Company","=HYPERLINK("&amp;""""&amp;"https://raw.githubusercontent.com/KyrillosMorgan/preparatory/main/"&amp;B92&amp;".jpg"&amp;""""&amp;",IMAGE("&amp;""""&amp;"https://raw.githubusercontent.com/KyrillosMorgan/preparatory/main/"&amp;B92&amp;".jpg"&amp;""""&amp;"))",""),"")</f>
        <v/>
      </c>
      <c r="B92" s="77"/>
      <c r="C92" s="77" t="str">
        <f>IF(B92&lt;&gt;"",_xlfn.XLOOKUP(B92,Table1[ID],Table1[fname]),"")</f>
        <v/>
      </c>
      <c r="D92" s="77" t="str">
        <f>IF(B92&lt;&gt;"",IF(_xlfn.FLOOR.MATH(B92,100)=0,"غير موزع",_xlfn.XLOOKUP(_xlfn.FLOOR.MATH(B92,100),Classes!$A$1:$A$8,Classes!$B$1:$B$8,"error")),"")</f>
        <v/>
      </c>
      <c r="E92" s="76" t="str" cm="1">
        <f t="array" ref="E92">IF((B92&lt;&gt;"")*(COUNTIF(Table2[ID],B92)&lt;&gt;0),INDEX(Attendance_sorted_S!$A$1:$CV$500,MATCH(B92,Attendance_sorted_S!$A$1:$A$500),COUNTIF(Table2[ID],B92)+1),"")</f>
        <v/>
      </c>
      <c r="F92" s="77" t="str" cm="1">
        <f t="array" aca="1" ref="F92" ca="1">IF(B92&lt;&gt;"",SUM(('Attendance table_S'!$A$2:$A$501=B92)*('Attendance table_S'!$B$2:$CW$501&lt;&gt;"")*('Attendance table_S'!$B$1:$CW$1&gt;DATE(YEAR(TODAY()),MONTH(TODAY()),DAY(TODAY())-MOD(WEEKDAY(TODAY())-6,7))-((Table35[حساب الحضور من اخر عدد مرات])*7))),"")</f>
        <v/>
      </c>
      <c r="G92" s="79" t="str" cm="1">
        <f t="array" ref="G92">IF(B92&lt;&gt;"",IF(F92*100/Table35[حساب الحضور من اخر عدد مرات]&gt;100,1,F92/Table35[حساب الحضور من اخر عدد مرات]),"")</f>
        <v/>
      </c>
      <c r="H92" s="79" t="str" cm="1">
        <f t="array" aca="1" ref="H92" ca="1">IF((B92&lt;&gt;"")*(F92&lt;&gt;0),COUNTA(_xlfn._xlws.FILTER(Table2[late],(Table2[ID]=B92)*(Table2[late]="yes")*(ISNUMBER(MATCH(Table2[att_date],INDIRECT(_xlfn.TEXTJOIN(,TRUE,"Fridays!A1:A",TEXT(Table35[حساب الحضور من اخر عدد مرات],"#"))),0)))))/F92,"")</f>
        <v/>
      </c>
      <c r="I92" s="77" t="str">
        <f>IF(B92&lt;&gt;"",_xlfn.XLOOKUP(B92,Table1[ID],Table1[tel2]),"")</f>
        <v/>
      </c>
      <c r="J92" s="77" t="str">
        <f>IF($B92&lt;&gt;"",_xlfn.XLOOKUP(B92,Table1[ID],Table1[address1]),"")</f>
        <v/>
      </c>
      <c r="K92" s="77" t="str">
        <f>IF($B92&lt;&gt;"",_xlfn.XLOOKUP(B92,Table1[ID],Table1[address2]),"")</f>
        <v/>
      </c>
      <c r="L92" s="77" t="str">
        <f>IF($B92&lt;&gt;"",_xlfn.XLOOKUP(B92,Table1[ID],Table1[address3]),"")</f>
        <v/>
      </c>
      <c r="M92" s="77" t="str">
        <f>IF($B92&lt;&gt;"",_xlfn.XLOOKUP(B92,Table1[ID],Table1[address4]),"")</f>
        <v/>
      </c>
      <c r="N92" s="77" t="str">
        <f>IF($B92&lt;&gt;"",_xlfn.XLOOKUP(B92,Table1[ID],Table1[address5]),"")</f>
        <v/>
      </c>
      <c r="O92" s="77" t="str">
        <f>IF($B92&lt;&gt;"",_xlfn.XLOOKUP(B92,Table1[ID],Table1[address7]),"")</f>
        <v/>
      </c>
      <c r="P92" s="77" t="str">
        <f>IF($B92&lt;&gt;"",_xlfn.XLOOKUP(B92,Table1[ID],Table1[address6]),"")</f>
        <v/>
      </c>
      <c r="Q92" s="76" t="str">
        <f>IF($B92&lt;&gt;"",_xlfn.XLOOKUP(B92,Table1[ID],Table1[bdate]),"")</f>
        <v/>
      </c>
      <c r="R92" s="77" t="str">
        <f>IF($B92&lt;&gt;"",_xlfn.XLOOKUP(B92,Table1[ID],Table1[con_father]),"")</f>
        <v/>
      </c>
      <c r="S92" s="77" t="str">
        <f>IF($B92&lt;&gt;"",_xlfn.XLOOKUP(B92,Table1[ID],Table1[notes]),"")</f>
        <v/>
      </c>
    </row>
    <row r="93" spans="1:19" s="3" customFormat="1">
      <c r="A93" s="72" t="str">
        <f>IF(B93&lt;&gt;"",IF(_xlfn.XLOOKUP(TEXT(B93,"#"),'Standard report'!$B$5:$B$505,'Standard report'!$C$5:$C$505,"nn")="Company","=HYPERLINK("&amp;""""&amp;"https://raw.githubusercontent.com/KyrillosMorgan/preparatory/main/"&amp;B93&amp;".jpg"&amp;""""&amp;",IMAGE("&amp;""""&amp;"https://raw.githubusercontent.com/KyrillosMorgan/preparatory/main/"&amp;B93&amp;".jpg"&amp;""""&amp;"))",""),"")</f>
        <v/>
      </c>
      <c r="B93" s="77"/>
      <c r="C93" s="77" t="str">
        <f>IF(B93&lt;&gt;"",_xlfn.XLOOKUP(B93,Table1[ID],Table1[fname]),"")</f>
        <v/>
      </c>
      <c r="D93" s="77" t="str">
        <f>IF(B93&lt;&gt;"",IF(_xlfn.FLOOR.MATH(B93,100)=0,"غير موزع",_xlfn.XLOOKUP(_xlfn.FLOOR.MATH(B93,100),Classes!$A$1:$A$8,Classes!$B$1:$B$8,"error")),"")</f>
        <v/>
      </c>
      <c r="E93" s="76" t="str" cm="1">
        <f t="array" ref="E93">IF((B93&lt;&gt;"")*(COUNTIF(Table2[ID],B93)&lt;&gt;0),INDEX(Attendance_sorted_S!$A$1:$CV$500,MATCH(B93,Attendance_sorted_S!$A$1:$A$500),COUNTIF(Table2[ID],B93)+1),"")</f>
        <v/>
      </c>
      <c r="F93" s="77" t="str" cm="1">
        <f t="array" aca="1" ref="F93" ca="1">IF(B93&lt;&gt;"",SUM(('Attendance table_S'!$A$2:$A$501=B93)*('Attendance table_S'!$B$2:$CW$501&lt;&gt;"")*('Attendance table_S'!$B$1:$CW$1&gt;DATE(YEAR(TODAY()),MONTH(TODAY()),DAY(TODAY())-MOD(WEEKDAY(TODAY())-6,7))-((Table35[حساب الحضور من اخر عدد مرات])*7))),"")</f>
        <v/>
      </c>
      <c r="G93" s="79" t="str" cm="1">
        <f t="array" ref="G93">IF(B93&lt;&gt;"",IF(F93*100/Table35[حساب الحضور من اخر عدد مرات]&gt;100,1,F93/Table35[حساب الحضور من اخر عدد مرات]),"")</f>
        <v/>
      </c>
      <c r="H93" s="79" t="str" cm="1">
        <f t="array" aca="1" ref="H93" ca="1">IF((B93&lt;&gt;"")*(F93&lt;&gt;0),COUNTA(_xlfn._xlws.FILTER(Table2[late],(Table2[ID]=B93)*(Table2[late]="yes")*(ISNUMBER(MATCH(Table2[att_date],INDIRECT(_xlfn.TEXTJOIN(,TRUE,"Fridays!A1:A",TEXT(Table35[حساب الحضور من اخر عدد مرات],"#"))),0)))))/F93,"")</f>
        <v/>
      </c>
      <c r="I93" s="77" t="str">
        <f>IF(B93&lt;&gt;"",_xlfn.XLOOKUP(B93,Table1[ID],Table1[tel2]),"")</f>
        <v/>
      </c>
      <c r="J93" s="77" t="str">
        <f>IF($B93&lt;&gt;"",_xlfn.XLOOKUP(B93,Table1[ID],Table1[address1]),"")</f>
        <v/>
      </c>
      <c r="K93" s="77" t="str">
        <f>IF($B93&lt;&gt;"",_xlfn.XLOOKUP(B93,Table1[ID],Table1[address2]),"")</f>
        <v/>
      </c>
      <c r="L93" s="77" t="str">
        <f>IF($B93&lt;&gt;"",_xlfn.XLOOKUP(B93,Table1[ID],Table1[address3]),"")</f>
        <v/>
      </c>
      <c r="M93" s="77" t="str">
        <f>IF($B93&lt;&gt;"",_xlfn.XLOOKUP(B93,Table1[ID],Table1[address4]),"")</f>
        <v/>
      </c>
      <c r="N93" s="77" t="str">
        <f>IF($B93&lt;&gt;"",_xlfn.XLOOKUP(B93,Table1[ID],Table1[address5]),"")</f>
        <v/>
      </c>
      <c r="O93" s="77" t="str">
        <f>IF($B93&lt;&gt;"",_xlfn.XLOOKUP(B93,Table1[ID],Table1[address7]),"")</f>
        <v/>
      </c>
      <c r="P93" s="77" t="str">
        <f>IF($B93&lt;&gt;"",_xlfn.XLOOKUP(B93,Table1[ID],Table1[address6]),"")</f>
        <v/>
      </c>
      <c r="Q93" s="76" t="str">
        <f>IF($B93&lt;&gt;"",_xlfn.XLOOKUP(B93,Table1[ID],Table1[bdate]),"")</f>
        <v/>
      </c>
      <c r="R93" s="77" t="str">
        <f>IF($B93&lt;&gt;"",_xlfn.XLOOKUP(B93,Table1[ID],Table1[con_father]),"")</f>
        <v/>
      </c>
      <c r="S93" s="77" t="str">
        <f>IF($B93&lt;&gt;"",_xlfn.XLOOKUP(B93,Table1[ID],Table1[notes]),"")</f>
        <v/>
      </c>
    </row>
    <row r="94" spans="1:19" s="3" customFormat="1">
      <c r="A94" s="72" t="str">
        <f>IF(B94&lt;&gt;"",IF(_xlfn.XLOOKUP(TEXT(B94,"#"),'Standard report'!$B$5:$B$505,'Standard report'!$C$5:$C$505,"nn")="Company","=HYPERLINK("&amp;""""&amp;"https://raw.githubusercontent.com/KyrillosMorgan/preparatory/main/"&amp;B94&amp;".jpg"&amp;""""&amp;",IMAGE("&amp;""""&amp;"https://raw.githubusercontent.com/KyrillosMorgan/preparatory/main/"&amp;B94&amp;".jpg"&amp;""""&amp;"))",""),"")</f>
        <v/>
      </c>
      <c r="B94" s="77"/>
      <c r="C94" s="77" t="str">
        <f>IF(B94&lt;&gt;"",_xlfn.XLOOKUP(B94,Table1[ID],Table1[fname]),"")</f>
        <v/>
      </c>
      <c r="D94" s="77" t="str">
        <f>IF(B94&lt;&gt;"",IF(_xlfn.FLOOR.MATH(B94,100)=0,"غير موزع",_xlfn.XLOOKUP(_xlfn.FLOOR.MATH(B94,100),Classes!$A$1:$A$8,Classes!$B$1:$B$8,"error")),"")</f>
        <v/>
      </c>
      <c r="E94" s="76" t="str" cm="1">
        <f t="array" ref="E94">IF((B94&lt;&gt;"")*(COUNTIF(Table2[ID],B94)&lt;&gt;0),INDEX(Attendance_sorted_S!$A$1:$CV$500,MATCH(B94,Attendance_sorted_S!$A$1:$A$500),COUNTIF(Table2[ID],B94)+1),"")</f>
        <v/>
      </c>
      <c r="F94" s="77" t="str" cm="1">
        <f t="array" aca="1" ref="F94" ca="1">IF(B94&lt;&gt;"",SUM(('Attendance table_S'!$A$2:$A$501=B94)*('Attendance table_S'!$B$2:$CW$501&lt;&gt;"")*('Attendance table_S'!$B$1:$CW$1&gt;DATE(YEAR(TODAY()),MONTH(TODAY()),DAY(TODAY())-MOD(WEEKDAY(TODAY())-6,7))-((Table35[حساب الحضور من اخر عدد مرات])*7))),"")</f>
        <v/>
      </c>
      <c r="G94" s="79" t="str" cm="1">
        <f t="array" ref="G94">IF(B94&lt;&gt;"",IF(F94*100/Table35[حساب الحضور من اخر عدد مرات]&gt;100,1,F94/Table35[حساب الحضور من اخر عدد مرات]),"")</f>
        <v/>
      </c>
      <c r="H94" s="79" t="str" cm="1">
        <f t="array" aca="1" ref="H94" ca="1">IF((B94&lt;&gt;"")*(F94&lt;&gt;0),COUNTA(_xlfn._xlws.FILTER(Table2[late],(Table2[ID]=B94)*(Table2[late]="yes")*(ISNUMBER(MATCH(Table2[att_date],INDIRECT(_xlfn.TEXTJOIN(,TRUE,"Fridays!A1:A",TEXT(Table35[حساب الحضور من اخر عدد مرات],"#"))),0)))))/F94,"")</f>
        <v/>
      </c>
      <c r="I94" s="77" t="str">
        <f>IF(B94&lt;&gt;"",_xlfn.XLOOKUP(B94,Table1[ID],Table1[tel2]),"")</f>
        <v/>
      </c>
      <c r="J94" s="77" t="str">
        <f>IF($B94&lt;&gt;"",_xlfn.XLOOKUP(B94,Table1[ID],Table1[address1]),"")</f>
        <v/>
      </c>
      <c r="K94" s="77" t="str">
        <f>IF($B94&lt;&gt;"",_xlfn.XLOOKUP(B94,Table1[ID],Table1[address2]),"")</f>
        <v/>
      </c>
      <c r="L94" s="77" t="str">
        <f>IF($B94&lt;&gt;"",_xlfn.XLOOKUP(B94,Table1[ID],Table1[address3]),"")</f>
        <v/>
      </c>
      <c r="M94" s="77" t="str">
        <f>IF($B94&lt;&gt;"",_xlfn.XLOOKUP(B94,Table1[ID],Table1[address4]),"")</f>
        <v/>
      </c>
      <c r="N94" s="77" t="str">
        <f>IF($B94&lt;&gt;"",_xlfn.XLOOKUP(B94,Table1[ID],Table1[address5]),"")</f>
        <v/>
      </c>
      <c r="O94" s="77" t="str">
        <f>IF($B94&lt;&gt;"",_xlfn.XLOOKUP(B94,Table1[ID],Table1[address7]),"")</f>
        <v/>
      </c>
      <c r="P94" s="77" t="str">
        <f>IF($B94&lt;&gt;"",_xlfn.XLOOKUP(B94,Table1[ID],Table1[address6]),"")</f>
        <v/>
      </c>
      <c r="Q94" s="76" t="str">
        <f>IF($B94&lt;&gt;"",_xlfn.XLOOKUP(B94,Table1[ID],Table1[bdate]),"")</f>
        <v/>
      </c>
      <c r="R94" s="77" t="str">
        <f>IF($B94&lt;&gt;"",_xlfn.XLOOKUP(B94,Table1[ID],Table1[con_father]),"")</f>
        <v/>
      </c>
      <c r="S94" s="77" t="str">
        <f>IF($B94&lt;&gt;"",_xlfn.XLOOKUP(B94,Table1[ID],Table1[notes]),"")</f>
        <v/>
      </c>
    </row>
    <row r="95" spans="1:19" s="3" customFormat="1">
      <c r="A95" s="72" t="str">
        <f>IF(B95&lt;&gt;"",IF(_xlfn.XLOOKUP(TEXT(B95,"#"),'Standard report'!$B$5:$B$505,'Standard report'!$C$5:$C$505,"nn")="Company","=HYPERLINK("&amp;""""&amp;"https://raw.githubusercontent.com/KyrillosMorgan/preparatory/main/"&amp;B95&amp;".jpg"&amp;""""&amp;",IMAGE("&amp;""""&amp;"https://raw.githubusercontent.com/KyrillosMorgan/preparatory/main/"&amp;B95&amp;".jpg"&amp;""""&amp;"))",""),"")</f>
        <v/>
      </c>
      <c r="B95" s="77"/>
      <c r="C95" s="77" t="str">
        <f>IF(B95&lt;&gt;"",_xlfn.XLOOKUP(B95,Table1[ID],Table1[fname]),"")</f>
        <v/>
      </c>
      <c r="D95" s="77" t="str">
        <f>IF(B95&lt;&gt;"",IF(_xlfn.FLOOR.MATH(B95,100)=0,"غير موزع",_xlfn.XLOOKUP(_xlfn.FLOOR.MATH(B95,100),Classes!$A$1:$A$8,Classes!$B$1:$B$8,"error")),"")</f>
        <v/>
      </c>
      <c r="E95" s="76" t="str" cm="1">
        <f t="array" ref="E95">IF((B95&lt;&gt;"")*(COUNTIF(Table2[ID],B95)&lt;&gt;0),INDEX(Attendance_sorted_S!$A$1:$CV$500,MATCH(B95,Attendance_sorted_S!$A$1:$A$500),COUNTIF(Table2[ID],B95)+1),"")</f>
        <v/>
      </c>
      <c r="F95" s="77" t="str" cm="1">
        <f t="array" aca="1" ref="F95" ca="1">IF(B95&lt;&gt;"",SUM(('Attendance table_S'!$A$2:$A$501=B95)*('Attendance table_S'!$B$2:$CW$501&lt;&gt;"")*('Attendance table_S'!$B$1:$CW$1&gt;DATE(YEAR(TODAY()),MONTH(TODAY()),DAY(TODAY())-MOD(WEEKDAY(TODAY())-6,7))-((Table35[حساب الحضور من اخر عدد مرات])*7))),"")</f>
        <v/>
      </c>
      <c r="G95" s="79" t="str" cm="1">
        <f t="array" ref="G95">IF(B95&lt;&gt;"",IF(F95*100/Table35[حساب الحضور من اخر عدد مرات]&gt;100,1,F95/Table35[حساب الحضور من اخر عدد مرات]),"")</f>
        <v/>
      </c>
      <c r="H95" s="79" t="str" cm="1">
        <f t="array" aca="1" ref="H95" ca="1">IF((B95&lt;&gt;"")*(F95&lt;&gt;0),COUNTA(_xlfn._xlws.FILTER(Table2[late],(Table2[ID]=B95)*(Table2[late]="yes")*(ISNUMBER(MATCH(Table2[att_date],INDIRECT(_xlfn.TEXTJOIN(,TRUE,"Fridays!A1:A",TEXT(Table35[حساب الحضور من اخر عدد مرات],"#"))),0)))))/F95,"")</f>
        <v/>
      </c>
      <c r="I95" s="77" t="str">
        <f>IF(B95&lt;&gt;"",_xlfn.XLOOKUP(B95,Table1[ID],Table1[tel2]),"")</f>
        <v/>
      </c>
      <c r="J95" s="77" t="str">
        <f>IF($B95&lt;&gt;"",_xlfn.XLOOKUP(B95,Table1[ID],Table1[address1]),"")</f>
        <v/>
      </c>
      <c r="K95" s="77" t="str">
        <f>IF($B95&lt;&gt;"",_xlfn.XLOOKUP(B95,Table1[ID],Table1[address2]),"")</f>
        <v/>
      </c>
      <c r="L95" s="77" t="str">
        <f>IF($B95&lt;&gt;"",_xlfn.XLOOKUP(B95,Table1[ID],Table1[address3]),"")</f>
        <v/>
      </c>
      <c r="M95" s="77" t="str">
        <f>IF($B95&lt;&gt;"",_xlfn.XLOOKUP(B95,Table1[ID],Table1[address4]),"")</f>
        <v/>
      </c>
      <c r="N95" s="77" t="str">
        <f>IF($B95&lt;&gt;"",_xlfn.XLOOKUP(B95,Table1[ID],Table1[address5]),"")</f>
        <v/>
      </c>
      <c r="O95" s="77" t="str">
        <f>IF($B95&lt;&gt;"",_xlfn.XLOOKUP(B95,Table1[ID],Table1[address7]),"")</f>
        <v/>
      </c>
      <c r="P95" s="77" t="str">
        <f>IF($B95&lt;&gt;"",_xlfn.XLOOKUP(B95,Table1[ID],Table1[address6]),"")</f>
        <v/>
      </c>
      <c r="Q95" s="76" t="str">
        <f>IF($B95&lt;&gt;"",_xlfn.XLOOKUP(B95,Table1[ID],Table1[bdate]),"")</f>
        <v/>
      </c>
      <c r="R95" s="77" t="str">
        <f>IF($B95&lt;&gt;"",_xlfn.XLOOKUP(B95,Table1[ID],Table1[con_father]),"")</f>
        <v/>
      </c>
      <c r="S95" s="77" t="str">
        <f>IF($B95&lt;&gt;"",_xlfn.XLOOKUP(B95,Table1[ID],Table1[notes]),"")</f>
        <v/>
      </c>
    </row>
    <row r="96" spans="1:19" s="3" customFormat="1">
      <c r="A96" s="72" t="str">
        <f>IF(B96&lt;&gt;"",IF(_xlfn.XLOOKUP(TEXT(B96,"#"),'Standard report'!$B$5:$B$505,'Standard report'!$C$5:$C$505,"nn")="Company","=HYPERLINK("&amp;""""&amp;"https://raw.githubusercontent.com/KyrillosMorgan/preparatory/main/"&amp;B96&amp;".jpg"&amp;""""&amp;",IMAGE("&amp;""""&amp;"https://raw.githubusercontent.com/KyrillosMorgan/preparatory/main/"&amp;B96&amp;".jpg"&amp;""""&amp;"))",""),"")</f>
        <v/>
      </c>
      <c r="B96" s="77"/>
      <c r="C96" s="77" t="str">
        <f>IF(B96&lt;&gt;"",_xlfn.XLOOKUP(B96,Table1[ID],Table1[fname]),"")</f>
        <v/>
      </c>
      <c r="D96" s="77" t="str">
        <f>IF(B96&lt;&gt;"",IF(_xlfn.FLOOR.MATH(B96,100)=0,"غير موزع",_xlfn.XLOOKUP(_xlfn.FLOOR.MATH(B96,100),Classes!$A$1:$A$8,Classes!$B$1:$B$8,"error")),"")</f>
        <v/>
      </c>
      <c r="E96" s="76" t="str" cm="1">
        <f t="array" ref="E96">IF((B96&lt;&gt;"")*(COUNTIF(Table2[ID],B96)&lt;&gt;0),INDEX(Attendance_sorted_S!$A$1:$CV$500,MATCH(B96,Attendance_sorted_S!$A$1:$A$500),COUNTIF(Table2[ID],B96)+1),"")</f>
        <v/>
      </c>
      <c r="F96" s="77" t="str" cm="1">
        <f t="array" aca="1" ref="F96" ca="1">IF(B96&lt;&gt;"",SUM(('Attendance table_S'!$A$2:$A$501=B96)*('Attendance table_S'!$B$2:$CW$501&lt;&gt;"")*('Attendance table_S'!$B$1:$CW$1&gt;DATE(YEAR(TODAY()),MONTH(TODAY()),DAY(TODAY())-MOD(WEEKDAY(TODAY())-6,7))-((Table35[حساب الحضور من اخر عدد مرات])*7))),"")</f>
        <v/>
      </c>
      <c r="G96" s="79" t="str" cm="1">
        <f t="array" ref="G96">IF(B96&lt;&gt;"",IF(F96*100/Table35[حساب الحضور من اخر عدد مرات]&gt;100,1,F96/Table35[حساب الحضور من اخر عدد مرات]),"")</f>
        <v/>
      </c>
      <c r="H96" s="79" t="str" cm="1">
        <f t="array" aca="1" ref="H96" ca="1">IF((B96&lt;&gt;"")*(F96&lt;&gt;0),COUNTA(_xlfn._xlws.FILTER(Table2[late],(Table2[ID]=B96)*(Table2[late]="yes")*(ISNUMBER(MATCH(Table2[att_date],INDIRECT(_xlfn.TEXTJOIN(,TRUE,"Fridays!A1:A",TEXT(Table35[حساب الحضور من اخر عدد مرات],"#"))),0)))))/F96,"")</f>
        <v/>
      </c>
      <c r="I96" s="77" t="str">
        <f>IF(B96&lt;&gt;"",_xlfn.XLOOKUP(B96,Table1[ID],Table1[tel2]),"")</f>
        <v/>
      </c>
      <c r="J96" s="77" t="str">
        <f>IF($B96&lt;&gt;"",_xlfn.XLOOKUP(B96,Table1[ID],Table1[address1]),"")</f>
        <v/>
      </c>
      <c r="K96" s="77" t="str">
        <f>IF($B96&lt;&gt;"",_xlfn.XLOOKUP(B96,Table1[ID],Table1[address2]),"")</f>
        <v/>
      </c>
      <c r="L96" s="77" t="str">
        <f>IF($B96&lt;&gt;"",_xlfn.XLOOKUP(B96,Table1[ID],Table1[address3]),"")</f>
        <v/>
      </c>
      <c r="M96" s="77" t="str">
        <f>IF($B96&lt;&gt;"",_xlfn.XLOOKUP(B96,Table1[ID],Table1[address4]),"")</f>
        <v/>
      </c>
      <c r="N96" s="77" t="str">
        <f>IF($B96&lt;&gt;"",_xlfn.XLOOKUP(B96,Table1[ID],Table1[address5]),"")</f>
        <v/>
      </c>
      <c r="O96" s="77" t="str">
        <f>IF($B96&lt;&gt;"",_xlfn.XLOOKUP(B96,Table1[ID],Table1[address7]),"")</f>
        <v/>
      </c>
      <c r="P96" s="77" t="str">
        <f>IF($B96&lt;&gt;"",_xlfn.XLOOKUP(B96,Table1[ID],Table1[address6]),"")</f>
        <v/>
      </c>
      <c r="Q96" s="76" t="str">
        <f>IF($B96&lt;&gt;"",_xlfn.XLOOKUP(B96,Table1[ID],Table1[bdate]),"")</f>
        <v/>
      </c>
      <c r="R96" s="77" t="str">
        <f>IF($B96&lt;&gt;"",_xlfn.XLOOKUP(B96,Table1[ID],Table1[con_father]),"")</f>
        <v/>
      </c>
      <c r="S96" s="77" t="str">
        <f>IF($B96&lt;&gt;"",_xlfn.XLOOKUP(B96,Table1[ID],Table1[notes]),"")</f>
        <v/>
      </c>
    </row>
    <row r="97" spans="1:19" s="3" customFormat="1">
      <c r="A97" s="72" t="str">
        <f>IF(B97&lt;&gt;"",IF(_xlfn.XLOOKUP(TEXT(B97,"#"),'Standard report'!$B$5:$B$505,'Standard report'!$C$5:$C$505,"nn")="Company","=HYPERLINK("&amp;""""&amp;"https://raw.githubusercontent.com/KyrillosMorgan/preparatory/main/"&amp;B97&amp;".jpg"&amp;""""&amp;",IMAGE("&amp;""""&amp;"https://raw.githubusercontent.com/KyrillosMorgan/preparatory/main/"&amp;B97&amp;".jpg"&amp;""""&amp;"))",""),"")</f>
        <v/>
      </c>
      <c r="B97" s="77"/>
      <c r="C97" s="77" t="str">
        <f>IF(B97&lt;&gt;"",_xlfn.XLOOKUP(B97,Table1[ID],Table1[fname]),"")</f>
        <v/>
      </c>
      <c r="D97" s="77" t="str">
        <f>IF(B97&lt;&gt;"",IF(_xlfn.FLOOR.MATH(B97,100)=0,"غير موزع",_xlfn.XLOOKUP(_xlfn.FLOOR.MATH(B97,100),Classes!$A$1:$A$8,Classes!$B$1:$B$8,"error")),"")</f>
        <v/>
      </c>
      <c r="E97" s="76" t="str" cm="1">
        <f t="array" ref="E97">IF((B97&lt;&gt;"")*(COUNTIF(Table2[ID],B97)&lt;&gt;0),INDEX(Attendance_sorted_S!$A$1:$CV$500,MATCH(B97,Attendance_sorted_S!$A$1:$A$500),COUNTIF(Table2[ID],B97)+1),"")</f>
        <v/>
      </c>
      <c r="F97" s="77" t="str" cm="1">
        <f t="array" aca="1" ref="F97" ca="1">IF(B97&lt;&gt;"",SUM(('Attendance table_S'!$A$2:$A$501=B97)*('Attendance table_S'!$B$2:$CW$501&lt;&gt;"")*('Attendance table_S'!$B$1:$CW$1&gt;DATE(YEAR(TODAY()),MONTH(TODAY()),DAY(TODAY())-MOD(WEEKDAY(TODAY())-6,7))-((Table35[حساب الحضور من اخر عدد مرات])*7))),"")</f>
        <v/>
      </c>
      <c r="G97" s="79" t="str" cm="1">
        <f t="array" ref="G97">IF(B97&lt;&gt;"",IF(F97*100/Table35[حساب الحضور من اخر عدد مرات]&gt;100,1,F97/Table35[حساب الحضور من اخر عدد مرات]),"")</f>
        <v/>
      </c>
      <c r="H97" s="79" t="str" cm="1">
        <f t="array" aca="1" ref="H97" ca="1">IF((B97&lt;&gt;"")*(F97&lt;&gt;0),COUNTA(_xlfn._xlws.FILTER(Table2[late],(Table2[ID]=B97)*(Table2[late]="yes")*(ISNUMBER(MATCH(Table2[att_date],INDIRECT(_xlfn.TEXTJOIN(,TRUE,"Fridays!A1:A",TEXT(Table35[حساب الحضور من اخر عدد مرات],"#"))),0)))))/F97,"")</f>
        <v/>
      </c>
      <c r="I97" s="77" t="str">
        <f>IF(B97&lt;&gt;"",_xlfn.XLOOKUP(B97,Table1[ID],Table1[tel2]),"")</f>
        <v/>
      </c>
      <c r="J97" s="77" t="str">
        <f>IF($B97&lt;&gt;"",_xlfn.XLOOKUP(B97,Table1[ID],Table1[address1]),"")</f>
        <v/>
      </c>
      <c r="K97" s="77" t="str">
        <f>IF($B97&lt;&gt;"",_xlfn.XLOOKUP(B97,Table1[ID],Table1[address2]),"")</f>
        <v/>
      </c>
      <c r="L97" s="77" t="str">
        <f>IF($B97&lt;&gt;"",_xlfn.XLOOKUP(B97,Table1[ID],Table1[address3]),"")</f>
        <v/>
      </c>
      <c r="M97" s="77" t="str">
        <f>IF($B97&lt;&gt;"",_xlfn.XLOOKUP(B97,Table1[ID],Table1[address4]),"")</f>
        <v/>
      </c>
      <c r="N97" s="77" t="str">
        <f>IF($B97&lt;&gt;"",_xlfn.XLOOKUP(B97,Table1[ID],Table1[address5]),"")</f>
        <v/>
      </c>
      <c r="O97" s="77" t="str">
        <f>IF($B97&lt;&gt;"",_xlfn.XLOOKUP(B97,Table1[ID],Table1[address7]),"")</f>
        <v/>
      </c>
      <c r="P97" s="77" t="str">
        <f>IF($B97&lt;&gt;"",_xlfn.XLOOKUP(B97,Table1[ID],Table1[address6]),"")</f>
        <v/>
      </c>
      <c r="Q97" s="76" t="str">
        <f>IF($B97&lt;&gt;"",_xlfn.XLOOKUP(B97,Table1[ID],Table1[bdate]),"")</f>
        <v/>
      </c>
      <c r="R97" s="77" t="str">
        <f>IF($B97&lt;&gt;"",_xlfn.XLOOKUP(B97,Table1[ID],Table1[con_father]),"")</f>
        <v/>
      </c>
      <c r="S97" s="77" t="str">
        <f>IF($B97&lt;&gt;"",_xlfn.XLOOKUP(B97,Table1[ID],Table1[notes]),"")</f>
        <v/>
      </c>
    </row>
    <row r="98" spans="1:19" s="3" customFormat="1">
      <c r="A98" s="72" t="str">
        <f>IF(B98&lt;&gt;"",IF(_xlfn.XLOOKUP(TEXT(B98,"#"),'Standard report'!$B$5:$B$505,'Standard report'!$C$5:$C$505,"nn")="Company","=HYPERLINK("&amp;""""&amp;"https://raw.githubusercontent.com/KyrillosMorgan/preparatory/main/"&amp;B98&amp;".jpg"&amp;""""&amp;",IMAGE("&amp;""""&amp;"https://raw.githubusercontent.com/KyrillosMorgan/preparatory/main/"&amp;B98&amp;".jpg"&amp;""""&amp;"))",""),"")</f>
        <v/>
      </c>
      <c r="B98" s="77"/>
      <c r="C98" s="77" t="str">
        <f>IF(B98&lt;&gt;"",_xlfn.XLOOKUP(B98,Table1[ID],Table1[fname]),"")</f>
        <v/>
      </c>
      <c r="D98" s="77" t="str">
        <f>IF(B98&lt;&gt;"",IF(_xlfn.FLOOR.MATH(B98,100)=0,"غير موزع",_xlfn.XLOOKUP(_xlfn.FLOOR.MATH(B98,100),Classes!$A$1:$A$8,Classes!$B$1:$B$8,"error")),"")</f>
        <v/>
      </c>
      <c r="E98" s="76" t="str" cm="1">
        <f t="array" ref="E98">IF((B98&lt;&gt;"")*(COUNTIF(Table2[ID],B98)&lt;&gt;0),INDEX(Attendance_sorted_S!$A$1:$CV$500,MATCH(B98,Attendance_sorted_S!$A$1:$A$500),COUNTIF(Table2[ID],B98)+1),"")</f>
        <v/>
      </c>
      <c r="F98" s="77" t="str" cm="1">
        <f t="array" aca="1" ref="F98" ca="1">IF(B98&lt;&gt;"",SUM(('Attendance table_S'!$A$2:$A$501=B98)*('Attendance table_S'!$B$2:$CW$501&lt;&gt;"")*('Attendance table_S'!$B$1:$CW$1&gt;DATE(YEAR(TODAY()),MONTH(TODAY()),DAY(TODAY())-MOD(WEEKDAY(TODAY())-6,7))-((Table35[حساب الحضور من اخر عدد مرات])*7))),"")</f>
        <v/>
      </c>
      <c r="G98" s="79" t="str" cm="1">
        <f t="array" ref="G98">IF(B98&lt;&gt;"",IF(F98*100/Table35[حساب الحضور من اخر عدد مرات]&gt;100,1,F98/Table35[حساب الحضور من اخر عدد مرات]),"")</f>
        <v/>
      </c>
      <c r="H98" s="79" t="str" cm="1">
        <f t="array" aca="1" ref="H98" ca="1">IF((B98&lt;&gt;"")*(F98&lt;&gt;0),COUNTA(_xlfn._xlws.FILTER(Table2[late],(Table2[ID]=B98)*(Table2[late]="yes")*(ISNUMBER(MATCH(Table2[att_date],INDIRECT(_xlfn.TEXTJOIN(,TRUE,"Fridays!A1:A",TEXT(Table35[حساب الحضور من اخر عدد مرات],"#"))),0)))))/F98,"")</f>
        <v/>
      </c>
      <c r="I98" s="77" t="str">
        <f>IF(B98&lt;&gt;"",_xlfn.XLOOKUP(B98,Table1[ID],Table1[tel2]),"")</f>
        <v/>
      </c>
      <c r="J98" s="77" t="str">
        <f>IF($B98&lt;&gt;"",_xlfn.XLOOKUP(B98,Table1[ID],Table1[address1]),"")</f>
        <v/>
      </c>
      <c r="K98" s="77" t="str">
        <f>IF($B98&lt;&gt;"",_xlfn.XLOOKUP(B98,Table1[ID],Table1[address2]),"")</f>
        <v/>
      </c>
      <c r="L98" s="77" t="str">
        <f>IF($B98&lt;&gt;"",_xlfn.XLOOKUP(B98,Table1[ID],Table1[address3]),"")</f>
        <v/>
      </c>
      <c r="M98" s="77" t="str">
        <f>IF($B98&lt;&gt;"",_xlfn.XLOOKUP(B98,Table1[ID],Table1[address4]),"")</f>
        <v/>
      </c>
      <c r="N98" s="77" t="str">
        <f>IF($B98&lt;&gt;"",_xlfn.XLOOKUP(B98,Table1[ID],Table1[address5]),"")</f>
        <v/>
      </c>
      <c r="O98" s="77" t="str">
        <f>IF($B98&lt;&gt;"",_xlfn.XLOOKUP(B98,Table1[ID],Table1[address7]),"")</f>
        <v/>
      </c>
      <c r="P98" s="77" t="str">
        <f>IF($B98&lt;&gt;"",_xlfn.XLOOKUP(B98,Table1[ID],Table1[address6]),"")</f>
        <v/>
      </c>
      <c r="Q98" s="76" t="str">
        <f>IF($B98&lt;&gt;"",_xlfn.XLOOKUP(B98,Table1[ID],Table1[bdate]),"")</f>
        <v/>
      </c>
      <c r="R98" s="77" t="str">
        <f>IF($B98&lt;&gt;"",_xlfn.XLOOKUP(B98,Table1[ID],Table1[con_father]),"")</f>
        <v/>
      </c>
      <c r="S98" s="77" t="str">
        <f>IF($B98&lt;&gt;"",_xlfn.XLOOKUP(B98,Table1[ID],Table1[notes]),"")</f>
        <v/>
      </c>
    </row>
    <row r="99" spans="1:19" s="3" customFormat="1">
      <c r="A99" s="72" t="str">
        <f>IF(B99&lt;&gt;"",IF(_xlfn.XLOOKUP(TEXT(B99,"#"),'Standard report'!$B$5:$B$505,'Standard report'!$C$5:$C$505,"nn")="Company","=HYPERLINK("&amp;""""&amp;"https://raw.githubusercontent.com/KyrillosMorgan/preparatory/main/"&amp;B99&amp;".jpg"&amp;""""&amp;",IMAGE("&amp;""""&amp;"https://raw.githubusercontent.com/KyrillosMorgan/preparatory/main/"&amp;B99&amp;".jpg"&amp;""""&amp;"))",""),"")</f>
        <v/>
      </c>
      <c r="B99" s="77"/>
      <c r="C99" s="77" t="str">
        <f>IF(B99&lt;&gt;"",_xlfn.XLOOKUP(B99,Table1[ID],Table1[fname]),"")</f>
        <v/>
      </c>
      <c r="D99" s="77" t="str">
        <f>IF(B99&lt;&gt;"",IF(_xlfn.FLOOR.MATH(B99,100)=0,"غير موزع",_xlfn.XLOOKUP(_xlfn.FLOOR.MATH(B99,100),Classes!$A$1:$A$8,Classes!$B$1:$B$8,"error")),"")</f>
        <v/>
      </c>
      <c r="E99" s="76" t="str" cm="1">
        <f t="array" ref="E99">IF((B99&lt;&gt;"")*(COUNTIF(Table2[ID],B99)&lt;&gt;0),INDEX(Attendance_sorted_S!$A$1:$CV$500,MATCH(B99,Attendance_sorted_S!$A$1:$A$500),COUNTIF(Table2[ID],B99)+1),"")</f>
        <v/>
      </c>
      <c r="F99" s="77" t="str" cm="1">
        <f t="array" aca="1" ref="F99" ca="1">IF(B99&lt;&gt;"",SUM(('Attendance table_S'!$A$2:$A$501=B99)*('Attendance table_S'!$B$2:$CW$501&lt;&gt;"")*('Attendance table_S'!$B$1:$CW$1&gt;DATE(YEAR(TODAY()),MONTH(TODAY()),DAY(TODAY())-MOD(WEEKDAY(TODAY())-6,7))-((Table35[حساب الحضور من اخر عدد مرات])*7))),"")</f>
        <v/>
      </c>
      <c r="G99" s="79" t="str" cm="1">
        <f t="array" ref="G99">IF(B99&lt;&gt;"",IF(F99*100/Table35[حساب الحضور من اخر عدد مرات]&gt;100,1,F99/Table35[حساب الحضور من اخر عدد مرات]),"")</f>
        <v/>
      </c>
      <c r="H99" s="79" t="str" cm="1">
        <f t="array" aca="1" ref="H99" ca="1">IF((B99&lt;&gt;"")*(F99&lt;&gt;0),COUNTA(_xlfn._xlws.FILTER(Table2[late],(Table2[ID]=B99)*(Table2[late]="yes")*(ISNUMBER(MATCH(Table2[att_date],INDIRECT(_xlfn.TEXTJOIN(,TRUE,"Fridays!A1:A",TEXT(Table35[حساب الحضور من اخر عدد مرات],"#"))),0)))))/F99,"")</f>
        <v/>
      </c>
      <c r="I99" s="77" t="str">
        <f>IF(B99&lt;&gt;"",_xlfn.XLOOKUP(B99,Table1[ID],Table1[tel2]),"")</f>
        <v/>
      </c>
      <c r="J99" s="77" t="str">
        <f>IF($B99&lt;&gt;"",_xlfn.XLOOKUP(B99,Table1[ID],Table1[address1]),"")</f>
        <v/>
      </c>
      <c r="K99" s="77" t="str">
        <f>IF($B99&lt;&gt;"",_xlfn.XLOOKUP(B99,Table1[ID],Table1[address2]),"")</f>
        <v/>
      </c>
      <c r="L99" s="77" t="str">
        <f>IF($B99&lt;&gt;"",_xlfn.XLOOKUP(B99,Table1[ID],Table1[address3]),"")</f>
        <v/>
      </c>
      <c r="M99" s="77" t="str">
        <f>IF($B99&lt;&gt;"",_xlfn.XLOOKUP(B99,Table1[ID],Table1[address4]),"")</f>
        <v/>
      </c>
      <c r="N99" s="77" t="str">
        <f>IF($B99&lt;&gt;"",_xlfn.XLOOKUP(B99,Table1[ID],Table1[address5]),"")</f>
        <v/>
      </c>
      <c r="O99" s="77" t="str">
        <f>IF($B99&lt;&gt;"",_xlfn.XLOOKUP(B99,Table1[ID],Table1[address7]),"")</f>
        <v/>
      </c>
      <c r="P99" s="77" t="str">
        <f>IF($B99&lt;&gt;"",_xlfn.XLOOKUP(B99,Table1[ID],Table1[address6]),"")</f>
        <v/>
      </c>
      <c r="Q99" s="76" t="str">
        <f>IF($B99&lt;&gt;"",_xlfn.XLOOKUP(B99,Table1[ID],Table1[bdate]),"")</f>
        <v/>
      </c>
      <c r="R99" s="77" t="str">
        <f>IF($B99&lt;&gt;"",_xlfn.XLOOKUP(B99,Table1[ID],Table1[con_father]),"")</f>
        <v/>
      </c>
      <c r="S99" s="77" t="str">
        <f>IF($B99&lt;&gt;"",_xlfn.XLOOKUP(B99,Table1[ID],Table1[notes]),"")</f>
        <v/>
      </c>
    </row>
    <row r="100" spans="1:19" s="3" customFormat="1">
      <c r="A100" s="72" t="str">
        <f>IF(B100&lt;&gt;"",IF(_xlfn.XLOOKUP(TEXT(B100,"#"),'Standard report'!$B$5:$B$505,'Standard report'!$C$5:$C$505,"nn")="Company","=HYPERLINK("&amp;""""&amp;"https://raw.githubusercontent.com/KyrillosMorgan/preparatory/main/"&amp;B100&amp;".jpg"&amp;""""&amp;",IMAGE("&amp;""""&amp;"https://raw.githubusercontent.com/KyrillosMorgan/preparatory/main/"&amp;B100&amp;".jpg"&amp;""""&amp;"))",""),"")</f>
        <v/>
      </c>
      <c r="B100" s="77"/>
      <c r="C100" s="77" t="str">
        <f>IF(B100&lt;&gt;"",_xlfn.XLOOKUP(B100,Table1[ID],Table1[fname]),"")</f>
        <v/>
      </c>
      <c r="D100" s="77" t="str">
        <f>IF(B100&lt;&gt;"",IF(_xlfn.FLOOR.MATH(B100,100)=0,"غير موزع",_xlfn.XLOOKUP(_xlfn.FLOOR.MATH(B100,100),Classes!$A$1:$A$8,Classes!$B$1:$B$8,"error")),"")</f>
        <v/>
      </c>
      <c r="E100" s="76" t="str" cm="1">
        <f t="array" ref="E100">IF((B100&lt;&gt;"")*(COUNTIF(Table2[ID],B100)&lt;&gt;0),INDEX(Attendance_sorted_S!$A$1:$CV$500,MATCH(B100,Attendance_sorted_S!$A$1:$A$500),COUNTIF(Table2[ID],B100)+1),"")</f>
        <v/>
      </c>
      <c r="F100" s="77" t="str" cm="1">
        <f t="array" aca="1" ref="F100" ca="1">IF(B100&lt;&gt;"",SUM(('Attendance table_S'!$A$2:$A$501=B100)*('Attendance table_S'!$B$2:$CW$501&lt;&gt;"")*('Attendance table_S'!$B$1:$CW$1&gt;DATE(YEAR(TODAY()),MONTH(TODAY()),DAY(TODAY())-MOD(WEEKDAY(TODAY())-6,7))-((Table35[حساب الحضور من اخر عدد مرات])*7))),"")</f>
        <v/>
      </c>
      <c r="G100" s="79" t="str" cm="1">
        <f t="array" ref="G100">IF(B100&lt;&gt;"",IF(F100*100/Table35[حساب الحضور من اخر عدد مرات]&gt;100,1,F100/Table35[حساب الحضور من اخر عدد مرات]),"")</f>
        <v/>
      </c>
      <c r="H100" s="79" t="str" cm="1">
        <f t="array" aca="1" ref="H100" ca="1">IF((B100&lt;&gt;"")*(F100&lt;&gt;0),COUNTA(_xlfn._xlws.FILTER(Table2[late],(Table2[ID]=B100)*(Table2[late]="yes")*(ISNUMBER(MATCH(Table2[att_date],INDIRECT(_xlfn.TEXTJOIN(,TRUE,"Fridays!A1:A",TEXT(Table35[حساب الحضور من اخر عدد مرات],"#"))),0)))))/F100,"")</f>
        <v/>
      </c>
      <c r="I100" s="77" t="str">
        <f>IF(B100&lt;&gt;"",_xlfn.XLOOKUP(B100,Table1[ID],Table1[tel2]),"")</f>
        <v/>
      </c>
      <c r="J100" s="77" t="str">
        <f>IF($B100&lt;&gt;"",_xlfn.XLOOKUP(B100,Table1[ID],Table1[address1]),"")</f>
        <v/>
      </c>
      <c r="K100" s="77" t="str">
        <f>IF($B100&lt;&gt;"",_xlfn.XLOOKUP(B100,Table1[ID],Table1[address2]),"")</f>
        <v/>
      </c>
      <c r="L100" s="77" t="str">
        <f>IF($B100&lt;&gt;"",_xlfn.XLOOKUP(B100,Table1[ID],Table1[address3]),"")</f>
        <v/>
      </c>
      <c r="M100" s="77" t="str">
        <f>IF($B100&lt;&gt;"",_xlfn.XLOOKUP(B100,Table1[ID],Table1[address4]),"")</f>
        <v/>
      </c>
      <c r="N100" s="77" t="str">
        <f>IF($B100&lt;&gt;"",_xlfn.XLOOKUP(B100,Table1[ID],Table1[address5]),"")</f>
        <v/>
      </c>
      <c r="O100" s="77" t="str">
        <f>IF($B100&lt;&gt;"",_xlfn.XLOOKUP(B100,Table1[ID],Table1[address7]),"")</f>
        <v/>
      </c>
      <c r="P100" s="77" t="str">
        <f>IF($B100&lt;&gt;"",_xlfn.XLOOKUP(B100,Table1[ID],Table1[address6]),"")</f>
        <v/>
      </c>
      <c r="Q100" s="76" t="str">
        <f>IF($B100&lt;&gt;"",_xlfn.XLOOKUP(B100,Table1[ID],Table1[bdate]),"")</f>
        <v/>
      </c>
      <c r="R100" s="77" t="str">
        <f>IF($B100&lt;&gt;"",_xlfn.XLOOKUP(B100,Table1[ID],Table1[con_father]),"")</f>
        <v/>
      </c>
      <c r="S100" s="77" t="str">
        <f>IF($B100&lt;&gt;"",_xlfn.XLOOKUP(B100,Table1[ID],Table1[notes]),"")</f>
        <v/>
      </c>
    </row>
  </sheetData>
  <mergeCells count="1">
    <mergeCell ref="J3:P3"/>
  </mergeCells>
  <conditionalFormatting sqref="E5:E100">
    <cfRule type="expression" dxfId="7" priority="8">
      <formula>(E5="")*(B5&lt;&gt;"")</formula>
    </cfRule>
  </conditionalFormatting>
  <conditionalFormatting sqref="F5:F100">
    <cfRule type="colorScale" priority="7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G5:G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H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I5:I100">
    <cfRule type="expression" dxfId="6" priority="9" stopIfTrue="1">
      <formula>($B5&lt;&gt;"")*($I5="")*(#REF!="")*(#REF!="")*(#REF!="")</formula>
    </cfRule>
  </conditionalFormatting>
  <conditionalFormatting sqref="I5:R100">
    <cfRule type="expression" dxfId="5" priority="5">
      <formula>($B5&lt;&gt;"")*(I5="")</formula>
    </cfRule>
  </conditionalFormatting>
  <conditionalFormatting sqref="P5:P100">
    <cfRule type="expression" dxfId="4" priority="4">
      <formula>(B5&lt;&gt;"")*(P5="الزيتون")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T475" zoomScale="61" workbookViewId="0">
      <selection activeCell="BW477" sqref="BW477"/>
    </sheetView>
  </sheetViews>
  <sheetFormatPr defaultRowHeight="18.75"/>
  <cols>
    <col min="1" max="1" width="8.85546875" customWidth="1"/>
    <col min="2" max="2" width="23.42578125" style="39" customWidth="1"/>
    <col min="3" max="102" width="10.7109375" style="3" customWidth="1"/>
  </cols>
  <sheetData>
    <row r="1" spans="1:102" s="5" customFormat="1">
      <c r="A1" s="5" t="s">
        <v>0</v>
      </c>
      <c r="B1" s="38" t="s">
        <v>1415</v>
      </c>
      <c r="C1" s="36" cm="1">
        <f t="array" aca="1" ref="C1:CX1" ca="1">_xlfn.ANCHORARRAY('Attendance table'!B1)</f>
        <v>45289</v>
      </c>
      <c r="D1" s="36">
        <f ca="1"/>
        <v>45282</v>
      </c>
      <c r="E1" s="36">
        <f ca="1"/>
        <v>45275</v>
      </c>
      <c r="F1" s="36">
        <f ca="1"/>
        <v>45268</v>
      </c>
      <c r="G1" s="36">
        <f ca="1"/>
        <v>45261</v>
      </c>
      <c r="H1" s="36">
        <f ca="1"/>
        <v>45254</v>
      </c>
      <c r="I1" s="36">
        <f ca="1"/>
        <v>45247</v>
      </c>
      <c r="J1" s="36">
        <f ca="1"/>
        <v>45240</v>
      </c>
      <c r="K1" s="36">
        <f ca="1"/>
        <v>45233</v>
      </c>
      <c r="L1" s="36">
        <f ca="1"/>
        <v>45226</v>
      </c>
      <c r="M1" s="36">
        <f ca="1"/>
        <v>45219</v>
      </c>
      <c r="N1" s="36">
        <f ca="1"/>
        <v>45212</v>
      </c>
      <c r="O1" s="36">
        <f ca="1"/>
        <v>45205</v>
      </c>
      <c r="P1" s="36">
        <f ca="1"/>
        <v>45198</v>
      </c>
      <c r="Q1" s="36">
        <f ca="1"/>
        <v>45191</v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97">_xlfn.ANCHORARRAY('Attendance table'!A2)</f>
        <v>113</v>
      </c>
      <c r="B2" s="39" t="str" cm="1">
        <f t="array" ref="B2:B297">_xlfn.XLOOKUP(_xlfn.ANCHORARRAY(A2),Table1[ID],Table1[fname])</f>
        <v>اوليفر مجدي سمير</v>
      </c>
      <c r="C2" s="37" t="str" cm="1">
        <f t="array" aca="1" ref="C2:CX501" ca="1">IF('Attendance table'!B2:CW501="•","✔️","")</f>
        <v>✔️</v>
      </c>
      <c r="D2" s="37" t="str">
        <f ca="1"/>
        <v/>
      </c>
      <c r="E2" s="37" t="str">
        <f ca="1"/>
        <v/>
      </c>
      <c r="F2" s="37" t="str">
        <f ca="1"/>
        <v/>
      </c>
      <c r="G2" s="37" t="str">
        <f ca="1"/>
        <v/>
      </c>
      <c r="H2" s="37" t="str">
        <f ca="1"/>
        <v/>
      </c>
      <c r="I2" s="37" t="str">
        <f ca="1"/>
        <v/>
      </c>
      <c r="J2" s="37" t="str">
        <f ca="1"/>
        <v/>
      </c>
      <c r="K2" s="37" t="str">
        <f ca="1"/>
        <v/>
      </c>
      <c r="L2" s="37" t="str">
        <f ca="1"/>
        <v>✔️</v>
      </c>
      <c r="M2" s="37" t="str">
        <f ca="1"/>
        <v/>
      </c>
      <c r="N2" s="37" t="str">
        <f ca="1"/>
        <v/>
      </c>
      <c r="O2" s="37" t="str">
        <f ca="1"/>
        <v/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114</v>
      </c>
      <c r="B3" s="39" t="str">
        <v>بافلي جورج منير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115</v>
      </c>
      <c r="B4" s="39" t="str">
        <v>بافلي سامر سمير</v>
      </c>
      <c r="C4" s="37" t="str">
        <f ca="1"/>
        <v/>
      </c>
      <c r="D4" s="37" t="str">
        <f ca="1"/>
        <v/>
      </c>
      <c r="E4" s="37" t="str">
        <f ca="1"/>
        <v/>
      </c>
      <c r="F4" s="37" t="str">
        <f ca="1"/>
        <v/>
      </c>
      <c r="G4" s="37" t="str">
        <f ca="1"/>
        <v/>
      </c>
      <c r="H4" s="37" t="str">
        <f ca="1"/>
        <v>✔️</v>
      </c>
      <c r="I4" s="37" t="str">
        <f ca="1"/>
        <v>✔️</v>
      </c>
      <c r="J4" s="37" t="str">
        <f ca="1"/>
        <v/>
      </c>
      <c r="K4" s="37" t="str">
        <f ca="1"/>
        <v/>
      </c>
      <c r="L4" s="37" t="str">
        <f ca="1"/>
        <v>✔️</v>
      </c>
      <c r="M4" s="37" t="str">
        <f ca="1"/>
        <v/>
      </c>
      <c r="N4" s="37" t="str">
        <f ca="1"/>
        <v/>
      </c>
      <c r="O4" s="37" t="str">
        <f ca="1"/>
        <v/>
      </c>
      <c r="P4" s="37" t="str">
        <f ca="1"/>
        <v/>
      </c>
      <c r="Q4" s="37" t="str">
        <f ca="1"/>
        <v/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116</v>
      </c>
      <c r="B5" s="39" t="str">
        <v>بولا بيشوي جمال</v>
      </c>
      <c r="C5" s="37" t="str">
        <f ca="1"/>
        <v>✔️</v>
      </c>
      <c r="D5" s="37" t="str">
        <f ca="1"/>
        <v>✔️</v>
      </c>
      <c r="E5" s="37" t="str">
        <f ca="1"/>
        <v/>
      </c>
      <c r="F5" s="37" t="str">
        <f ca="1"/>
        <v>✔️</v>
      </c>
      <c r="G5" s="37" t="str">
        <f ca="1"/>
        <v>✔️</v>
      </c>
      <c r="H5" s="37" t="str">
        <f ca="1"/>
        <v>✔️</v>
      </c>
      <c r="I5" s="37" t="str">
        <f ca="1"/>
        <v/>
      </c>
      <c r="J5" s="37" t="str">
        <f ca="1"/>
        <v>✔️</v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/>
      </c>
      <c r="O5" s="37" t="str">
        <f ca="1"/>
        <v/>
      </c>
      <c r="P5" s="37" t="str">
        <f ca="1"/>
        <v/>
      </c>
      <c r="Q5" s="37" t="str">
        <f ca="1"/>
        <v/>
      </c>
      <c r="R5" s="37" t="str">
        <f ca="1"/>
        <v/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118</v>
      </c>
      <c r="B6" s="39" t="str">
        <v>بولا هاني رزق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/>
      </c>
      <c r="G6" s="37" t="str">
        <f ca="1"/>
        <v/>
      </c>
      <c r="H6" s="37" t="str">
        <f ca="1"/>
        <v/>
      </c>
      <c r="I6" s="37" t="str">
        <f ca="1"/>
        <v/>
      </c>
      <c r="J6" s="37" t="str">
        <f ca="1"/>
        <v/>
      </c>
      <c r="K6" s="37" t="str">
        <f ca="1"/>
        <v/>
      </c>
      <c r="L6" s="37" t="str">
        <f ca="1"/>
        <v/>
      </c>
      <c r="M6" s="37" t="str">
        <f ca="1"/>
        <v/>
      </c>
      <c r="N6" s="37" t="str">
        <f ca="1"/>
        <v/>
      </c>
      <c r="O6" s="37" t="str">
        <f ca="1"/>
        <v/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119</v>
      </c>
      <c r="B7" s="39" t="str">
        <v>بيتر باسم قديس</v>
      </c>
      <c r="C7" s="37" t="str">
        <f ca="1"/>
        <v/>
      </c>
      <c r="D7" s="37" t="str">
        <f ca="1"/>
        <v/>
      </c>
      <c r="E7" s="37" t="str">
        <f ca="1"/>
        <v/>
      </c>
      <c r="F7" s="37" t="str">
        <f ca="1"/>
        <v>✔️</v>
      </c>
      <c r="G7" s="37" t="str">
        <f ca="1"/>
        <v/>
      </c>
      <c r="H7" s="37" t="str">
        <f ca="1"/>
        <v/>
      </c>
      <c r="I7" s="37" t="str">
        <f ca="1"/>
        <v/>
      </c>
      <c r="J7" s="37" t="str">
        <f ca="1"/>
        <v/>
      </c>
      <c r="K7" s="37" t="str">
        <f ca="1"/>
        <v/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120</v>
      </c>
      <c r="B8" s="39" t="str">
        <v>بيتر هاني جرجس</v>
      </c>
      <c r="C8" s="37" t="str">
        <f ca="1"/>
        <v/>
      </c>
      <c r="D8" s="37" t="str">
        <f ca="1"/>
        <v/>
      </c>
      <c r="E8" s="37" t="str">
        <f ca="1"/>
        <v>✔️</v>
      </c>
      <c r="F8" s="37" t="str">
        <f ca="1"/>
        <v/>
      </c>
      <c r="G8" s="37" t="str">
        <f ca="1"/>
        <v>✔️</v>
      </c>
      <c r="H8" s="37" t="str">
        <f ca="1"/>
        <v>✔️</v>
      </c>
      <c r="I8" s="37" t="str">
        <f ca="1"/>
        <v>✔️</v>
      </c>
      <c r="J8" s="37" t="str">
        <f ca="1"/>
        <v/>
      </c>
      <c r="K8" s="37" t="str">
        <f ca="1"/>
        <v/>
      </c>
      <c r="L8" s="37" t="str">
        <f ca="1"/>
        <v/>
      </c>
      <c r="M8" s="37" t="str">
        <f ca="1"/>
        <v/>
      </c>
      <c r="N8" s="37" t="str">
        <f ca="1"/>
        <v/>
      </c>
      <c r="O8" s="37" t="str">
        <f ca="1"/>
        <v/>
      </c>
      <c r="P8" s="37" t="str">
        <f ca="1"/>
        <v/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121</v>
      </c>
      <c r="B9" s="39" t="str">
        <v>بيشوي جرجس صابر</v>
      </c>
      <c r="C9" s="37" t="str">
        <f ca="1"/>
        <v/>
      </c>
      <c r="D9" s="37" t="str">
        <f ca="1"/>
        <v>✔️</v>
      </c>
      <c r="E9" s="37" t="str">
        <f ca="1"/>
        <v/>
      </c>
      <c r="F9" s="37" t="str">
        <f ca="1"/>
        <v>✔️</v>
      </c>
      <c r="G9" s="37" t="str">
        <f ca="1"/>
        <v/>
      </c>
      <c r="H9" s="37" t="str">
        <f ca="1"/>
        <v/>
      </c>
      <c r="I9" s="37" t="str">
        <f ca="1"/>
        <v/>
      </c>
      <c r="J9" s="37" t="str">
        <f ca="1"/>
        <v/>
      </c>
      <c r="K9" s="37" t="str">
        <f ca="1"/>
        <v/>
      </c>
      <c r="L9" s="37" t="str">
        <f ca="1"/>
        <v/>
      </c>
      <c r="M9" s="37" t="str">
        <f ca="1"/>
        <v/>
      </c>
      <c r="N9" s="37" t="str">
        <f ca="1"/>
        <v/>
      </c>
      <c r="O9" s="37" t="str">
        <f ca="1"/>
        <v/>
      </c>
      <c r="P9" s="37" t="str">
        <f ca="1"/>
        <v/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122</v>
      </c>
      <c r="B10" s="39" t="str">
        <v>توماس ايهاب سمير شحاته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>✔️</v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>✔️</v>
      </c>
      <c r="M10" s="37" t="str">
        <f ca="1"/>
        <v/>
      </c>
      <c r="N10" s="37" t="str">
        <f ca="1"/>
        <v/>
      </c>
      <c r="O10" s="37" t="str">
        <f ca="1"/>
        <v/>
      </c>
      <c r="P10" s="37" t="str">
        <f ca="1"/>
        <v/>
      </c>
      <c r="Q10" s="37" t="str">
        <f ca="1"/>
        <v/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123</v>
      </c>
      <c r="B11" s="39" t="str">
        <v>جوفاني امير انور روفائيل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>✔️</v>
      </c>
      <c r="G11" s="37" t="str">
        <f ca="1"/>
        <v/>
      </c>
      <c r="H11" s="37" t="str">
        <f ca="1"/>
        <v>✔️</v>
      </c>
      <c r="I11" s="37" t="str">
        <f ca="1"/>
        <v/>
      </c>
      <c r="J11" s="37" t="str">
        <f ca="1"/>
        <v>✔️</v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/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124</v>
      </c>
      <c r="B12" s="39" t="str">
        <v>جوليوس جمال سعيد</v>
      </c>
      <c r="C12" s="37" t="str">
        <f ca="1"/>
        <v/>
      </c>
      <c r="D12" s="37" t="str">
        <f ca="1"/>
        <v/>
      </c>
      <c r="E12" s="37" t="str">
        <f ca="1"/>
        <v/>
      </c>
      <c r="F12" s="37" t="str">
        <f ca="1"/>
        <v/>
      </c>
      <c r="G12" s="37" t="str">
        <f ca="1"/>
        <v/>
      </c>
      <c r="H12" s="37" t="str">
        <f ca="1"/>
        <v/>
      </c>
      <c r="I12" s="37" t="str">
        <f ca="1"/>
        <v/>
      </c>
      <c r="J12" s="37" t="str">
        <f ca="1"/>
        <v/>
      </c>
      <c r="K12" s="37" t="str">
        <f ca="1"/>
        <v/>
      </c>
      <c r="L12" s="37" t="str">
        <f ca="1"/>
        <v/>
      </c>
      <c r="M12" s="37" t="str">
        <f ca="1"/>
        <v/>
      </c>
      <c r="N12" s="37" t="str">
        <f ca="1"/>
        <v/>
      </c>
      <c r="O12" s="37" t="str">
        <f ca="1"/>
        <v/>
      </c>
      <c r="P12" s="37" t="str">
        <f ca="1"/>
        <v/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125</v>
      </c>
      <c r="B13" s="39" t="str">
        <v>ديفيد لطفي تادرس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126</v>
      </c>
      <c r="B14" s="39" t="str">
        <v>ريمون شفيق سمير</v>
      </c>
      <c r="C14" s="37" t="str">
        <f ca="1"/>
        <v>✔️</v>
      </c>
      <c r="D14" s="37" t="str">
        <f ca="1"/>
        <v/>
      </c>
      <c r="E14" s="37" t="str">
        <f ca="1"/>
        <v/>
      </c>
      <c r="F14" s="37" t="str">
        <f ca="1"/>
        <v/>
      </c>
      <c r="G14" s="37" t="str">
        <f ca="1"/>
        <v/>
      </c>
      <c r="H14" s="37" t="str">
        <f ca="1"/>
        <v/>
      </c>
      <c r="I14" s="37" t="str">
        <f ca="1"/>
        <v/>
      </c>
      <c r="J14" s="37" t="str">
        <f ca="1"/>
        <v/>
      </c>
      <c r="K14" s="37" t="str">
        <f ca="1"/>
        <v>✔️</v>
      </c>
      <c r="L14" s="37" t="str">
        <f ca="1"/>
        <v/>
      </c>
      <c r="M14" s="37" t="str">
        <f ca="1"/>
        <v/>
      </c>
      <c r="N14" s="37" t="str">
        <f ca="1"/>
        <v/>
      </c>
      <c r="O14" s="37" t="str">
        <f ca="1"/>
        <v/>
      </c>
      <c r="P14" s="37" t="str">
        <f ca="1"/>
        <v/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127</v>
      </c>
      <c r="B15" s="39" t="str">
        <v>ستيفن اسحاق عزت</v>
      </c>
      <c r="C15" s="37" t="str">
        <f ca="1"/>
        <v/>
      </c>
      <c r="D15" s="37" t="str">
        <f ca="1"/>
        <v/>
      </c>
      <c r="E15" s="37" t="str">
        <f ca="1"/>
        <v/>
      </c>
      <c r="F15" s="37" t="str">
        <f ca="1"/>
        <v/>
      </c>
      <c r="G15" s="37" t="str">
        <f ca="1"/>
        <v/>
      </c>
      <c r="H15" s="37" t="str">
        <f ca="1"/>
        <v/>
      </c>
      <c r="I15" s="37" t="str">
        <f ca="1"/>
        <v/>
      </c>
      <c r="J15" s="37" t="str">
        <f ca="1"/>
        <v>✔️</v>
      </c>
      <c r="K15" s="37" t="str">
        <f ca="1"/>
        <v/>
      </c>
      <c r="L15" s="37" t="str">
        <f ca="1"/>
        <v/>
      </c>
      <c r="M15" s="37" t="str">
        <f ca="1"/>
        <v/>
      </c>
      <c r="N15" s="37" t="str">
        <f ca="1"/>
        <v/>
      </c>
      <c r="O15" s="37" t="str">
        <f ca="1"/>
        <v/>
      </c>
      <c r="P15" s="37" t="str">
        <f ca="1"/>
        <v/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128</v>
      </c>
      <c r="B16" s="39" t="str">
        <v>كارلوس شنودة تادرس</v>
      </c>
      <c r="C16" s="37" t="str">
        <f ca="1"/>
        <v>✔️</v>
      </c>
      <c r="D16" s="37" t="str">
        <f ca="1"/>
        <v>✔️</v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>✔️</v>
      </c>
      <c r="N16" s="37" t="str">
        <f ca="1"/>
        <v/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129</v>
      </c>
      <c r="B17" s="39" t="str">
        <v>مارك روماني القمص دوماديوس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>✔️</v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/>
      </c>
      <c r="L17" s="37" t="str">
        <f ca="1"/>
        <v/>
      </c>
      <c r="M17" s="37" t="str">
        <f ca="1"/>
        <v>✔️</v>
      </c>
      <c r="N17" s="37" t="str">
        <f ca="1"/>
        <v/>
      </c>
      <c r="O17" s="37" t="str">
        <f ca="1"/>
        <v/>
      </c>
      <c r="P17" s="37" t="str">
        <f ca="1"/>
        <v/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130</v>
      </c>
      <c r="B18" s="39" t="str">
        <v>مارك وجدي فكري</v>
      </c>
      <c r="C18" s="37" t="str">
        <f ca="1"/>
        <v/>
      </c>
      <c r="D18" s="37" t="str">
        <f ca="1"/>
        <v/>
      </c>
      <c r="E18" s="37" t="str">
        <f ca="1"/>
        <v/>
      </c>
      <c r="F18" s="37" t="str">
        <f ca="1"/>
        <v/>
      </c>
      <c r="G18" s="37" t="str">
        <f ca="1"/>
        <v/>
      </c>
      <c r="H18" s="37" t="str">
        <f ca="1"/>
        <v/>
      </c>
      <c r="I18" s="37" t="str">
        <f ca="1"/>
        <v/>
      </c>
      <c r="J18" s="37" t="str">
        <f ca="1"/>
        <v/>
      </c>
      <c r="K18" s="37" t="str">
        <f ca="1"/>
        <v/>
      </c>
      <c r="L18" s="37" t="str">
        <f ca="1"/>
        <v/>
      </c>
      <c r="M18" s="37" t="str">
        <f ca="1"/>
        <v/>
      </c>
      <c r="N18" s="37" t="str">
        <f ca="1"/>
        <v/>
      </c>
      <c r="O18" s="37" t="str">
        <f ca="1"/>
        <v/>
      </c>
      <c r="P18" s="37" t="str">
        <f ca="1"/>
        <v/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131</v>
      </c>
      <c r="B19" s="39" t="str">
        <v>ماريو مجدي مكرم</v>
      </c>
      <c r="C19" s="37" t="str">
        <f ca="1"/>
        <v/>
      </c>
      <c r="D19" s="37" t="str">
        <f ca="1"/>
        <v/>
      </c>
      <c r="E19" s="37" t="str">
        <f ca="1"/>
        <v/>
      </c>
      <c r="F19" s="37" t="str">
        <f ca="1"/>
        <v/>
      </c>
      <c r="G19" s="37" t="str">
        <f ca="1"/>
        <v/>
      </c>
      <c r="H19" s="37" t="str">
        <f ca="1"/>
        <v/>
      </c>
      <c r="I19" s="37" t="str">
        <f ca="1"/>
        <v/>
      </c>
      <c r="J19" s="37" t="str">
        <f ca="1"/>
        <v/>
      </c>
      <c r="K19" s="37" t="str">
        <f ca="1"/>
        <v/>
      </c>
      <c r="L19" s="37" t="str">
        <f ca="1"/>
        <v/>
      </c>
      <c r="M19" s="37" t="str">
        <f ca="1"/>
        <v/>
      </c>
      <c r="N19" s="37" t="str">
        <f ca="1"/>
        <v/>
      </c>
      <c r="O19" s="37" t="str">
        <f ca="1"/>
        <v/>
      </c>
      <c r="P19" s="37" t="str">
        <f ca="1"/>
        <v/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132</v>
      </c>
      <c r="B20" s="39" t="str">
        <v>مقار روماني رسلة</v>
      </c>
      <c r="C20" s="37" t="str">
        <f ca="1"/>
        <v/>
      </c>
      <c r="D20" s="37" t="str">
        <f ca="1"/>
        <v/>
      </c>
      <c r="E20" s="37" t="str">
        <f ca="1"/>
        <v/>
      </c>
      <c r="F20" s="37" t="str">
        <f ca="1"/>
        <v/>
      </c>
      <c r="G20" s="37" t="str">
        <f ca="1"/>
        <v/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/>
      </c>
      <c r="N20" s="37" t="str">
        <f ca="1"/>
        <v/>
      </c>
      <c r="O20" s="37" t="str">
        <f ca="1"/>
        <v/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133</v>
      </c>
      <c r="B21" s="39" t="str">
        <v>ميخائيل جرجس محروس</v>
      </c>
      <c r="C21" s="37" t="str">
        <f ca="1"/>
        <v/>
      </c>
      <c r="D21" s="37" t="str">
        <f ca="1"/>
        <v/>
      </c>
      <c r="E21" s="37" t="str">
        <f ca="1"/>
        <v/>
      </c>
      <c r="F21" s="37" t="str">
        <f ca="1"/>
        <v>✔️</v>
      </c>
      <c r="G21" s="37" t="str">
        <f ca="1"/>
        <v/>
      </c>
      <c r="H21" s="37" t="str">
        <f ca="1"/>
        <v/>
      </c>
      <c r="I21" s="37" t="str">
        <f ca="1"/>
        <v/>
      </c>
      <c r="J21" s="37" t="str">
        <f ca="1"/>
        <v/>
      </c>
      <c r="K21" s="37" t="str">
        <f ca="1"/>
        <v/>
      </c>
      <c r="L21" s="37" t="str">
        <f ca="1"/>
        <v/>
      </c>
      <c r="M21" s="37" t="str">
        <f ca="1"/>
        <v/>
      </c>
      <c r="N21" s="37" t="str">
        <f ca="1"/>
        <v/>
      </c>
      <c r="O21" s="37" t="str">
        <f ca="1"/>
        <v/>
      </c>
      <c r="P21" s="37" t="str">
        <f ca="1"/>
        <v/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134</v>
      </c>
      <c r="B22" s="39" t="str">
        <v>مينا عاطف داوود</v>
      </c>
      <c r="C22" s="37" t="str">
        <f ca="1"/>
        <v/>
      </c>
      <c r="D22" s="37" t="str">
        <f ca="1"/>
        <v/>
      </c>
      <c r="E22" s="37" t="str">
        <f ca="1"/>
        <v/>
      </c>
      <c r="F22" s="37" t="str">
        <f ca="1"/>
        <v/>
      </c>
      <c r="G22" s="37" t="str">
        <f ca="1"/>
        <v/>
      </c>
      <c r="H22" s="37" t="str">
        <f ca="1"/>
        <v/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/>
      </c>
      <c r="N22" s="37" t="str">
        <f ca="1"/>
        <v/>
      </c>
      <c r="O22" s="37" t="str">
        <f ca="1"/>
        <v/>
      </c>
      <c r="P22" s="37" t="str">
        <f ca="1"/>
        <v/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135</v>
      </c>
      <c r="B23" s="39" t="str">
        <v>مينا وائل منير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/>
      </c>
      <c r="G23" s="37" t="str">
        <f ca="1"/>
        <v/>
      </c>
      <c r="H23" s="37" t="str">
        <f ca="1"/>
        <v/>
      </c>
      <c r="I23" s="37" t="str">
        <f ca="1"/>
        <v/>
      </c>
      <c r="J23" s="37" t="str">
        <f ca="1"/>
        <v/>
      </c>
      <c r="K23" s="37" t="str">
        <f ca="1"/>
        <v/>
      </c>
      <c r="L23" s="37" t="str">
        <f ca="1"/>
        <v/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136</v>
      </c>
      <c r="B24" s="39" t="str">
        <v>يوليوس بطرس تادرس</v>
      </c>
      <c r="C24" s="37" t="str">
        <f ca="1"/>
        <v/>
      </c>
      <c r="D24" s="37" t="str">
        <f ca="1"/>
        <v/>
      </c>
      <c r="E24" s="37" t="str">
        <f ca="1"/>
        <v/>
      </c>
      <c r="F24" s="37" t="str">
        <f ca="1"/>
        <v/>
      </c>
      <c r="G24" s="37" t="str">
        <f ca="1"/>
        <v/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/>
      </c>
      <c r="M24" s="37" t="str">
        <f ca="1"/>
        <v/>
      </c>
      <c r="N24" s="37" t="str">
        <f ca="1"/>
        <v/>
      </c>
      <c r="O24" s="37" t="str">
        <f ca="1"/>
        <v/>
      </c>
      <c r="P24" s="37" t="str">
        <f ca="1"/>
        <v/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137</v>
      </c>
      <c r="B25" s="39" t="str">
        <v>بافلي عماد لمعي توماس</v>
      </c>
      <c r="C25" s="37" t="str">
        <f ca="1"/>
        <v/>
      </c>
      <c r="D25" s="37" t="str">
        <f ca="1"/>
        <v>✔️</v>
      </c>
      <c r="E25" s="37" t="str">
        <f ca="1"/>
        <v>✔️</v>
      </c>
      <c r="F25" s="37" t="str">
        <f ca="1"/>
        <v>✔️</v>
      </c>
      <c r="G25" s="37" t="str">
        <f ca="1"/>
        <v>✔️</v>
      </c>
      <c r="H25" s="37" t="str">
        <f ca="1"/>
        <v/>
      </c>
      <c r="I25" s="37" t="str">
        <f ca="1"/>
        <v/>
      </c>
      <c r="J25" s="37" t="str">
        <f ca="1"/>
        <v/>
      </c>
      <c r="K25" s="37" t="str">
        <f ca="1"/>
        <v>✔️</v>
      </c>
      <c r="L25" s="37" t="str">
        <f ca="1"/>
        <v/>
      </c>
      <c r="M25" s="37" t="str">
        <f ca="1"/>
        <v>✔️</v>
      </c>
      <c r="N25" s="37" t="str">
        <f ca="1"/>
        <v/>
      </c>
      <c r="O25" s="37" t="str">
        <f ca="1"/>
        <v/>
      </c>
      <c r="P25" s="37" t="str">
        <f ca="1"/>
        <v/>
      </c>
      <c r="Q25" s="37" t="str">
        <f ca="1"/>
        <v/>
      </c>
      <c r="R25" s="37" t="str">
        <f ca="1"/>
        <v/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138</v>
      </c>
      <c r="B26" s="39" t="str">
        <v>كيرلس روماني امين ‏ حبيب</v>
      </c>
      <c r="C26" s="37" t="str">
        <f ca="1"/>
        <v>✔️</v>
      </c>
      <c r="D26" s="37" t="str">
        <f ca="1"/>
        <v>✔️</v>
      </c>
      <c r="E26" s="37" t="str">
        <f ca="1"/>
        <v/>
      </c>
      <c r="F26" s="37" t="str">
        <f ca="1"/>
        <v/>
      </c>
      <c r="G26" s="37" t="str">
        <f ca="1"/>
        <v>✔️</v>
      </c>
      <c r="H26" s="37" t="str">
        <f ca="1"/>
        <v>✔️</v>
      </c>
      <c r="I26" s="37" t="str">
        <f ca="1"/>
        <v/>
      </c>
      <c r="J26" s="37" t="str">
        <f ca="1"/>
        <v>✔️</v>
      </c>
      <c r="K26" s="37" t="str">
        <f ca="1"/>
        <v>✔️</v>
      </c>
      <c r="L26" s="37" t="str">
        <f ca="1"/>
        <v/>
      </c>
      <c r="M26" s="37" t="str">
        <f ca="1"/>
        <v>✔️</v>
      </c>
      <c r="N26" s="37" t="str">
        <f ca="1"/>
        <v/>
      </c>
      <c r="O26" s="37" t="str">
        <f ca="1"/>
        <v/>
      </c>
      <c r="P26" s="37" t="str">
        <f ca="1"/>
        <v/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139</v>
      </c>
      <c r="B27" s="39" t="str">
        <v xml:space="preserve">انطونيوس باسم وليم </v>
      </c>
      <c r="C27" s="37" t="str">
        <f ca="1"/>
        <v>✔️</v>
      </c>
      <c r="D27" s="37" t="str">
        <f ca="1"/>
        <v>✔️</v>
      </c>
      <c r="E27" s="37" t="str">
        <f ca="1"/>
        <v/>
      </c>
      <c r="F27" s="37" t="str">
        <f ca="1"/>
        <v>✔️</v>
      </c>
      <c r="G27" s="37" t="str">
        <f ca="1"/>
        <v>✔️</v>
      </c>
      <c r="H27" s="37" t="str">
        <f ca="1"/>
        <v>✔️</v>
      </c>
      <c r="I27" s="37" t="str">
        <f ca="1"/>
        <v/>
      </c>
      <c r="J27" s="37" t="str">
        <f ca="1"/>
        <v/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/>
      </c>
      <c r="O27" s="37" t="str">
        <f ca="1"/>
        <v/>
      </c>
      <c r="P27" s="37" t="str">
        <f ca="1"/>
        <v/>
      </c>
      <c r="Q27" s="37" t="str">
        <f ca="1"/>
        <v/>
      </c>
      <c r="R27" s="37" t="str">
        <f ca="1"/>
        <v/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140</v>
      </c>
      <c r="B28" s="39" t="str">
        <v>يوسف سامح جميل</v>
      </c>
      <c r="C28" s="37" t="str">
        <f ca="1"/>
        <v>✔️</v>
      </c>
      <c r="D28" s="37" t="str">
        <f ca="1"/>
        <v/>
      </c>
      <c r="E28" s="37" t="str">
        <f ca="1"/>
        <v/>
      </c>
      <c r="F28" s="37" t="str">
        <f ca="1"/>
        <v/>
      </c>
      <c r="G28" s="37" t="str">
        <f ca="1"/>
        <v>✔️</v>
      </c>
      <c r="H28" s="37" t="str">
        <f ca="1"/>
        <v>✔️</v>
      </c>
      <c r="I28" s="37" t="str">
        <f ca="1"/>
        <v/>
      </c>
      <c r="J28" s="37" t="str">
        <f ca="1"/>
        <v/>
      </c>
      <c r="K28" s="37" t="str">
        <f ca="1"/>
        <v>✔️</v>
      </c>
      <c r="L28" s="37" t="str">
        <f ca="1"/>
        <v/>
      </c>
      <c r="M28" s="37" t="str">
        <f ca="1"/>
        <v/>
      </c>
      <c r="N28" s="37" t="str">
        <f ca="1"/>
        <v/>
      </c>
      <c r="O28" s="37" t="str">
        <f ca="1"/>
        <v/>
      </c>
      <c r="P28" s="37" t="str">
        <f ca="1"/>
        <v/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A29">
        <v>141</v>
      </c>
      <c r="B29" s="39" t="str">
        <v>جون اشرف فاروق</v>
      </c>
      <c r="C29" s="37" t="str">
        <f ca="1"/>
        <v>✔️</v>
      </c>
      <c r="D29" s="37" t="str">
        <f ca="1"/>
        <v>✔️</v>
      </c>
      <c r="E29" s="37" t="str">
        <f ca="1"/>
        <v/>
      </c>
      <c r="F29" s="37" t="str">
        <f ca="1"/>
        <v>✔️</v>
      </c>
      <c r="G29" s="37" t="str">
        <f ca="1"/>
        <v>✔️</v>
      </c>
      <c r="H29" s="37" t="str">
        <f ca="1"/>
        <v>✔️</v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A30">
        <v>210</v>
      </c>
      <c r="B30" s="39" t="str">
        <v xml:space="preserve">ابرام جرجس سعيد </v>
      </c>
      <c r="C30" s="37" t="str">
        <f ca="1"/>
        <v>✔️</v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>✔️</v>
      </c>
      <c r="K30" s="37" t="str">
        <f ca="1"/>
        <v>✔️</v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A31">
        <v>211</v>
      </c>
      <c r="B31" s="39" t="str">
        <v>امير عادل جرجس حنا</v>
      </c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>✔️</v>
      </c>
      <c r="I31" s="37" t="str">
        <f ca="1"/>
        <v>✔️</v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A32">
        <v>212</v>
      </c>
      <c r="B32" s="39" t="str">
        <v>باتريك اشرف</v>
      </c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1:102" ht="21">
      <c r="A33">
        <v>214</v>
      </c>
      <c r="B33" s="39" t="str">
        <v xml:space="preserve">بولا هاني جرجس </v>
      </c>
      <c r="C33" s="37" t="str">
        <f ca="1"/>
        <v/>
      </c>
      <c r="D33" s="37" t="str">
        <f ca="1"/>
        <v/>
      </c>
      <c r="E33" s="37" t="str">
        <f ca="1"/>
        <v>✔️</v>
      </c>
      <c r="F33" s="37" t="str">
        <f ca="1"/>
        <v>✔️</v>
      </c>
      <c r="G33" s="37" t="str">
        <f ca="1"/>
        <v>✔️</v>
      </c>
      <c r="H33" s="37" t="str">
        <f ca="1"/>
        <v>✔️</v>
      </c>
      <c r="I33" s="37" t="str">
        <f ca="1"/>
        <v/>
      </c>
      <c r="J33" s="37" t="str">
        <f ca="1"/>
        <v>✔️</v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1:102" ht="21">
      <c r="A34">
        <v>215</v>
      </c>
      <c r="B34" s="39" t="str">
        <v xml:space="preserve">بيتر روماني اندراوس </v>
      </c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1:102" ht="21">
      <c r="A35">
        <v>216</v>
      </c>
      <c r="B35" s="39" t="str">
        <v xml:space="preserve">بيشوي مجدي ثابت </v>
      </c>
      <c r="C35" s="37" t="str">
        <f ca="1"/>
        <v>✔️</v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1:102" ht="21">
      <c r="A36">
        <v>217</v>
      </c>
      <c r="B36" s="39" t="str">
        <v xml:space="preserve">بيشوي ميلاد نبيه </v>
      </c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1:102" ht="21">
      <c r="A37">
        <v>218</v>
      </c>
      <c r="B37" s="39" t="str">
        <v>توماس ايهاب سمير سامي</v>
      </c>
      <c r="C37" s="37" t="str">
        <f ca="1"/>
        <v>✔️</v>
      </c>
      <c r="D37" s="37" t="str">
        <f ca="1"/>
        <v>✔️</v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>✔️</v>
      </c>
      <c r="L37" s="37" t="str">
        <f ca="1"/>
        <v>✔️</v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1:102" ht="21">
      <c r="A38">
        <v>219</v>
      </c>
      <c r="B38" s="39" t="str">
        <v xml:space="preserve">جاستن محب يوسف </v>
      </c>
      <c r="C38" s="37" t="str">
        <f ca="1"/>
        <v>✔️</v>
      </c>
      <c r="D38" s="37" t="str">
        <f ca="1"/>
        <v>✔️</v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>✔️</v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>✔️</v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1:102" ht="21">
      <c r="A39">
        <v>220</v>
      </c>
      <c r="B39" s="39" t="str">
        <v>جون سوريال</v>
      </c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1:102" ht="21">
      <c r="A40">
        <v>221</v>
      </c>
      <c r="B40" s="39" t="str">
        <v>جوفاني جون يوحنا</v>
      </c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1:102" ht="21">
      <c r="A41">
        <v>222</v>
      </c>
      <c r="B41" s="39" t="str">
        <v xml:space="preserve">دانيال ماجد جورج </v>
      </c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1:102" ht="21">
      <c r="A42">
        <v>223</v>
      </c>
      <c r="B42" s="39" t="str">
        <v xml:space="preserve">ديفيد جمال موريس ‏ </v>
      </c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1:102" ht="21">
      <c r="A43">
        <v>224</v>
      </c>
      <c r="B43" s="39" t="str">
        <v>ديفيد رامي مجدي</v>
      </c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>✔️</v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1:102" ht="21">
      <c r="A44">
        <v>225</v>
      </c>
      <c r="B44" s="39" t="str">
        <v>ديفيد هاني سمير</v>
      </c>
      <c r="C44" s="37" t="str">
        <f ca="1"/>
        <v/>
      </c>
      <c r="D44" s="37" t="str">
        <f ca="1"/>
        <v>✔️</v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>✔️</v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1:102" ht="21">
      <c r="A45">
        <v>226</v>
      </c>
      <c r="B45" s="39" t="str">
        <v xml:space="preserve">سامر عادل صموئيل </v>
      </c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1:102" ht="21">
      <c r="A46">
        <v>227</v>
      </c>
      <c r="B46" s="39" t="str">
        <v xml:space="preserve">صرابامون جرجس صلاح </v>
      </c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1:102" ht="21">
      <c r="A47">
        <v>228</v>
      </c>
      <c r="B47" s="39" t="str">
        <v xml:space="preserve">فارس ميلاد ساروفيم </v>
      </c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1:102" ht="21">
      <c r="A48">
        <v>229</v>
      </c>
      <c r="B48" s="39" t="str">
        <v xml:space="preserve">فيلوباتير روماني برسوم </v>
      </c>
      <c r="C48" s="37" t="str">
        <f ca="1"/>
        <v/>
      </c>
      <c r="D48" s="37" t="str">
        <f ca="1"/>
        <v>✔️</v>
      </c>
      <c r="E48" s="37" t="str">
        <f ca="1"/>
        <v/>
      </c>
      <c r="F48" s="37" t="str">
        <f ca="1"/>
        <v/>
      </c>
      <c r="G48" s="37" t="str">
        <f ca="1"/>
        <v>✔️</v>
      </c>
      <c r="H48" s="37" t="str">
        <f ca="1"/>
        <v/>
      </c>
      <c r="I48" s="37" t="str">
        <f ca="1"/>
        <v>✔️</v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1:102" ht="21">
      <c r="A49">
        <v>230</v>
      </c>
      <c r="B49" s="39" t="str">
        <v xml:space="preserve">فيلوباتير سامح خليل </v>
      </c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1:102" ht="21">
      <c r="A50">
        <v>231</v>
      </c>
      <c r="B50" s="39" t="str">
        <v xml:space="preserve">فيلوباتير نبيل مهاود </v>
      </c>
      <c r="C50" s="37" t="str">
        <f ca="1"/>
        <v/>
      </c>
      <c r="D50" s="37" t="str">
        <f ca="1"/>
        <v>✔️</v>
      </c>
      <c r="E50" s="37" t="str">
        <f ca="1"/>
        <v/>
      </c>
      <c r="F50" s="37" t="str">
        <f ca="1"/>
        <v>✔️</v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1:102" ht="21">
      <c r="A51">
        <v>232</v>
      </c>
      <c r="B51" s="39" t="str">
        <v>فيلوباتير يسري فضلي</v>
      </c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>✔️</v>
      </c>
      <c r="H51" s="37" t="str">
        <f ca="1"/>
        <v>✔️</v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>✔️</v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1:102" ht="21">
      <c r="A52">
        <v>234</v>
      </c>
      <c r="B52" s="39" t="str">
        <v xml:space="preserve">كيرلس ماجد حلمي </v>
      </c>
      <c r="C52" s="37" t="str">
        <f ca="1"/>
        <v>✔️</v>
      </c>
      <c r="D52" s="37" t="str">
        <f ca="1"/>
        <v>✔️</v>
      </c>
      <c r="E52" s="37" t="str">
        <f ca="1"/>
        <v/>
      </c>
      <c r="F52" s="37" t="str">
        <f ca="1"/>
        <v>✔️</v>
      </c>
      <c r="G52" s="37" t="str">
        <f ca="1"/>
        <v/>
      </c>
      <c r="H52" s="37" t="str">
        <f ca="1"/>
        <v>✔️</v>
      </c>
      <c r="I52" s="37" t="str">
        <f ca="1"/>
        <v>✔️</v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1:102" ht="21">
      <c r="A53">
        <v>235</v>
      </c>
      <c r="B53" s="39" t="str">
        <v xml:space="preserve">كيرلس مجدي سمير </v>
      </c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1:102" ht="21">
      <c r="A54">
        <v>236</v>
      </c>
      <c r="B54" s="39" t="str">
        <v>كيرلس نبيل فوزي</v>
      </c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>✔️</v>
      </c>
      <c r="I54" s="37" t="str">
        <f ca="1"/>
        <v>✔️</v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1:102" ht="21">
      <c r="A55">
        <v>237</v>
      </c>
      <c r="B55" s="39" t="str">
        <v xml:space="preserve">ماثيو ماريو الفي </v>
      </c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1:102" ht="21">
      <c r="A56">
        <v>239</v>
      </c>
      <c r="B56" s="39" t="str">
        <v xml:space="preserve">مارسيلينو يونان عبد المسيح </v>
      </c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1:102" ht="21">
      <c r="A57">
        <v>240</v>
      </c>
      <c r="B57" s="39" t="str">
        <v xml:space="preserve">ماركو اشرف ابراهيم </v>
      </c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1:102" ht="21">
      <c r="A58">
        <v>241</v>
      </c>
      <c r="B58" s="39" t="str">
        <v xml:space="preserve">ماهر روماني ماهر </v>
      </c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1:102" ht="21">
      <c r="A59">
        <v>242</v>
      </c>
      <c r="B59" s="39" t="str">
        <v>مينا رافت حلمي</v>
      </c>
      <c r="C59" s="37" t="str">
        <f ca="1"/>
        <v>✔️</v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1:102" ht="21">
      <c r="A60">
        <v>243</v>
      </c>
      <c r="B60" s="39" t="str">
        <v xml:space="preserve">يوسف عادل حليم </v>
      </c>
      <c r="C60" s="37" t="str">
        <f ca="1"/>
        <v>✔️</v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>✔️</v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1:102" ht="21">
      <c r="A61">
        <v>244</v>
      </c>
      <c r="B61" s="39" t="str">
        <v xml:space="preserve">يوسف فيكتور نبيل </v>
      </c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1:102" ht="21">
      <c r="A62">
        <v>245</v>
      </c>
      <c r="B62" s="39" t="str">
        <v>بيشوي عماد نجيب</v>
      </c>
      <c r="C62" s="37" t="str">
        <f ca="1"/>
        <v>✔️</v>
      </c>
      <c r="D62" s="37" t="str">
        <f ca="1"/>
        <v>✔️</v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>✔️</v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1:102" ht="21">
      <c r="A63">
        <v>246</v>
      </c>
      <c r="B63" s="39" t="str">
        <v>اندرو مخلص بطرس</v>
      </c>
      <c r="C63" s="37" t="str">
        <f ca="1"/>
        <v>✔️</v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>✔️</v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>✔️</v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1:102" ht="21">
      <c r="A64">
        <v>247</v>
      </c>
      <c r="B64" s="39" t="str">
        <v>يوسف جيمي ادور</v>
      </c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>✔️</v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>✔️</v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1:102" ht="21">
      <c r="A65">
        <v>248</v>
      </c>
      <c r="B65" s="39" t="str">
        <v>ماثيو سامح فايز</v>
      </c>
      <c r="C65" s="37" t="str">
        <f ca="1"/>
        <v>✔️</v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>✔️</v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>✔️</v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1:102" ht="21">
      <c r="A66">
        <v>249</v>
      </c>
      <c r="B66" s="39" t="str">
        <v>بولا يسري شوقي</v>
      </c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>✔️</v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1:102" ht="21">
      <c r="A67">
        <v>250</v>
      </c>
      <c r="B67" s="39" t="str">
        <v>مينا سعد ميخائيل</v>
      </c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>✔️</v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1:102" ht="21">
      <c r="A68">
        <v>251</v>
      </c>
      <c r="B68" s="39" t="str">
        <v>حبيب ايهاب</v>
      </c>
      <c r="C68" s="37" t="str">
        <f ca="1"/>
        <v/>
      </c>
      <c r="D68" s="37" t="str">
        <f ca="1"/>
        <v>✔️</v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>✔️</v>
      </c>
      <c r="I68" s="37" t="str">
        <f ca="1"/>
        <v/>
      </c>
      <c r="J68" s="37" t="str">
        <f ca="1"/>
        <v>✔️</v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1:102" ht="21">
      <c r="A69">
        <v>253</v>
      </c>
      <c r="B69" s="39" t="str">
        <v>كيرلس فايق ماهر</v>
      </c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1:102" ht="21">
      <c r="A70">
        <v>254</v>
      </c>
      <c r="B70" s="39" t="str">
        <v>بيتر ماهر عزمي</v>
      </c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>✔️</v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1:102" ht="21">
      <c r="A71">
        <v>255</v>
      </c>
      <c r="B71" s="39" t="str">
        <v>وسام جابر ابراهيم</v>
      </c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>✔️</v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1:102" ht="21">
      <c r="A72">
        <v>256</v>
      </c>
      <c r="B72" s="39" t="str">
        <v>جورج اشرف اميل</v>
      </c>
      <c r="C72" s="37" t="str">
        <f ca="1"/>
        <v/>
      </c>
      <c r="D72" s="37" t="str">
        <f ca="1"/>
        <v>✔️</v>
      </c>
      <c r="E72" s="37" t="str">
        <f ca="1"/>
        <v/>
      </c>
      <c r="F72" s="37" t="str">
        <f ca="1"/>
        <v>✔️</v>
      </c>
      <c r="G72" s="37" t="str">
        <f ca="1"/>
        <v>✔️</v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1:102" ht="21">
      <c r="A73">
        <v>257</v>
      </c>
      <c r="B73" s="39" t="str">
        <v>دانيال جوزيف انجلو</v>
      </c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>✔️</v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1:102" ht="21">
      <c r="A74">
        <v>310</v>
      </c>
      <c r="B74" s="39" t="str">
        <v xml:space="preserve">ابانوب عماد جابر </v>
      </c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>✔️</v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>✔️</v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1:102" ht="21">
      <c r="A75">
        <v>311</v>
      </c>
      <c r="B75" s="39" t="str">
        <v xml:space="preserve">ابرام ماجد جميل </v>
      </c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1:102" ht="21">
      <c r="A76">
        <v>312</v>
      </c>
      <c r="B76" s="39" t="str">
        <v xml:space="preserve">ابرام ممدوح كميل </v>
      </c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>✔️</v>
      </c>
      <c r="H76" s="37" t="str">
        <f ca="1"/>
        <v/>
      </c>
      <c r="I76" s="37" t="str">
        <f ca="1"/>
        <v/>
      </c>
      <c r="J76" s="37" t="str">
        <f ca="1"/>
        <v>✔️</v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1:102" ht="21">
      <c r="A77">
        <v>313</v>
      </c>
      <c r="B77" s="39" t="str">
        <v xml:space="preserve">اشرف شنودة عاطف </v>
      </c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1:102" ht="21">
      <c r="A78">
        <v>314</v>
      </c>
      <c r="B78" s="39" t="str">
        <v>امير وحيد زكي</v>
      </c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1:102" ht="21">
      <c r="A79">
        <v>315</v>
      </c>
      <c r="B79" s="39" t="str">
        <v xml:space="preserve">ايفان اسامة عادل </v>
      </c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1:102" ht="21">
      <c r="A80">
        <v>317</v>
      </c>
      <c r="B80" s="39" t="str">
        <v xml:space="preserve">بولا زاخر جرجس </v>
      </c>
      <c r="C80" s="37" t="str">
        <f ca="1"/>
        <v>✔️</v>
      </c>
      <c r="D80" s="37" t="str">
        <f ca="1"/>
        <v/>
      </c>
      <c r="E80" s="37" t="str">
        <f ca="1"/>
        <v/>
      </c>
      <c r="F80" s="37" t="str">
        <f ca="1"/>
        <v>✔️</v>
      </c>
      <c r="G80" s="37" t="str">
        <f ca="1"/>
        <v>✔️</v>
      </c>
      <c r="H80" s="37" t="str">
        <f ca="1"/>
        <v>✔️</v>
      </c>
      <c r="I80" s="37" t="str">
        <f ca="1"/>
        <v/>
      </c>
      <c r="J80" s="37" t="str">
        <f ca="1"/>
        <v/>
      </c>
      <c r="K80" s="37" t="str">
        <f ca="1"/>
        <v>✔️</v>
      </c>
      <c r="L80" s="37" t="str">
        <f ca="1"/>
        <v>✔️</v>
      </c>
      <c r="M80" s="37" t="str">
        <f ca="1"/>
        <v>✔️</v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1:102" ht="21">
      <c r="A81">
        <v>318</v>
      </c>
      <c r="B81" s="39" t="str">
        <v>بولا ملاك لمعي</v>
      </c>
      <c r="C81" s="37" t="str">
        <f ca="1"/>
        <v/>
      </c>
      <c r="D81" s="37" t="str">
        <f ca="1"/>
        <v/>
      </c>
      <c r="E81" s="37" t="str">
        <f ca="1"/>
        <v>✔️</v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1:102" ht="21">
      <c r="A82">
        <v>319</v>
      </c>
      <c r="B82" s="39" t="str">
        <v xml:space="preserve">بيتر ماهر تادرس </v>
      </c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1:102" ht="21">
      <c r="A83">
        <v>321</v>
      </c>
      <c r="B83" s="39" t="str">
        <v xml:space="preserve">توفيلس يوسف القس </v>
      </c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1:102" ht="21">
      <c r="A84">
        <v>322</v>
      </c>
      <c r="B84" s="39" t="str">
        <v>جوفاني شريف يوسف</v>
      </c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1:102" ht="21">
      <c r="A85">
        <v>323</v>
      </c>
      <c r="B85" s="39" t="str">
        <v>جون اسحق سمير</v>
      </c>
      <c r="C85" s="37" t="str">
        <f ca="1"/>
        <v>✔️</v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>✔️</v>
      </c>
      <c r="K85" s="37" t="str">
        <f ca="1"/>
        <v>✔️</v>
      </c>
      <c r="L85" s="37" t="str">
        <f ca="1"/>
        <v/>
      </c>
      <c r="M85" s="37" t="str">
        <f ca="1"/>
        <v>✔️</v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1:102" ht="21">
      <c r="A86">
        <v>324</v>
      </c>
      <c r="B86" s="39" t="str">
        <v xml:space="preserve">ساهر عزيز الفونس </v>
      </c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>✔️</v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1:102" ht="21">
      <c r="A87">
        <v>325</v>
      </c>
      <c r="B87" s="39" t="str">
        <v xml:space="preserve">سمير سامح سمير </v>
      </c>
      <c r="C87" s="37" t="str">
        <f ca="1"/>
        <v>✔️</v>
      </c>
      <c r="D87" s="37" t="str">
        <f ca="1"/>
        <v>✔️</v>
      </c>
      <c r="E87" s="37" t="str">
        <f ca="1"/>
        <v/>
      </c>
      <c r="F87" s="37" t="str">
        <f ca="1"/>
        <v>✔️</v>
      </c>
      <c r="G87" s="37" t="str">
        <f ca="1"/>
        <v/>
      </c>
      <c r="H87" s="37" t="str">
        <f ca="1"/>
        <v>✔️</v>
      </c>
      <c r="I87" s="37" t="str">
        <f ca="1"/>
        <v/>
      </c>
      <c r="J87" s="37" t="str">
        <f ca="1"/>
        <v>✔️</v>
      </c>
      <c r="K87" s="37" t="str">
        <f ca="1"/>
        <v>✔️</v>
      </c>
      <c r="L87" s="37" t="str">
        <f ca="1"/>
        <v>✔️</v>
      </c>
      <c r="M87" s="37" t="str">
        <f ca="1"/>
        <v>✔️</v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1:102" ht="21">
      <c r="A88">
        <v>327</v>
      </c>
      <c r="B88" s="39" t="str">
        <v xml:space="preserve">فيلوباتير ميلاد جورج </v>
      </c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>✔️</v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1:102" ht="21">
      <c r="A89">
        <v>328</v>
      </c>
      <c r="B89" s="39" t="str">
        <v>فيلوباتير هاني ملاك</v>
      </c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1:102" ht="21">
      <c r="A90">
        <v>329</v>
      </c>
      <c r="B90" s="39" t="str">
        <v>كيرلس جرجس عيسى</v>
      </c>
      <c r="C90" s="37" t="str">
        <f ca="1"/>
        <v>✔️</v>
      </c>
      <c r="D90" s="37" t="str">
        <f ca="1"/>
        <v>✔️</v>
      </c>
      <c r="E90" s="37" t="str">
        <f ca="1"/>
        <v/>
      </c>
      <c r="F90" s="37" t="str">
        <f ca="1"/>
        <v>✔️</v>
      </c>
      <c r="G90" s="37" t="str">
        <f ca="1"/>
        <v/>
      </c>
      <c r="H90" s="37" t="str">
        <f ca="1"/>
        <v>✔️</v>
      </c>
      <c r="I90" s="37" t="str">
        <f ca="1"/>
        <v/>
      </c>
      <c r="J90" s="37" t="str">
        <f ca="1"/>
        <v>✔️</v>
      </c>
      <c r="K90" s="37" t="str">
        <f ca="1"/>
        <v>✔️</v>
      </c>
      <c r="L90" s="37" t="str">
        <f ca="1"/>
        <v>✔️</v>
      </c>
      <c r="M90" s="37" t="str">
        <f ca="1"/>
        <v>✔️</v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1:102" ht="21">
      <c r="A91">
        <v>330</v>
      </c>
      <c r="B91" s="39" t="str">
        <v xml:space="preserve">ماثيو نادر جلال </v>
      </c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>✔️</v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>✔️</v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1:102" ht="21">
      <c r="A92">
        <v>333</v>
      </c>
      <c r="B92" s="39" t="str">
        <v>مارك ميلاد فكري</v>
      </c>
      <c r="C92" s="37" t="str">
        <f ca="1"/>
        <v>✔️</v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>✔️</v>
      </c>
      <c r="J92" s="37" t="str">
        <f ca="1"/>
        <v>✔️</v>
      </c>
      <c r="K92" s="37" t="str">
        <f ca="1"/>
        <v>✔️</v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1:102" ht="21">
      <c r="A93">
        <v>334</v>
      </c>
      <c r="B93" s="39" t="str">
        <v xml:space="preserve">ماريو ماجد مهاود </v>
      </c>
      <c r="C93" s="37" t="str">
        <f ca="1"/>
        <v>✔️</v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>✔️</v>
      </c>
      <c r="I93" s="37" t="str">
        <f ca="1"/>
        <v/>
      </c>
      <c r="J93" s="37" t="str">
        <f ca="1"/>
        <v>✔️</v>
      </c>
      <c r="K93" s="37" t="str">
        <f ca="1"/>
        <v/>
      </c>
      <c r="L93" s="37" t="str">
        <f ca="1"/>
        <v>✔️</v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1:102" ht="21">
      <c r="A94">
        <v>336</v>
      </c>
      <c r="B94" s="39" t="str">
        <v xml:space="preserve">يوحنا فايز ادوارد </v>
      </c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1:102" ht="21">
      <c r="A95">
        <v>337</v>
      </c>
      <c r="B95" s="39" t="str">
        <v xml:space="preserve">يوسف نبيل سمير </v>
      </c>
      <c r="C95" s="37" t="str">
        <f ca="1"/>
        <v>✔️</v>
      </c>
      <c r="D95" s="37" t="str">
        <f ca="1"/>
        <v>✔️</v>
      </c>
      <c r="E95" s="37" t="str">
        <f ca="1"/>
        <v/>
      </c>
      <c r="F95" s="37" t="str">
        <f ca="1"/>
        <v>✔️</v>
      </c>
      <c r="G95" s="37" t="str">
        <f ca="1"/>
        <v/>
      </c>
      <c r="H95" s="37" t="str">
        <f ca="1"/>
        <v>✔️</v>
      </c>
      <c r="I95" s="37" t="str">
        <f ca="1"/>
        <v/>
      </c>
      <c r="J95" s="37" t="str">
        <f ca="1"/>
        <v>✔️</v>
      </c>
      <c r="K95" s="37" t="str">
        <f ca="1"/>
        <v>✔️</v>
      </c>
      <c r="L95" s="37" t="str">
        <f ca="1"/>
        <v>✔️</v>
      </c>
      <c r="M95" s="37" t="str">
        <f ca="1"/>
        <v>✔️</v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1:102" ht="21">
      <c r="A96">
        <v>338</v>
      </c>
      <c r="B96" s="39" t="str">
        <v>ميخائيل القس اسحق قسطور</v>
      </c>
      <c r="C96" s="37" t="str">
        <f ca="1"/>
        <v>✔️</v>
      </c>
      <c r="D96" s="37" t="str">
        <f ca="1"/>
        <v>✔️</v>
      </c>
      <c r="E96" s="37" t="str">
        <f ca="1"/>
        <v/>
      </c>
      <c r="F96" s="37" t="str">
        <f ca="1"/>
        <v>✔️</v>
      </c>
      <c r="G96" s="37" t="str">
        <f ca="1"/>
        <v>✔️</v>
      </c>
      <c r="H96" s="37" t="str">
        <f ca="1"/>
        <v>✔️</v>
      </c>
      <c r="I96" s="37" t="str">
        <f ca="1"/>
        <v/>
      </c>
      <c r="J96" s="37" t="str">
        <f ca="1"/>
        <v>✔️</v>
      </c>
      <c r="K96" s="37" t="str">
        <f ca="1"/>
        <v/>
      </c>
      <c r="L96" s="37" t="str">
        <f ca="1"/>
        <v>✔️</v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1:102" ht="21">
      <c r="A97">
        <v>339</v>
      </c>
      <c r="B97" s="39" t="str">
        <v>نور لطفي حكيم سيف</v>
      </c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>✔️</v>
      </c>
      <c r="I97" s="37" t="str">
        <f ca="1"/>
        <v/>
      </c>
      <c r="J97" s="37" t="str">
        <f ca="1"/>
        <v/>
      </c>
      <c r="K97" s="37" t="str">
        <f ca="1"/>
        <v>✔️</v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1:102" ht="21">
      <c r="A98">
        <v>340</v>
      </c>
      <c r="B98" s="39" t="str">
        <v>كيفن هاني رضانا</v>
      </c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>✔️</v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1:102" ht="21">
      <c r="A99">
        <v>341</v>
      </c>
      <c r="B99" s="39" t="str">
        <v xml:space="preserve">مارتيروس مدحت مختار </v>
      </c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>✔️</v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>✔️</v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1:102" ht="21">
      <c r="A100">
        <v>342</v>
      </c>
      <c r="B100" s="39" t="str">
        <v>باترك تيسير ادوار</v>
      </c>
      <c r="C100" s="37" t="str">
        <f ca="1"/>
        <v>✔️</v>
      </c>
      <c r="D100" s="37" t="str">
        <f ca="1"/>
        <v>✔️</v>
      </c>
      <c r="E100" s="37" t="str">
        <f ca="1"/>
        <v/>
      </c>
      <c r="F100" s="37" t="str">
        <f ca="1"/>
        <v>✔️</v>
      </c>
      <c r="G100" s="37" t="str">
        <f ca="1"/>
        <v>✔️</v>
      </c>
      <c r="H100" s="37" t="str">
        <f ca="1"/>
        <v>✔️</v>
      </c>
      <c r="I100" s="37" t="str">
        <f ca="1"/>
        <v/>
      </c>
      <c r="J100" s="37" t="str">
        <f ca="1"/>
        <v>✔️</v>
      </c>
      <c r="K100" s="37" t="str">
        <f ca="1"/>
        <v>✔️</v>
      </c>
      <c r="L100" s="37" t="str">
        <f ca="1"/>
        <v>✔️</v>
      </c>
      <c r="M100" s="37" t="str">
        <f ca="1"/>
        <v>✔️</v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1:102" ht="21">
      <c r="A101">
        <v>343</v>
      </c>
      <c r="B101" s="39" t="str">
        <v>بيتر فرنسيس منير فرنسيس</v>
      </c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>✔️</v>
      </c>
      <c r="L101" s="37" t="str">
        <f ca="1"/>
        <v>✔️</v>
      </c>
      <c r="M101" s="37" t="str">
        <f ca="1"/>
        <v>✔️</v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1:102" ht="21">
      <c r="A102">
        <v>344</v>
      </c>
      <c r="B102" s="39" t="str">
        <v xml:space="preserve">ميخائيل القس اسحق تادرس </v>
      </c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1:102" ht="21">
      <c r="A103">
        <v>345</v>
      </c>
      <c r="B103" s="39" t="str">
        <v>بولا عادل انور</v>
      </c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1:102" ht="21">
      <c r="A104">
        <v>346</v>
      </c>
      <c r="B104" s="39" t="str">
        <v xml:space="preserve">مارتن مجدي جمال </v>
      </c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>✔️</v>
      </c>
      <c r="G104" s="37" t="str">
        <f ca="1"/>
        <v>✔️</v>
      </c>
      <c r="H104" s="37" t="str">
        <f ca="1"/>
        <v/>
      </c>
      <c r="I104" s="37" t="str">
        <f ca="1"/>
        <v/>
      </c>
      <c r="J104" s="37" t="str">
        <f ca="1"/>
        <v>✔️</v>
      </c>
      <c r="K104" s="37" t="str">
        <f ca="1"/>
        <v>✔️</v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1:102" ht="21">
      <c r="A105">
        <v>347</v>
      </c>
      <c r="B105" s="39" t="str">
        <v>بيير ماجد عريان</v>
      </c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>✔️</v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1:102" ht="21">
      <c r="A106">
        <v>348</v>
      </c>
      <c r="B106" s="39" t="str">
        <v>كيرلس مدحت جورج</v>
      </c>
      <c r="C106" s="37" t="str">
        <f ca="1"/>
        <v>✔️</v>
      </c>
      <c r="D106" s="37" t="str">
        <f ca="1"/>
        <v>✔️</v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>✔️</v>
      </c>
      <c r="I106" s="37" t="str">
        <f ca="1"/>
        <v/>
      </c>
      <c r="J106" s="37" t="str">
        <f ca="1"/>
        <v>✔️</v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1:102" ht="21">
      <c r="A107">
        <v>349</v>
      </c>
      <c r="B107" s="39" t="str">
        <v>ماركو صفوت حبيب</v>
      </c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1:102" ht="21">
      <c r="A108">
        <v>350</v>
      </c>
      <c r="B108" s="39" t="str">
        <v>جوستن تامر وجدي</v>
      </c>
      <c r="C108" s="37" t="str">
        <f ca="1"/>
        <v>✔️</v>
      </c>
      <c r="D108" s="37" t="str">
        <f ca="1"/>
        <v>✔️</v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>✔️</v>
      </c>
      <c r="I108" s="37" t="str">
        <f ca="1"/>
        <v/>
      </c>
      <c r="J108" s="37" t="str">
        <f ca="1"/>
        <v>✔️</v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1:102" ht="21">
      <c r="A109">
        <v>351</v>
      </c>
      <c r="B109" s="39" t="str">
        <v>جرجس بيتر البرت</v>
      </c>
      <c r="C109" s="37" t="str">
        <f ca="1"/>
        <v/>
      </c>
      <c r="D109" s="37" t="str">
        <f ca="1"/>
        <v>✔️</v>
      </c>
      <c r="E109" s="37" t="str">
        <f ca="1"/>
        <v/>
      </c>
      <c r="F109" s="37" t="str">
        <f ca="1"/>
        <v/>
      </c>
      <c r="G109" s="37" t="str">
        <f ca="1"/>
        <v>✔️</v>
      </c>
      <c r="H109" s="37" t="str">
        <f ca="1"/>
        <v>✔️</v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1:102" ht="21">
      <c r="A110">
        <v>410</v>
      </c>
      <c r="B110" s="39" t="str">
        <v xml:space="preserve">ابرام جرجس تادرس </v>
      </c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1:102" ht="21">
      <c r="A111">
        <v>411</v>
      </c>
      <c r="B111" s="39" t="str">
        <v xml:space="preserve">انطوان سامح فوزي </v>
      </c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1:102" ht="21">
      <c r="A112">
        <v>412</v>
      </c>
      <c r="B112" s="39" t="str">
        <v xml:space="preserve">ايمن محسن اسحق </v>
      </c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1:102" ht="21">
      <c r="A113">
        <v>413</v>
      </c>
      <c r="B113" s="39" t="str">
        <v xml:space="preserve">باترك سامح تادرس </v>
      </c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1:102" ht="21">
      <c r="A114">
        <v>415</v>
      </c>
      <c r="B114" s="39" t="str">
        <v xml:space="preserve">بولا سمير عبدالله </v>
      </c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1:102" ht="21">
      <c r="A115">
        <v>416</v>
      </c>
      <c r="B115" s="39" t="str">
        <v xml:space="preserve">بولا عادل ابراهيم </v>
      </c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1:102" ht="21">
      <c r="A116">
        <v>417</v>
      </c>
      <c r="B116" s="39" t="str">
        <v>بولا عصام عبده كامل</v>
      </c>
      <c r="C116" s="37" t="str">
        <f ca="1"/>
        <v/>
      </c>
      <c r="D116" s="37" t="str">
        <f ca="1"/>
        <v/>
      </c>
      <c r="E116" s="37" t="str">
        <f ca="1"/>
        <v>✔️</v>
      </c>
      <c r="F116" s="37" t="str">
        <f ca="1"/>
        <v>✔️</v>
      </c>
      <c r="G116" s="37" t="str">
        <f ca="1"/>
        <v>✔️</v>
      </c>
      <c r="H116" s="37" t="str">
        <f ca="1"/>
        <v>✔️</v>
      </c>
      <c r="I116" s="37" t="str">
        <f ca="1"/>
        <v/>
      </c>
      <c r="J116" s="37" t="str">
        <f ca="1"/>
        <v>✔️</v>
      </c>
      <c r="K116" s="37" t="str">
        <f ca="1"/>
        <v>✔️</v>
      </c>
      <c r="L116" s="37" t="str">
        <f ca="1"/>
        <v>✔️</v>
      </c>
      <c r="M116" s="37" t="str">
        <f ca="1"/>
        <v>✔️</v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1:102" ht="21">
      <c r="A117">
        <v>419</v>
      </c>
      <c r="B117" s="39" t="str">
        <v>جورج عبد المسيح جاد</v>
      </c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1:102" ht="21">
      <c r="A118">
        <v>420</v>
      </c>
      <c r="B118" s="39" t="str">
        <v>جوزيف امجد كرم جرجس</v>
      </c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1:102" ht="21">
      <c r="A119">
        <v>421</v>
      </c>
      <c r="B119" s="39" t="str">
        <v xml:space="preserve">جيسون جورج تادروس </v>
      </c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1:102" ht="21">
      <c r="A120">
        <v>422</v>
      </c>
      <c r="B120" s="39" t="str">
        <v>جوفاني صفوت رياض بقطر</v>
      </c>
      <c r="C120" s="37" t="str">
        <f ca="1"/>
        <v/>
      </c>
      <c r="D120" s="37" t="str">
        <f ca="1"/>
        <v/>
      </c>
      <c r="E120" s="37" t="str">
        <f ca="1"/>
        <v>✔️</v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>✔️</v>
      </c>
      <c r="L120" s="37" t="str">
        <f ca="1"/>
        <v>✔️</v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1:102" ht="21">
      <c r="A121">
        <v>423</v>
      </c>
      <c r="B121" s="39" t="str">
        <v>دانيال بيتر رفعت عوض</v>
      </c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1:102" ht="21">
      <c r="A122">
        <v>424</v>
      </c>
      <c r="B122" s="39" t="str">
        <v xml:space="preserve">دانيال خليل ميخائيل </v>
      </c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1:102" ht="21">
      <c r="A123">
        <v>426</v>
      </c>
      <c r="B123" s="39" t="str">
        <v>ديفيد اشرف كامل وهبه</v>
      </c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1:102" ht="21">
      <c r="A124">
        <v>427</v>
      </c>
      <c r="B124" s="39" t="str">
        <v>ديفيد صبحي صبحي</v>
      </c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>✔️</v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>✔️</v>
      </c>
      <c r="L124" s="37" t="str">
        <f ca="1"/>
        <v>✔️</v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1:102" ht="21">
      <c r="A125">
        <v>428</v>
      </c>
      <c r="B125" s="39" t="str">
        <v xml:space="preserve">ديفيد عادل تادرس </v>
      </c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1:102" ht="21">
      <c r="A126">
        <v>429</v>
      </c>
      <c r="B126" s="39" t="str">
        <v xml:space="preserve">رزق جميل رزق </v>
      </c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1:102" ht="21">
      <c r="A127">
        <v>430</v>
      </c>
      <c r="B127" s="39" t="str">
        <v xml:space="preserve">روماني باسم عوض </v>
      </c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1:102" ht="21">
      <c r="A128">
        <v>431</v>
      </c>
      <c r="B128" s="39" t="str">
        <v>ستيفن عماد عاطف عزيز</v>
      </c>
      <c r="C128" s="37" t="str">
        <f ca="1"/>
        <v>✔️</v>
      </c>
      <c r="D128" s="37" t="str">
        <f ca="1"/>
        <v>✔️</v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1:102" ht="21">
      <c r="A129">
        <v>432</v>
      </c>
      <c r="B129" s="39" t="str">
        <v xml:space="preserve">سيلفيو سبت جون </v>
      </c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1:102" ht="21">
      <c r="A130">
        <v>433</v>
      </c>
      <c r="B130" s="39" t="str">
        <v xml:space="preserve">فادي اسامة تادرس </v>
      </c>
      <c r="C130" s="37" t="str">
        <f ca="1"/>
        <v>✔️</v>
      </c>
      <c r="D130" s="37" t="str">
        <f ca="1"/>
        <v>✔️</v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>✔️</v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1:102" ht="21">
      <c r="A131">
        <v>434</v>
      </c>
      <c r="B131" s="39" t="str">
        <v xml:space="preserve">فادي عماد رفعت </v>
      </c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1:102" ht="21">
      <c r="A132">
        <v>435</v>
      </c>
      <c r="B132" s="39" t="str">
        <v xml:space="preserve">فادي هاني صموئيل </v>
      </c>
      <c r="C132" s="37" t="str">
        <f ca="1"/>
        <v>✔️</v>
      </c>
      <c r="D132" s="37" t="str">
        <f ca="1"/>
        <v/>
      </c>
      <c r="E132" s="37" t="str">
        <f ca="1"/>
        <v>✔️</v>
      </c>
      <c r="F132" s="37" t="str">
        <f ca="1"/>
        <v>✔️</v>
      </c>
      <c r="G132" s="37" t="str">
        <f ca="1"/>
        <v>✔️</v>
      </c>
      <c r="H132" s="37" t="str">
        <f ca="1"/>
        <v/>
      </c>
      <c r="I132" s="37" t="str">
        <f ca="1"/>
        <v/>
      </c>
      <c r="J132" s="37" t="str">
        <f ca="1"/>
        <v>✔️</v>
      </c>
      <c r="K132" s="37" t="str">
        <f ca="1"/>
        <v/>
      </c>
      <c r="L132" s="37" t="str">
        <f ca="1"/>
        <v>✔️</v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1:102" ht="21">
      <c r="A133">
        <v>436</v>
      </c>
      <c r="B133" s="39" t="str">
        <v xml:space="preserve">فيكتور عاطف وديع </v>
      </c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1:102" ht="21">
      <c r="A134">
        <v>437</v>
      </c>
      <c r="B134" s="39" t="str">
        <v xml:space="preserve">فيلوباتير شريف جرجس </v>
      </c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1:102" ht="21">
      <c r="A135">
        <v>438</v>
      </c>
      <c r="B135" s="39" t="str">
        <v xml:space="preserve">فيلوباتير عماد كمال </v>
      </c>
      <c r="C135" s="37" t="str">
        <f ca="1"/>
        <v>✔️</v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>✔️</v>
      </c>
      <c r="K135" s="37" t="str">
        <f ca="1"/>
        <v>✔️</v>
      </c>
      <c r="L135" s="37" t="str">
        <f ca="1"/>
        <v>✔️</v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1:102" ht="21">
      <c r="A136">
        <v>439</v>
      </c>
      <c r="B136" s="39" t="str">
        <v>فيلوباتير عماد لطفي ناشد</v>
      </c>
      <c r="C136" s="37" t="str">
        <f ca="1"/>
        <v/>
      </c>
      <c r="D136" s="37" t="str">
        <f ca="1"/>
        <v>✔️</v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>✔️</v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1:102" ht="21">
      <c r="A137">
        <v>440</v>
      </c>
      <c r="B137" s="39" t="str">
        <v xml:space="preserve">فيلوباتير عيد اسحق </v>
      </c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1:102" ht="21">
      <c r="A138">
        <v>441</v>
      </c>
      <c r="B138" s="39" t="str">
        <v xml:space="preserve">فيلوباتير مايكل تادرس </v>
      </c>
      <c r="C138" s="37" t="str">
        <f ca="1"/>
        <v>✔️</v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1:102" ht="21">
      <c r="A139">
        <v>442</v>
      </c>
      <c r="B139" s="39" t="str">
        <v>كاراس رامي رمزي</v>
      </c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1:102" ht="21">
      <c r="A140">
        <v>443</v>
      </c>
      <c r="B140" s="39" t="str">
        <v>كيرلس مراد ماهر</v>
      </c>
      <c r="C140" s="37" t="str">
        <f ca="1"/>
        <v>✔️</v>
      </c>
      <c r="D140" s="37" t="str">
        <f ca="1"/>
        <v>✔️</v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>✔️</v>
      </c>
      <c r="L140" s="37" t="str">
        <f ca="1"/>
        <v>✔️</v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1:102" ht="21">
      <c r="A141">
        <v>444</v>
      </c>
      <c r="B141" s="39" t="str">
        <v xml:space="preserve">ماثيو موسي مكاري </v>
      </c>
      <c r="C141" s="37" t="str">
        <f ca="1"/>
        <v/>
      </c>
      <c r="D141" s="37" t="str">
        <f ca="1"/>
        <v>✔️</v>
      </c>
      <c r="E141" s="37" t="str">
        <f ca="1"/>
        <v>✔️</v>
      </c>
      <c r="F141" s="37" t="str">
        <f ca="1"/>
        <v>✔️</v>
      </c>
      <c r="G141" s="37" t="str">
        <f ca="1"/>
        <v>✔️</v>
      </c>
      <c r="H141" s="37" t="str">
        <f ca="1"/>
        <v>✔️</v>
      </c>
      <c r="I141" s="37" t="str">
        <f ca="1"/>
        <v>✔️</v>
      </c>
      <c r="J141" s="37" t="str">
        <f ca="1"/>
        <v/>
      </c>
      <c r="K141" s="37" t="str">
        <f ca="1"/>
        <v>✔️</v>
      </c>
      <c r="L141" s="37" t="str">
        <f ca="1"/>
        <v>✔️</v>
      </c>
      <c r="M141" s="37" t="str">
        <f ca="1"/>
        <v>✔️</v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1:102" ht="21">
      <c r="A142">
        <v>445</v>
      </c>
      <c r="B142" s="39" t="str">
        <v xml:space="preserve">مارتن ماجد شوقي </v>
      </c>
      <c r="C142" s="37" t="str">
        <f ca="1"/>
        <v>✔️</v>
      </c>
      <c r="D142" s="37" t="str">
        <f ca="1"/>
        <v>✔️</v>
      </c>
      <c r="E142" s="37" t="str">
        <f ca="1"/>
        <v>✔️</v>
      </c>
      <c r="F142" s="37" t="str">
        <f ca="1"/>
        <v/>
      </c>
      <c r="G142" s="37" t="str">
        <f ca="1"/>
        <v>✔️</v>
      </c>
      <c r="H142" s="37" t="str">
        <f ca="1"/>
        <v/>
      </c>
      <c r="I142" s="37" t="str">
        <f ca="1"/>
        <v>✔️</v>
      </c>
      <c r="J142" s="37" t="str">
        <f ca="1"/>
        <v>✔️</v>
      </c>
      <c r="K142" s="37" t="str">
        <f ca="1"/>
        <v>✔️</v>
      </c>
      <c r="L142" s="37" t="str">
        <f ca="1"/>
        <v>✔️</v>
      </c>
      <c r="M142" s="37" t="str">
        <f ca="1"/>
        <v>✔️</v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1:102" ht="21">
      <c r="A143">
        <v>446</v>
      </c>
      <c r="B143" s="39" t="str">
        <v xml:space="preserve">مايكل سامي جابر </v>
      </c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>✔️</v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1:102" ht="21">
      <c r="A144">
        <v>448</v>
      </c>
      <c r="B144" s="39" t="str">
        <v xml:space="preserve">مينا رفعت شحاته </v>
      </c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>✔️</v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1:102" ht="21">
      <c r="A145">
        <v>449</v>
      </c>
      <c r="B145" s="39" t="str">
        <v>يوسف امير عادل ونجد</v>
      </c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1:102" ht="21">
      <c r="A146">
        <v>450</v>
      </c>
      <c r="B146" s="39" t="str">
        <v>مينا عماد صموئيل</v>
      </c>
      <c r="C146" s="37" t="str">
        <f ca="1"/>
        <v>✔️</v>
      </c>
      <c r="D146" s="37" t="str">
        <f ca="1"/>
        <v>✔️</v>
      </c>
      <c r="E146" s="37" t="str">
        <f ca="1"/>
        <v/>
      </c>
      <c r="F146" s="37" t="str">
        <f ca="1"/>
        <v>✔️</v>
      </c>
      <c r="G146" s="37" t="str">
        <f ca="1"/>
        <v>✔️</v>
      </c>
      <c r="H146" s="37" t="str">
        <f ca="1"/>
        <v>✔️</v>
      </c>
      <c r="I146" s="37" t="str">
        <f ca="1"/>
        <v/>
      </c>
      <c r="J146" s="37" t="str">
        <f ca="1"/>
        <v>✔️</v>
      </c>
      <c r="K146" s="37" t="str">
        <f ca="1"/>
        <v>✔️</v>
      </c>
      <c r="L146" s="37" t="str">
        <f ca="1"/>
        <v>✔️</v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1:102" ht="21">
      <c r="A147">
        <v>451</v>
      </c>
      <c r="B147" s="39" t="str">
        <v xml:space="preserve">فيليب امير منير </v>
      </c>
      <c r="C147" s="37" t="str">
        <f ca="1"/>
        <v>✔️</v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>✔️</v>
      </c>
      <c r="I147" s="37" t="str">
        <f ca="1"/>
        <v/>
      </c>
      <c r="J147" s="37" t="str">
        <f ca="1"/>
        <v>✔️</v>
      </c>
      <c r="K147" s="37" t="str">
        <f ca="1"/>
        <v/>
      </c>
      <c r="L147" s="37" t="str">
        <f ca="1"/>
        <v>✔️</v>
      </c>
      <c r="M147" s="37" t="str">
        <f ca="1"/>
        <v>✔️</v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1:102" ht="21">
      <c r="A148">
        <v>510</v>
      </c>
      <c r="B148" s="39" t="str">
        <v xml:space="preserve">البرت امير سليمان </v>
      </c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1:102" ht="21">
      <c r="A149">
        <v>512</v>
      </c>
      <c r="B149" s="39" t="str">
        <v xml:space="preserve">بولا تادرس حكيم </v>
      </c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1:102" ht="21">
      <c r="A150">
        <v>513</v>
      </c>
      <c r="B150" s="39" t="str">
        <v xml:space="preserve">جرجس موريس ادور </v>
      </c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1:102" ht="21">
      <c r="A151">
        <v>514</v>
      </c>
      <c r="B151" s="39" t="str">
        <v>جورج عماد تادرس لبيب</v>
      </c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1:102" ht="21">
      <c r="A152">
        <v>515</v>
      </c>
      <c r="B152" s="39" t="str">
        <v xml:space="preserve">شارل شريف مكرم </v>
      </c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>✔️</v>
      </c>
      <c r="L152" s="37" t="str">
        <f ca="1"/>
        <v>✔️</v>
      </c>
      <c r="M152" s="37" t="str">
        <f ca="1"/>
        <v>✔️</v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1:102" ht="21">
      <c r="A153">
        <v>516</v>
      </c>
      <c r="B153" s="39" t="str">
        <v>فادي ميلاد سمير جرجس</v>
      </c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1:102" ht="21">
      <c r="A154">
        <v>519</v>
      </c>
      <c r="B154" s="39" t="str">
        <v xml:space="preserve">كيرلس امير عطية </v>
      </c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>✔️</v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>✔️</v>
      </c>
      <c r="K154" s="37" t="str">
        <f ca="1"/>
        <v/>
      </c>
      <c r="L154" s="37" t="str">
        <f ca="1"/>
        <v/>
      </c>
      <c r="M154" s="37" t="str">
        <f ca="1"/>
        <v>✔️</v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1:102" ht="21">
      <c r="A155">
        <v>520</v>
      </c>
      <c r="B155" s="39" t="str">
        <v xml:space="preserve">كيرلس روماني اسحق </v>
      </c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1:102" ht="21">
      <c r="A156">
        <v>521</v>
      </c>
      <c r="B156" s="39" t="str">
        <v xml:space="preserve">كيرلس سامي شحاته </v>
      </c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1:102" ht="21">
      <c r="A157">
        <v>523</v>
      </c>
      <c r="B157" s="39" t="str">
        <v xml:space="preserve">مارتن نادر جابر </v>
      </c>
      <c r="C157" s="37" t="str">
        <f ca="1"/>
        <v>✔️</v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1:102" ht="21">
      <c r="A158">
        <v>524</v>
      </c>
      <c r="B158" s="39" t="str">
        <v xml:space="preserve">مارك جاك جميل </v>
      </c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1:102" ht="21">
      <c r="A159">
        <v>525</v>
      </c>
      <c r="B159" s="39" t="str">
        <v xml:space="preserve">مارك سامح ابراهيم </v>
      </c>
      <c r="C159" s="37" t="str">
        <f ca="1"/>
        <v>✔️</v>
      </c>
      <c r="D159" s="37" t="str">
        <f ca="1"/>
        <v>✔️</v>
      </c>
      <c r="E159" s="37" t="str">
        <f ca="1"/>
        <v/>
      </c>
      <c r="F159" s="37" t="str">
        <f ca="1"/>
        <v/>
      </c>
      <c r="G159" s="37" t="str">
        <f ca="1"/>
        <v>✔️</v>
      </c>
      <c r="H159" s="37" t="str">
        <f ca="1"/>
        <v/>
      </c>
      <c r="I159" s="37" t="str">
        <f ca="1"/>
        <v/>
      </c>
      <c r="J159" s="37" t="str">
        <f ca="1"/>
        <v>✔️</v>
      </c>
      <c r="K159" s="37" t="str">
        <f ca="1"/>
        <v/>
      </c>
      <c r="L159" s="37" t="str">
        <f ca="1"/>
        <v>✔️</v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1:102" ht="21">
      <c r="A160">
        <v>526</v>
      </c>
      <c r="B160" s="39" t="str">
        <v xml:space="preserve">ماركو عادل مرقس </v>
      </c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1:102" ht="21">
      <c r="A161">
        <v>528</v>
      </c>
      <c r="B161" s="39" t="str">
        <v xml:space="preserve">مينا اسامة نجيب </v>
      </c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1:102" ht="21">
      <c r="A162">
        <v>529</v>
      </c>
      <c r="B162" s="39" t="str">
        <v xml:space="preserve">مينا ميلاد نعيم </v>
      </c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1:102" ht="21">
      <c r="A163">
        <v>532</v>
      </c>
      <c r="B163" s="39" t="str">
        <v>ارساني عماد وليم</v>
      </c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>✔️</v>
      </c>
      <c r="L163" s="37" t="str">
        <f ca="1"/>
        <v/>
      </c>
      <c r="M163" s="37" t="str">
        <f ca="1"/>
        <v>✔️</v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1:102" ht="21">
      <c r="A164">
        <v>533</v>
      </c>
      <c r="B164" s="39" t="str">
        <v>يوسف القمص يوليوس محروس</v>
      </c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>✔️</v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1:102" ht="21">
      <c r="A165">
        <v>610</v>
      </c>
      <c r="B165" s="39" t="str">
        <v>فادي عماد موسى</v>
      </c>
      <c r="C165" s="37" t="str">
        <f ca="1"/>
        <v>✔️</v>
      </c>
      <c r="D165" s="37" t="str">
        <f ca="1"/>
        <v>✔️</v>
      </c>
      <c r="E165" s="37" t="str">
        <f ca="1"/>
        <v>✔️</v>
      </c>
      <c r="F165" s="37" t="str">
        <f ca="1"/>
        <v>✔️</v>
      </c>
      <c r="G165" s="37" t="str">
        <f ca="1"/>
        <v>✔️</v>
      </c>
      <c r="H165" s="37" t="str">
        <f ca="1"/>
        <v>✔️</v>
      </c>
      <c r="I165" s="37" t="str">
        <f ca="1"/>
        <v/>
      </c>
      <c r="J165" s="37" t="str">
        <f ca="1"/>
        <v>✔️</v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1:102" ht="21">
      <c r="A166">
        <v>611</v>
      </c>
      <c r="B166" s="39" t="str">
        <v>رضا صبحي ايوب</v>
      </c>
      <c r="C166" s="37" t="str">
        <f ca="1"/>
        <v/>
      </c>
      <c r="D166" s="37" t="str">
        <f ca="1"/>
        <v/>
      </c>
      <c r="E166" s="37" t="str">
        <f ca="1"/>
        <v>✔️</v>
      </c>
      <c r="F166" s="37" t="str">
        <f ca="1"/>
        <v>✔️</v>
      </c>
      <c r="G166" s="37" t="str">
        <f ca="1"/>
        <v/>
      </c>
      <c r="H166" s="37" t="str">
        <f ca="1"/>
        <v>✔️</v>
      </c>
      <c r="I166" s="37" t="str">
        <f ca="1"/>
        <v>✔️</v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1:102" ht="21">
      <c r="A167">
        <v>612</v>
      </c>
      <c r="B167" s="39" t="str">
        <v>كيرلس صبحي ايوب</v>
      </c>
      <c r="C167" s="37" t="str">
        <f ca="1"/>
        <v/>
      </c>
      <c r="D167" s="37" t="str">
        <f ca="1"/>
        <v/>
      </c>
      <c r="E167" s="37" t="str">
        <f ca="1"/>
        <v>✔️</v>
      </c>
      <c r="F167" s="37" t="str">
        <f ca="1"/>
        <v>✔️</v>
      </c>
      <c r="G167" s="37" t="str">
        <f ca="1"/>
        <v/>
      </c>
      <c r="H167" s="37" t="str">
        <f ca="1"/>
        <v>✔️</v>
      </c>
      <c r="I167" s="37" t="str">
        <f ca="1"/>
        <v/>
      </c>
      <c r="J167" s="37" t="str">
        <f ca="1"/>
        <v>✔️</v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1:102" ht="21">
      <c r="A168">
        <v>613</v>
      </c>
      <c r="B168" s="39" t="str">
        <v xml:space="preserve">مينا عنتر عماد </v>
      </c>
      <c r="C168" s="37" t="str">
        <f ca="1"/>
        <v>✔️</v>
      </c>
      <c r="D168" s="37" t="str">
        <f ca="1"/>
        <v>✔️</v>
      </c>
      <c r="E168" s="37" t="str">
        <f ca="1"/>
        <v>✔️</v>
      </c>
      <c r="F168" s="37" t="str">
        <f ca="1"/>
        <v/>
      </c>
      <c r="G168" s="37" t="str">
        <f ca="1"/>
        <v>✔️</v>
      </c>
      <c r="H168" s="37" t="str">
        <f ca="1"/>
        <v>✔️</v>
      </c>
      <c r="I168" s="37" t="str">
        <f ca="1"/>
        <v/>
      </c>
      <c r="J168" s="37" t="str">
        <f ca="1"/>
        <v>✔️</v>
      </c>
      <c r="K168" s="37" t="str">
        <f ca="1"/>
        <v>✔️</v>
      </c>
      <c r="L168" s="37" t="str">
        <f ca="1"/>
        <v>✔️</v>
      </c>
      <c r="M168" s="37" t="str">
        <f ca="1"/>
        <v>✔️</v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1:102" ht="21">
      <c r="A169">
        <v>614</v>
      </c>
      <c r="B169" s="39" t="str">
        <v>ايميل رضا عزيز</v>
      </c>
      <c r="C169" s="37" t="str">
        <f ca="1"/>
        <v/>
      </c>
      <c r="D169" s="37" t="str">
        <f ca="1"/>
        <v>✔️</v>
      </c>
      <c r="E169" s="37" t="str">
        <f ca="1"/>
        <v>✔️</v>
      </c>
      <c r="F169" s="37" t="str">
        <f ca="1"/>
        <v>✔️</v>
      </c>
      <c r="G169" s="37" t="str">
        <f ca="1"/>
        <v>✔️</v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1:102" ht="21">
      <c r="A170">
        <v>615</v>
      </c>
      <c r="B170" s="39" t="str">
        <v>كيرلس باسم فوزي</v>
      </c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1:102" ht="21">
      <c r="A171">
        <v>616</v>
      </c>
      <c r="B171" s="39" t="str">
        <v>توماس مرزق يوسف</v>
      </c>
      <c r="C171" s="37" t="str">
        <f ca="1"/>
        <v>✔️</v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1:102" ht="21">
      <c r="A172">
        <v>617</v>
      </c>
      <c r="B172" s="39" t="str">
        <v>شنودة مرزق يوسف</v>
      </c>
      <c r="C172" s="37" t="str">
        <f ca="1"/>
        <v>✔️</v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1:102" ht="21">
      <c r="A173">
        <v>618</v>
      </c>
      <c r="B173" s="39" t="str">
        <v>جرجس عماد وليم يوسف</v>
      </c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>✔️</v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1:102" ht="21">
      <c r="A174">
        <v>619</v>
      </c>
      <c r="B174" s="39" t="str">
        <v>كريم وائل نبيل</v>
      </c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1:102" ht="21">
      <c r="A175">
        <v>620</v>
      </c>
      <c r="B175" s="39" t="str">
        <v>مكاريوس رافت بلامون</v>
      </c>
      <c r="C175" s="37" t="str">
        <f ca="1"/>
        <v/>
      </c>
      <c r="D175" s="37" t="str">
        <f ca="1"/>
        <v>✔️</v>
      </c>
      <c r="E175" s="37" t="str">
        <f ca="1"/>
        <v/>
      </c>
      <c r="F175" s="37" t="str">
        <f ca="1"/>
        <v>✔️</v>
      </c>
      <c r="G175" s="37" t="str">
        <f ca="1"/>
        <v>✔️</v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>✔️</v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1:102" ht="21">
      <c r="A176">
        <v>621</v>
      </c>
      <c r="B176" s="39" t="str">
        <v>يوسف رؤوف موريس</v>
      </c>
      <c r="C176" s="37" t="str">
        <f ca="1"/>
        <v>✔️</v>
      </c>
      <c r="D176" s="37" t="str">
        <f ca="1"/>
        <v>✔️</v>
      </c>
      <c r="E176" s="37" t="str">
        <f ca="1"/>
        <v>✔️</v>
      </c>
      <c r="F176" s="37" t="str">
        <f ca="1"/>
        <v>✔️</v>
      </c>
      <c r="G176" s="37" t="str">
        <f ca="1"/>
        <v/>
      </c>
      <c r="H176" s="37" t="str">
        <f ca="1"/>
        <v/>
      </c>
      <c r="I176" s="37" t="str">
        <f ca="1"/>
        <v>✔️</v>
      </c>
      <c r="J176" s="37" t="str">
        <f ca="1"/>
        <v>✔️</v>
      </c>
      <c r="K176" s="37" t="str">
        <f ca="1"/>
        <v>✔️</v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1:102" ht="21">
      <c r="A177">
        <v>710</v>
      </c>
      <c r="B177" s="39" t="str">
        <v xml:space="preserve">ابانوب إيهاب سعد </v>
      </c>
      <c r="C177" s="37" t="str">
        <f ca="1"/>
        <v>✔️</v>
      </c>
      <c r="D177" s="37" t="str">
        <f ca="1"/>
        <v>✔️</v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>✔️</v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1:102" ht="21">
      <c r="A178">
        <v>711</v>
      </c>
      <c r="B178" s="39" t="str">
        <v>افرايم خليل</v>
      </c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1:102" ht="21">
      <c r="A179">
        <v>712</v>
      </c>
      <c r="B179" s="39" t="str">
        <v>ابانوب شنودة اسحق</v>
      </c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1:102" ht="21">
      <c r="A180">
        <v>713</v>
      </c>
      <c r="B180" s="39" t="str">
        <v xml:space="preserve">ارساني عماد يوسف </v>
      </c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1:102" ht="21">
      <c r="A181">
        <v>714</v>
      </c>
      <c r="B181" s="39" t="str">
        <v>انطونيوس فوزي جرجس</v>
      </c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1:102" ht="21">
      <c r="A182">
        <v>715</v>
      </c>
      <c r="B182" s="39" t="str">
        <v>بافلي عبيد منصور عبدالله</v>
      </c>
      <c r="C182" s="37" t="str">
        <f ca="1"/>
        <v>✔️</v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>✔️</v>
      </c>
      <c r="K182" s="37" t="str">
        <f ca="1"/>
        <v>✔️</v>
      </c>
      <c r="L182" s="37" t="str">
        <f ca="1"/>
        <v>✔️</v>
      </c>
      <c r="M182" s="37" t="str">
        <f ca="1"/>
        <v>✔️</v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1:102" ht="21">
      <c r="A183">
        <v>716</v>
      </c>
      <c r="B183" s="39" t="str">
        <v>بيتر حنا مملوك</v>
      </c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>✔️</v>
      </c>
      <c r="H183" s="37" t="str">
        <f ca="1"/>
        <v>✔️</v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1:102" ht="21">
      <c r="A184">
        <v>717</v>
      </c>
      <c r="B184" s="39" t="str">
        <v>بيتر سعيد كمال</v>
      </c>
      <c r="C184" s="37" t="str">
        <f ca="1"/>
        <v>✔️</v>
      </c>
      <c r="D184" s="37" t="str">
        <f ca="1"/>
        <v>✔️</v>
      </c>
      <c r="E184" s="37" t="str">
        <f ca="1"/>
        <v/>
      </c>
      <c r="F184" s="37" t="str">
        <f ca="1"/>
        <v>✔️</v>
      </c>
      <c r="G184" s="37" t="str">
        <f ca="1"/>
        <v>✔️</v>
      </c>
      <c r="H184" s="37" t="str">
        <f ca="1"/>
        <v>✔️</v>
      </c>
      <c r="I184" s="37" t="str">
        <f ca="1"/>
        <v/>
      </c>
      <c r="J184" s="37" t="str">
        <f ca="1"/>
        <v>✔️</v>
      </c>
      <c r="K184" s="37" t="str">
        <f ca="1"/>
        <v>✔️</v>
      </c>
      <c r="L184" s="37" t="str">
        <f ca="1"/>
        <v>✔️</v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1:102" ht="21">
      <c r="A185">
        <v>718</v>
      </c>
      <c r="B185" s="39" t="str">
        <v>بيشوي جرجس عيد</v>
      </c>
      <c r="C185" s="37" t="str">
        <f ca="1"/>
        <v>✔️</v>
      </c>
      <c r="D185" s="37" t="str">
        <f ca="1"/>
        <v>✔️</v>
      </c>
      <c r="E185" s="37" t="str">
        <f ca="1"/>
        <v>✔️</v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>✔️</v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1:102" ht="21">
      <c r="A186">
        <v>719</v>
      </c>
      <c r="B186" s="39" t="str">
        <v>بيشوي ملاك فوزي</v>
      </c>
      <c r="C186" s="37" t="str">
        <f ca="1"/>
        <v>✔️</v>
      </c>
      <c r="D186" s="37" t="str">
        <f ca="1"/>
        <v>✔️</v>
      </c>
      <c r="E186" s="37" t="str">
        <f ca="1"/>
        <v/>
      </c>
      <c r="F186" s="37" t="str">
        <f ca="1"/>
        <v>✔️</v>
      </c>
      <c r="G186" s="37" t="str">
        <f ca="1"/>
        <v>✔️</v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1:102" ht="21">
      <c r="A187">
        <v>720</v>
      </c>
      <c r="B187" s="39" t="str">
        <v>بيمن عماد شكري</v>
      </c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1:102" ht="21">
      <c r="A188">
        <v>721</v>
      </c>
      <c r="B188" s="39" t="str">
        <v>جاستن مجدي ابراهيم توفيق</v>
      </c>
      <c r="C188" s="37" t="str">
        <f ca="1"/>
        <v>✔️</v>
      </c>
      <c r="D188" s="37" t="str">
        <f ca="1"/>
        <v>✔️</v>
      </c>
      <c r="E188" s="37" t="str">
        <f ca="1"/>
        <v/>
      </c>
      <c r="F188" s="37" t="str">
        <f ca="1"/>
        <v>✔️</v>
      </c>
      <c r="G188" s="37" t="str">
        <f ca="1"/>
        <v>✔️</v>
      </c>
      <c r="H188" s="37" t="str">
        <f ca="1"/>
        <v>✔️</v>
      </c>
      <c r="I188" s="37" t="str">
        <f ca="1"/>
        <v/>
      </c>
      <c r="J188" s="37" t="str">
        <f ca="1"/>
        <v>✔️</v>
      </c>
      <c r="K188" s="37" t="str">
        <f ca="1"/>
        <v>✔️</v>
      </c>
      <c r="L188" s="37" t="str">
        <f ca="1"/>
        <v>✔️</v>
      </c>
      <c r="M188" s="37" t="str">
        <f ca="1"/>
        <v>✔️</v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1:102" ht="21">
      <c r="A189">
        <v>722</v>
      </c>
      <c r="B189" s="39" t="str">
        <v xml:space="preserve">جون روماني مسعد </v>
      </c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>✔️</v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1:102" ht="21">
      <c r="A190">
        <v>723</v>
      </c>
      <c r="B190" s="39" t="str">
        <v xml:space="preserve">جون اميل سعيد </v>
      </c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1:102" ht="21">
      <c r="A191">
        <v>724</v>
      </c>
      <c r="B191" s="39" t="str">
        <v xml:space="preserve">ديفيد جابر بشاره </v>
      </c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1:102" ht="21">
      <c r="A192">
        <v>725</v>
      </c>
      <c r="B192" s="39" t="str">
        <v>ريمون باسم عوني نجيب</v>
      </c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1:102" ht="21">
      <c r="A193">
        <v>726</v>
      </c>
      <c r="B193" s="39" t="str">
        <v>سامح ملاك صابر</v>
      </c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>✔️</v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1:102" ht="21">
      <c r="A194">
        <v>727</v>
      </c>
      <c r="B194" s="39" t="str">
        <v xml:space="preserve">شادي سامح عطيه </v>
      </c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>✔️</v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1:102" ht="21">
      <c r="A195">
        <v>728</v>
      </c>
      <c r="B195" s="39" t="str">
        <v>فادي روماني بسطا</v>
      </c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1:102" ht="21">
      <c r="A196">
        <v>729</v>
      </c>
      <c r="B196" s="39" t="str">
        <v>فادي مينا عاطف</v>
      </c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1:102" ht="21">
      <c r="A197">
        <v>730</v>
      </c>
      <c r="B197" s="39" t="str">
        <v>فيلوباتير مدحت عاطف</v>
      </c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1:102" ht="21">
      <c r="A198">
        <v>731</v>
      </c>
      <c r="B198" s="39" t="str">
        <v>كيرلس مرقس</v>
      </c>
      <c r="C198" s="37" t="str">
        <f ca="1"/>
        <v>✔️</v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1:102" ht="21">
      <c r="A199">
        <v>732</v>
      </c>
      <c r="B199" s="39" t="str">
        <v>كيفن ماجد ملاك</v>
      </c>
      <c r="C199" s="37" t="str">
        <f ca="1"/>
        <v>✔️</v>
      </c>
      <c r="D199" s="37" t="str">
        <f ca="1"/>
        <v>✔️</v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>✔️</v>
      </c>
      <c r="I199" s="37" t="str">
        <f ca="1"/>
        <v/>
      </c>
      <c r="J199" s="37" t="str">
        <f ca="1"/>
        <v/>
      </c>
      <c r="K199" s="37" t="str">
        <f ca="1"/>
        <v>✔️</v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1:102" ht="21">
      <c r="A200">
        <v>734</v>
      </c>
      <c r="B200" s="39" t="str">
        <v xml:space="preserve">مارتن روماني وجيه </v>
      </c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1:102" ht="21">
      <c r="A201">
        <v>735</v>
      </c>
      <c r="B201" s="39" t="str">
        <v>مارك منير</v>
      </c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>✔️</v>
      </c>
      <c r="G201" s="37" t="str">
        <f ca="1"/>
        <v>✔️</v>
      </c>
      <c r="H201" s="37" t="str">
        <f ca="1"/>
        <v>✔️</v>
      </c>
      <c r="I201" s="37" t="str">
        <f ca="1"/>
        <v/>
      </c>
      <c r="J201" s="37" t="str">
        <f ca="1"/>
        <v/>
      </c>
      <c r="K201" s="37" t="str">
        <f ca="1"/>
        <v>✔️</v>
      </c>
      <c r="L201" s="37" t="str">
        <f ca="1"/>
        <v/>
      </c>
      <c r="M201" s="37" t="str">
        <f ca="1"/>
        <v>✔️</v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1:102" ht="21">
      <c r="A202">
        <v>736</v>
      </c>
      <c r="B202" s="39" t="str">
        <v>مارك مينا مجدي لبيب</v>
      </c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>✔️</v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1:102" ht="21">
      <c r="A203">
        <v>737</v>
      </c>
      <c r="B203" s="39" t="str">
        <v>مكاريوس محسن سلامة</v>
      </c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>✔️</v>
      </c>
      <c r="G203" s="37" t="str">
        <f ca="1"/>
        <v>✔️</v>
      </c>
      <c r="H203" s="37" t="str">
        <f ca="1"/>
        <v/>
      </c>
      <c r="I203" s="37" t="str">
        <f ca="1"/>
        <v/>
      </c>
      <c r="J203" s="37" t="str">
        <f ca="1"/>
        <v>✔️</v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1:102" ht="21">
      <c r="A204">
        <v>738</v>
      </c>
      <c r="B204" s="39" t="str">
        <v>ميلاد راضي ماهر</v>
      </c>
      <c r="C204" s="37" t="str">
        <f ca="1"/>
        <v>✔️</v>
      </c>
      <c r="D204" s="37" t="str">
        <f ca="1"/>
        <v>✔️</v>
      </c>
      <c r="E204" s="37" t="str">
        <f ca="1"/>
        <v/>
      </c>
      <c r="F204" s="37" t="str">
        <f ca="1"/>
        <v>✔️</v>
      </c>
      <c r="G204" s="37" t="str">
        <f ca="1"/>
        <v>✔️</v>
      </c>
      <c r="H204" s="37" t="str">
        <f ca="1"/>
        <v>✔️</v>
      </c>
      <c r="I204" s="37" t="str">
        <f ca="1"/>
        <v/>
      </c>
      <c r="J204" s="37" t="str">
        <f ca="1"/>
        <v>✔️</v>
      </c>
      <c r="K204" s="37" t="str">
        <f ca="1"/>
        <v>✔️</v>
      </c>
      <c r="L204" s="37" t="str">
        <f ca="1"/>
        <v>✔️</v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1:102" ht="21">
      <c r="A205">
        <v>739</v>
      </c>
      <c r="B205" s="39" t="str">
        <v xml:space="preserve">مينا روماني خلف </v>
      </c>
      <c r="C205" s="37" t="str">
        <f ca="1"/>
        <v>✔️</v>
      </c>
      <c r="D205" s="37" t="str">
        <f ca="1"/>
        <v/>
      </c>
      <c r="E205" s="37" t="str">
        <f ca="1"/>
        <v>✔️</v>
      </c>
      <c r="F205" s="37" t="str">
        <f ca="1"/>
        <v/>
      </c>
      <c r="G205" s="37" t="str">
        <f ca="1"/>
        <v/>
      </c>
      <c r="H205" s="37" t="str">
        <f ca="1"/>
        <v>✔️</v>
      </c>
      <c r="I205" s="37" t="str">
        <f ca="1"/>
        <v/>
      </c>
      <c r="J205" s="37" t="str">
        <f ca="1"/>
        <v>✔️</v>
      </c>
      <c r="K205" s="37" t="str">
        <f ca="1"/>
        <v/>
      </c>
      <c r="L205" s="37" t="str">
        <f ca="1"/>
        <v>✔️</v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1:102" ht="21">
      <c r="A206">
        <v>740</v>
      </c>
      <c r="B206" s="39" t="str">
        <v>مينا منير امير</v>
      </c>
      <c r="C206" s="37" t="str">
        <f ca="1"/>
        <v>✔️</v>
      </c>
      <c r="D206" s="37" t="str">
        <f ca="1"/>
        <v>✔️</v>
      </c>
      <c r="E206" s="37" t="str">
        <f ca="1"/>
        <v>✔️</v>
      </c>
      <c r="F206" s="37" t="str">
        <f ca="1"/>
        <v>✔️</v>
      </c>
      <c r="G206" s="37" t="str">
        <f ca="1"/>
        <v>✔️</v>
      </c>
      <c r="H206" s="37" t="str">
        <f ca="1"/>
        <v/>
      </c>
      <c r="I206" s="37" t="str">
        <f ca="1"/>
        <v/>
      </c>
      <c r="J206" s="37" t="str">
        <f ca="1"/>
        <v>✔️</v>
      </c>
      <c r="K206" s="37" t="str">
        <f ca="1"/>
        <v>✔️</v>
      </c>
      <c r="L206" s="37" t="str">
        <f ca="1"/>
        <v>✔️</v>
      </c>
      <c r="M206" s="37" t="str">
        <f ca="1"/>
        <v>✔️</v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1:102" ht="21">
      <c r="A207">
        <v>741</v>
      </c>
      <c r="B207" s="39" t="str">
        <v>وائل هلال لمعي</v>
      </c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1:102" ht="21">
      <c r="A208">
        <v>742</v>
      </c>
      <c r="B208" s="39" t="str">
        <v>يوسف شنودة</v>
      </c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>✔️</v>
      </c>
      <c r="G208" s="37" t="str">
        <f ca="1"/>
        <v>✔️</v>
      </c>
      <c r="H208" s="37" t="str">
        <f ca="1"/>
        <v>✔️</v>
      </c>
      <c r="I208" s="37" t="str">
        <f ca="1"/>
        <v/>
      </c>
      <c r="J208" s="37" t="str">
        <f ca="1"/>
        <v>✔️</v>
      </c>
      <c r="K208" s="37" t="str">
        <f ca="1"/>
        <v/>
      </c>
      <c r="L208" s="37" t="str">
        <f ca="1"/>
        <v/>
      </c>
      <c r="M208" s="37" t="str">
        <f ca="1"/>
        <v>✔️</v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1:102" ht="21">
      <c r="A209">
        <v>743</v>
      </c>
      <c r="B209" s="39" t="str">
        <v xml:space="preserve">يوسف ميرو ممدوح </v>
      </c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1:102" ht="21">
      <c r="A210">
        <v>744</v>
      </c>
      <c r="B210" s="39" t="str">
        <v>يوسف مينا مجدي</v>
      </c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1:102" ht="21">
      <c r="A211">
        <v>745</v>
      </c>
      <c r="B211" s="39" t="str">
        <v>مينا عماد عدلي</v>
      </c>
      <c r="C211" s="37" t="str">
        <f ca="1"/>
        <v>✔️</v>
      </c>
      <c r="D211" s="37" t="str">
        <f ca="1"/>
        <v/>
      </c>
      <c r="E211" s="37" t="str">
        <f ca="1"/>
        <v>✔️</v>
      </c>
      <c r="F211" s="37" t="str">
        <f ca="1"/>
        <v>✔️</v>
      </c>
      <c r="G211" s="37" t="str">
        <f ca="1"/>
        <v/>
      </c>
      <c r="H211" s="37" t="str">
        <f ca="1"/>
        <v>✔️</v>
      </c>
      <c r="I211" s="37" t="str">
        <f ca="1"/>
        <v/>
      </c>
      <c r="J211" s="37" t="str">
        <f ca="1"/>
        <v>✔️</v>
      </c>
      <c r="K211" s="37" t="str">
        <f ca="1"/>
        <v>✔️</v>
      </c>
      <c r="L211" s="37" t="str">
        <f ca="1"/>
        <v>✔️</v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1:102" ht="21">
      <c r="A212">
        <v>746</v>
      </c>
      <c r="B212" s="39" t="str">
        <v>فادي مينا عاطف</v>
      </c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>✔️</v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1:102" ht="21">
      <c r="A213">
        <v>747</v>
      </c>
      <c r="B213" s="39" t="str">
        <v>بيشوي اشرف لويز</v>
      </c>
      <c r="C213" s="37" t="str">
        <f ca="1"/>
        <v>✔️</v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>✔️</v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1:102" ht="21">
      <c r="A214">
        <v>810</v>
      </c>
      <c r="B214" s="39" t="str">
        <v xml:space="preserve">ابانوب اشرف جابر </v>
      </c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>✔️</v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1:102" ht="21">
      <c r="A215">
        <v>811</v>
      </c>
      <c r="B215" s="39" t="str">
        <v xml:space="preserve">ارساني جرجس نعيم </v>
      </c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>✔️</v>
      </c>
      <c r="G215" s="37" t="str">
        <f ca="1"/>
        <v/>
      </c>
      <c r="H215" s="37" t="str">
        <f ca="1"/>
        <v>✔️</v>
      </c>
      <c r="I215" s="37" t="str">
        <f ca="1"/>
        <v/>
      </c>
      <c r="J215" s="37" t="str">
        <f ca="1"/>
        <v/>
      </c>
      <c r="K215" s="37" t="str">
        <f ca="1"/>
        <v>✔️</v>
      </c>
      <c r="L215" s="37" t="str">
        <f ca="1"/>
        <v>✔️</v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1:102" ht="21">
      <c r="A216">
        <v>813</v>
      </c>
      <c r="B216" s="39" t="str">
        <v xml:space="preserve">انطونيوس يونان بولس </v>
      </c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1:102" ht="21">
      <c r="A217">
        <v>814</v>
      </c>
      <c r="B217" s="39" t="str">
        <v xml:space="preserve">باسم ايمن انور </v>
      </c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1:102" ht="21">
      <c r="A218">
        <v>815</v>
      </c>
      <c r="B218" s="39" t="str">
        <v xml:space="preserve">بافلي بطرس اليشع </v>
      </c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>✔️</v>
      </c>
      <c r="I218" s="37" t="str">
        <f ca="1"/>
        <v/>
      </c>
      <c r="J218" s="37" t="str">
        <f ca="1"/>
        <v/>
      </c>
      <c r="K218" s="37" t="str">
        <f ca="1"/>
        <v>✔️</v>
      </c>
      <c r="L218" s="37" t="str">
        <f ca="1"/>
        <v>✔️</v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1:102" ht="21">
      <c r="A219">
        <v>816</v>
      </c>
      <c r="B219" s="39" t="str">
        <v xml:space="preserve">بيتر زكريا زكريا </v>
      </c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1:102" ht="21">
      <c r="A220">
        <v>817</v>
      </c>
      <c r="B220" s="39" t="str">
        <v>بيشوي ايمن عبد الروؤف</v>
      </c>
      <c r="C220" s="37" t="str">
        <f ca="1"/>
        <v/>
      </c>
      <c r="D220" s="37" t="str">
        <f ca="1"/>
        <v>✔️</v>
      </c>
      <c r="E220" s="37" t="str">
        <f ca="1"/>
        <v/>
      </c>
      <c r="F220" s="37" t="str">
        <f ca="1"/>
        <v>✔️</v>
      </c>
      <c r="G220" s="37" t="str">
        <f ca="1"/>
        <v>✔️</v>
      </c>
      <c r="H220" s="37" t="str">
        <f ca="1"/>
        <v>✔️</v>
      </c>
      <c r="I220" s="37" t="str">
        <f ca="1"/>
        <v/>
      </c>
      <c r="J220" s="37" t="str">
        <f ca="1"/>
        <v>✔️</v>
      </c>
      <c r="K220" s="37" t="str">
        <f ca="1"/>
        <v>✔️</v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1:102" ht="21">
      <c r="A221">
        <v>818</v>
      </c>
      <c r="B221" s="39" t="str">
        <v xml:space="preserve">بيشوي جمال صدقي </v>
      </c>
      <c r="C221" s="37" t="str">
        <f ca="1"/>
        <v>✔️</v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>✔️</v>
      </c>
      <c r="H221" s="37" t="str">
        <f ca="1"/>
        <v/>
      </c>
      <c r="I221" s="37" t="str">
        <f ca="1"/>
        <v/>
      </c>
      <c r="J221" s="37" t="str">
        <f ca="1"/>
        <v>✔️</v>
      </c>
      <c r="K221" s="37" t="str">
        <f ca="1"/>
        <v>✔️</v>
      </c>
      <c r="L221" s="37" t="str">
        <f ca="1"/>
        <v>✔️</v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1:102" ht="21">
      <c r="A222">
        <v>819</v>
      </c>
      <c r="B222" s="39" t="str">
        <v xml:space="preserve">بيير جوزيف مكرم </v>
      </c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>✔️</v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1:102" ht="21">
      <c r="A223">
        <v>820</v>
      </c>
      <c r="B223" s="39" t="str">
        <v xml:space="preserve">جان جرجس فايز </v>
      </c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>✔️</v>
      </c>
      <c r="H223" s="37" t="str">
        <f ca="1"/>
        <v>✔️</v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1:102" ht="21">
      <c r="A224">
        <v>821</v>
      </c>
      <c r="B224" s="39" t="str">
        <v xml:space="preserve">جورج ريمون جرجس </v>
      </c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1:102" ht="21">
      <c r="A225">
        <v>822</v>
      </c>
      <c r="B225" s="39" t="str">
        <v xml:space="preserve">جون سعد امون </v>
      </c>
      <c r="C225" s="37" t="str">
        <f ca="1"/>
        <v>✔️</v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1:102" ht="21">
      <c r="A226">
        <v>823</v>
      </c>
      <c r="B226" s="39" t="str">
        <v xml:space="preserve">جون ناجي نجيب </v>
      </c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1:102" ht="21">
      <c r="A227">
        <v>824</v>
      </c>
      <c r="B227" s="39" t="str">
        <v>جوفاني شريف شوقي</v>
      </c>
      <c r="C227" s="37" t="str">
        <f ca="1"/>
        <v/>
      </c>
      <c r="D227" s="37" t="str">
        <f ca="1"/>
        <v>✔️</v>
      </c>
      <c r="E227" s="37" t="str">
        <f ca="1"/>
        <v/>
      </c>
      <c r="F227" s="37" t="str">
        <f ca="1"/>
        <v>✔️</v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>✔️</v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1:102" ht="21">
      <c r="A228">
        <v>825</v>
      </c>
      <c r="B228" s="39" t="str">
        <v>دانيال جورج جميل عازر</v>
      </c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1:102" ht="21">
      <c r="A229">
        <v>826</v>
      </c>
      <c r="B229" s="39" t="str">
        <v>ديفيد اشرف عادلي</v>
      </c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>✔️</v>
      </c>
      <c r="G229" s="37" t="str">
        <f ca="1"/>
        <v>✔️</v>
      </c>
      <c r="H229" s="37" t="str">
        <f ca="1"/>
        <v/>
      </c>
      <c r="I229" s="37" t="str">
        <f ca="1"/>
        <v/>
      </c>
      <c r="J229" s="37" t="str">
        <f ca="1"/>
        <v>✔️</v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1:102" ht="21">
      <c r="A230">
        <v>827</v>
      </c>
      <c r="B230" s="39" t="str">
        <v xml:space="preserve">ديفيد باسم لمعي </v>
      </c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1:102" ht="21">
      <c r="A231">
        <v>828</v>
      </c>
      <c r="B231" s="39" t="str">
        <v xml:space="preserve">رامز ماهر رمزي </v>
      </c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1:102" ht="21">
      <c r="A232">
        <v>829</v>
      </c>
      <c r="B232" s="39" t="str">
        <v xml:space="preserve">صموئيل نتعي يعقوب </v>
      </c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1:102" ht="21">
      <c r="A233">
        <v>830</v>
      </c>
      <c r="B233" s="39" t="str">
        <v>فادي بشرى نادي</v>
      </c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1:102" ht="21">
      <c r="A234">
        <v>831</v>
      </c>
      <c r="B234" s="39" t="str">
        <v>فادي عاطف صدقي</v>
      </c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1:102" ht="21">
      <c r="A235">
        <v>832</v>
      </c>
      <c r="B235" s="39" t="str">
        <v xml:space="preserve">فادي اشرف جميل </v>
      </c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1:102" ht="21">
      <c r="A236">
        <v>833</v>
      </c>
      <c r="B236" s="39" t="str">
        <v xml:space="preserve">فادي سعيد نبيه </v>
      </c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>✔️</v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>✔️</v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1:102" ht="21">
      <c r="A237">
        <v>834</v>
      </c>
      <c r="B237" s="39" t="str">
        <v xml:space="preserve">فرانك عصام عصام </v>
      </c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1:102" ht="21">
      <c r="A238">
        <v>835</v>
      </c>
      <c r="B238" s="39" t="str">
        <v xml:space="preserve">كارل مينا عادل </v>
      </c>
      <c r="C238" s="37" t="str">
        <f ca="1"/>
        <v>✔️</v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>✔️</v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>✔️</v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1:102" ht="21">
      <c r="A239">
        <v>836</v>
      </c>
      <c r="B239" s="39" t="str">
        <v xml:space="preserve">كيرلس رفعت فرنساوي </v>
      </c>
      <c r="C239" s="37" t="str">
        <f ca="1"/>
        <v>✔️</v>
      </c>
      <c r="D239" s="37" t="str">
        <f ca="1"/>
        <v>✔️</v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>✔️</v>
      </c>
      <c r="I239" s="37" t="str">
        <f ca="1"/>
        <v/>
      </c>
      <c r="J239" s="37" t="str">
        <f ca="1"/>
        <v>✔️</v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1:102" ht="21">
      <c r="A240">
        <v>837</v>
      </c>
      <c r="B240" s="39" t="str">
        <v xml:space="preserve">كيرلس عزت ظريف </v>
      </c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1:102" ht="21">
      <c r="A241">
        <v>838</v>
      </c>
      <c r="B241" s="39" t="str">
        <v>كيرلس عوني رافت</v>
      </c>
      <c r="C241" s="37" t="str">
        <f ca="1"/>
        <v>✔️</v>
      </c>
      <c r="D241" s="37" t="str">
        <f ca="1"/>
        <v/>
      </c>
      <c r="E241" s="37" t="str">
        <f ca="1"/>
        <v/>
      </c>
      <c r="F241" s="37" t="str">
        <f ca="1"/>
        <v>✔️</v>
      </c>
      <c r="G241" s="37" t="str">
        <f ca="1"/>
        <v/>
      </c>
      <c r="H241" s="37" t="str">
        <f ca="1"/>
        <v>✔️</v>
      </c>
      <c r="I241" s="37" t="str">
        <f ca="1"/>
        <v/>
      </c>
      <c r="J241" s="37" t="str">
        <f ca="1"/>
        <v>✔️</v>
      </c>
      <c r="K241" s="37" t="str">
        <f ca="1"/>
        <v>✔️</v>
      </c>
      <c r="L241" s="37" t="str">
        <f ca="1"/>
        <v>✔️</v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1:102" ht="21">
      <c r="A242">
        <v>839</v>
      </c>
      <c r="B242" s="39" t="str">
        <v xml:space="preserve">كيرلس كمال كامل </v>
      </c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>✔️</v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1:102" ht="21">
      <c r="A243">
        <v>840</v>
      </c>
      <c r="B243" s="39" t="str">
        <v xml:space="preserve">كيرلس كمال ماهر </v>
      </c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>✔️</v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1:102" ht="21">
      <c r="A244">
        <v>841</v>
      </c>
      <c r="B244" s="39" t="str">
        <v xml:space="preserve">كيرلس مينا محب </v>
      </c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1:102" ht="21">
      <c r="A245">
        <v>842</v>
      </c>
      <c r="B245" s="39" t="str">
        <v xml:space="preserve">كيفين هاني ادوارد </v>
      </c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>✔️</v>
      </c>
      <c r="G245" s="37" t="str">
        <f ca="1"/>
        <v>✔️</v>
      </c>
      <c r="H245" s="37" t="str">
        <f ca="1"/>
        <v/>
      </c>
      <c r="I245" s="37" t="str">
        <f ca="1"/>
        <v/>
      </c>
      <c r="J245" s="37" t="str">
        <f ca="1"/>
        <v>✔️</v>
      </c>
      <c r="K245" s="37" t="str">
        <f ca="1"/>
        <v>✔️</v>
      </c>
      <c r="L245" s="37" t="str">
        <f ca="1"/>
        <v>✔️</v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1:102" ht="21">
      <c r="A246">
        <v>843</v>
      </c>
      <c r="B246" s="39" t="str">
        <v>مارتن انور فتحي</v>
      </c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1:102" ht="21">
      <c r="A247">
        <v>844</v>
      </c>
      <c r="B247" s="39" t="str">
        <v xml:space="preserve">مارتن شادي هاني </v>
      </c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1:102" ht="21">
      <c r="A248">
        <v>845</v>
      </c>
      <c r="B248" s="39" t="str">
        <v>مارك اشرف عادلي</v>
      </c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>✔️</v>
      </c>
      <c r="G248" s="37" t="str">
        <f ca="1"/>
        <v>✔️</v>
      </c>
      <c r="H248" s="37" t="str">
        <f ca="1"/>
        <v/>
      </c>
      <c r="I248" s="37" t="str">
        <f ca="1"/>
        <v>✔️</v>
      </c>
      <c r="J248" s="37" t="str">
        <f ca="1"/>
        <v>✔️</v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1:102" ht="21">
      <c r="A249">
        <v>846</v>
      </c>
      <c r="B249" s="39" t="str">
        <v xml:space="preserve">مارك دانيال لبيب </v>
      </c>
      <c r="C249" s="37" t="str">
        <f ca="1"/>
        <v>✔️</v>
      </c>
      <c r="D249" s="37" t="str">
        <f ca="1"/>
        <v>✔️</v>
      </c>
      <c r="E249" s="37" t="str">
        <f ca="1"/>
        <v/>
      </c>
      <c r="F249" s="37" t="str">
        <f ca="1"/>
        <v>✔️</v>
      </c>
      <c r="G249" s="37" t="str">
        <f ca="1"/>
        <v/>
      </c>
      <c r="H249" s="37" t="str">
        <f ca="1"/>
        <v>✔️</v>
      </c>
      <c r="I249" s="37" t="str">
        <f ca="1"/>
        <v/>
      </c>
      <c r="J249" s="37" t="str">
        <f ca="1"/>
        <v>✔️</v>
      </c>
      <c r="K249" s="37" t="str">
        <f ca="1"/>
        <v>✔️</v>
      </c>
      <c r="L249" s="37" t="str">
        <f ca="1"/>
        <v>✔️</v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1:102" ht="21">
      <c r="A250">
        <v>847</v>
      </c>
      <c r="B250" s="39" t="str">
        <v xml:space="preserve">مارك سامح لوقا </v>
      </c>
      <c r="C250" s="37" t="str">
        <f ca="1"/>
        <v/>
      </c>
      <c r="D250" s="37" t="str">
        <f ca="1"/>
        <v>✔️</v>
      </c>
      <c r="E250" s="37" t="str">
        <f ca="1"/>
        <v/>
      </c>
      <c r="F250" s="37" t="str">
        <f ca="1"/>
        <v>✔️</v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>✔️</v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1:102" ht="21">
      <c r="A251">
        <v>848</v>
      </c>
      <c r="B251" s="39" t="str">
        <v xml:space="preserve">مارك وسيم موريس </v>
      </c>
      <c r="C251" s="37" t="str">
        <f ca="1"/>
        <v>✔️</v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>✔️</v>
      </c>
      <c r="I251" s="37" t="str">
        <f ca="1"/>
        <v/>
      </c>
      <c r="J251" s="37" t="str">
        <f ca="1"/>
        <v>✔️</v>
      </c>
      <c r="K251" s="37" t="str">
        <f ca="1"/>
        <v/>
      </c>
      <c r="L251" s="37" t="str">
        <f ca="1"/>
        <v>✔️</v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1:102" ht="21">
      <c r="A252">
        <v>849</v>
      </c>
      <c r="B252" s="39" t="str">
        <v xml:space="preserve">مايكل اشرف ابراهيم </v>
      </c>
      <c r="C252" s="37" t="str">
        <f ca="1"/>
        <v>✔️</v>
      </c>
      <c r="D252" s="37" t="str">
        <f ca="1"/>
        <v/>
      </c>
      <c r="E252" s="37" t="str">
        <f ca="1"/>
        <v/>
      </c>
      <c r="F252" s="37" t="str">
        <f ca="1"/>
        <v>✔️</v>
      </c>
      <c r="G252" s="37" t="str">
        <f ca="1"/>
        <v/>
      </c>
      <c r="H252" s="37" t="str">
        <f ca="1"/>
        <v/>
      </c>
      <c r="I252" s="37" t="str">
        <f ca="1"/>
        <v>✔️</v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1:102" ht="21">
      <c r="A253">
        <v>850</v>
      </c>
      <c r="B253" s="39" t="str">
        <v>مجدي سامح عادل وهيب</v>
      </c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>✔️</v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>✔️</v>
      </c>
      <c r="K253" s="37" t="str">
        <f ca="1"/>
        <v/>
      </c>
      <c r="L253" s="37" t="str">
        <f ca="1"/>
        <v>✔️</v>
      </c>
      <c r="M253" s="37" t="str">
        <f ca="1"/>
        <v>✔️</v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1:102" ht="21">
      <c r="A254">
        <v>851</v>
      </c>
      <c r="B254" s="39" t="str">
        <v xml:space="preserve">مكاريوس سمير مهاود </v>
      </c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1:102" ht="21">
      <c r="A255">
        <v>852</v>
      </c>
      <c r="B255" s="39" t="str">
        <v xml:space="preserve">مكاريوس مايكل مايكل </v>
      </c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1:102" ht="21">
      <c r="A256">
        <v>853</v>
      </c>
      <c r="B256" s="39" t="str">
        <v xml:space="preserve">مينا اشرف اسحاق </v>
      </c>
      <c r="C256" s="37" t="str">
        <f ca="1"/>
        <v/>
      </c>
      <c r="D256" s="37" t="str">
        <f ca="1"/>
        <v>✔️</v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1:102" ht="21">
      <c r="A257">
        <v>854</v>
      </c>
      <c r="B257" s="39" t="str">
        <v xml:space="preserve">مينا ايمن لطيف </v>
      </c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1:102" ht="21">
      <c r="A258">
        <v>855</v>
      </c>
      <c r="B258" s="39" t="str">
        <v xml:space="preserve">مينا ماجد نجيب </v>
      </c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>✔️</v>
      </c>
      <c r="H258" s="37" t="str">
        <f ca="1"/>
        <v/>
      </c>
      <c r="I258" s="37" t="str">
        <f ca="1"/>
        <v>✔️</v>
      </c>
      <c r="J258" s="37" t="str">
        <f ca="1"/>
        <v/>
      </c>
      <c r="K258" s="37" t="str">
        <f ca="1"/>
        <v/>
      </c>
      <c r="L258" s="37" t="str">
        <f ca="1"/>
        <v>✔️</v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1:102" ht="21">
      <c r="A259">
        <v>856</v>
      </c>
      <c r="B259" s="39" t="str">
        <v xml:space="preserve">مينا مدحت سمير </v>
      </c>
      <c r="C259" s="37" t="str">
        <f ca="1"/>
        <v>✔️</v>
      </c>
      <c r="D259" s="37" t="str">
        <f ca="1"/>
        <v>✔️</v>
      </c>
      <c r="E259" s="37" t="str">
        <f ca="1"/>
        <v>✔️</v>
      </c>
      <c r="F259" s="37" t="str">
        <f ca="1"/>
        <v>✔️</v>
      </c>
      <c r="G259" s="37" t="str">
        <f ca="1"/>
        <v>✔️</v>
      </c>
      <c r="H259" s="37" t="str">
        <f ca="1"/>
        <v>✔️</v>
      </c>
      <c r="I259" s="37" t="str">
        <f ca="1"/>
        <v/>
      </c>
      <c r="J259" s="37" t="str">
        <f ca="1"/>
        <v>✔️</v>
      </c>
      <c r="K259" s="37" t="str">
        <f ca="1"/>
        <v/>
      </c>
      <c r="L259" s="37" t="str">
        <f ca="1"/>
        <v>✔️</v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1:102" ht="21">
      <c r="A260">
        <v>857</v>
      </c>
      <c r="B260" s="39" t="str">
        <v xml:space="preserve">مينا وحيد كمال </v>
      </c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1:102" ht="21">
      <c r="A261">
        <v>858</v>
      </c>
      <c r="B261" s="39" t="str">
        <v xml:space="preserve">هاني حنا مكرم </v>
      </c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1:102" ht="21">
      <c r="A262">
        <v>859</v>
      </c>
      <c r="B262" s="39" t="str">
        <v>يوسف اشرف يوسف</v>
      </c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1:102" ht="21">
      <c r="A263">
        <v>860</v>
      </c>
      <c r="B263" s="39" t="str">
        <v xml:space="preserve">يوسف اشرف جورج </v>
      </c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1:102" ht="21">
      <c r="A264">
        <v>861</v>
      </c>
      <c r="B264" s="39" t="str">
        <v xml:space="preserve">يوسف باسم جورج </v>
      </c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1:102" ht="21">
      <c r="A265">
        <v>862</v>
      </c>
      <c r="B265" s="39" t="str">
        <v xml:space="preserve">يوسف بولا جميل </v>
      </c>
      <c r="C265" s="37" t="str">
        <f ca="1"/>
        <v>✔️</v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>✔️</v>
      </c>
      <c r="I265" s="37" t="str">
        <f ca="1"/>
        <v/>
      </c>
      <c r="J265" s="37" t="str">
        <f ca="1"/>
        <v/>
      </c>
      <c r="K265" s="37" t="str">
        <f ca="1"/>
        <v>✔️</v>
      </c>
      <c r="L265" s="37" t="str">
        <f ca="1"/>
        <v>✔️</v>
      </c>
      <c r="M265" s="37" t="str">
        <f ca="1"/>
        <v>✔️</v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1:102" ht="21">
      <c r="A266">
        <v>863</v>
      </c>
      <c r="B266" s="39" t="str">
        <v xml:space="preserve">يوسف حنا ابو الخير </v>
      </c>
      <c r="C266" s="37" t="str">
        <f ca="1"/>
        <v>✔️</v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1:102" ht="21">
      <c r="A267">
        <v>864</v>
      </c>
      <c r="B267" s="39" t="str">
        <v>يوسف رضا يونان الشهيد</v>
      </c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1:102" ht="21">
      <c r="A268">
        <v>865</v>
      </c>
      <c r="B268" s="39" t="str">
        <v>كيرلس هاني فوزي</v>
      </c>
      <c r="C268" s="37" t="str">
        <f ca="1"/>
        <v>✔️</v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>✔️</v>
      </c>
      <c r="I268" s="37" t="str">
        <f ca="1"/>
        <v>✔️</v>
      </c>
      <c r="J268" s="37" t="str">
        <f ca="1"/>
        <v>✔️</v>
      </c>
      <c r="K268" s="37" t="str">
        <f ca="1"/>
        <v/>
      </c>
      <c r="L268" s="37" t="str">
        <f ca="1"/>
        <v>✔️</v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1:102" ht="21">
      <c r="A269">
        <v>866</v>
      </c>
      <c r="B269" s="39" t="str">
        <v>بيشوي مجدي مكرم</v>
      </c>
      <c r="C269" s="37" t="str">
        <f ca="1"/>
        <v>✔️</v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>✔️</v>
      </c>
      <c r="H269" s="37" t="str">
        <f ca="1"/>
        <v/>
      </c>
      <c r="I269" s="37" t="str">
        <f ca="1"/>
        <v/>
      </c>
      <c r="J269" s="37" t="str">
        <f ca="1"/>
        <v>✔️</v>
      </c>
      <c r="K269" s="37" t="str">
        <f ca="1"/>
        <v>✔️</v>
      </c>
      <c r="L269" s="37" t="str">
        <f ca="1"/>
        <v>✔️</v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1:102" ht="21">
      <c r="A270">
        <v>867</v>
      </c>
      <c r="B270" s="39" t="str">
        <v>مينا ماجد ايوب</v>
      </c>
      <c r="C270" s="37" t="str">
        <f ca="1"/>
        <v>✔️</v>
      </c>
      <c r="D270" s="37" t="str">
        <f ca="1"/>
        <v/>
      </c>
      <c r="E270" s="37" t="str">
        <f ca="1"/>
        <v/>
      </c>
      <c r="F270" s="37" t="str">
        <f ca="1"/>
        <v>✔️</v>
      </c>
      <c r="G270" s="37" t="str">
        <f ca="1"/>
        <v>✔️</v>
      </c>
      <c r="H270" s="37" t="str">
        <f ca="1"/>
        <v>✔️</v>
      </c>
      <c r="I270" s="37" t="str">
        <f ca="1"/>
        <v/>
      </c>
      <c r="J270" s="37" t="str">
        <f ca="1"/>
        <v>✔️</v>
      </c>
      <c r="K270" s="37" t="str">
        <f ca="1"/>
        <v>✔️</v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1:102" ht="21">
      <c r="A271">
        <v>868</v>
      </c>
      <c r="B271" s="39" t="str">
        <v>ابانوب منسي جون</v>
      </c>
      <c r="C271" s="37" t="str">
        <f ca="1"/>
        <v/>
      </c>
      <c r="D271" s="37" t="str">
        <f ca="1"/>
        <v>✔️</v>
      </c>
      <c r="E271" s="37" t="str">
        <f ca="1"/>
        <v/>
      </c>
      <c r="F271" s="37" t="str">
        <f ca="1"/>
        <v>✔️</v>
      </c>
      <c r="G271" s="37" t="str">
        <f ca="1"/>
        <v/>
      </c>
      <c r="H271" s="37" t="str">
        <f ca="1"/>
        <v>✔️</v>
      </c>
      <c r="I271" s="37" t="str">
        <f ca="1"/>
        <v/>
      </c>
      <c r="J271" s="37" t="str">
        <f ca="1"/>
        <v/>
      </c>
      <c r="K271" s="37" t="str">
        <f ca="1"/>
        <v>✔️</v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1:102" ht="21">
      <c r="A272">
        <v>869</v>
      </c>
      <c r="B272" s="39" t="str">
        <v>يوسف نشات رزق الله</v>
      </c>
      <c r="C272" s="37" t="str">
        <f ca="1"/>
        <v>✔️</v>
      </c>
      <c r="D272" s="37" t="str">
        <f ca="1"/>
        <v/>
      </c>
      <c r="E272" s="37" t="str">
        <f ca="1"/>
        <v/>
      </c>
      <c r="F272" s="37" t="str">
        <f ca="1"/>
        <v>✔️</v>
      </c>
      <c r="G272" s="37" t="str">
        <f ca="1"/>
        <v>✔️</v>
      </c>
      <c r="H272" s="37" t="str">
        <f ca="1"/>
        <v>✔️</v>
      </c>
      <c r="I272" s="37" t="str">
        <f ca="1"/>
        <v/>
      </c>
      <c r="J272" s="37" t="str">
        <f ca="1"/>
        <v/>
      </c>
      <c r="K272" s="37" t="str">
        <f ca="1"/>
        <v>✔️</v>
      </c>
      <c r="L272" s="37" t="str">
        <f ca="1"/>
        <v>✔️</v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1:102" ht="21">
      <c r="A273">
        <v>870</v>
      </c>
      <c r="B273" s="39" t="str">
        <v>ستيفن اشرف عزيز</v>
      </c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>✔️</v>
      </c>
      <c r="H273" s="37" t="str">
        <f ca="1"/>
        <v>✔️</v>
      </c>
      <c r="I273" s="37" t="str">
        <f ca="1"/>
        <v/>
      </c>
      <c r="J273" s="37" t="str">
        <f ca="1"/>
        <v>✔️</v>
      </c>
      <c r="K273" s="37" t="str">
        <f ca="1"/>
        <v>✔️</v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1:102" ht="21">
      <c r="A274">
        <v>871</v>
      </c>
      <c r="B274" s="39" t="str">
        <v>ابانوب هاني محروس</v>
      </c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>✔️</v>
      </c>
      <c r="I274" s="37" t="str">
        <f ca="1"/>
        <v/>
      </c>
      <c r="J274" s="37" t="str">
        <f ca="1"/>
        <v/>
      </c>
      <c r="K274" s="37" t="str">
        <f ca="1"/>
        <v>✔️</v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1:102" ht="21">
      <c r="A275">
        <v>872</v>
      </c>
      <c r="B275" s="39" t="str">
        <v>فيلوباتير سامي نمر</v>
      </c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>✔️</v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1:102" ht="21">
      <c r="A276">
        <v>873</v>
      </c>
      <c r="B276" s="39" t="str">
        <v>بافلي كمال رزق الله</v>
      </c>
      <c r="C276" s="37" t="str">
        <f ca="1"/>
        <v>✔️</v>
      </c>
      <c r="D276" s="37" t="str">
        <f ca="1"/>
        <v/>
      </c>
      <c r="E276" s="37" t="str">
        <f ca="1"/>
        <v/>
      </c>
      <c r="F276" s="37" t="str">
        <f ca="1"/>
        <v>✔️</v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>✔️</v>
      </c>
      <c r="K276" s="37" t="str">
        <f ca="1"/>
        <v/>
      </c>
      <c r="L276" s="37" t="str">
        <f ca="1"/>
        <v>✔️</v>
      </c>
      <c r="M276" s="37" t="str">
        <f ca="1"/>
        <v>✔️</v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1:102" ht="21">
      <c r="A277">
        <v>874</v>
      </c>
      <c r="B277" s="39" t="str">
        <v xml:space="preserve">فيلوباتير جورج صمؤيل </v>
      </c>
      <c r="C277" s="37" t="str">
        <f ca="1"/>
        <v/>
      </c>
      <c r="D277" s="37" t="str">
        <f ca="1"/>
        <v/>
      </c>
      <c r="E277" s="37" t="str">
        <f ca="1"/>
        <v>✔️</v>
      </c>
      <c r="F277" s="37" t="str">
        <f ca="1"/>
        <v/>
      </c>
      <c r="G277" s="37" t="str">
        <f ca="1"/>
        <v/>
      </c>
      <c r="H277" s="37" t="str">
        <f ca="1"/>
        <v>✔️</v>
      </c>
      <c r="I277" s="37" t="str">
        <f ca="1"/>
        <v/>
      </c>
      <c r="J277" s="37" t="str">
        <f ca="1"/>
        <v>✔️</v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1:102" ht="21">
      <c r="A278">
        <v>875</v>
      </c>
      <c r="B278" s="39" t="str">
        <v xml:space="preserve">دانيال شنوده تادرس </v>
      </c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>✔️</v>
      </c>
      <c r="L278" s="37" t="str">
        <f ca="1"/>
        <v>✔️</v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1:102" ht="21">
      <c r="A279">
        <v>876</v>
      </c>
      <c r="B279" s="39" t="str">
        <v>ابرام ريمون عربي زهري</v>
      </c>
      <c r="C279" s="37" t="str">
        <f ca="1"/>
        <v>✔️</v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>✔️</v>
      </c>
      <c r="H279" s="37" t="str">
        <f ca="1"/>
        <v>✔️</v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>✔️</v>
      </c>
      <c r="M279" s="37" t="str">
        <f ca="1"/>
        <v>✔️</v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1:102" ht="21">
      <c r="A280">
        <v>877</v>
      </c>
      <c r="B280" s="39" t="str">
        <v>ابرام ممدوح سمير</v>
      </c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1:102" ht="21">
      <c r="A281">
        <v>878</v>
      </c>
      <c r="B281" s="39" t="str">
        <v xml:space="preserve">بافلي اديب سمير </v>
      </c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>✔️</v>
      </c>
      <c r="K281" s="37" t="str">
        <f ca="1"/>
        <v>✔️</v>
      </c>
      <c r="L281" s="37" t="str">
        <f ca="1"/>
        <v>✔️</v>
      </c>
      <c r="M281" s="37" t="str">
        <f ca="1"/>
        <v>✔️</v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1:102" ht="21">
      <c r="A282">
        <v>879</v>
      </c>
      <c r="B282" s="39" t="str">
        <v xml:space="preserve">ميشيل اكرامي حبيب </v>
      </c>
      <c r="C282" s="37" t="str">
        <f ca="1"/>
        <v>✔️</v>
      </c>
      <c r="D282" s="37" t="str">
        <f ca="1"/>
        <v/>
      </c>
      <c r="E282" s="37" t="str">
        <f ca="1"/>
        <v/>
      </c>
      <c r="F282" s="37" t="str">
        <f ca="1"/>
        <v>✔️</v>
      </c>
      <c r="G282" s="37" t="str">
        <f ca="1"/>
        <v>✔️</v>
      </c>
      <c r="H282" s="37" t="str">
        <f ca="1"/>
        <v/>
      </c>
      <c r="I282" s="37" t="str">
        <f ca="1"/>
        <v/>
      </c>
      <c r="J282" s="37" t="str">
        <f ca="1"/>
        <v>✔️</v>
      </c>
      <c r="K282" s="37" t="str">
        <f ca="1"/>
        <v>✔️</v>
      </c>
      <c r="L282" s="37" t="str">
        <f ca="1"/>
        <v>✔️</v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1:102" ht="21">
      <c r="A283">
        <v>880</v>
      </c>
      <c r="B283" s="39" t="str">
        <v xml:space="preserve">نوفير اسامة حنا </v>
      </c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>✔️</v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1:102" ht="21">
      <c r="A284">
        <v>881</v>
      </c>
      <c r="B284" s="39" t="str">
        <v xml:space="preserve">يوسف ريمون فؤاد </v>
      </c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>✔️</v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>✔️</v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1:102" ht="21">
      <c r="A285">
        <v>882</v>
      </c>
      <c r="B285" s="39" t="str">
        <v xml:space="preserve">فرانك عصام جرجس </v>
      </c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>✔️</v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1:102" ht="21">
      <c r="A286">
        <v>883</v>
      </c>
      <c r="B286" s="39" t="str">
        <v>جورج نشات جورج</v>
      </c>
      <c r="C286" s="37" t="str">
        <f ca="1"/>
        <v/>
      </c>
      <c r="D286" s="37" t="str">
        <f ca="1"/>
        <v>✔️</v>
      </c>
      <c r="E286" s="37" t="str">
        <f ca="1"/>
        <v/>
      </c>
      <c r="F286" s="37" t="str">
        <f ca="1"/>
        <v/>
      </c>
      <c r="G286" s="37" t="str">
        <f ca="1"/>
        <v>✔️</v>
      </c>
      <c r="H286" s="37" t="str">
        <f ca="1"/>
        <v>✔️</v>
      </c>
      <c r="I286" s="37" t="str">
        <f ca="1"/>
        <v/>
      </c>
      <c r="J286" s="37" t="str">
        <f ca="1"/>
        <v>✔️</v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1:102" ht="21">
      <c r="A287">
        <v>884</v>
      </c>
      <c r="B287" s="39" t="str">
        <v xml:space="preserve"> بيشوي سامح</v>
      </c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1:102" ht="21">
      <c r="A288">
        <v>885</v>
      </c>
      <c r="B288" s="39" t="str">
        <v xml:space="preserve"> كيرلس ناصر</v>
      </c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1:102" ht="21">
      <c r="A289">
        <v>886</v>
      </c>
      <c r="B289" s="39" t="str">
        <v xml:space="preserve"> كيرلس فايق ماهر </v>
      </c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1:102" ht="21">
      <c r="A290">
        <v>887</v>
      </c>
      <c r="B290" s="39" t="str">
        <v xml:space="preserve"> كيرلس راضي لطفي </v>
      </c>
      <c r="C290" s="37" t="str">
        <f ca="1"/>
        <v>✔️</v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1:102" ht="21">
      <c r="A291">
        <v>888</v>
      </c>
      <c r="B291" s="39" t="str">
        <v>جوزيف اشرف سمير</v>
      </c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>✔️</v>
      </c>
      <c r="G291" s="37" t="str">
        <f ca="1"/>
        <v>✔️</v>
      </c>
      <c r="H291" s="37" t="str">
        <f ca="1"/>
        <v>✔️</v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1:102" ht="21">
      <c r="A292">
        <v>889</v>
      </c>
      <c r="B292" s="39" t="str">
        <v>يوسف مسامح يوسف</v>
      </c>
      <c r="C292" s="37" t="str">
        <f ca="1"/>
        <v/>
      </c>
      <c r="D292" s="37" t="str">
        <f ca="1"/>
        <v>✔️</v>
      </c>
      <c r="E292" s="37" t="str">
        <f ca="1"/>
        <v/>
      </c>
      <c r="F292" s="37" t="str">
        <f ca="1"/>
        <v/>
      </c>
      <c r="G292" s="37" t="str">
        <f ca="1"/>
        <v>✔️</v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1:102" ht="21">
      <c r="A293">
        <v>890</v>
      </c>
      <c r="B293" s="39" t="str">
        <v>كيرلس هاني منصور</v>
      </c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>✔️</v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1:102" ht="21">
      <c r="A294">
        <v>891</v>
      </c>
      <c r="B294" s="39" t="str">
        <v>كيرلس ناصر اليكسان</v>
      </c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>✔️</v>
      </c>
      <c r="G294" s="37" t="str">
        <f ca="1"/>
        <v/>
      </c>
      <c r="H294" s="37" t="str">
        <f ca="1"/>
        <v>✔️</v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1:102" ht="21">
      <c r="A295">
        <v>892</v>
      </c>
      <c r="B295" s="39" t="str">
        <v>يوسف الامير جمال</v>
      </c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>✔️</v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1:102" ht="21">
      <c r="A296">
        <v>893</v>
      </c>
      <c r="B296" s="39" t="str">
        <v>كيرلس بولس عشم</v>
      </c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>✔️</v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1:102" ht="21">
      <c r="A297">
        <v>894</v>
      </c>
      <c r="B297" s="39" t="str">
        <v>مينا عاطف داود</v>
      </c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>✔️</v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1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1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1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1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1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1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1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.75"/>
  <cols>
    <col min="1" max="1" width="8.85546875" customWidth="1"/>
    <col min="2" max="2" width="23.42578125" style="39" customWidth="1"/>
    <col min="3" max="102" width="10.7109375" style="3" customWidth="1"/>
  </cols>
  <sheetData>
    <row r="1" spans="1:102" s="5" customFormat="1">
      <c r="A1" s="5" t="s">
        <v>0</v>
      </c>
      <c r="B1" s="38" t="s">
        <v>1415</v>
      </c>
      <c r="C1" s="36" cm="1">
        <f t="array" aca="1" ref="C1:CX1" ca="1">_xlfn.ANCHORARRAY('Attendance table_S'!B1)</f>
        <v>45289</v>
      </c>
      <c r="D1" s="36">
        <f ca="1"/>
        <v>45282</v>
      </c>
      <c r="E1" s="36">
        <f ca="1"/>
        <v>45275</v>
      </c>
      <c r="F1" s="36">
        <f ca="1"/>
        <v>45268</v>
      </c>
      <c r="G1" s="36">
        <f ca="1"/>
        <v>45261</v>
      </c>
      <c r="H1" s="36">
        <f ca="1"/>
        <v>45254</v>
      </c>
      <c r="I1" s="36">
        <f ca="1"/>
        <v>45247</v>
      </c>
      <c r="J1" s="36">
        <f ca="1"/>
        <v>45240</v>
      </c>
      <c r="K1" s="36">
        <f ca="1"/>
        <v>45233</v>
      </c>
      <c r="L1" s="36">
        <f ca="1"/>
        <v>45226</v>
      </c>
      <c r="M1" s="36">
        <f ca="1"/>
        <v>45219</v>
      </c>
      <c r="N1" s="36">
        <f ca="1"/>
        <v>45212</v>
      </c>
      <c r="O1" s="36">
        <f ca="1"/>
        <v>45205</v>
      </c>
      <c r="P1" s="36">
        <f ca="1"/>
        <v>45198</v>
      </c>
      <c r="Q1" s="36">
        <f ca="1"/>
        <v>45191</v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8">_xlfn.ANCHORARRAY('Attendance table_S'!A2)</f>
        <v>1</v>
      </c>
      <c r="B2" s="39" t="str" cm="1">
        <f t="array" ref="B2:B28">_xlfn.XLOOKUP(_xlfn.ANCHORARRAY(A2),Table1[ID],Table1[fname])</f>
        <v>فادي فارس عبد الاحد</v>
      </c>
      <c r="C2" s="37" t="str" cm="1">
        <f t="array" aca="1" ref="C2:CX501" ca="1">IF('Attendance table_S'!B2:CW501="•","✔️","")</f>
        <v>✔️</v>
      </c>
      <c r="D2" s="37" t="str">
        <f ca="1"/>
        <v>✔️</v>
      </c>
      <c r="E2" s="37" t="str">
        <f ca="1"/>
        <v/>
      </c>
      <c r="F2" s="37" t="str">
        <f ca="1"/>
        <v/>
      </c>
      <c r="G2" s="37" t="str">
        <f ca="1"/>
        <v>✔️</v>
      </c>
      <c r="H2" s="37" t="str">
        <f ca="1"/>
        <v>✔️</v>
      </c>
      <c r="I2" s="37" t="str">
        <f ca="1"/>
        <v>✔️</v>
      </c>
      <c r="J2" s="37" t="str">
        <f ca="1"/>
        <v/>
      </c>
      <c r="K2" s="37" t="str">
        <f ca="1"/>
        <v>✔️</v>
      </c>
      <c r="L2" s="37" t="str">
        <f ca="1"/>
        <v/>
      </c>
      <c r="M2" s="37" t="str">
        <f ca="1"/>
        <v>✔️</v>
      </c>
      <c r="N2" s="37" t="str">
        <f ca="1"/>
        <v/>
      </c>
      <c r="O2" s="37" t="str">
        <f ca="1"/>
        <v/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2</v>
      </c>
      <c r="B3" s="39" t="str">
        <v>ريمون حلمي رضا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3</v>
      </c>
      <c r="B4" s="39" t="str">
        <v>كيرلس مدحت سمير</v>
      </c>
      <c r="C4" s="37" t="str">
        <f ca="1"/>
        <v>✔️</v>
      </c>
      <c r="D4" s="37" t="str">
        <f ca="1"/>
        <v>✔️</v>
      </c>
      <c r="E4" s="37" t="str">
        <f ca="1"/>
        <v>✔️</v>
      </c>
      <c r="F4" s="37" t="str">
        <f ca="1"/>
        <v>✔️</v>
      </c>
      <c r="G4" s="37" t="str">
        <f ca="1"/>
        <v>✔️</v>
      </c>
      <c r="H4" s="37" t="str">
        <f ca="1"/>
        <v>✔️</v>
      </c>
      <c r="I4" s="37" t="str">
        <f ca="1"/>
        <v/>
      </c>
      <c r="J4" s="37" t="str">
        <f ca="1"/>
        <v>✔️</v>
      </c>
      <c r="K4" s="37" t="str">
        <f ca="1"/>
        <v>✔️</v>
      </c>
      <c r="L4" s="37" t="str">
        <f ca="1"/>
        <v>✔️</v>
      </c>
      <c r="M4" s="37" t="str">
        <f ca="1"/>
        <v>✔️</v>
      </c>
      <c r="N4" s="37" t="str">
        <f ca="1"/>
        <v>✔️</v>
      </c>
      <c r="O4" s="37" t="str">
        <f ca="1"/>
        <v>✔️</v>
      </c>
      <c r="P4" s="37" t="str">
        <f ca="1"/>
        <v/>
      </c>
      <c r="Q4" s="37" t="str">
        <f ca="1"/>
        <v/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4</v>
      </c>
      <c r="B5" s="39" t="str">
        <v>جرجس نصحي حليم</v>
      </c>
      <c r="C5" s="37" t="str">
        <f ca="1"/>
        <v>✔️</v>
      </c>
      <c r="D5" s="37" t="str">
        <f ca="1"/>
        <v>✔️</v>
      </c>
      <c r="E5" s="37" t="str">
        <f ca="1"/>
        <v/>
      </c>
      <c r="F5" s="37" t="str">
        <f ca="1"/>
        <v>✔️</v>
      </c>
      <c r="G5" s="37" t="str">
        <f ca="1"/>
        <v>✔️</v>
      </c>
      <c r="H5" s="37" t="str">
        <f ca="1"/>
        <v>✔️</v>
      </c>
      <c r="I5" s="37" t="str">
        <f ca="1"/>
        <v/>
      </c>
      <c r="J5" s="37" t="str">
        <f ca="1"/>
        <v>✔️</v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>✔️</v>
      </c>
      <c r="O5" s="37" t="str">
        <f ca="1"/>
        <v>✔️</v>
      </c>
      <c r="P5" s="37" t="str">
        <f ca="1"/>
        <v>✔️</v>
      </c>
      <c r="Q5" s="37" t="str">
        <f ca="1"/>
        <v/>
      </c>
      <c r="R5" s="37" t="str">
        <f ca="1"/>
        <v/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5</v>
      </c>
      <c r="B6" s="39" t="str">
        <v>ماهر تادرس نجيب</v>
      </c>
      <c r="C6" s="37" t="str">
        <f ca="1"/>
        <v/>
      </c>
      <c r="D6" s="37" t="str">
        <f ca="1"/>
        <v>✔️</v>
      </c>
      <c r="E6" s="37" t="str">
        <f ca="1"/>
        <v>✔️</v>
      </c>
      <c r="F6" s="37" t="str">
        <f ca="1"/>
        <v>✔️</v>
      </c>
      <c r="G6" s="37" t="str">
        <f ca="1"/>
        <v>✔️</v>
      </c>
      <c r="H6" s="37" t="str">
        <f ca="1"/>
        <v/>
      </c>
      <c r="I6" s="37" t="str">
        <f ca="1"/>
        <v>✔️</v>
      </c>
      <c r="J6" s="37" t="str">
        <f ca="1"/>
        <v>✔️</v>
      </c>
      <c r="K6" s="37" t="str">
        <f ca="1"/>
        <v>✔️</v>
      </c>
      <c r="L6" s="37" t="str">
        <f ca="1"/>
        <v>✔️</v>
      </c>
      <c r="M6" s="37" t="str">
        <f ca="1"/>
        <v>✔️</v>
      </c>
      <c r="N6" s="37" t="str">
        <f ca="1"/>
        <v>✔️</v>
      </c>
      <c r="O6" s="37" t="str">
        <f ca="1"/>
        <v>✔️</v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6</v>
      </c>
      <c r="B7" s="39" t="str">
        <v>مايكل زكي عزمي</v>
      </c>
      <c r="C7" s="37" t="str">
        <f ca="1"/>
        <v>✔️</v>
      </c>
      <c r="D7" s="37" t="str">
        <f ca="1"/>
        <v>✔️</v>
      </c>
      <c r="E7" s="37" t="str">
        <f ca="1"/>
        <v>✔️</v>
      </c>
      <c r="F7" s="37" t="str">
        <f ca="1"/>
        <v>✔️</v>
      </c>
      <c r="G7" s="37" t="str">
        <f ca="1"/>
        <v>✔️</v>
      </c>
      <c r="H7" s="37" t="str">
        <f ca="1"/>
        <v/>
      </c>
      <c r="I7" s="37" t="str">
        <f ca="1"/>
        <v/>
      </c>
      <c r="J7" s="37" t="str">
        <f ca="1"/>
        <v/>
      </c>
      <c r="K7" s="37" t="str">
        <f ca="1"/>
        <v>✔️</v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102</v>
      </c>
      <c r="B8" s="39" t="str">
        <v>مينا حربي</v>
      </c>
      <c r="C8" s="37" t="str">
        <f ca="1"/>
        <v/>
      </c>
      <c r="D8" s="37" t="str">
        <f ca="1"/>
        <v/>
      </c>
      <c r="E8" s="37" t="str">
        <f ca="1"/>
        <v/>
      </c>
      <c r="F8" s="37" t="str">
        <f ca="1"/>
        <v>✔️</v>
      </c>
      <c r="G8" s="37" t="str">
        <f ca="1"/>
        <v/>
      </c>
      <c r="H8" s="37" t="str">
        <f ca="1"/>
        <v>✔️</v>
      </c>
      <c r="I8" s="37" t="str">
        <f ca="1"/>
        <v/>
      </c>
      <c r="J8" s="37" t="str">
        <f ca="1"/>
        <v/>
      </c>
      <c r="K8" s="37" t="str">
        <f ca="1"/>
        <v/>
      </c>
      <c r="L8" s="37" t="str">
        <f ca="1"/>
        <v/>
      </c>
      <c r="M8" s="37" t="str">
        <f ca="1"/>
        <v/>
      </c>
      <c r="N8" s="37" t="str">
        <f ca="1"/>
        <v>✔️</v>
      </c>
      <c r="O8" s="37" t="str">
        <f ca="1"/>
        <v/>
      </c>
      <c r="P8" s="37" t="str">
        <f ca="1"/>
        <v>✔️</v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103</v>
      </c>
      <c r="B9" s="39" t="str">
        <v>ديفيد جون داود مساك</v>
      </c>
      <c r="C9" s="37" t="str">
        <f ca="1"/>
        <v>✔️</v>
      </c>
      <c r="D9" s="37" t="str">
        <f ca="1"/>
        <v>✔️</v>
      </c>
      <c r="E9" s="37" t="str">
        <f ca="1"/>
        <v/>
      </c>
      <c r="F9" s="37" t="str">
        <f ca="1"/>
        <v/>
      </c>
      <c r="G9" s="37" t="str">
        <f ca="1"/>
        <v>✔️</v>
      </c>
      <c r="H9" s="37" t="str">
        <f ca="1"/>
        <v/>
      </c>
      <c r="I9" s="37" t="str">
        <f ca="1"/>
        <v/>
      </c>
      <c r="J9" s="37" t="str">
        <f ca="1"/>
        <v>✔️</v>
      </c>
      <c r="K9" s="37" t="str">
        <f ca="1"/>
        <v>✔️</v>
      </c>
      <c r="L9" s="37" t="str">
        <f ca="1"/>
        <v/>
      </c>
      <c r="M9" s="37" t="str">
        <f ca="1"/>
        <v>✔️</v>
      </c>
      <c r="N9" s="37" t="str">
        <f ca="1"/>
        <v>✔️</v>
      </c>
      <c r="O9" s="37" t="str">
        <f ca="1"/>
        <v>✔️</v>
      </c>
      <c r="P9" s="37" t="str">
        <f ca="1"/>
        <v>✔️</v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104</v>
      </c>
      <c r="B10" s="39" t="str">
        <v>كيرلس مجدي شاكر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/>
      </c>
      <c r="M10" s="37" t="str">
        <f ca="1"/>
        <v/>
      </c>
      <c r="N10" s="37" t="str">
        <f ca="1"/>
        <v>✔️</v>
      </c>
      <c r="O10" s="37" t="str">
        <f ca="1"/>
        <v>✔️</v>
      </c>
      <c r="P10" s="37" t="str">
        <f ca="1"/>
        <v>✔️</v>
      </c>
      <c r="Q10" s="37" t="str">
        <f ca="1"/>
        <v/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202</v>
      </c>
      <c r="B11" s="39" t="str">
        <v>اشرف رافت رفعله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/>
      </c>
      <c r="I11" s="37" t="str">
        <f ca="1"/>
        <v/>
      </c>
      <c r="J11" s="37" t="str">
        <f ca="1"/>
        <v/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>✔️</v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203</v>
      </c>
      <c r="B12" s="39" t="str">
        <v>امير سامي بشاي جرجس</v>
      </c>
      <c r="C12" s="37" t="str">
        <f ca="1"/>
        <v>✔️</v>
      </c>
      <c r="D12" s="37" t="str">
        <f ca="1"/>
        <v>✔️</v>
      </c>
      <c r="E12" s="37" t="str">
        <f ca="1"/>
        <v/>
      </c>
      <c r="F12" s="37" t="str">
        <f ca="1"/>
        <v>✔️</v>
      </c>
      <c r="G12" s="37" t="str">
        <f ca="1"/>
        <v>✔️</v>
      </c>
      <c r="H12" s="37" t="str">
        <f ca="1"/>
        <v>✔️</v>
      </c>
      <c r="I12" s="37" t="str">
        <f ca="1"/>
        <v/>
      </c>
      <c r="J12" s="37" t="str">
        <f ca="1"/>
        <v>✔️</v>
      </c>
      <c r="K12" s="37" t="str">
        <f ca="1"/>
        <v>✔️</v>
      </c>
      <c r="L12" s="37" t="str">
        <f ca="1"/>
        <v>✔️</v>
      </c>
      <c r="M12" s="37" t="str">
        <f ca="1"/>
        <v>✔️</v>
      </c>
      <c r="N12" s="37" t="str">
        <f ca="1"/>
        <v>✔️</v>
      </c>
      <c r="O12" s="37" t="str">
        <f ca="1"/>
        <v>✔️</v>
      </c>
      <c r="P12" s="37" t="str">
        <f ca="1"/>
        <v>✔️</v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204</v>
      </c>
      <c r="B13" s="39" t="str">
        <v>مرقس صبري وديع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303</v>
      </c>
      <c r="B14" s="39" t="str">
        <v>باهر لطفي قلته</v>
      </c>
      <c r="C14" s="37" t="str">
        <f ca="1"/>
        <v>✔️</v>
      </c>
      <c r="D14" s="37" t="str">
        <f ca="1"/>
        <v/>
      </c>
      <c r="E14" s="37" t="str">
        <f ca="1"/>
        <v/>
      </c>
      <c r="F14" s="37" t="str">
        <f ca="1"/>
        <v>✔️</v>
      </c>
      <c r="G14" s="37" t="str">
        <f ca="1"/>
        <v>✔️</v>
      </c>
      <c r="H14" s="37" t="str">
        <f ca="1"/>
        <v/>
      </c>
      <c r="I14" s="37" t="str">
        <f ca="1"/>
        <v/>
      </c>
      <c r="J14" s="37" t="str">
        <f ca="1"/>
        <v>✔️</v>
      </c>
      <c r="K14" s="37" t="str">
        <f ca="1"/>
        <v>✔️</v>
      </c>
      <c r="L14" s="37" t="str">
        <f ca="1"/>
        <v>✔️</v>
      </c>
      <c r="M14" s="37" t="str">
        <f ca="1"/>
        <v>✔️</v>
      </c>
      <c r="N14" s="37" t="str">
        <f ca="1"/>
        <v>✔️</v>
      </c>
      <c r="O14" s="37" t="str">
        <f ca="1"/>
        <v>✔️</v>
      </c>
      <c r="P14" s="37" t="str">
        <f ca="1"/>
        <v>✔️</v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304</v>
      </c>
      <c r="B15" s="39" t="str">
        <v>بيشوي سامي</v>
      </c>
      <c r="C15" s="37" t="str">
        <f ca="1"/>
        <v>✔️</v>
      </c>
      <c r="D15" s="37" t="str">
        <f ca="1"/>
        <v>✔️</v>
      </c>
      <c r="E15" s="37" t="str">
        <f ca="1"/>
        <v>✔️</v>
      </c>
      <c r="F15" s="37" t="str">
        <f ca="1"/>
        <v/>
      </c>
      <c r="G15" s="37" t="str">
        <f ca="1"/>
        <v>✔️</v>
      </c>
      <c r="H15" s="37" t="str">
        <f ca="1"/>
        <v>✔️</v>
      </c>
      <c r="I15" s="37" t="str">
        <f ca="1"/>
        <v/>
      </c>
      <c r="J15" s="37" t="str">
        <f ca="1"/>
        <v>✔️</v>
      </c>
      <c r="K15" s="37" t="str">
        <f ca="1"/>
        <v>✔️</v>
      </c>
      <c r="L15" s="37" t="str">
        <f ca="1"/>
        <v>✔️</v>
      </c>
      <c r="M15" s="37" t="str">
        <f ca="1"/>
        <v>✔️</v>
      </c>
      <c r="N15" s="37" t="str">
        <f ca="1"/>
        <v>✔️</v>
      </c>
      <c r="O15" s="37" t="str">
        <f ca="1"/>
        <v>✔️</v>
      </c>
      <c r="P15" s="37" t="str">
        <f ca="1"/>
        <v>✔️</v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401</v>
      </c>
      <c r="B16" s="39" t="str">
        <v>شنوده حربي نسان حبيب</v>
      </c>
      <c r="C16" s="37" t="str">
        <f ca="1"/>
        <v/>
      </c>
      <c r="D16" s="37" t="str">
        <f ca="1"/>
        <v/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>✔️</v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402</v>
      </c>
      <c r="B17" s="39" t="str">
        <v>بيتر ماهر عبد الملاك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>✔️</v>
      </c>
      <c r="L17" s="37" t="str">
        <f ca="1"/>
        <v/>
      </c>
      <c r="M17" s="37" t="str">
        <f ca="1"/>
        <v/>
      </c>
      <c r="N17" s="37" t="str">
        <f ca="1"/>
        <v/>
      </c>
      <c r="O17" s="37" t="str">
        <f ca="1"/>
        <v>✔️</v>
      </c>
      <c r="P17" s="37" t="str">
        <f ca="1"/>
        <v>✔️</v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403</v>
      </c>
      <c r="B18" s="39" t="str">
        <v>مارين ماجد عادل قدسي</v>
      </c>
      <c r="C18" s="37" t="str">
        <f ca="1"/>
        <v/>
      </c>
      <c r="D18" s="37" t="str">
        <f ca="1"/>
        <v>✔️</v>
      </c>
      <c r="E18" s="37" t="str">
        <f ca="1"/>
        <v>✔️</v>
      </c>
      <c r="F18" s="37" t="str">
        <f ca="1"/>
        <v>✔️</v>
      </c>
      <c r="G18" s="37" t="str">
        <f ca="1"/>
        <v/>
      </c>
      <c r="H18" s="37" t="str">
        <f ca="1"/>
        <v>✔️</v>
      </c>
      <c r="I18" s="37" t="str">
        <f ca="1"/>
        <v/>
      </c>
      <c r="J18" s="37" t="str">
        <f ca="1"/>
        <v>✔️</v>
      </c>
      <c r="K18" s="37" t="str">
        <f ca="1"/>
        <v/>
      </c>
      <c r="L18" s="37" t="str">
        <f ca="1"/>
        <v/>
      </c>
      <c r="M18" s="37" t="str">
        <f ca="1"/>
        <v>✔️</v>
      </c>
      <c r="N18" s="37" t="str">
        <f ca="1"/>
        <v/>
      </c>
      <c r="O18" s="37" t="str">
        <f ca="1"/>
        <v>✔️</v>
      </c>
      <c r="P18" s="37" t="str">
        <f ca="1"/>
        <v>✔️</v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404</v>
      </c>
      <c r="B19" s="39" t="str">
        <v>وجيه جورج</v>
      </c>
      <c r="C19" s="37" t="str">
        <f ca="1"/>
        <v>✔️</v>
      </c>
      <c r="D19" s="37" t="str">
        <f ca="1"/>
        <v>✔️</v>
      </c>
      <c r="E19" s="37" t="str">
        <f ca="1"/>
        <v/>
      </c>
      <c r="F19" s="37" t="str">
        <f ca="1"/>
        <v>✔️</v>
      </c>
      <c r="G19" s="37" t="str">
        <f ca="1"/>
        <v>✔️</v>
      </c>
      <c r="H19" s="37" t="str">
        <f ca="1"/>
        <v/>
      </c>
      <c r="I19" s="37" t="str">
        <f ca="1"/>
        <v/>
      </c>
      <c r="J19" s="37" t="str">
        <f ca="1"/>
        <v>✔️</v>
      </c>
      <c r="K19" s="37" t="str">
        <f ca="1"/>
        <v>✔️</v>
      </c>
      <c r="L19" s="37" t="str">
        <f ca="1"/>
        <v/>
      </c>
      <c r="M19" s="37" t="str">
        <f ca="1"/>
        <v>✔️</v>
      </c>
      <c r="N19" s="37" t="str">
        <f ca="1"/>
        <v>✔️</v>
      </c>
      <c r="O19" s="37" t="str">
        <f ca="1"/>
        <v>✔️</v>
      </c>
      <c r="P19" s="37" t="str">
        <f ca="1"/>
        <v>✔️</v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502</v>
      </c>
      <c r="B20" s="39" t="str">
        <v>رامي ماهر شاكر</v>
      </c>
      <c r="C20" s="37" t="str">
        <f ca="1"/>
        <v>✔️</v>
      </c>
      <c r="D20" s="37" t="str">
        <f ca="1"/>
        <v>✔️</v>
      </c>
      <c r="E20" s="37" t="str">
        <f ca="1"/>
        <v/>
      </c>
      <c r="F20" s="37" t="str">
        <f ca="1"/>
        <v>✔️</v>
      </c>
      <c r="G20" s="37" t="str">
        <f ca="1"/>
        <v>✔️</v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>✔️</v>
      </c>
      <c r="N20" s="37" t="str">
        <f ca="1"/>
        <v>✔️</v>
      </c>
      <c r="O20" s="37" t="str">
        <f ca="1"/>
        <v>✔️</v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503</v>
      </c>
      <c r="B21" s="39" t="str">
        <v>رامي منير ميخائيل</v>
      </c>
      <c r="C21" s="37" t="str">
        <f ca="1"/>
        <v/>
      </c>
      <c r="D21" s="37" t="str">
        <f ca="1"/>
        <v>✔️</v>
      </c>
      <c r="E21" s="37" t="str">
        <f ca="1"/>
        <v/>
      </c>
      <c r="F21" s="37" t="str">
        <f ca="1"/>
        <v>✔️</v>
      </c>
      <c r="G21" s="37" t="str">
        <f ca="1"/>
        <v/>
      </c>
      <c r="H21" s="37" t="str">
        <f ca="1"/>
        <v>✔️</v>
      </c>
      <c r="I21" s="37" t="str">
        <f ca="1"/>
        <v/>
      </c>
      <c r="J21" s="37" t="str">
        <f ca="1"/>
        <v>✔️</v>
      </c>
      <c r="K21" s="37" t="str">
        <f ca="1"/>
        <v/>
      </c>
      <c r="L21" s="37" t="str">
        <f ca="1"/>
        <v>✔️</v>
      </c>
      <c r="M21" s="37" t="str">
        <f ca="1"/>
        <v>✔️</v>
      </c>
      <c r="N21" s="37" t="str">
        <f ca="1"/>
        <v>✔️</v>
      </c>
      <c r="O21" s="37" t="str">
        <f ca="1"/>
        <v>✔️</v>
      </c>
      <c r="P21" s="37" t="str">
        <f ca="1"/>
        <v>✔️</v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504</v>
      </c>
      <c r="B22" s="39" t="str">
        <v>مينا اسعد نصيف</v>
      </c>
      <c r="C22" s="37" t="str">
        <f ca="1"/>
        <v>✔️</v>
      </c>
      <c r="D22" s="37" t="str">
        <f ca="1"/>
        <v>✔️</v>
      </c>
      <c r="E22" s="37" t="str">
        <f ca="1"/>
        <v>✔️</v>
      </c>
      <c r="F22" s="37" t="str">
        <f ca="1"/>
        <v>✔️</v>
      </c>
      <c r="G22" s="37" t="str">
        <f ca="1"/>
        <v>✔️</v>
      </c>
      <c r="H22" s="37" t="str">
        <f ca="1"/>
        <v>✔️</v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>✔️</v>
      </c>
      <c r="N22" s="37" t="str">
        <f ca="1"/>
        <v>✔️</v>
      </c>
      <c r="O22" s="37" t="str">
        <f ca="1"/>
        <v/>
      </c>
      <c r="P22" s="37" t="str">
        <f ca="1"/>
        <v>✔️</v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602</v>
      </c>
      <c r="B23" s="39" t="str">
        <v>اشرف يوسف حنا</v>
      </c>
      <c r="C23" s="37" t="str">
        <f ca="1"/>
        <v/>
      </c>
      <c r="D23" s="37" t="str">
        <f ca="1"/>
        <v>✔️</v>
      </c>
      <c r="E23" s="37" t="str">
        <f ca="1"/>
        <v>✔️</v>
      </c>
      <c r="F23" s="37" t="str">
        <f ca="1"/>
        <v>✔️</v>
      </c>
      <c r="G23" s="37" t="str">
        <f ca="1"/>
        <v>✔️</v>
      </c>
      <c r="H23" s="37" t="str">
        <f ca="1"/>
        <v>✔️</v>
      </c>
      <c r="I23" s="37" t="str">
        <f ca="1"/>
        <v/>
      </c>
      <c r="J23" s="37" t="str">
        <f ca="1"/>
        <v>✔️</v>
      </c>
      <c r="K23" s="37" t="str">
        <f ca="1"/>
        <v/>
      </c>
      <c r="L23" s="37" t="str">
        <f ca="1"/>
        <v>✔️</v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603</v>
      </c>
      <c r="B24" s="39" t="str">
        <v>مينا ناجح عزمي</v>
      </c>
      <c r="C24" s="37" t="str">
        <f ca="1"/>
        <v>✔️</v>
      </c>
      <c r="D24" s="37" t="str">
        <f ca="1"/>
        <v>✔️</v>
      </c>
      <c r="E24" s="37" t="str">
        <f ca="1"/>
        <v/>
      </c>
      <c r="F24" s="37" t="str">
        <f ca="1"/>
        <v/>
      </c>
      <c r="G24" s="37" t="str">
        <f ca="1"/>
        <v>✔️</v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>✔️</v>
      </c>
      <c r="M24" s="37" t="str">
        <f ca="1"/>
        <v/>
      </c>
      <c r="N24" s="37" t="str">
        <f ca="1"/>
        <v>✔️</v>
      </c>
      <c r="O24" s="37" t="str">
        <f ca="1"/>
        <v>✔️</v>
      </c>
      <c r="P24" s="37" t="str">
        <f ca="1"/>
        <v>✔️</v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702</v>
      </c>
      <c r="B25" s="39" t="str">
        <v>اسامه رضا باسيلي</v>
      </c>
      <c r="C25" s="37" t="str">
        <f ca="1"/>
        <v>✔️</v>
      </c>
      <c r="D25" s="37" t="str">
        <f ca="1"/>
        <v>✔️</v>
      </c>
      <c r="E25" s="37" t="str">
        <f ca="1"/>
        <v>✔️</v>
      </c>
      <c r="F25" s="37" t="str">
        <f ca="1"/>
        <v>✔️</v>
      </c>
      <c r="G25" s="37" t="str">
        <f ca="1"/>
        <v>✔️</v>
      </c>
      <c r="H25" s="37" t="str">
        <f ca="1"/>
        <v>✔️</v>
      </c>
      <c r="I25" s="37" t="str">
        <f ca="1"/>
        <v/>
      </c>
      <c r="J25" s="37" t="str">
        <f ca="1"/>
        <v>✔️</v>
      </c>
      <c r="K25" s="37" t="str">
        <f ca="1"/>
        <v/>
      </c>
      <c r="L25" s="37" t="str">
        <f ca="1"/>
        <v>✔️</v>
      </c>
      <c r="M25" s="37" t="str">
        <f ca="1"/>
        <v>✔️</v>
      </c>
      <c r="N25" s="37" t="str">
        <f ca="1"/>
        <v>✔️</v>
      </c>
      <c r="O25" s="37" t="str">
        <f ca="1"/>
        <v>✔️</v>
      </c>
      <c r="P25" s="37" t="str">
        <f ca="1"/>
        <v>✔️</v>
      </c>
      <c r="Q25" s="37" t="str">
        <f ca="1"/>
        <v/>
      </c>
      <c r="R25" s="37" t="str">
        <f ca="1"/>
        <v/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703</v>
      </c>
      <c r="B26" s="39" t="str">
        <v>ابانوب مدحت</v>
      </c>
      <c r="C26" s="37" t="str">
        <f ca="1"/>
        <v/>
      </c>
      <c r="D26" s="37" t="str">
        <f ca="1"/>
        <v>✔️</v>
      </c>
      <c r="E26" s="37" t="str">
        <f ca="1"/>
        <v>✔️</v>
      </c>
      <c r="F26" s="37" t="str">
        <f ca="1"/>
        <v>✔️</v>
      </c>
      <c r="G26" s="37" t="str">
        <f ca="1"/>
        <v>✔️</v>
      </c>
      <c r="H26" s="37" t="str">
        <f ca="1"/>
        <v/>
      </c>
      <c r="I26" s="37" t="str">
        <f ca="1"/>
        <v/>
      </c>
      <c r="J26" s="37" t="str">
        <f ca="1"/>
        <v/>
      </c>
      <c r="K26" s="37" t="str">
        <f ca="1"/>
        <v>✔️</v>
      </c>
      <c r="L26" s="37" t="str">
        <f ca="1"/>
        <v/>
      </c>
      <c r="M26" s="37" t="str">
        <f ca="1"/>
        <v>✔️</v>
      </c>
      <c r="N26" s="37" t="str">
        <f ca="1"/>
        <v>✔️</v>
      </c>
      <c r="O26" s="37" t="str">
        <f ca="1"/>
        <v/>
      </c>
      <c r="P26" s="37" t="str">
        <f ca="1"/>
        <v/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802</v>
      </c>
      <c r="B27" s="39" t="str">
        <v>كيرلس ناجي صبحي</v>
      </c>
      <c r="C27" s="37" t="str">
        <f ca="1"/>
        <v>✔️</v>
      </c>
      <c r="D27" s="37" t="str">
        <f ca="1"/>
        <v/>
      </c>
      <c r="E27" s="37" t="str">
        <f ca="1"/>
        <v/>
      </c>
      <c r="F27" s="37" t="str">
        <f ca="1"/>
        <v>✔️</v>
      </c>
      <c r="G27" s="37" t="str">
        <f ca="1"/>
        <v>✔️</v>
      </c>
      <c r="H27" s="37" t="str">
        <f ca="1"/>
        <v>✔️</v>
      </c>
      <c r="I27" s="37" t="str">
        <f ca="1"/>
        <v/>
      </c>
      <c r="J27" s="37" t="str">
        <f ca="1"/>
        <v>✔️</v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>✔️</v>
      </c>
      <c r="O27" s="37" t="str">
        <f ca="1"/>
        <v/>
      </c>
      <c r="P27" s="37" t="str">
        <f ca="1"/>
        <v>✔️</v>
      </c>
      <c r="Q27" s="37" t="str">
        <f ca="1"/>
        <v/>
      </c>
      <c r="R27" s="37" t="str">
        <f ca="1"/>
        <v/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803</v>
      </c>
      <c r="B28" s="39" t="str">
        <v>اندرو جرجس صبحي</v>
      </c>
      <c r="C28" s="37" t="str">
        <f ca="1"/>
        <v>✔️</v>
      </c>
      <c r="D28" s="37" t="str">
        <f ca="1"/>
        <v>✔️</v>
      </c>
      <c r="E28" s="37" t="str">
        <f ca="1"/>
        <v>✔️</v>
      </c>
      <c r="F28" s="37" t="str">
        <f ca="1"/>
        <v/>
      </c>
      <c r="G28" s="37" t="str">
        <f ca="1"/>
        <v/>
      </c>
      <c r="H28" s="37" t="str">
        <f ca="1"/>
        <v>✔️</v>
      </c>
      <c r="I28" s="37" t="str">
        <f ca="1"/>
        <v/>
      </c>
      <c r="J28" s="37" t="str">
        <f ca="1"/>
        <v>✔️</v>
      </c>
      <c r="K28" s="37" t="str">
        <f ca="1"/>
        <v/>
      </c>
      <c r="L28" s="37" t="str">
        <f ca="1"/>
        <v>✔️</v>
      </c>
      <c r="M28" s="37" t="str">
        <f ca="1"/>
        <v/>
      </c>
      <c r="N28" s="37" t="str">
        <f ca="1"/>
        <v>✔️</v>
      </c>
      <c r="O28" s="37" t="str">
        <f ca="1"/>
        <v>✔️</v>
      </c>
      <c r="P28" s="37" t="str">
        <f ca="1"/>
        <v/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C29" s="37" t="str">
        <f ca="1"/>
        <v/>
      </c>
      <c r="D29" s="37" t="str">
        <f ca="1"/>
        <v/>
      </c>
      <c r="E29" s="37" t="str">
        <f ca="1"/>
        <v/>
      </c>
      <c r="F29" s="37" t="str">
        <f ca="1"/>
        <v/>
      </c>
      <c r="G29" s="37" t="str">
        <f ca="1"/>
        <v/>
      </c>
      <c r="H29" s="37" t="str">
        <f ca="1"/>
        <v/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C30" s="37" t="str">
        <f ca="1"/>
        <v/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3:102" ht="21">
      <c r="C33" s="37" t="str">
        <f ca="1"/>
        <v/>
      </c>
      <c r="D33" s="37" t="str">
        <f ca="1"/>
        <v/>
      </c>
      <c r="E33" s="37" t="str">
        <f ca="1"/>
        <v/>
      </c>
      <c r="F33" s="37" t="str">
        <f ca="1"/>
        <v/>
      </c>
      <c r="G33" s="37" t="str">
        <f ca="1"/>
        <v/>
      </c>
      <c r="H33" s="37" t="str">
        <f ca="1"/>
        <v/>
      </c>
      <c r="I33" s="37" t="str">
        <f ca="1"/>
        <v/>
      </c>
      <c r="J33" s="37" t="str">
        <f ca="1"/>
        <v/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3:102" ht="21"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3:102" ht="21">
      <c r="C35" s="37" t="str">
        <f ca="1"/>
        <v/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3:102" ht="21"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3:102" ht="21">
      <c r="C37" s="37" t="str">
        <f ca="1"/>
        <v/>
      </c>
      <c r="D37" s="37" t="str">
        <f ca="1"/>
        <v/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3:102" ht="21">
      <c r="C38" s="37" t="str">
        <f ca="1"/>
        <v/>
      </c>
      <c r="D38" s="37" t="str">
        <f ca="1"/>
        <v/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/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/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3:102" ht="21"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3:102" ht="21"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3:102" ht="21"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3:102" ht="21"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3:102" ht="21"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3:102" ht="21">
      <c r="C44" s="37" t="str">
        <f ca="1"/>
        <v/>
      </c>
      <c r="D44" s="37" t="str">
        <f ca="1"/>
        <v/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/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3:102" ht="21"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3:102" ht="21"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3:102" ht="21"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3:102" ht="21"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/>
      </c>
      <c r="G48" s="37" t="str">
        <f ca="1"/>
        <v/>
      </c>
      <c r="H48" s="37" t="str">
        <f ca="1"/>
        <v/>
      </c>
      <c r="I48" s="37" t="str">
        <f ca="1"/>
        <v/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3:102" ht="21"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3:102" ht="21">
      <c r="C50" s="37" t="str">
        <f ca="1"/>
        <v/>
      </c>
      <c r="D50" s="37" t="str">
        <f ca="1"/>
        <v/>
      </c>
      <c r="E50" s="37" t="str">
        <f ca="1"/>
        <v/>
      </c>
      <c r="F50" s="37" t="str">
        <f ca="1"/>
        <v/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3:102" ht="21"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/>
      </c>
      <c r="H51" s="37" t="str">
        <f ca="1"/>
        <v/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/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3:102" ht="21">
      <c r="C52" s="37" t="str">
        <f ca="1"/>
        <v/>
      </c>
      <c r="D52" s="37" t="str">
        <f ca="1"/>
        <v/>
      </c>
      <c r="E52" s="37" t="str">
        <f ca="1"/>
        <v/>
      </c>
      <c r="F52" s="37" t="str">
        <f ca="1"/>
        <v/>
      </c>
      <c r="G52" s="37" t="str">
        <f ca="1"/>
        <v/>
      </c>
      <c r="H52" s="37" t="str">
        <f ca="1"/>
        <v/>
      </c>
      <c r="I52" s="37" t="str">
        <f ca="1"/>
        <v/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3:102" ht="21"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3:102" ht="21"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3:102" ht="21"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3:102" ht="21"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3:102" ht="21"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3:102" ht="21"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3:102" ht="21">
      <c r="C59" s="37" t="str">
        <f ca="1"/>
        <v/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3:102" ht="21">
      <c r="C60" s="37" t="str">
        <f ca="1"/>
        <v/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3:102" ht="21"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3:102" ht="21">
      <c r="C62" s="37" t="str">
        <f ca="1"/>
        <v/>
      </c>
      <c r="D62" s="37" t="str">
        <f ca="1"/>
        <v/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3:102" ht="21">
      <c r="C63" s="37" t="str">
        <f ca="1"/>
        <v/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/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/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3:102" ht="21"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/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3:102" ht="21">
      <c r="C65" s="37" t="str">
        <f ca="1"/>
        <v/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/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/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3:102" ht="21"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3:102" ht="21"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3:102" ht="21"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/>
      </c>
      <c r="I68" s="37" t="str">
        <f ca="1"/>
        <v/>
      </c>
      <c r="J68" s="37" t="str">
        <f ca="1"/>
        <v/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3:102" ht="21"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3:102" ht="21"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3:102" ht="21"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3:102" ht="21"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/>
      </c>
      <c r="G72" s="37" t="str">
        <f ca="1"/>
        <v/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3:102" ht="21"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3:102" ht="21"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/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/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3:102" ht="21"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3:102" ht="21"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/>
      </c>
      <c r="J76" s="37" t="str">
        <f ca="1"/>
        <v/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3:102" ht="21"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3:102" ht="21"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3:102" ht="21"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3:102" ht="21">
      <c r="C80" s="37" t="str">
        <f ca="1"/>
        <v/>
      </c>
      <c r="D80" s="37" t="str">
        <f ca="1"/>
        <v/>
      </c>
      <c r="E80" s="37" t="str">
        <f ca="1"/>
        <v/>
      </c>
      <c r="F80" s="37" t="str">
        <f ca="1"/>
        <v/>
      </c>
      <c r="G80" s="37" t="str">
        <f ca="1"/>
        <v/>
      </c>
      <c r="H80" s="37" t="str">
        <f ca="1"/>
        <v/>
      </c>
      <c r="I80" s="37" t="str">
        <f ca="1"/>
        <v/>
      </c>
      <c r="J80" s="37" t="str">
        <f ca="1"/>
        <v/>
      </c>
      <c r="K80" s="37" t="str">
        <f ca="1"/>
        <v/>
      </c>
      <c r="L80" s="37" t="str">
        <f ca="1"/>
        <v/>
      </c>
      <c r="M80" s="37" t="str">
        <f ca="1"/>
        <v/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3:102" ht="21"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3:102" ht="21"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3:102" ht="21"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3:102" ht="21"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3:102" ht="21">
      <c r="C85" s="37" t="str">
        <f ca="1"/>
        <v/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/>
      </c>
      <c r="M85" s="37" t="str">
        <f ca="1"/>
        <v/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3:102" ht="21"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3:102" ht="21">
      <c r="C87" s="37" t="str">
        <f ca="1"/>
        <v/>
      </c>
      <c r="D87" s="37" t="str">
        <f ca="1"/>
        <v/>
      </c>
      <c r="E87" s="37" t="str">
        <f ca="1"/>
        <v/>
      </c>
      <c r="F87" s="37" t="str">
        <f ca="1"/>
        <v/>
      </c>
      <c r="G87" s="37" t="str">
        <f ca="1"/>
        <v/>
      </c>
      <c r="H87" s="37" t="str">
        <f ca="1"/>
        <v/>
      </c>
      <c r="I87" s="37" t="str">
        <f ca="1"/>
        <v/>
      </c>
      <c r="J87" s="37" t="str">
        <f ca="1"/>
        <v/>
      </c>
      <c r="K87" s="37" t="str">
        <f ca="1"/>
        <v/>
      </c>
      <c r="L87" s="37" t="str">
        <f ca="1"/>
        <v/>
      </c>
      <c r="M87" s="37" t="str">
        <f ca="1"/>
        <v/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3:102" ht="21"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3:102" ht="21"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3:102" ht="21">
      <c r="C90" s="37" t="str">
        <f ca="1"/>
        <v/>
      </c>
      <c r="D90" s="37" t="str">
        <f ca="1"/>
        <v/>
      </c>
      <c r="E90" s="37" t="str">
        <f ca="1"/>
        <v/>
      </c>
      <c r="F90" s="37" t="str">
        <f ca="1"/>
        <v/>
      </c>
      <c r="G90" s="37" t="str">
        <f ca="1"/>
        <v/>
      </c>
      <c r="H90" s="37" t="str">
        <f ca="1"/>
        <v/>
      </c>
      <c r="I90" s="37" t="str">
        <f ca="1"/>
        <v/>
      </c>
      <c r="J90" s="37" t="str">
        <f ca="1"/>
        <v/>
      </c>
      <c r="K90" s="37" t="str">
        <f ca="1"/>
        <v/>
      </c>
      <c r="L90" s="37" t="str">
        <f ca="1"/>
        <v/>
      </c>
      <c r="M90" s="37" t="str">
        <f ca="1"/>
        <v/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3:102" ht="21"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/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3:102" ht="21">
      <c r="C92" s="37" t="str">
        <f ca="1"/>
        <v/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/>
      </c>
      <c r="J92" s="37" t="str">
        <f ca="1"/>
        <v/>
      </c>
      <c r="K92" s="37" t="str">
        <f ca="1"/>
        <v/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3:102" ht="21">
      <c r="C93" s="37" t="str">
        <f ca="1"/>
        <v/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/>
      </c>
      <c r="I93" s="37" t="str">
        <f ca="1"/>
        <v/>
      </c>
      <c r="J93" s="37" t="str">
        <f ca="1"/>
        <v/>
      </c>
      <c r="K93" s="37" t="str">
        <f ca="1"/>
        <v/>
      </c>
      <c r="L93" s="37" t="str">
        <f ca="1"/>
        <v/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3:102" ht="21"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3:102" ht="21">
      <c r="C95" s="37" t="str">
        <f ca="1"/>
        <v/>
      </c>
      <c r="D95" s="37" t="str">
        <f ca="1"/>
        <v/>
      </c>
      <c r="E95" s="37" t="str">
        <f ca="1"/>
        <v/>
      </c>
      <c r="F95" s="37" t="str">
        <f ca="1"/>
        <v/>
      </c>
      <c r="G95" s="37" t="str">
        <f ca="1"/>
        <v/>
      </c>
      <c r="H95" s="37" t="str">
        <f ca="1"/>
        <v/>
      </c>
      <c r="I95" s="37" t="str">
        <f ca="1"/>
        <v/>
      </c>
      <c r="J95" s="37" t="str">
        <f ca="1"/>
        <v/>
      </c>
      <c r="K95" s="37" t="str">
        <f ca="1"/>
        <v/>
      </c>
      <c r="L95" s="37" t="str">
        <f ca="1"/>
        <v/>
      </c>
      <c r="M95" s="37" t="str">
        <f ca="1"/>
        <v/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3:102" ht="21">
      <c r="C96" s="37" t="str">
        <f ca="1"/>
        <v/>
      </c>
      <c r="D96" s="37" t="str">
        <f ca="1"/>
        <v/>
      </c>
      <c r="E96" s="37" t="str">
        <f ca="1"/>
        <v/>
      </c>
      <c r="F96" s="37" t="str">
        <f ca="1"/>
        <v/>
      </c>
      <c r="G96" s="37" t="str">
        <f ca="1"/>
        <v/>
      </c>
      <c r="H96" s="37" t="str">
        <f ca="1"/>
        <v/>
      </c>
      <c r="I96" s="37" t="str">
        <f ca="1"/>
        <v/>
      </c>
      <c r="J96" s="37" t="str">
        <f ca="1"/>
        <v/>
      </c>
      <c r="K96" s="37" t="str">
        <f ca="1"/>
        <v/>
      </c>
      <c r="L96" s="37" t="str">
        <f ca="1"/>
        <v/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3:102" ht="21"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/>
      </c>
      <c r="K97" s="37" t="str">
        <f ca="1"/>
        <v/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3:102" ht="21"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3:102" ht="21"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/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3:102" ht="21">
      <c r="C100" s="37" t="str">
        <f ca="1"/>
        <v/>
      </c>
      <c r="D100" s="37" t="str">
        <f ca="1"/>
        <v/>
      </c>
      <c r="E100" s="37" t="str">
        <f ca="1"/>
        <v/>
      </c>
      <c r="F100" s="37" t="str">
        <f ca="1"/>
        <v/>
      </c>
      <c r="G100" s="37" t="str">
        <f ca="1"/>
        <v/>
      </c>
      <c r="H100" s="37" t="str">
        <f ca="1"/>
        <v/>
      </c>
      <c r="I100" s="37" t="str">
        <f ca="1"/>
        <v/>
      </c>
      <c r="J100" s="37" t="str">
        <f ca="1"/>
        <v/>
      </c>
      <c r="K100" s="37" t="str">
        <f ca="1"/>
        <v/>
      </c>
      <c r="L100" s="37" t="str">
        <f ca="1"/>
        <v/>
      </c>
      <c r="M100" s="37" t="str">
        <f ca="1"/>
        <v/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3:102" ht="21"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/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3:102" ht="21"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3:102" ht="21"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3:102" ht="21"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/>
      </c>
      <c r="I104" s="37" t="str">
        <f ca="1"/>
        <v/>
      </c>
      <c r="J104" s="37" t="str">
        <f ca="1"/>
        <v/>
      </c>
      <c r="K104" s="37" t="str">
        <f ca="1"/>
        <v/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3:102" ht="21"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3:102" ht="21">
      <c r="C106" s="37" t="str">
        <f ca="1"/>
        <v/>
      </c>
      <c r="D106" s="37" t="str">
        <f ca="1"/>
        <v/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/>
      </c>
      <c r="I106" s="37" t="str">
        <f ca="1"/>
        <v/>
      </c>
      <c r="J106" s="37" t="str">
        <f ca="1"/>
        <v/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3:102" ht="21"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3:102" ht="21">
      <c r="C108" s="37" t="str">
        <f ca="1"/>
        <v/>
      </c>
      <c r="D108" s="37" t="str">
        <f ca="1"/>
        <v/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/>
      </c>
      <c r="I108" s="37" t="str">
        <f ca="1"/>
        <v/>
      </c>
      <c r="J108" s="37" t="str">
        <f ca="1"/>
        <v/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3:102" ht="21"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/>
      </c>
      <c r="G109" s="37" t="str">
        <f ca="1"/>
        <v/>
      </c>
      <c r="H109" s="37" t="str">
        <f ca="1"/>
        <v/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3:102" ht="21"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3:102" ht="21"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3:102" ht="21"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3:102" ht="21"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3:102" ht="21"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3:102" ht="21"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3:102" ht="21">
      <c r="C116" s="37" t="str">
        <f ca="1"/>
        <v/>
      </c>
      <c r="D116" s="37" t="str">
        <f ca="1"/>
        <v/>
      </c>
      <c r="E116" s="37" t="str">
        <f ca="1"/>
        <v/>
      </c>
      <c r="F116" s="37" t="str">
        <f ca="1"/>
        <v/>
      </c>
      <c r="G116" s="37" t="str">
        <f ca="1"/>
        <v/>
      </c>
      <c r="H116" s="37" t="str">
        <f ca="1"/>
        <v/>
      </c>
      <c r="I116" s="37" t="str">
        <f ca="1"/>
        <v/>
      </c>
      <c r="J116" s="37" t="str">
        <f ca="1"/>
        <v/>
      </c>
      <c r="K116" s="37" t="str">
        <f ca="1"/>
        <v/>
      </c>
      <c r="L116" s="37" t="str">
        <f ca="1"/>
        <v/>
      </c>
      <c r="M116" s="37" t="str">
        <f ca="1"/>
        <v/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3:102" ht="21"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3:102" ht="21"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3:102" ht="21"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3:102" ht="21"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/>
      </c>
      <c r="L120" s="37" t="str">
        <f ca="1"/>
        <v/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3:102" ht="21"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3:102" ht="21"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3:102" ht="21"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3:102" ht="21"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/>
      </c>
      <c r="L124" s="37" t="str">
        <f ca="1"/>
        <v/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3:102" ht="21"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3:102" ht="21"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3:102" ht="21"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3:102" ht="21">
      <c r="C128" s="37" t="str">
        <f ca="1"/>
        <v/>
      </c>
      <c r="D128" s="37" t="str">
        <f ca="1"/>
        <v/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3:102" ht="21"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3:102" ht="21">
      <c r="C130" s="37" t="str">
        <f ca="1"/>
        <v/>
      </c>
      <c r="D130" s="37" t="str">
        <f ca="1"/>
        <v/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3:102" ht="21"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3:102" ht="21">
      <c r="C132" s="37" t="str">
        <f ca="1"/>
        <v/>
      </c>
      <c r="D132" s="37" t="str">
        <f ca="1"/>
        <v/>
      </c>
      <c r="E132" s="37" t="str">
        <f ca="1"/>
        <v/>
      </c>
      <c r="F132" s="37" t="str">
        <f ca="1"/>
        <v/>
      </c>
      <c r="G132" s="37" t="str">
        <f ca="1"/>
        <v/>
      </c>
      <c r="H132" s="37" t="str">
        <f ca="1"/>
        <v/>
      </c>
      <c r="I132" s="37" t="str">
        <f ca="1"/>
        <v/>
      </c>
      <c r="J132" s="37" t="str">
        <f ca="1"/>
        <v/>
      </c>
      <c r="K132" s="37" t="str">
        <f ca="1"/>
        <v/>
      </c>
      <c r="L132" s="37" t="str">
        <f ca="1"/>
        <v/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3:102" ht="21"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3:102" ht="21"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3:102" ht="21">
      <c r="C135" s="37" t="str">
        <f ca="1"/>
        <v/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/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3:102" ht="21"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3:102" ht="21"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3:102" ht="21">
      <c r="C138" s="37" t="str">
        <f ca="1"/>
        <v/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3:102" ht="21"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3:102" ht="21">
      <c r="C140" s="37" t="str">
        <f ca="1"/>
        <v/>
      </c>
      <c r="D140" s="37" t="str">
        <f ca="1"/>
        <v/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3:102" ht="21">
      <c r="C141" s="37" t="str">
        <f ca="1"/>
        <v/>
      </c>
      <c r="D141" s="37" t="str">
        <f ca="1"/>
        <v/>
      </c>
      <c r="E141" s="37" t="str">
        <f ca="1"/>
        <v/>
      </c>
      <c r="F141" s="37" t="str">
        <f ca="1"/>
        <v/>
      </c>
      <c r="G141" s="37" t="str">
        <f ca="1"/>
        <v/>
      </c>
      <c r="H141" s="37" t="str">
        <f ca="1"/>
        <v/>
      </c>
      <c r="I141" s="37" t="str">
        <f ca="1"/>
        <v/>
      </c>
      <c r="J141" s="37" t="str">
        <f ca="1"/>
        <v/>
      </c>
      <c r="K141" s="37" t="str">
        <f ca="1"/>
        <v/>
      </c>
      <c r="L141" s="37" t="str">
        <f ca="1"/>
        <v/>
      </c>
      <c r="M141" s="37" t="str">
        <f ca="1"/>
        <v/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3:102" ht="21">
      <c r="C142" s="37" t="str">
        <f ca="1"/>
        <v/>
      </c>
      <c r="D142" s="37" t="str">
        <f ca="1"/>
        <v/>
      </c>
      <c r="E142" s="37" t="str">
        <f ca="1"/>
        <v/>
      </c>
      <c r="F142" s="37" t="str">
        <f ca="1"/>
        <v/>
      </c>
      <c r="G142" s="37" t="str">
        <f ca="1"/>
        <v/>
      </c>
      <c r="H142" s="37" t="str">
        <f ca="1"/>
        <v/>
      </c>
      <c r="I142" s="37" t="str">
        <f ca="1"/>
        <v/>
      </c>
      <c r="J142" s="37" t="str">
        <f ca="1"/>
        <v/>
      </c>
      <c r="K142" s="37" t="str">
        <f ca="1"/>
        <v/>
      </c>
      <c r="L142" s="37" t="str">
        <f ca="1"/>
        <v/>
      </c>
      <c r="M142" s="37" t="str">
        <f ca="1"/>
        <v/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3:102" ht="21"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3:102" ht="21"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3:102" ht="21"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3:102" ht="21">
      <c r="C146" s="37" t="str">
        <f ca="1"/>
        <v/>
      </c>
      <c r="D146" s="37" t="str">
        <f ca="1"/>
        <v/>
      </c>
      <c r="E146" s="37" t="str">
        <f ca="1"/>
        <v/>
      </c>
      <c r="F146" s="37" t="str">
        <f ca="1"/>
        <v/>
      </c>
      <c r="G146" s="37" t="str">
        <f ca="1"/>
        <v/>
      </c>
      <c r="H146" s="37" t="str">
        <f ca="1"/>
        <v/>
      </c>
      <c r="I146" s="37" t="str">
        <f ca="1"/>
        <v/>
      </c>
      <c r="J146" s="37" t="str">
        <f ca="1"/>
        <v/>
      </c>
      <c r="K146" s="37" t="str">
        <f ca="1"/>
        <v/>
      </c>
      <c r="L146" s="37" t="str">
        <f ca="1"/>
        <v/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3:102" ht="21">
      <c r="C147" s="37" t="str">
        <f ca="1"/>
        <v/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/>
      </c>
      <c r="I147" s="37" t="str">
        <f ca="1"/>
        <v/>
      </c>
      <c r="J147" s="37" t="str">
        <f ca="1"/>
        <v/>
      </c>
      <c r="K147" s="37" t="str">
        <f ca="1"/>
        <v/>
      </c>
      <c r="L147" s="37" t="str">
        <f ca="1"/>
        <v/>
      </c>
      <c r="M147" s="37" t="str">
        <f ca="1"/>
        <v/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3:102" ht="21"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3:102" ht="21"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3:102" ht="21"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3:102" ht="21"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3:102" ht="21"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/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3:102" ht="21"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3:102" ht="21"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/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/>
      </c>
      <c r="K154" s="37" t="str">
        <f ca="1"/>
        <v/>
      </c>
      <c r="L154" s="37" t="str">
        <f ca="1"/>
        <v/>
      </c>
      <c r="M154" s="37" t="str">
        <f ca="1"/>
        <v/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3:102" ht="21"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3:102" ht="21"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3:102" ht="21">
      <c r="C157" s="37" t="str">
        <f ca="1"/>
        <v/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3:102" ht="21"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3:102" ht="21">
      <c r="C159" s="37" t="str">
        <f ca="1"/>
        <v/>
      </c>
      <c r="D159" s="37" t="str">
        <f ca="1"/>
        <v/>
      </c>
      <c r="E159" s="37" t="str">
        <f ca="1"/>
        <v/>
      </c>
      <c r="F159" s="37" t="str">
        <f ca="1"/>
        <v/>
      </c>
      <c r="G159" s="37" t="str">
        <f ca="1"/>
        <v/>
      </c>
      <c r="H159" s="37" t="str">
        <f ca="1"/>
        <v/>
      </c>
      <c r="I159" s="37" t="str">
        <f ca="1"/>
        <v/>
      </c>
      <c r="J159" s="37" t="str">
        <f ca="1"/>
        <v/>
      </c>
      <c r="K159" s="37" t="str">
        <f ca="1"/>
        <v/>
      </c>
      <c r="L159" s="37" t="str">
        <f ca="1"/>
        <v/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3:102" ht="21"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3:102" ht="21"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3:102" ht="21"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3:102" ht="21"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/>
      </c>
      <c r="M163" s="37" t="str">
        <f ca="1"/>
        <v/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3:102" ht="21"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3:102" ht="21">
      <c r="C165" s="37" t="str">
        <f ca="1"/>
        <v/>
      </c>
      <c r="D165" s="37" t="str">
        <f ca="1"/>
        <v/>
      </c>
      <c r="E165" s="37" t="str">
        <f ca="1"/>
        <v/>
      </c>
      <c r="F165" s="37" t="str">
        <f ca="1"/>
        <v/>
      </c>
      <c r="G165" s="37" t="str">
        <f ca="1"/>
        <v/>
      </c>
      <c r="H165" s="37" t="str">
        <f ca="1"/>
        <v/>
      </c>
      <c r="I165" s="37" t="str">
        <f ca="1"/>
        <v/>
      </c>
      <c r="J165" s="37" t="str">
        <f ca="1"/>
        <v/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3:102" ht="21">
      <c r="C166" s="37" t="str">
        <f ca="1"/>
        <v/>
      </c>
      <c r="D166" s="37" t="str">
        <f ca="1"/>
        <v/>
      </c>
      <c r="E166" s="37" t="str">
        <f ca="1"/>
        <v/>
      </c>
      <c r="F166" s="37" t="str">
        <f ca="1"/>
        <v/>
      </c>
      <c r="G166" s="37" t="str">
        <f ca="1"/>
        <v/>
      </c>
      <c r="H166" s="37" t="str">
        <f ca="1"/>
        <v/>
      </c>
      <c r="I166" s="37" t="str">
        <f ca="1"/>
        <v/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3:102" ht="21">
      <c r="C167" s="37" t="str">
        <f ca="1"/>
        <v/>
      </c>
      <c r="D167" s="37" t="str">
        <f ca="1"/>
        <v/>
      </c>
      <c r="E167" s="37" t="str">
        <f ca="1"/>
        <v/>
      </c>
      <c r="F167" s="37" t="str">
        <f ca="1"/>
        <v/>
      </c>
      <c r="G167" s="37" t="str">
        <f ca="1"/>
        <v/>
      </c>
      <c r="H167" s="37" t="str">
        <f ca="1"/>
        <v/>
      </c>
      <c r="I167" s="37" t="str">
        <f ca="1"/>
        <v/>
      </c>
      <c r="J167" s="37" t="str">
        <f ca="1"/>
        <v/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3:102" ht="21">
      <c r="C168" s="37" t="str">
        <f ca="1"/>
        <v/>
      </c>
      <c r="D168" s="37" t="str">
        <f ca="1"/>
        <v/>
      </c>
      <c r="E168" s="37" t="str">
        <f ca="1"/>
        <v/>
      </c>
      <c r="F168" s="37" t="str">
        <f ca="1"/>
        <v/>
      </c>
      <c r="G168" s="37" t="str">
        <f ca="1"/>
        <v/>
      </c>
      <c r="H168" s="37" t="str">
        <f ca="1"/>
        <v/>
      </c>
      <c r="I168" s="37" t="str">
        <f ca="1"/>
        <v/>
      </c>
      <c r="J168" s="37" t="str">
        <f ca="1"/>
        <v/>
      </c>
      <c r="K168" s="37" t="str">
        <f ca="1"/>
        <v/>
      </c>
      <c r="L168" s="37" t="str">
        <f ca="1"/>
        <v/>
      </c>
      <c r="M168" s="37" t="str">
        <f ca="1"/>
        <v/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3:102" ht="21">
      <c r="C169" s="37" t="str">
        <f ca="1"/>
        <v/>
      </c>
      <c r="D169" s="37" t="str">
        <f ca="1"/>
        <v/>
      </c>
      <c r="E169" s="37" t="str">
        <f ca="1"/>
        <v/>
      </c>
      <c r="F169" s="37" t="str">
        <f ca="1"/>
        <v/>
      </c>
      <c r="G169" s="37" t="str">
        <f ca="1"/>
        <v/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3:102" ht="21"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3:102" ht="21">
      <c r="C171" s="37" t="str">
        <f ca="1"/>
        <v/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3:102" ht="21">
      <c r="C172" s="37" t="str">
        <f ca="1"/>
        <v/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3:102" ht="21"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3:102" ht="21"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3:102" ht="21"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/>
      </c>
      <c r="G175" s="37" t="str">
        <f ca="1"/>
        <v/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/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3:102" ht="21">
      <c r="C176" s="37" t="str">
        <f ca="1"/>
        <v/>
      </c>
      <c r="D176" s="37" t="str">
        <f ca="1"/>
        <v/>
      </c>
      <c r="E176" s="37" t="str">
        <f ca="1"/>
        <v/>
      </c>
      <c r="F176" s="37" t="str">
        <f ca="1"/>
        <v/>
      </c>
      <c r="G176" s="37" t="str">
        <f ca="1"/>
        <v/>
      </c>
      <c r="H176" s="37" t="str">
        <f ca="1"/>
        <v/>
      </c>
      <c r="I176" s="37" t="str">
        <f ca="1"/>
        <v/>
      </c>
      <c r="J176" s="37" t="str">
        <f ca="1"/>
        <v/>
      </c>
      <c r="K176" s="37" t="str">
        <f ca="1"/>
        <v/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3:102" ht="21">
      <c r="C177" s="37" t="str">
        <f ca="1"/>
        <v/>
      </c>
      <c r="D177" s="37" t="str">
        <f ca="1"/>
        <v/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/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3:102" ht="21"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3:102" ht="21"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3:102" ht="21"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3:102" ht="21"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3:102" ht="21">
      <c r="C182" s="37" t="str">
        <f ca="1"/>
        <v/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/>
      </c>
      <c r="M182" s="37" t="str">
        <f ca="1"/>
        <v/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3:102" ht="21"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/>
      </c>
      <c r="H183" s="37" t="str">
        <f ca="1"/>
        <v/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3:102" ht="21">
      <c r="C184" s="37" t="str">
        <f ca="1"/>
        <v/>
      </c>
      <c r="D184" s="37" t="str">
        <f ca="1"/>
        <v/>
      </c>
      <c r="E184" s="37" t="str">
        <f ca="1"/>
        <v/>
      </c>
      <c r="F184" s="37" t="str">
        <f ca="1"/>
        <v/>
      </c>
      <c r="G184" s="37" t="str">
        <f ca="1"/>
        <v/>
      </c>
      <c r="H184" s="37" t="str">
        <f ca="1"/>
        <v/>
      </c>
      <c r="I184" s="37" t="str">
        <f ca="1"/>
        <v/>
      </c>
      <c r="J184" s="37" t="str">
        <f ca="1"/>
        <v/>
      </c>
      <c r="K184" s="37" t="str">
        <f ca="1"/>
        <v/>
      </c>
      <c r="L184" s="37" t="str">
        <f ca="1"/>
        <v/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3:102" ht="21">
      <c r="C185" s="37" t="str">
        <f ca="1"/>
        <v/>
      </c>
      <c r="D185" s="37" t="str">
        <f ca="1"/>
        <v/>
      </c>
      <c r="E185" s="37" t="str">
        <f ca="1"/>
        <v/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/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3:102" ht="21">
      <c r="C186" s="37" t="str">
        <f ca="1"/>
        <v/>
      </c>
      <c r="D186" s="37" t="str">
        <f ca="1"/>
        <v/>
      </c>
      <c r="E186" s="37" t="str">
        <f ca="1"/>
        <v/>
      </c>
      <c r="F186" s="37" t="str">
        <f ca="1"/>
        <v/>
      </c>
      <c r="G186" s="37" t="str">
        <f ca="1"/>
        <v/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3:102" ht="21"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3:102" ht="21">
      <c r="C188" s="37" t="str">
        <f ca="1"/>
        <v/>
      </c>
      <c r="D188" s="37" t="str">
        <f ca="1"/>
        <v/>
      </c>
      <c r="E188" s="37" t="str">
        <f ca="1"/>
        <v/>
      </c>
      <c r="F188" s="37" t="str">
        <f ca="1"/>
        <v/>
      </c>
      <c r="G188" s="37" t="str">
        <f ca="1"/>
        <v/>
      </c>
      <c r="H188" s="37" t="str">
        <f ca="1"/>
        <v/>
      </c>
      <c r="I188" s="37" t="str">
        <f ca="1"/>
        <v/>
      </c>
      <c r="J188" s="37" t="str">
        <f ca="1"/>
        <v/>
      </c>
      <c r="K188" s="37" t="str">
        <f ca="1"/>
        <v/>
      </c>
      <c r="L188" s="37" t="str">
        <f ca="1"/>
        <v/>
      </c>
      <c r="M188" s="37" t="str">
        <f ca="1"/>
        <v/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3:102" ht="21"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3:102" ht="21"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3:102" ht="21"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3:102" ht="21"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3:102" ht="21"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3:102" ht="21"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3:102" ht="21"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3:102" ht="21"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3:102" ht="21"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3:102" ht="21">
      <c r="C198" s="37" t="str">
        <f ca="1"/>
        <v/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3:102" ht="21">
      <c r="C199" s="37" t="str">
        <f ca="1"/>
        <v/>
      </c>
      <c r="D199" s="37" t="str">
        <f ca="1"/>
        <v/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/>
      </c>
      <c r="I199" s="37" t="str">
        <f ca="1"/>
        <v/>
      </c>
      <c r="J199" s="37" t="str">
        <f ca="1"/>
        <v/>
      </c>
      <c r="K199" s="37" t="str">
        <f ca="1"/>
        <v/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3:102" ht="21"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3:102" ht="21"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/>
      </c>
      <c r="I201" s="37" t="str">
        <f ca="1"/>
        <v/>
      </c>
      <c r="J201" s="37" t="str">
        <f ca="1"/>
        <v/>
      </c>
      <c r="K201" s="37" t="str">
        <f ca="1"/>
        <v/>
      </c>
      <c r="L201" s="37" t="str">
        <f ca="1"/>
        <v/>
      </c>
      <c r="M201" s="37" t="str">
        <f ca="1"/>
        <v/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3:102" ht="21"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3:102" ht="21"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/>
      </c>
      <c r="I203" s="37" t="str">
        <f ca="1"/>
        <v/>
      </c>
      <c r="J203" s="37" t="str">
        <f ca="1"/>
        <v/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3:102" ht="21">
      <c r="C204" s="37" t="str">
        <f ca="1"/>
        <v/>
      </c>
      <c r="D204" s="37" t="str">
        <f ca="1"/>
        <v/>
      </c>
      <c r="E204" s="37" t="str">
        <f ca="1"/>
        <v/>
      </c>
      <c r="F204" s="37" t="str">
        <f ca="1"/>
        <v/>
      </c>
      <c r="G204" s="37" t="str">
        <f ca="1"/>
        <v/>
      </c>
      <c r="H204" s="37" t="str">
        <f ca="1"/>
        <v/>
      </c>
      <c r="I204" s="37" t="str">
        <f ca="1"/>
        <v/>
      </c>
      <c r="J204" s="37" t="str">
        <f ca="1"/>
        <v/>
      </c>
      <c r="K204" s="37" t="str">
        <f ca="1"/>
        <v/>
      </c>
      <c r="L204" s="37" t="str">
        <f ca="1"/>
        <v/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3:102" ht="21">
      <c r="C205" s="37" t="str">
        <f ca="1"/>
        <v/>
      </c>
      <c r="D205" s="37" t="str">
        <f ca="1"/>
        <v/>
      </c>
      <c r="E205" s="37" t="str">
        <f ca="1"/>
        <v/>
      </c>
      <c r="F205" s="37" t="str">
        <f ca="1"/>
        <v/>
      </c>
      <c r="G205" s="37" t="str">
        <f ca="1"/>
        <v/>
      </c>
      <c r="H205" s="37" t="str">
        <f ca="1"/>
        <v/>
      </c>
      <c r="I205" s="37" t="str">
        <f ca="1"/>
        <v/>
      </c>
      <c r="J205" s="37" t="str">
        <f ca="1"/>
        <v/>
      </c>
      <c r="K205" s="37" t="str">
        <f ca="1"/>
        <v/>
      </c>
      <c r="L205" s="37" t="str">
        <f ca="1"/>
        <v/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3:102" ht="21">
      <c r="C206" s="37" t="str">
        <f ca="1"/>
        <v/>
      </c>
      <c r="D206" s="37" t="str">
        <f ca="1"/>
        <v/>
      </c>
      <c r="E206" s="37" t="str">
        <f ca="1"/>
        <v/>
      </c>
      <c r="F206" s="37" t="str">
        <f ca="1"/>
        <v/>
      </c>
      <c r="G206" s="37" t="str">
        <f ca="1"/>
        <v/>
      </c>
      <c r="H206" s="37" t="str">
        <f ca="1"/>
        <v/>
      </c>
      <c r="I206" s="37" t="str">
        <f ca="1"/>
        <v/>
      </c>
      <c r="J206" s="37" t="str">
        <f ca="1"/>
        <v/>
      </c>
      <c r="K206" s="37" t="str">
        <f ca="1"/>
        <v/>
      </c>
      <c r="L206" s="37" t="str">
        <f ca="1"/>
        <v/>
      </c>
      <c r="M206" s="37" t="str">
        <f ca="1"/>
        <v/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3:102" ht="21"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3:102" ht="21"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/>
      </c>
      <c r="G208" s="37" t="str">
        <f ca="1"/>
        <v/>
      </c>
      <c r="H208" s="37" t="str">
        <f ca="1"/>
        <v/>
      </c>
      <c r="I208" s="37" t="str">
        <f ca="1"/>
        <v/>
      </c>
      <c r="J208" s="37" t="str">
        <f ca="1"/>
        <v/>
      </c>
      <c r="K208" s="37" t="str">
        <f ca="1"/>
        <v/>
      </c>
      <c r="L208" s="37" t="str">
        <f ca="1"/>
        <v/>
      </c>
      <c r="M208" s="37" t="str">
        <f ca="1"/>
        <v/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3:102" ht="21"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3:102" ht="21"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3:102" ht="21">
      <c r="C211" s="37" t="str">
        <f ca="1"/>
        <v/>
      </c>
      <c r="D211" s="37" t="str">
        <f ca="1"/>
        <v/>
      </c>
      <c r="E211" s="37" t="str">
        <f ca="1"/>
        <v/>
      </c>
      <c r="F211" s="37" t="str">
        <f ca="1"/>
        <v/>
      </c>
      <c r="G211" s="37" t="str">
        <f ca="1"/>
        <v/>
      </c>
      <c r="H211" s="37" t="str">
        <f ca="1"/>
        <v/>
      </c>
      <c r="I211" s="37" t="str">
        <f ca="1"/>
        <v/>
      </c>
      <c r="J211" s="37" t="str">
        <f ca="1"/>
        <v/>
      </c>
      <c r="K211" s="37" t="str">
        <f ca="1"/>
        <v/>
      </c>
      <c r="L211" s="37" t="str">
        <f ca="1"/>
        <v/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3:102" ht="21"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3:102" ht="21">
      <c r="C213" s="37" t="str">
        <f ca="1"/>
        <v/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/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3:102" ht="21"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3:102" ht="21"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/>
      </c>
      <c r="I215" s="37" t="str">
        <f ca="1"/>
        <v/>
      </c>
      <c r="J215" s="37" t="str">
        <f ca="1"/>
        <v/>
      </c>
      <c r="K215" s="37" t="str">
        <f ca="1"/>
        <v/>
      </c>
      <c r="L215" s="37" t="str">
        <f ca="1"/>
        <v/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3:102" ht="21"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3:102" ht="21"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3:102" ht="21"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/>
      </c>
      <c r="K218" s="37" t="str">
        <f ca="1"/>
        <v/>
      </c>
      <c r="L218" s="37" t="str">
        <f ca="1"/>
        <v/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3:102" ht="21"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3:102" ht="21">
      <c r="C220" s="37" t="str">
        <f ca="1"/>
        <v/>
      </c>
      <c r="D220" s="37" t="str">
        <f ca="1"/>
        <v/>
      </c>
      <c r="E220" s="37" t="str">
        <f ca="1"/>
        <v/>
      </c>
      <c r="F220" s="37" t="str">
        <f ca="1"/>
        <v/>
      </c>
      <c r="G220" s="37" t="str">
        <f ca="1"/>
        <v/>
      </c>
      <c r="H220" s="37" t="str">
        <f ca="1"/>
        <v/>
      </c>
      <c r="I220" s="37" t="str">
        <f ca="1"/>
        <v/>
      </c>
      <c r="J220" s="37" t="str">
        <f ca="1"/>
        <v/>
      </c>
      <c r="K220" s="37" t="str">
        <f ca="1"/>
        <v/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3:102" ht="21">
      <c r="C221" s="37" t="str">
        <f ca="1"/>
        <v/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/>
      </c>
      <c r="H221" s="37" t="str">
        <f ca="1"/>
        <v/>
      </c>
      <c r="I221" s="37" t="str">
        <f ca="1"/>
        <v/>
      </c>
      <c r="J221" s="37" t="str">
        <f ca="1"/>
        <v/>
      </c>
      <c r="K221" s="37" t="str">
        <f ca="1"/>
        <v/>
      </c>
      <c r="L221" s="37" t="str">
        <f ca="1"/>
        <v/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3:102" ht="21"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3:102" ht="21"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3:102" ht="21"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3:102" ht="21">
      <c r="C225" s="37" t="str">
        <f ca="1"/>
        <v/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3:102" ht="21"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3:102" ht="21"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/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/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3:102" ht="21"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3:102" ht="21"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/>
      </c>
      <c r="I229" s="37" t="str">
        <f ca="1"/>
        <v/>
      </c>
      <c r="J229" s="37" t="str">
        <f ca="1"/>
        <v/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3:102" ht="21"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3:102" ht="21"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3:102" ht="21"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3:102" ht="21"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3:102" ht="21"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3:102" ht="21"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3:102" ht="21"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/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3:102" ht="21"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3:102" ht="21">
      <c r="C238" s="37" t="str">
        <f ca="1"/>
        <v/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/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/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3:102" ht="21">
      <c r="C239" s="37" t="str">
        <f ca="1"/>
        <v/>
      </c>
      <c r="D239" s="37" t="str">
        <f ca="1"/>
        <v/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/>
      </c>
      <c r="I239" s="37" t="str">
        <f ca="1"/>
        <v/>
      </c>
      <c r="J239" s="37" t="str">
        <f ca="1"/>
        <v/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3:102" ht="21"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3:102" ht="21">
      <c r="C241" s="37" t="str">
        <f ca="1"/>
        <v/>
      </c>
      <c r="D241" s="37" t="str">
        <f ca="1"/>
        <v/>
      </c>
      <c r="E241" s="37" t="str">
        <f ca="1"/>
        <v/>
      </c>
      <c r="F241" s="37" t="str">
        <f ca="1"/>
        <v/>
      </c>
      <c r="G241" s="37" t="str">
        <f ca="1"/>
        <v/>
      </c>
      <c r="H241" s="37" t="str">
        <f ca="1"/>
        <v/>
      </c>
      <c r="I241" s="37" t="str">
        <f ca="1"/>
        <v/>
      </c>
      <c r="J241" s="37" t="str">
        <f ca="1"/>
        <v/>
      </c>
      <c r="K241" s="37" t="str">
        <f ca="1"/>
        <v/>
      </c>
      <c r="L241" s="37" t="str">
        <f ca="1"/>
        <v/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3:102" ht="21"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3:102" ht="21"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3:102" ht="21"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3:102" ht="21"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/>
      </c>
      <c r="I245" s="37" t="str">
        <f ca="1"/>
        <v/>
      </c>
      <c r="J245" s="37" t="str">
        <f ca="1"/>
        <v/>
      </c>
      <c r="K245" s="37" t="str">
        <f ca="1"/>
        <v/>
      </c>
      <c r="L245" s="37" t="str">
        <f ca="1"/>
        <v/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3:102" ht="21"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3:102" ht="21"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3:102" ht="21"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/>
      </c>
      <c r="I248" s="37" t="str">
        <f ca="1"/>
        <v/>
      </c>
      <c r="J248" s="37" t="str">
        <f ca="1"/>
        <v/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3:102" ht="21">
      <c r="C249" s="37" t="str">
        <f ca="1"/>
        <v/>
      </c>
      <c r="D249" s="37" t="str">
        <f ca="1"/>
        <v/>
      </c>
      <c r="E249" s="37" t="str">
        <f ca="1"/>
        <v/>
      </c>
      <c r="F249" s="37" t="str">
        <f ca="1"/>
        <v/>
      </c>
      <c r="G249" s="37" t="str">
        <f ca="1"/>
        <v/>
      </c>
      <c r="H249" s="37" t="str">
        <f ca="1"/>
        <v/>
      </c>
      <c r="I249" s="37" t="str">
        <f ca="1"/>
        <v/>
      </c>
      <c r="J249" s="37" t="str">
        <f ca="1"/>
        <v/>
      </c>
      <c r="K249" s="37" t="str">
        <f ca="1"/>
        <v/>
      </c>
      <c r="L249" s="37" t="str">
        <f ca="1"/>
        <v/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3:102" ht="21"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/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/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3:102" ht="21">
      <c r="C251" s="37" t="str">
        <f ca="1"/>
        <v/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/>
      </c>
      <c r="I251" s="37" t="str">
        <f ca="1"/>
        <v/>
      </c>
      <c r="J251" s="37" t="str">
        <f ca="1"/>
        <v/>
      </c>
      <c r="K251" s="37" t="str">
        <f ca="1"/>
        <v/>
      </c>
      <c r="L251" s="37" t="str">
        <f ca="1"/>
        <v/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3:102" ht="21">
      <c r="C252" s="37" t="str">
        <f ca="1"/>
        <v/>
      </c>
      <c r="D252" s="37" t="str">
        <f ca="1"/>
        <v/>
      </c>
      <c r="E252" s="37" t="str">
        <f ca="1"/>
        <v/>
      </c>
      <c r="F252" s="37" t="str">
        <f ca="1"/>
        <v/>
      </c>
      <c r="G252" s="37" t="str">
        <f ca="1"/>
        <v/>
      </c>
      <c r="H252" s="37" t="str">
        <f ca="1"/>
        <v/>
      </c>
      <c r="I252" s="37" t="str">
        <f ca="1"/>
        <v/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3:102" ht="21"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/>
      </c>
      <c r="K253" s="37" t="str">
        <f ca="1"/>
        <v/>
      </c>
      <c r="L253" s="37" t="str">
        <f ca="1"/>
        <v/>
      </c>
      <c r="M253" s="37" t="str">
        <f ca="1"/>
        <v/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3:102" ht="21"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3:102" ht="21"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3:102" ht="21"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3:102" ht="21"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3:102" ht="21"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/>
      </c>
      <c r="J258" s="37" t="str">
        <f ca="1"/>
        <v/>
      </c>
      <c r="K258" s="37" t="str">
        <f ca="1"/>
        <v/>
      </c>
      <c r="L258" s="37" t="str">
        <f ca="1"/>
        <v/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3:102" ht="21">
      <c r="C259" s="37" t="str">
        <f ca="1"/>
        <v/>
      </c>
      <c r="D259" s="37" t="str">
        <f ca="1"/>
        <v/>
      </c>
      <c r="E259" s="37" t="str">
        <f ca="1"/>
        <v/>
      </c>
      <c r="F259" s="37" t="str">
        <f ca="1"/>
        <v/>
      </c>
      <c r="G259" s="37" t="str">
        <f ca="1"/>
        <v/>
      </c>
      <c r="H259" s="37" t="str">
        <f ca="1"/>
        <v/>
      </c>
      <c r="I259" s="37" t="str">
        <f ca="1"/>
        <v/>
      </c>
      <c r="J259" s="37" t="str">
        <f ca="1"/>
        <v/>
      </c>
      <c r="K259" s="37" t="str">
        <f ca="1"/>
        <v/>
      </c>
      <c r="L259" s="37" t="str">
        <f ca="1"/>
        <v/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3:102" ht="21"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3:102" ht="21"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3:102" ht="21"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3:102" ht="21"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3:102" ht="21"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3:102" ht="21">
      <c r="C265" s="37" t="str">
        <f ca="1"/>
        <v/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/>
      </c>
      <c r="I265" s="37" t="str">
        <f ca="1"/>
        <v/>
      </c>
      <c r="J265" s="37" t="str">
        <f ca="1"/>
        <v/>
      </c>
      <c r="K265" s="37" t="str">
        <f ca="1"/>
        <v/>
      </c>
      <c r="L265" s="37" t="str">
        <f ca="1"/>
        <v/>
      </c>
      <c r="M265" s="37" t="str">
        <f ca="1"/>
        <v/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3:102" ht="21">
      <c r="C266" s="37" t="str">
        <f ca="1"/>
        <v/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3:102" ht="21"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3:102" ht="21">
      <c r="C268" s="37" t="str">
        <f ca="1"/>
        <v/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/>
      </c>
      <c r="I268" s="37" t="str">
        <f ca="1"/>
        <v/>
      </c>
      <c r="J268" s="37" t="str">
        <f ca="1"/>
        <v/>
      </c>
      <c r="K268" s="37" t="str">
        <f ca="1"/>
        <v/>
      </c>
      <c r="L268" s="37" t="str">
        <f ca="1"/>
        <v/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3:102" ht="21">
      <c r="C269" s="37" t="str">
        <f ca="1"/>
        <v/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/>
      </c>
      <c r="H269" s="37" t="str">
        <f ca="1"/>
        <v/>
      </c>
      <c r="I269" s="37" t="str">
        <f ca="1"/>
        <v/>
      </c>
      <c r="J269" s="37" t="str">
        <f ca="1"/>
        <v/>
      </c>
      <c r="K269" s="37" t="str">
        <f ca="1"/>
        <v/>
      </c>
      <c r="L269" s="37" t="str">
        <f ca="1"/>
        <v/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3:102" ht="21">
      <c r="C270" s="37" t="str">
        <f ca="1"/>
        <v/>
      </c>
      <c r="D270" s="37" t="str">
        <f ca="1"/>
        <v/>
      </c>
      <c r="E270" s="37" t="str">
        <f ca="1"/>
        <v/>
      </c>
      <c r="F270" s="37" t="str">
        <f ca="1"/>
        <v/>
      </c>
      <c r="G270" s="37" t="str">
        <f ca="1"/>
        <v/>
      </c>
      <c r="H270" s="37" t="str">
        <f ca="1"/>
        <v/>
      </c>
      <c r="I270" s="37" t="str">
        <f ca="1"/>
        <v/>
      </c>
      <c r="J270" s="37" t="str">
        <f ca="1"/>
        <v/>
      </c>
      <c r="K270" s="37" t="str">
        <f ca="1"/>
        <v/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3:102" ht="21"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/>
      </c>
      <c r="G271" s="37" t="str">
        <f ca="1"/>
        <v/>
      </c>
      <c r="H271" s="37" t="str">
        <f ca="1"/>
        <v/>
      </c>
      <c r="I271" s="37" t="str">
        <f ca="1"/>
        <v/>
      </c>
      <c r="J271" s="37" t="str">
        <f ca="1"/>
        <v/>
      </c>
      <c r="K271" s="37" t="str">
        <f ca="1"/>
        <v/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3:102" ht="21">
      <c r="C272" s="37" t="str">
        <f ca="1"/>
        <v/>
      </c>
      <c r="D272" s="37" t="str">
        <f ca="1"/>
        <v/>
      </c>
      <c r="E272" s="37" t="str">
        <f ca="1"/>
        <v/>
      </c>
      <c r="F272" s="37" t="str">
        <f ca="1"/>
        <v/>
      </c>
      <c r="G272" s="37" t="str">
        <f ca="1"/>
        <v/>
      </c>
      <c r="H272" s="37" t="str">
        <f ca="1"/>
        <v/>
      </c>
      <c r="I272" s="37" t="str">
        <f ca="1"/>
        <v/>
      </c>
      <c r="J272" s="37" t="str">
        <f ca="1"/>
        <v/>
      </c>
      <c r="K272" s="37" t="str">
        <f ca="1"/>
        <v/>
      </c>
      <c r="L272" s="37" t="str">
        <f ca="1"/>
        <v/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3:102" ht="21"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/>
      </c>
      <c r="J273" s="37" t="str">
        <f ca="1"/>
        <v/>
      </c>
      <c r="K273" s="37" t="str">
        <f ca="1"/>
        <v/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3:102" ht="21"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/>
      </c>
      <c r="K274" s="37" t="str">
        <f ca="1"/>
        <v/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3:102" ht="21"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3:102" ht="21">
      <c r="C276" s="37" t="str">
        <f ca="1"/>
        <v/>
      </c>
      <c r="D276" s="37" t="str">
        <f ca="1"/>
        <v/>
      </c>
      <c r="E276" s="37" t="str">
        <f ca="1"/>
        <v/>
      </c>
      <c r="F276" s="37" t="str">
        <f ca="1"/>
        <v/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/>
      </c>
      <c r="K276" s="37" t="str">
        <f ca="1"/>
        <v/>
      </c>
      <c r="L276" s="37" t="str">
        <f ca="1"/>
        <v/>
      </c>
      <c r="M276" s="37" t="str">
        <f ca="1"/>
        <v/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3:102" ht="21">
      <c r="C277" s="37" t="str">
        <f ca="1"/>
        <v/>
      </c>
      <c r="D277" s="37" t="str">
        <f ca="1"/>
        <v/>
      </c>
      <c r="E277" s="37" t="str">
        <f ca="1"/>
        <v/>
      </c>
      <c r="F277" s="37" t="str">
        <f ca="1"/>
        <v/>
      </c>
      <c r="G277" s="37" t="str">
        <f ca="1"/>
        <v/>
      </c>
      <c r="H277" s="37" t="str">
        <f ca="1"/>
        <v/>
      </c>
      <c r="I277" s="37" t="str">
        <f ca="1"/>
        <v/>
      </c>
      <c r="J277" s="37" t="str">
        <f ca="1"/>
        <v/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3:102" ht="21"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3:102" ht="21">
      <c r="C279" s="37" t="str">
        <f ca="1"/>
        <v/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/>
      </c>
      <c r="H279" s="37" t="str">
        <f ca="1"/>
        <v/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/>
      </c>
      <c r="M279" s="37" t="str">
        <f ca="1"/>
        <v/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3:102" ht="21"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3:102" ht="21"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/>
      </c>
      <c r="M281" s="37" t="str">
        <f ca="1"/>
        <v/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3:102" ht="21">
      <c r="C282" s="37" t="str">
        <f ca="1"/>
        <v/>
      </c>
      <c r="D282" s="37" t="str">
        <f ca="1"/>
        <v/>
      </c>
      <c r="E282" s="37" t="str">
        <f ca="1"/>
        <v/>
      </c>
      <c r="F282" s="37" t="str">
        <f ca="1"/>
        <v/>
      </c>
      <c r="G282" s="37" t="str">
        <f ca="1"/>
        <v/>
      </c>
      <c r="H282" s="37" t="str">
        <f ca="1"/>
        <v/>
      </c>
      <c r="I282" s="37" t="str">
        <f ca="1"/>
        <v/>
      </c>
      <c r="J282" s="37" t="str">
        <f ca="1"/>
        <v/>
      </c>
      <c r="K282" s="37" t="str">
        <f ca="1"/>
        <v/>
      </c>
      <c r="L282" s="37" t="str">
        <f ca="1"/>
        <v/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3:102" ht="21"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3:102" ht="21"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/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3:102" ht="21"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3:102" ht="21">
      <c r="C286" s="37" t="str">
        <f ca="1"/>
        <v/>
      </c>
      <c r="D286" s="37" t="str">
        <f ca="1"/>
        <v/>
      </c>
      <c r="E286" s="37" t="str">
        <f ca="1"/>
        <v/>
      </c>
      <c r="F286" s="37" t="str">
        <f ca="1"/>
        <v/>
      </c>
      <c r="G286" s="37" t="str">
        <f ca="1"/>
        <v/>
      </c>
      <c r="H286" s="37" t="str">
        <f ca="1"/>
        <v/>
      </c>
      <c r="I286" s="37" t="str">
        <f ca="1"/>
        <v/>
      </c>
      <c r="J286" s="37" t="str">
        <f ca="1"/>
        <v/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3:102" ht="21"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3:102" ht="21"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3:102" ht="21"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3:102" ht="21">
      <c r="C290" s="37" t="str">
        <f ca="1"/>
        <v/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3:102" ht="21"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/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3:102" ht="21"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/>
      </c>
      <c r="G292" s="37" t="str">
        <f ca="1"/>
        <v/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3:102" ht="21"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3:102" ht="21"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/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3:102" ht="21"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3:102" ht="21"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3:102" ht="21"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3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3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3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3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3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3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3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E4"/>
  <sheetViews>
    <sheetView zoomScale="224" workbookViewId="0">
      <selection activeCell="C4" sqref="C4:D4"/>
    </sheetView>
  </sheetViews>
  <sheetFormatPr defaultRowHeight="15"/>
  <cols>
    <col min="1" max="1" width="10.140625" customWidth="1"/>
    <col min="2" max="2" width="5.5703125" customWidth="1"/>
    <col min="4" max="4" width="5.28515625" customWidth="1"/>
    <col min="5" max="5" width="11.140625" customWidth="1"/>
  </cols>
  <sheetData>
    <row r="1" spans="1:5">
      <c r="A1" s="68" t="s">
        <v>1677</v>
      </c>
      <c r="B1" s="69"/>
      <c r="C1" s="68" t="s">
        <v>23</v>
      </c>
      <c r="D1" s="68"/>
      <c r="E1" s="56">
        <f ca="1">TODAY()</f>
        <v>45294</v>
      </c>
    </row>
    <row r="2" spans="1:5">
      <c r="A2" s="44" cm="1">
        <f t="array" ref="A2">COUNTA(_xlfn._xlws.FILTER('Standard report'!B5:B505,('Standard report'!B5:B505-FLOOR('Standard report'!B5:B505,100)&gt;9)*('Standard report'!B5:B505&lt;&gt;0)*('Standard report'!B5:B505&gt;100)*('Standard report'!B5:B505&lt;&gt;9999)))</f>
        <v>157</v>
      </c>
      <c r="B2" s="45">
        <f>A2/A4</f>
        <v>0.53040540540540537</v>
      </c>
      <c r="C2" s="46" cm="1">
        <f t="array" ref="C2">COUNTA(_xlfn._xlws.FILTER('Standard report'!B5:B505,('Standard report'!B5:B505-FLOOR('Standard report'!B5:B505,100)&lt;10)*('Standard report'!B5:B505&lt;&gt;0)*('Standard report'!B5:B505&lt;&gt;9999)))</f>
        <v>22</v>
      </c>
      <c r="D2" s="47">
        <f>C2/C4</f>
        <v>0.81481481481481477</v>
      </c>
      <c r="E2" s="48" t="s">
        <v>1635</v>
      </c>
    </row>
    <row r="3" spans="1:5">
      <c r="A3" s="43" cm="1">
        <f t="array" ref="A3">COUNTA(_xlfn._xlws.FILTER(Table1[ID],(Table1[ID]-FLOOR(Table1[ID],100)&gt;9)*(Table1[school_job]&lt;&gt;"")))</f>
        <v>141</v>
      </c>
      <c r="B3" s="40">
        <f>A3/A4</f>
        <v>0.47635135135135137</v>
      </c>
      <c r="C3" s="42" cm="1">
        <f t="array" ref="C3">COUNT(_xlfn._xlws.FILTER(Table1[ID],(Table1[ID]-FLOOR(Table1[ID],100)&lt;10)*(Table1[address2]&lt;&gt;"")))</f>
        <v>27</v>
      </c>
      <c r="D3" s="41">
        <f>C3/C4</f>
        <v>1</v>
      </c>
      <c r="E3" s="49" t="s">
        <v>1678</v>
      </c>
    </row>
    <row r="4" spans="1:5">
      <c r="A4" s="70" cm="1">
        <f t="array" ref="A4">COUNTA(_xlfn._xlws.FILTER(Table1[ID],(Table1[ID]-FLOOR(Table1[ID],100)&gt;9)))</f>
        <v>296</v>
      </c>
      <c r="B4" s="70"/>
      <c r="C4" s="71" cm="1">
        <f t="array" ref="C4">COUNT(_xlfn._xlws.FILTER(Table1[ID],(Table1[ID]-FLOOR(Table1[ID],100)&lt;10)))</f>
        <v>27</v>
      </c>
      <c r="D4" s="70"/>
      <c r="E4" s="50" t="s">
        <v>1679</v>
      </c>
    </row>
  </sheetData>
  <mergeCells count="4">
    <mergeCell ref="A1:B1"/>
    <mergeCell ref="C1:D1"/>
    <mergeCell ref="A4:B4"/>
    <mergeCell ref="C4:D4"/>
  </mergeCells>
  <pageMargins left="0.7" right="0.7" top="0.75" bottom="0.75" header="0.3" footer="0.3"/>
  <pageSetup orientation="portrait" r:id="rId1"/>
  <ignoredErrors>
    <ignoredError sqref="C2:C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80" zoomScale="71" workbookViewId="0">
      <selection activeCell="B4" sqref="B4"/>
    </sheetView>
  </sheetViews>
  <sheetFormatPr defaultRowHeight="15"/>
  <cols>
    <col min="1" max="1" width="9" bestFit="1" customWidth="1"/>
    <col min="2" max="6" width="11.140625" style="5" bestFit="1" customWidth="1"/>
    <col min="7" max="7" width="10" style="5" bestFit="1" customWidth="1"/>
    <col min="8" max="40" width="8.85546875" style="5"/>
  </cols>
  <sheetData>
    <row r="1" spans="1:10">
      <c r="A1" cm="1">
        <f t="array" ref="A1:A296">_xlfn._xlws.FILTER(Table1[ID],Table1[ID]-FLOOR(Table1[ID],100)&gt;9)</f>
        <v>113</v>
      </c>
      <c r="B1" s="5" cm="1">
        <f t="array" ref="B1:C1">IF(A1&lt;&gt;"",TRANSPOSE(_xlfn._xlws.FILTER(Table2[att_date],Table2[ID]=A1,"no_att")),"")</f>
        <v>45226</v>
      </c>
      <c r="C1" s="5">
        <v>45289</v>
      </c>
    </row>
    <row r="2" spans="1:10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0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10">
      <c r="A4">
        <v>116</v>
      </c>
      <c r="B4" s="5" cm="1">
        <f t="array" ref="B4:J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</row>
    <row r="5" spans="1:10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0">
      <c r="A6">
        <v>119</v>
      </c>
      <c r="B6" s="5" cm="1">
        <f t="array" ref="B6">IF(A6&lt;&gt;"",TRANSPOSE(_xlfn._xlws.FILTER(Table2[att_date],Table2[ID]=A6,"no_att")),"")</f>
        <v>45268</v>
      </c>
    </row>
    <row r="7" spans="1:10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10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0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10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0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0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0">
      <c r="A13">
        <v>126</v>
      </c>
      <c r="B13" s="5" cm="1">
        <f t="array" ref="B13:C13">IF(A13&lt;&gt;"",TRANSPOSE(_xlfn._xlws.FILTER(Table2[att_date],Table2[ID]=A13,"no_att")),"")</f>
        <v>45233</v>
      </c>
      <c r="C13" s="5">
        <v>45289</v>
      </c>
    </row>
    <row r="14" spans="1:10">
      <c r="A14">
        <v>127</v>
      </c>
      <c r="B14" s="5" cm="1">
        <f t="array" ref="B14">IF(A14&lt;&gt;"",TRANSPOSE(_xlfn._xlws.FILTER(Table2[att_date],Table2[ID]=A14,"no_att")),"")</f>
        <v>45240</v>
      </c>
    </row>
    <row r="15" spans="1:10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0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9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9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9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9">
      <c r="A20">
        <v>133</v>
      </c>
      <c r="B20" s="5" cm="1">
        <f t="array" ref="B20">IF(A20&lt;&gt;"",TRANSPOSE(_xlfn._xlws.FILTER(Table2[att_date],Table2[ID]=A20,"no_att")),"")</f>
        <v>45268</v>
      </c>
    </row>
    <row r="21" spans="1:9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9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9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9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9">
      <c r="A25">
        <v>138</v>
      </c>
      <c r="B25" s="5" cm="1">
        <f t="array" ref="B25:H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</row>
    <row r="26" spans="1:9">
      <c r="A26">
        <v>139</v>
      </c>
      <c r="B26" s="5" cm="1">
        <f t="array" ref="B26:I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</row>
    <row r="27" spans="1:9">
      <c r="A27">
        <v>140</v>
      </c>
      <c r="B27" s="5" cm="1">
        <f t="array" ref="B27:E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</row>
    <row r="28" spans="1:9">
      <c r="A28">
        <v>141</v>
      </c>
      <c r="B28" s="5" cm="1">
        <f t="array" ref="B28:F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</row>
    <row r="29" spans="1:9">
      <c r="A29">
        <v>210</v>
      </c>
      <c r="B29" s="5" cm="1">
        <f t="array" ref="B29:D29">IF(A29&lt;&gt;"",TRANSPOSE(_xlfn._xlws.FILTER(Table2[att_date],Table2[ID]=A29,"no_att")),"")</f>
        <v>45233</v>
      </c>
      <c r="C29" s="5">
        <v>45240</v>
      </c>
      <c r="D29" s="5">
        <v>45289</v>
      </c>
    </row>
    <row r="30" spans="1:9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9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9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5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5">
      <c r="A34">
        <v>216</v>
      </c>
      <c r="B34" s="5" cm="1">
        <f t="array" ref="B34">IF(A34&lt;&gt;"",TRANSPOSE(_xlfn._xlws.FILTER(Table2[att_date],Table2[ID]=A34,"no_att")),"")</f>
        <v>45289</v>
      </c>
    </row>
    <row r="35" spans="1:5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5">
      <c r="A36">
        <v>218</v>
      </c>
      <c r="B36" s="5" cm="1">
        <f t="array" ref="B36:E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</row>
    <row r="37" spans="1:5">
      <c r="A37">
        <v>219</v>
      </c>
      <c r="B37" s="5" cm="1">
        <f t="array" ref="B37:E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</row>
    <row r="38" spans="1:5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5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5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5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5">
      <c r="A42">
        <v>224</v>
      </c>
      <c r="B42" s="5" cm="1">
        <f t="array" ref="B42">IF(A42&lt;&gt;"",TRANSPOSE(_xlfn._xlws.FILTER(Table2[att_date],Table2[ID]=A42,"no_att")),"")</f>
        <v>45226</v>
      </c>
    </row>
    <row r="43" spans="1:5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5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5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5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5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5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6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6">
      <c r="A50">
        <v>232</v>
      </c>
      <c r="B50" s="5" cm="1">
        <f t="array" ref="B50:D50">IF(A50&lt;&gt;"",TRANSPOSE(_xlfn._xlws.FILTER(Table2[att_date],Table2[ID]=A50,"no_att")),"")</f>
        <v>45219</v>
      </c>
      <c r="C50" s="5">
        <v>45254</v>
      </c>
      <c r="D50" s="5">
        <v>45261</v>
      </c>
    </row>
    <row r="51" spans="1:6">
      <c r="A51">
        <v>234</v>
      </c>
      <c r="B51" s="5" cm="1">
        <f t="array" ref="B51:F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</row>
    <row r="52" spans="1:6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6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6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6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6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6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6">
      <c r="A58">
        <v>242</v>
      </c>
      <c r="B58" s="5" cm="1">
        <f t="array" ref="B58">IF(A58&lt;&gt;"",TRANSPOSE(_xlfn._xlws.FILTER(Table2[att_date],Table2[ID]=A58,"no_att")),"")</f>
        <v>45289</v>
      </c>
    </row>
    <row r="59" spans="1:6">
      <c r="A59">
        <v>243</v>
      </c>
      <c r="B59" s="5" cm="1">
        <f t="array" ref="B59:C59">IF(A59&lt;&gt;"",TRANSPOSE(_xlfn._xlws.FILTER(Table2[att_date],Table2[ID]=A59,"no_att")),"")</f>
        <v>45233</v>
      </c>
      <c r="C59" s="5">
        <v>45289</v>
      </c>
    </row>
    <row r="60" spans="1:6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6">
      <c r="A61">
        <v>245</v>
      </c>
      <c r="B61" s="5" cm="1">
        <f t="array" ref="B61:D61">IF(A61&lt;&gt;"",TRANSPOSE(_xlfn._xlws.FILTER(Table2[att_date],Table2[ID]=A61,"no_att")),"")</f>
        <v>45226</v>
      </c>
      <c r="C61" s="5">
        <v>45282</v>
      </c>
      <c r="D61" s="5">
        <v>45289</v>
      </c>
    </row>
    <row r="62" spans="1:6">
      <c r="A62">
        <v>246</v>
      </c>
      <c r="B62" s="5" cm="1">
        <f t="array" ref="B62:D62">IF(A62&lt;&gt;"",TRANSPOSE(_xlfn._xlws.FILTER(Table2[att_date],Table2[ID]=A62,"no_att")),"")</f>
        <v>45233</v>
      </c>
      <c r="C62" s="5">
        <v>45261</v>
      </c>
      <c r="D62" s="5">
        <v>45289</v>
      </c>
    </row>
    <row r="63" spans="1:6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6">
      <c r="A64">
        <v>248</v>
      </c>
      <c r="B64" s="5" cm="1">
        <f t="array" ref="B64:D64">IF(A64&lt;&gt;"",TRANSPOSE(_xlfn._xlws.FILTER(Table2[att_date],Table2[ID]=A64,"no_att")),"")</f>
        <v>45233</v>
      </c>
      <c r="C64" s="5">
        <v>45261</v>
      </c>
      <c r="D64" s="5">
        <v>45289</v>
      </c>
    </row>
    <row r="65" spans="1:8">
      <c r="A65">
        <v>249</v>
      </c>
      <c r="B65" s="5" cm="1">
        <f t="array" ref="B65">IF(A65&lt;&gt;"",TRANSPOSE(_xlfn._xlws.FILTER(Table2[att_date],Table2[ID]=A65,"no_att")),"")</f>
        <v>45233</v>
      </c>
    </row>
    <row r="66" spans="1:8">
      <c r="A66">
        <v>250</v>
      </c>
      <c r="B66" s="5" cm="1">
        <f t="array" ref="B66">IF(A66&lt;&gt;"",TRANSPOSE(_xlfn._xlws.FILTER(Table2[att_date],Table2[ID]=A66,"no_att")),"")</f>
        <v>45240</v>
      </c>
    </row>
    <row r="67" spans="1:8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8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5" cm="1">
        <f t="array" ref="B69">IF(A69&lt;&gt;"",TRANSPOSE(_xlfn._xlws.FILTER(Table2[att_date],Table2[ID]=A69,"no_att")),"")</f>
        <v>45254</v>
      </c>
    </row>
    <row r="70" spans="1:8">
      <c r="A70">
        <v>255</v>
      </c>
      <c r="B70" s="5" cm="1">
        <f t="array" ref="B70">IF(A70&lt;&gt;"",TRANSPOSE(_xlfn._xlws.FILTER(Table2[att_date],Table2[ID]=A70,"no_att")),"")</f>
        <v>45254</v>
      </c>
    </row>
    <row r="71" spans="1:8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8">
      <c r="A72">
        <v>257</v>
      </c>
      <c r="B72" s="5" cm="1">
        <f t="array" ref="B72">IF(A72&lt;&gt;"",TRANSPOSE(_xlfn._xlws.FILTER(Table2[att_date],Table2[ID]=A72,"no_att")),"")</f>
        <v>45261</v>
      </c>
    </row>
    <row r="73" spans="1:8">
      <c r="A73">
        <v>310</v>
      </c>
      <c r="B73" s="5" cm="1">
        <f t="array" ref="B73:C73">IF(A73&lt;&gt;"",TRANSPOSE(_xlfn._xlws.FILTER(Table2[att_date],Table2[ID]=A73,"no_att")),"")</f>
        <v>45226</v>
      </c>
      <c r="C73" s="5">
        <v>45261</v>
      </c>
    </row>
    <row r="74" spans="1:8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8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8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8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8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8">
      <c r="A79">
        <v>317</v>
      </c>
      <c r="B79" s="5" cm="1">
        <f t="array" ref="B79:H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</row>
    <row r="80" spans="1:8">
      <c r="A80">
        <v>318</v>
      </c>
      <c r="B80" s="5" cm="1">
        <f t="array" ref="B80">IF(A80&lt;&gt;"",TRANSPOSE(_xlfn._xlws.FILTER(Table2[att_date],Table2[ID]=A80,"no_att")),"")</f>
        <v>45275</v>
      </c>
    </row>
    <row r="81" spans="1:9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9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9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9">
      <c r="A84">
        <v>323</v>
      </c>
      <c r="B84" s="5" cm="1">
        <f t="array" ref="B84:E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</row>
    <row r="85" spans="1:9">
      <c r="A85">
        <v>324</v>
      </c>
      <c r="B85" s="5" cm="1">
        <f t="array" ref="B85">IF(A85&lt;&gt;"",TRANSPOSE(_xlfn._xlws.FILTER(Table2[att_date],Table2[ID]=A85,"no_att")),"")</f>
        <v>45226</v>
      </c>
    </row>
    <row r="86" spans="1:9">
      <c r="A86">
        <v>325</v>
      </c>
      <c r="B86" s="5" cm="1">
        <f t="array" ref="B86:I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</row>
    <row r="87" spans="1:9">
      <c r="A87">
        <v>327</v>
      </c>
      <c r="B87" s="5" cm="1">
        <f t="array" ref="B87">IF(A87&lt;&gt;"",TRANSPOSE(_xlfn._xlws.FILTER(Table2[att_date],Table2[ID]=A87,"no_att")),"")</f>
        <v>45226</v>
      </c>
    </row>
    <row r="88" spans="1:9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9">
      <c r="A89">
        <v>329</v>
      </c>
      <c r="B89" s="5" cm="1">
        <f t="array" ref="B89:I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</row>
    <row r="90" spans="1:9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9">
      <c r="A91">
        <v>333</v>
      </c>
      <c r="B91" s="5" cm="1">
        <f t="array" ref="B91:E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</row>
    <row r="92" spans="1:9">
      <c r="A92">
        <v>334</v>
      </c>
      <c r="B92" s="5" cm="1">
        <f t="array" ref="B92:E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</row>
    <row r="93" spans="1:9">
      <c r="A93">
        <v>336</v>
      </c>
      <c r="B93" s="5" t="str" cm="1">
        <f t="array" ref="B93">IF(A93&lt;&gt;"",TRANSPOSE(_xlfn._xlws.FILTER(Table2[att_date],Table2[ID]=A93,"no_att")),"")</f>
        <v>no_att</v>
      </c>
    </row>
    <row r="94" spans="1:9">
      <c r="A94">
        <v>337</v>
      </c>
      <c r="B94" s="5" cm="1">
        <f t="array" ref="B94:I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</row>
    <row r="95" spans="1:9">
      <c r="A95">
        <v>338</v>
      </c>
      <c r="B95" s="5" cm="1">
        <f t="array" ref="B95:H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</row>
    <row r="96" spans="1:9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0">
      <c r="A97">
        <v>340</v>
      </c>
      <c r="B97" s="5" cm="1">
        <f t="array" ref="B97">IF(A97&lt;&gt;"",TRANSPOSE(_xlfn._xlws.FILTER(Table2[att_date],Table2[ID]=A97,"no_att")),"")</f>
        <v>45226</v>
      </c>
    </row>
    <row r="98" spans="1:10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0">
      <c r="A99">
        <v>342</v>
      </c>
      <c r="B99" s="5" cm="1">
        <f t="array" ref="B99:J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</row>
    <row r="100" spans="1:10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0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0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0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10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0">
      <c r="A105">
        <v>348</v>
      </c>
      <c r="B105" s="5" cm="1">
        <f t="array" ref="B105:E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</row>
    <row r="106" spans="1:10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10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0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0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0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0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0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:C127">IF(A127&lt;&gt;"",TRANSPOSE(_xlfn._xlws.FILTER(Table2[att_date],Table2[ID]=A127,"no_att")),"")</f>
        <v>45282</v>
      </c>
      <c r="C127" s="5">
        <v>45289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0">
      <c r="A129">
        <v>433</v>
      </c>
      <c r="B129" s="5" cm="1">
        <f t="array" ref="B129:D129">IF(A129&lt;&gt;"",TRANSPOSE(_xlfn._xlws.FILTER(Table2[att_date],Table2[ID]=A129,"no_att")),"")</f>
        <v>45233</v>
      </c>
      <c r="C129" s="5">
        <v>45282</v>
      </c>
      <c r="D129" s="5">
        <v>45289</v>
      </c>
    </row>
    <row r="130" spans="1:10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0">
      <c r="A131">
        <v>435</v>
      </c>
      <c r="B131" s="5" cm="1">
        <f t="array" ref="B131:G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</row>
    <row r="132" spans="1:10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0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0">
      <c r="A134">
        <v>438</v>
      </c>
      <c r="B134" s="5" cm="1">
        <f t="array" ref="B134:E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</row>
    <row r="135" spans="1:10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0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0">
      <c r="A137">
        <v>441</v>
      </c>
      <c r="B137" s="5" cm="1">
        <f t="array" ref="B137">IF(A137&lt;&gt;"",TRANSPOSE(_xlfn._xlws.FILTER(Table2[att_date],Table2[ID]=A137,"no_att")),"")</f>
        <v>45289</v>
      </c>
    </row>
    <row r="138" spans="1:10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0">
      <c r="A139">
        <v>443</v>
      </c>
      <c r="B139" s="5" cm="1">
        <f t="array" ref="B139:E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</row>
    <row r="140" spans="1:10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0">
      <c r="A141">
        <v>445</v>
      </c>
      <c r="B141" s="5" cm="1">
        <f t="array" ref="B141:J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</row>
    <row r="142" spans="1:10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0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0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9">
      <c r="A145">
        <v>450</v>
      </c>
      <c r="B145" s="5" cm="1">
        <f t="array" ref="B145:I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</row>
    <row r="146" spans="1:9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9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9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9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9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9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9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9">
      <c r="A153">
        <v>519</v>
      </c>
      <c r="B153" s="5" cm="1">
        <f t="array" ref="B153:D153">IF(A153&lt;&gt;"",TRANSPOSE(_xlfn._xlws.FILTER(Table2[att_date],Table2[ID]=A153,"no_att")),"")</f>
        <v>45219</v>
      </c>
      <c r="C153" s="5">
        <v>45240</v>
      </c>
      <c r="D153" s="5">
        <v>45268</v>
      </c>
    </row>
    <row r="154" spans="1:9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9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9">
      <c r="A156">
        <v>523</v>
      </c>
      <c r="B156" s="5" cm="1">
        <f t="array" ref="B156">IF(A156&lt;&gt;"",TRANSPOSE(_xlfn._xlws.FILTER(Table2[att_date],Table2[ID]=A156,"no_att")),"")</f>
        <v>45289</v>
      </c>
    </row>
    <row r="157" spans="1:9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9">
      <c r="A158">
        <v>525</v>
      </c>
      <c r="B158" s="5" cm="1">
        <f t="array" ref="B158:F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</row>
    <row r="159" spans="1:9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9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0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0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10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0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0">
      <c r="A165">
        <v>611</v>
      </c>
      <c r="B165" s="5" cm="1">
        <f t="array" ref="B165:E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</row>
    <row r="166" spans="1:10">
      <c r="A166">
        <v>612</v>
      </c>
      <c r="B166" s="5" cm="1">
        <f t="array" ref="B166:E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</row>
    <row r="167" spans="1:10">
      <c r="A167">
        <v>613</v>
      </c>
      <c r="B167" s="5" cm="1">
        <f t="array" ref="B167:J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</row>
    <row r="168" spans="1:10">
      <c r="A168">
        <v>614</v>
      </c>
      <c r="B168" s="5" cm="1">
        <f t="array" ref="B168:E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</row>
    <row r="169" spans="1:10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0">
      <c r="A170">
        <v>616</v>
      </c>
      <c r="B170" s="5" cm="1">
        <f t="array" ref="B170">IF(A170&lt;&gt;"",TRANSPOSE(_xlfn._xlws.FILTER(Table2[att_date],Table2[ID]=A170,"no_att")),"")</f>
        <v>45289</v>
      </c>
    </row>
    <row r="171" spans="1:10">
      <c r="A171">
        <v>617</v>
      </c>
      <c r="B171" s="5" cm="1">
        <f t="array" ref="B171">IF(A171&lt;&gt;"",TRANSPOSE(_xlfn._xlws.FILTER(Table2[att_date],Table2[ID]=A171,"no_att")),"")</f>
        <v>45289</v>
      </c>
    </row>
    <row r="172" spans="1:10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0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0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0">
      <c r="A175">
        <v>621</v>
      </c>
      <c r="B175" s="5" cm="1">
        <f t="array" ref="B175:H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</row>
    <row r="176" spans="1:10">
      <c r="A176">
        <v>710</v>
      </c>
      <c r="B176" s="5" cm="1">
        <f t="array" ref="B176:D176">IF(A176&lt;&gt;"",TRANSPOSE(_xlfn._xlws.FILTER(Table2[att_date],Table2[ID]=A176,"no_att")),"")</f>
        <v>45240</v>
      </c>
      <c r="C176" s="5">
        <v>45282</v>
      </c>
      <c r="D176" s="5">
        <v>45289</v>
      </c>
    </row>
    <row r="177" spans="1:10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0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0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0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0">
      <c r="A181">
        <v>715</v>
      </c>
      <c r="B181" s="5" cm="1">
        <f t="array" ref="B181:F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</row>
    <row r="182" spans="1:10">
      <c r="A182">
        <v>716</v>
      </c>
      <c r="B182" s="5" cm="1">
        <f t="array" ref="B182:C182">IF(A182&lt;&gt;"",TRANSPOSE(_xlfn._xlws.FILTER(Table2[att_date],Table2[ID]=A182,"no_att")),"")</f>
        <v>45254</v>
      </c>
      <c r="C182" s="5">
        <v>45261</v>
      </c>
    </row>
    <row r="183" spans="1:10">
      <c r="A183">
        <v>717</v>
      </c>
      <c r="B183" s="5" cm="1">
        <f t="array" ref="B183:I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</row>
    <row r="184" spans="1:10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0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0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10">
      <c r="A187">
        <v>721</v>
      </c>
      <c r="B187" s="5" cm="1">
        <f t="array" ref="B187:J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</row>
    <row r="188" spans="1:10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0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0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0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0">
      <c r="A192">
        <v>726</v>
      </c>
      <c r="B192" s="5" cm="1">
        <f t="array" ref="B192">IF(A192&lt;&gt;"",TRANSPOSE(_xlfn._xlws.FILTER(Table2[att_date],Table2[ID]=A192,"no_att")),"")</f>
        <v>45219</v>
      </c>
    </row>
    <row r="193" spans="1:10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0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0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0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0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0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0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0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0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0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0">
      <c r="A203">
        <v>738</v>
      </c>
      <c r="B203" s="5" cm="1">
        <f t="array" ref="B203:I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</row>
    <row r="204" spans="1:10">
      <c r="A204">
        <v>739</v>
      </c>
      <c r="B204" s="5" cm="1">
        <f t="array" ref="B204:F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</row>
    <row r="205" spans="1:10">
      <c r="A205">
        <v>740</v>
      </c>
      <c r="B205" s="5" cm="1">
        <f t="array" ref="B205:J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</row>
    <row r="206" spans="1:10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0">
      <c r="A207">
        <v>742</v>
      </c>
      <c r="B207" s="5" cm="1">
        <f t="array" ref="B207:F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</row>
    <row r="208" spans="1:10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8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8">
      <c r="A210">
        <v>745</v>
      </c>
      <c r="B210" s="5" cm="1">
        <f t="array" ref="B210:H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</row>
    <row r="211" spans="1:8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8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8">
      <c r="A213">
        <v>810</v>
      </c>
      <c r="B213" s="5" cm="1">
        <f t="array" ref="B213">IF(A213&lt;&gt;"",TRANSPOSE(_xlfn._xlws.FILTER(Table2[att_date],Table2[ID]=A213,"no_att")),"")</f>
        <v>45233</v>
      </c>
    </row>
    <row r="214" spans="1:8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8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8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8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8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8">
      <c r="A219">
        <v>817</v>
      </c>
      <c r="B219" s="5" cm="1">
        <f t="array" ref="B219:G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</row>
    <row r="220" spans="1:8">
      <c r="A220">
        <v>818</v>
      </c>
      <c r="B220" s="5" cm="1">
        <f t="array" ref="B220:F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</row>
    <row r="221" spans="1:8">
      <c r="A221">
        <v>819</v>
      </c>
      <c r="B221" s="5" cm="1">
        <f t="array" ref="B221">IF(A221&lt;&gt;"",TRANSPOSE(_xlfn._xlws.FILTER(Table2[att_date],Table2[ID]=A221,"no_att")),"")</f>
        <v>45240</v>
      </c>
    </row>
    <row r="222" spans="1:8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8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8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7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7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7">
      <c r="A227">
        <v>825</v>
      </c>
      <c r="B227" s="5" t="str" cm="1">
        <f t="array" ref="B227">IF(A227&lt;&gt;"",TRANSPOSE(_xlfn._xlws.FILTER(Table2[att_date],Table2[ID]=A227,"no_att")),"")</f>
        <v>no_att</v>
      </c>
    </row>
    <row r="228" spans="1:7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7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7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7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7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7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7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7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7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7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7">
      <c r="A238">
        <v>836</v>
      </c>
      <c r="B238" s="5" cm="1">
        <f t="array" ref="B238:E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</row>
    <row r="239" spans="1:7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7">
      <c r="A240">
        <v>838</v>
      </c>
      <c r="B240" s="5" cm="1">
        <f t="array" ref="B240:G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</row>
    <row r="241" spans="1:8">
      <c r="A241">
        <v>839</v>
      </c>
      <c r="B241" s="5" cm="1">
        <f t="array" ref="B241">IF(A241&lt;&gt;"",TRANSPOSE(_xlfn._xlws.FILTER(Table2[att_date],Table2[ID]=A241,"no_att")),"")</f>
        <v>45268</v>
      </c>
    </row>
    <row r="242" spans="1:8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8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8">
      <c r="A244">
        <v>842</v>
      </c>
      <c r="B244" s="5" cm="1">
        <f t="array" ref="B244:F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</row>
    <row r="245" spans="1:8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8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8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8">
      <c r="A248">
        <v>846</v>
      </c>
      <c r="B248" s="5" cm="1">
        <f t="array" ref="B248:H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</row>
    <row r="249" spans="1:8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8">
      <c r="A250">
        <v>848</v>
      </c>
      <c r="B250" s="5" cm="1">
        <f t="array" ref="B250:E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</row>
    <row r="251" spans="1:8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8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8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8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8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8">
      <c r="A256">
        <v>854</v>
      </c>
      <c r="B256" s="5" t="str" cm="1">
        <f t="array" ref="B256">IF(A256&lt;&gt;"",TRANSPOSE(_xlfn._xlws.FILTER(Table2[att_date],Table2[ID]=A256,"no_att")),"")</f>
        <v>no_att</v>
      </c>
    </row>
    <row r="257" spans="1:9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9">
      <c r="A258">
        <v>856</v>
      </c>
      <c r="B258" s="5" cm="1">
        <f t="array" ref="B258:I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</row>
    <row r="259" spans="1:9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9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9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9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9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9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9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9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9">
      <c r="A267">
        <v>865</v>
      </c>
      <c r="B267" s="5" cm="1">
        <f t="array" ref="B267:F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</row>
    <row r="268" spans="1:9">
      <c r="A268">
        <v>866</v>
      </c>
      <c r="B268" s="5" cm="1">
        <f t="array" ref="B268:F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</row>
    <row r="269" spans="1:9">
      <c r="A269">
        <v>867</v>
      </c>
      <c r="B269" s="5" cm="1">
        <f t="array" ref="B269:G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</row>
    <row r="270" spans="1:9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9">
      <c r="A271">
        <v>869</v>
      </c>
      <c r="B271" s="5" cm="1">
        <f t="array" ref="B271:G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</row>
    <row r="272" spans="1:9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7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7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7">
      <c r="A275">
        <v>873</v>
      </c>
      <c r="B275" s="5" cm="1">
        <f t="array" ref="B275:F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</row>
    <row r="276" spans="1:7">
      <c r="A276">
        <v>874</v>
      </c>
      <c r="B276" s="5" cm="1">
        <f t="array" ref="B276:D276">IF(A276&lt;&gt;"",TRANSPOSE(_xlfn._xlws.FILTER(Table2[att_date],Table2[ID]=A276,"no_att")),"")</f>
        <v>45240</v>
      </c>
      <c r="C276" s="5">
        <v>45254</v>
      </c>
      <c r="D276" s="5">
        <v>45275</v>
      </c>
    </row>
    <row r="277" spans="1:7">
      <c r="A277">
        <v>875</v>
      </c>
      <c r="B277" s="5" cm="1">
        <f t="array" ref="B277:C277">IF(A277&lt;&gt;"",TRANSPOSE(_xlfn._xlws.FILTER(Table2[att_date],Table2[ID]=A277,"no_att")),"")</f>
        <v>45226</v>
      </c>
      <c r="C277" s="5">
        <v>45233</v>
      </c>
    </row>
    <row r="278" spans="1:7">
      <c r="A278">
        <v>876</v>
      </c>
      <c r="B278" s="5" cm="1">
        <f t="array" ref="B278:F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</row>
    <row r="279" spans="1:7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7">
      <c r="A280">
        <v>878</v>
      </c>
      <c r="B280" s="5" cm="1">
        <f t="array" ref="B280:E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</row>
    <row r="281" spans="1:7">
      <c r="A281">
        <v>879</v>
      </c>
      <c r="B281" s="5" cm="1">
        <f t="array" ref="B281:G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</row>
    <row r="282" spans="1:7">
      <c r="A282">
        <v>880</v>
      </c>
      <c r="B282" s="5" cm="1">
        <f t="array" ref="B282">IF(A282&lt;&gt;"",TRANSPOSE(_xlfn._xlws.FILTER(Table2[att_date],Table2[ID]=A282,"no_att")),"")</f>
        <v>45226</v>
      </c>
    </row>
    <row r="283" spans="1:7">
      <c r="A283">
        <v>881</v>
      </c>
      <c r="B283" s="5" cm="1">
        <f t="array" ref="B283:C283">IF(A283&lt;&gt;"",TRANSPOSE(_xlfn._xlws.FILTER(Table2[att_date],Table2[ID]=A283,"no_att")),"")</f>
        <v>45226</v>
      </c>
      <c r="C283" s="5">
        <v>45254</v>
      </c>
    </row>
    <row r="284" spans="1:7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7">
      <c r="A285">
        <v>883</v>
      </c>
      <c r="B285" s="5" cm="1">
        <f t="array" ref="B285:E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</row>
    <row r="286" spans="1:7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7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7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C293">IF(A293&lt;&gt;"",TRANSPOSE(_xlfn._xlws.FILTER(Table2[att_date],Table2[ID]=A293,"no_att")),"")</f>
        <v>45254</v>
      </c>
      <c r="C293" s="5">
        <v>45268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B1" sqref="B1"/>
    </sheetView>
  </sheetViews>
  <sheetFormatPr defaultRowHeight="15"/>
  <cols>
    <col min="1" max="1" width="9" bestFit="1" customWidth="1"/>
    <col min="2" max="9" width="13.5703125" customWidth="1"/>
  </cols>
  <sheetData>
    <row r="1" spans="1:40">
      <c r="A1" cm="1">
        <f t="array" ref="A1:A27">_xlfn._xlws.FILTER(Table1[ID],Table1[ID]-FLOOR(Table1[ID],100)&lt;10)</f>
        <v>1</v>
      </c>
      <c r="B1" s="5" cm="1">
        <f t="array" ref="B1:H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M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M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G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J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M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t="str" cm="1">
        <f t="array" ref="B12">IF(A12&lt;&gt;"",TRANSPOSE(_xlfn._xlws.FILTER(Table2[att_date],Table2[ID]=A12,"no_att")),"")</f>
        <v>no_att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K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M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I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K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H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J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M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H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K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I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B28" s="5" t="str" cm="1">
        <f t="array" ref="B28">IF(A28&lt;&gt;"",TRANSPOSE(_xlfn._xlws.FILTER(Table2[att_date],Table2[ID]=A28,"no_att")),"")</f>
        <v/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4" t="s">
        <v>89</v>
      </c>
    </row>
    <row r="2" spans="1:2" ht="45">
      <c r="A2">
        <v>200</v>
      </c>
      <c r="B2" s="4" t="s">
        <v>248</v>
      </c>
    </row>
    <row r="3" spans="1:2" ht="30">
      <c r="A3">
        <v>300</v>
      </c>
      <c r="B3" s="4" t="s">
        <v>450</v>
      </c>
    </row>
    <row r="4" spans="1:2" ht="45">
      <c r="A4">
        <v>400</v>
      </c>
      <c r="B4" s="4" t="s">
        <v>616</v>
      </c>
    </row>
    <row r="5" spans="1:2" ht="45">
      <c r="A5">
        <v>500</v>
      </c>
      <c r="B5" s="4" t="s">
        <v>773</v>
      </c>
    </row>
    <row r="6" spans="1:2" ht="45">
      <c r="A6">
        <v>600</v>
      </c>
      <c r="B6" s="4" t="s">
        <v>833</v>
      </c>
    </row>
    <row r="7" spans="1:2" ht="30">
      <c r="A7">
        <v>700</v>
      </c>
      <c r="B7" s="4" t="s">
        <v>885</v>
      </c>
    </row>
    <row r="8" spans="1:2" ht="45">
      <c r="A8">
        <v>800</v>
      </c>
      <c r="B8" s="4" t="s">
        <v>438</v>
      </c>
    </row>
    <row r="9" spans="1:2">
      <c r="A9" t="s">
        <v>1756</v>
      </c>
      <c r="B9" s="51" t="s">
        <v>1755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5"/>
  <cols>
    <col min="1" max="1" width="12.140625" customWidth="1"/>
    <col min="2" max="2" width="10.570312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45289</v>
      </c>
      <c r="B1" cm="1">
        <f t="array" aca="1" ref="B1:CQ1" ca="1">IF(A1&lt;&gt;"",TRANSPOSE(_xlfn._xlws.FILTER(Table2[ID],Table2[att_date]=Fridays!A1,"no_att")),"")</f>
        <v>3</v>
      </c>
      <c r="C1">
        <f ca="1"/>
        <v>303</v>
      </c>
      <c r="D1">
        <f ca="1"/>
        <v>203</v>
      </c>
      <c r="E1">
        <f ca="1"/>
        <v>6</v>
      </c>
      <c r="F1">
        <f ca="1"/>
        <v>338</v>
      </c>
      <c r="G1">
        <f ca="1"/>
        <v>337</v>
      </c>
      <c r="H1">
        <f ca="1"/>
        <v>342</v>
      </c>
      <c r="I1">
        <f ca="1"/>
        <v>603</v>
      </c>
      <c r="J1">
        <f ca="1"/>
        <v>4</v>
      </c>
      <c r="K1">
        <f ca="1"/>
        <v>325</v>
      </c>
      <c r="L1">
        <f ca="1"/>
        <v>304</v>
      </c>
      <c r="M1">
        <f ca="1"/>
        <v>242</v>
      </c>
      <c r="N1">
        <f ca="1"/>
        <v>103</v>
      </c>
      <c r="O1">
        <f ca="1"/>
        <v>1</v>
      </c>
      <c r="P1">
        <f ca="1"/>
        <v>245</v>
      </c>
      <c r="Q1">
        <f ca="1"/>
        <v>802</v>
      </c>
      <c r="R1">
        <f ca="1"/>
        <v>702</v>
      </c>
      <c r="S1">
        <f ca="1"/>
        <v>869</v>
      </c>
      <c r="T1">
        <f ca="1"/>
        <v>438</v>
      </c>
      <c r="U1">
        <f ca="1"/>
        <v>739</v>
      </c>
      <c r="V1">
        <f ca="1"/>
        <v>441</v>
      </c>
      <c r="W1">
        <f ca="1"/>
        <v>329</v>
      </c>
      <c r="X1">
        <f ca="1"/>
        <v>418</v>
      </c>
      <c r="Y1">
        <f ca="1"/>
        <v>511</v>
      </c>
      <c r="Z1">
        <f ca="1"/>
        <v>218</v>
      </c>
      <c r="AA1">
        <f ca="1"/>
        <v>234</v>
      </c>
      <c r="AB1">
        <f ca="1"/>
        <v>731</v>
      </c>
      <c r="AC1">
        <f ca="1"/>
        <v>621</v>
      </c>
      <c r="AD1">
        <f ca="1"/>
        <v>613</v>
      </c>
      <c r="AE1">
        <f ca="1"/>
        <v>116</v>
      </c>
      <c r="AF1">
        <f ca="1"/>
        <v>610</v>
      </c>
      <c r="AG1">
        <f ca="1"/>
        <v>617</v>
      </c>
      <c r="AH1">
        <f ca="1"/>
        <v>348</v>
      </c>
      <c r="AI1">
        <f ca="1"/>
        <v>616</v>
      </c>
      <c r="AJ1">
        <f ca="1"/>
        <v>219</v>
      </c>
      <c r="AK1">
        <f ca="1"/>
        <v>803</v>
      </c>
      <c r="AL1">
        <f ca="1"/>
        <v>502</v>
      </c>
      <c r="AM1">
        <f ca="1"/>
        <v>865</v>
      </c>
      <c r="AN1">
        <f ca="1"/>
        <v>732</v>
      </c>
      <c r="AO1">
        <f ca="1"/>
        <v>141</v>
      </c>
      <c r="AP1">
        <f ca="1"/>
        <v>836</v>
      </c>
      <c r="AQ1">
        <f ca="1"/>
        <v>334</v>
      </c>
      <c r="AR1">
        <f ca="1"/>
        <v>138</v>
      </c>
      <c r="AS1">
        <f ca="1"/>
        <v>848</v>
      </c>
      <c r="AT1">
        <f ca="1"/>
        <v>715</v>
      </c>
      <c r="AU1">
        <f ca="1"/>
        <v>216</v>
      </c>
      <c r="AV1">
        <f ca="1"/>
        <v>523</v>
      </c>
      <c r="AW1">
        <f ca="1"/>
        <v>747</v>
      </c>
      <c r="AX1">
        <f ca="1"/>
        <v>128</v>
      </c>
      <c r="AY1">
        <f ca="1"/>
        <v>404</v>
      </c>
      <c r="AZ1">
        <f ca="1"/>
        <v>862</v>
      </c>
      <c r="BA1">
        <f ca="1"/>
        <v>879</v>
      </c>
      <c r="BB1">
        <f ca="1"/>
        <v>443</v>
      </c>
      <c r="BC1">
        <f ca="1"/>
        <v>243</v>
      </c>
      <c r="BD1">
        <f ca="1"/>
        <v>525</v>
      </c>
      <c r="BE1">
        <f ca="1"/>
        <v>745</v>
      </c>
      <c r="BF1">
        <f ca="1"/>
        <v>451</v>
      </c>
      <c r="BG1">
        <f ca="1"/>
        <v>838</v>
      </c>
      <c r="BH1">
        <f ca="1"/>
        <v>863</v>
      </c>
      <c r="BI1">
        <f ca="1"/>
        <v>887</v>
      </c>
      <c r="BJ1">
        <f ca="1"/>
        <v>849</v>
      </c>
      <c r="BK1">
        <f ca="1"/>
        <v>113</v>
      </c>
      <c r="BL1">
        <f ca="1"/>
        <v>431</v>
      </c>
      <c r="BM1">
        <f ca="1"/>
        <v>719</v>
      </c>
      <c r="BN1">
        <f ca="1"/>
        <v>140</v>
      </c>
      <c r="BO1">
        <f ca="1"/>
        <v>350</v>
      </c>
      <c r="BP1">
        <f ca="1"/>
        <v>317</v>
      </c>
      <c r="BQ1">
        <f ca="1"/>
        <v>835</v>
      </c>
      <c r="BR1">
        <f ca="1"/>
        <v>323</v>
      </c>
      <c r="BS1">
        <f ca="1"/>
        <v>333</v>
      </c>
      <c r="BT1">
        <f ca="1"/>
        <v>873</v>
      </c>
      <c r="BU1">
        <f ca="1"/>
        <v>433</v>
      </c>
      <c r="BV1">
        <f ca="1"/>
        <v>126</v>
      </c>
      <c r="BW1">
        <f ca="1"/>
        <v>210</v>
      </c>
      <c r="BX1">
        <f ca="1"/>
        <v>818</v>
      </c>
      <c r="BY1">
        <f ca="1"/>
        <v>718</v>
      </c>
      <c r="BZ1">
        <f ca="1"/>
        <v>867</v>
      </c>
      <c r="CA1">
        <f ca="1"/>
        <v>445</v>
      </c>
      <c r="CB1">
        <f ca="1"/>
        <v>721</v>
      </c>
      <c r="CC1">
        <f ca="1"/>
        <v>710</v>
      </c>
      <c r="CD1">
        <f ca="1"/>
        <v>450</v>
      </c>
      <c r="CE1">
        <f ca="1"/>
        <v>717</v>
      </c>
      <c r="CF1">
        <f ca="1"/>
        <v>738</v>
      </c>
      <c r="CG1">
        <f ca="1"/>
        <v>248</v>
      </c>
      <c r="CH1">
        <f ca="1"/>
        <v>866</v>
      </c>
      <c r="CI1">
        <f ca="1"/>
        <v>246</v>
      </c>
      <c r="CJ1">
        <f ca="1"/>
        <v>139</v>
      </c>
      <c r="CK1">
        <f ca="1"/>
        <v>435</v>
      </c>
      <c r="CL1">
        <f ca="1"/>
        <v>876</v>
      </c>
      <c r="CM1">
        <f ca="1"/>
        <v>846</v>
      </c>
      <c r="CN1">
        <f ca="1"/>
        <v>504</v>
      </c>
      <c r="CO1">
        <f ca="1"/>
        <v>856</v>
      </c>
      <c r="CP1">
        <f ca="1"/>
        <v>740</v>
      </c>
      <c r="CQ1">
        <f ca="1"/>
        <v>822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45282</v>
      </c>
      <c r="B2" cm="1">
        <f t="array" aca="1" ref="B2:BX2" ca="1">IF(A2&lt;&gt;"",TRANSPOSE(_xlfn._xlws.FILTER(Table2[ID],Table2[att_date]=Fridays!A2,"no_att")),"")</f>
        <v>403</v>
      </c>
      <c r="C2">
        <f ca="1"/>
        <v>3</v>
      </c>
      <c r="D2">
        <f ca="1"/>
        <v>610</v>
      </c>
      <c r="E2">
        <f ca="1"/>
        <v>718</v>
      </c>
      <c r="F2">
        <f ca="1"/>
        <v>719</v>
      </c>
      <c r="G2">
        <f ca="1"/>
        <v>433</v>
      </c>
      <c r="H2">
        <f ca="1"/>
        <v>103</v>
      </c>
      <c r="I2">
        <f ca="1"/>
        <v>525</v>
      </c>
      <c r="J2">
        <f ca="1"/>
        <v>141</v>
      </c>
      <c r="K2">
        <f ca="1"/>
        <v>443</v>
      </c>
      <c r="L2">
        <f ca="1"/>
        <v>203</v>
      </c>
      <c r="M2">
        <f ca="1"/>
        <v>229</v>
      </c>
      <c r="N2">
        <f ca="1"/>
        <v>304</v>
      </c>
      <c r="O2">
        <f ca="1"/>
        <v>504</v>
      </c>
      <c r="P2">
        <f ca="1"/>
        <v>6</v>
      </c>
      <c r="Q2">
        <f ca="1"/>
        <v>602</v>
      </c>
      <c r="R2">
        <f ca="1"/>
        <v>450</v>
      </c>
      <c r="S2">
        <f ca="1"/>
        <v>245</v>
      </c>
      <c r="T2">
        <f ca="1"/>
        <v>717</v>
      </c>
      <c r="U2">
        <f ca="1"/>
        <v>738</v>
      </c>
      <c r="V2">
        <f ca="1"/>
        <v>721</v>
      </c>
      <c r="W2">
        <f ca="1"/>
        <v>613</v>
      </c>
      <c r="X2">
        <f ca="1"/>
        <v>621</v>
      </c>
      <c r="Y2">
        <f ca="1"/>
        <v>128</v>
      </c>
      <c r="Z2">
        <f ca="1"/>
        <v>503</v>
      </c>
      <c r="AA2">
        <f ca="1"/>
        <v>889</v>
      </c>
      <c r="AB2">
        <f ca="1"/>
        <v>702</v>
      </c>
      <c r="AC2">
        <f ca="1"/>
        <v>4</v>
      </c>
      <c r="AD2">
        <f ca="1"/>
        <v>846</v>
      </c>
      <c r="AE2">
        <f ca="1"/>
        <v>883</v>
      </c>
      <c r="AF2">
        <f ca="1"/>
        <v>431</v>
      </c>
      <c r="AG2">
        <f ca="1"/>
        <v>1</v>
      </c>
      <c r="AH2">
        <f ca="1"/>
        <v>439</v>
      </c>
      <c r="AI2">
        <f ca="1"/>
        <v>703</v>
      </c>
      <c r="AJ2">
        <f ca="1"/>
        <v>847</v>
      </c>
      <c r="AK2">
        <f ca="1"/>
        <v>351</v>
      </c>
      <c r="AL2">
        <f ca="1"/>
        <v>256</v>
      </c>
      <c r="AM2">
        <f ca="1"/>
        <v>824</v>
      </c>
      <c r="AN2">
        <f ca="1"/>
        <v>121</v>
      </c>
      <c r="AO2">
        <f ca="1"/>
        <v>710</v>
      </c>
      <c r="AP2">
        <f ca="1"/>
        <v>856</v>
      </c>
      <c r="AQ2">
        <f ca="1"/>
        <v>803</v>
      </c>
      <c r="AR2">
        <f ca="1"/>
        <v>425</v>
      </c>
      <c r="AS2">
        <f ca="1"/>
        <v>139</v>
      </c>
      <c r="AT2">
        <f ca="1"/>
        <v>444</v>
      </c>
      <c r="AU2">
        <f ca="1"/>
        <v>338</v>
      </c>
      <c r="AV2">
        <f ca="1"/>
        <v>234</v>
      </c>
      <c r="AW2">
        <f ca="1"/>
        <v>614</v>
      </c>
      <c r="AX2">
        <f ca="1"/>
        <v>740</v>
      </c>
      <c r="AY2">
        <f ca="1"/>
        <v>5</v>
      </c>
      <c r="AZ2">
        <f ca="1"/>
        <v>868</v>
      </c>
      <c r="BA2">
        <f ca="1"/>
        <v>342</v>
      </c>
      <c r="BB2">
        <f ca="1"/>
        <v>329</v>
      </c>
      <c r="BC2">
        <f ca="1"/>
        <v>418</v>
      </c>
      <c r="BD2">
        <f ca="1"/>
        <v>225</v>
      </c>
      <c r="BE2">
        <f ca="1"/>
        <v>231</v>
      </c>
      <c r="BF2">
        <f ca="1"/>
        <v>325</v>
      </c>
      <c r="BG2">
        <f ca="1"/>
        <v>137</v>
      </c>
      <c r="BH2">
        <f ca="1"/>
        <v>337</v>
      </c>
      <c r="BI2">
        <f ca="1"/>
        <v>817</v>
      </c>
      <c r="BJ2">
        <f ca="1"/>
        <v>603</v>
      </c>
      <c r="BK2">
        <f ca="1"/>
        <v>620</v>
      </c>
      <c r="BL2">
        <f ca="1"/>
        <v>116</v>
      </c>
      <c r="BM2">
        <f ca="1"/>
        <v>219</v>
      </c>
      <c r="BN2">
        <f ca="1"/>
        <v>218</v>
      </c>
      <c r="BO2">
        <f ca="1"/>
        <v>445</v>
      </c>
      <c r="BP2">
        <f ca="1"/>
        <v>251</v>
      </c>
      <c r="BQ2">
        <f ca="1"/>
        <v>138</v>
      </c>
      <c r="BR2">
        <f ca="1"/>
        <v>732</v>
      </c>
      <c r="BS2">
        <f ca="1"/>
        <v>348</v>
      </c>
      <c r="BT2">
        <f ca="1"/>
        <v>836</v>
      </c>
      <c r="BU2">
        <f ca="1"/>
        <v>853</v>
      </c>
      <c r="BV2">
        <f ca="1"/>
        <v>350</v>
      </c>
      <c r="BW2">
        <f ca="1"/>
        <v>404</v>
      </c>
      <c r="BX2">
        <f ca="1"/>
        <v>502</v>
      </c>
    </row>
    <row r="3" spans="1:95">
      <c r="A3" s="5">
        <f t="shared" ca="1" si="0"/>
        <v>45275</v>
      </c>
      <c r="B3" cm="1">
        <f t="array" aca="1" ref="B3:AG3" ca="1">IF(A3&lt;&gt;"",TRANSPOSE(_xlfn._xlws.FILTER(Table2[ID],Table2[att_date]=Fridays!A3,"no_att")),"")</f>
        <v>3</v>
      </c>
      <c r="C3">
        <f ca="1"/>
        <v>417</v>
      </c>
      <c r="D3">
        <f ca="1"/>
        <v>304</v>
      </c>
      <c r="E3">
        <f ca="1"/>
        <v>435</v>
      </c>
      <c r="F3">
        <f ca="1"/>
        <v>422</v>
      </c>
      <c r="G3">
        <f ca="1"/>
        <v>403</v>
      </c>
      <c r="H3">
        <f ca="1"/>
        <v>610</v>
      </c>
      <c r="I3">
        <f ca="1"/>
        <v>612</v>
      </c>
      <c r="J3">
        <f ca="1"/>
        <v>602</v>
      </c>
      <c r="K3">
        <f ca="1"/>
        <v>6</v>
      </c>
      <c r="L3">
        <f ca="1"/>
        <v>611</v>
      </c>
      <c r="M3">
        <f ca="1"/>
        <v>614</v>
      </c>
      <c r="N3">
        <f ca="1"/>
        <v>703</v>
      </c>
      <c r="O3">
        <f ca="1"/>
        <v>511</v>
      </c>
      <c r="P3">
        <f ca="1"/>
        <v>745</v>
      </c>
      <c r="Q3">
        <f ca="1"/>
        <v>318</v>
      </c>
      <c r="R3">
        <f ca="1"/>
        <v>444</v>
      </c>
      <c r="S3">
        <f ca="1"/>
        <v>803</v>
      </c>
      <c r="T3">
        <f ca="1"/>
        <v>613</v>
      </c>
      <c r="U3">
        <f ca="1"/>
        <v>621</v>
      </c>
      <c r="V3">
        <f ca="1"/>
        <v>856</v>
      </c>
      <c r="W3">
        <f ca="1"/>
        <v>874</v>
      </c>
      <c r="X3">
        <f ca="1"/>
        <v>740</v>
      </c>
      <c r="Y3">
        <f ca="1"/>
        <v>718</v>
      </c>
      <c r="Z3">
        <f ca="1"/>
        <v>739</v>
      </c>
      <c r="AA3">
        <f ca="1"/>
        <v>445</v>
      </c>
      <c r="AB3">
        <f ca="1"/>
        <v>5</v>
      </c>
      <c r="AC3">
        <f ca="1"/>
        <v>137</v>
      </c>
      <c r="AD3">
        <f ca="1"/>
        <v>214</v>
      </c>
      <c r="AE3">
        <f ca="1"/>
        <v>120</v>
      </c>
      <c r="AF3">
        <f ca="1"/>
        <v>702</v>
      </c>
      <c r="AG3">
        <f ca="1"/>
        <v>504</v>
      </c>
    </row>
    <row r="4" spans="1:95">
      <c r="A4" s="5">
        <f t="shared" ca="1" si="0"/>
        <v>45268</v>
      </c>
      <c r="B4" cm="1">
        <f t="array" aca="1" ref="B4:CE4" ca="1">IF(A4&lt;&gt;"",TRANSPOSE(_xlfn._xlws.FILTER(Table2[ID],Table2[att_date]=Fridays!A4,"no_att")),"")</f>
        <v>3</v>
      </c>
      <c r="C4">
        <f ca="1"/>
        <v>740</v>
      </c>
      <c r="D4">
        <f ca="1"/>
        <v>873</v>
      </c>
      <c r="E4">
        <f ca="1"/>
        <v>868</v>
      </c>
      <c r="F4">
        <f ca="1"/>
        <v>141</v>
      </c>
      <c r="G4">
        <f ca="1"/>
        <v>721</v>
      </c>
      <c r="H4">
        <f ca="1"/>
        <v>503</v>
      </c>
      <c r="I4">
        <f ca="1"/>
        <v>450</v>
      </c>
      <c r="J4">
        <f ca="1"/>
        <v>417</v>
      </c>
      <c r="K4">
        <f ca="1"/>
        <v>846</v>
      </c>
      <c r="L4">
        <f ca="1"/>
        <v>446</v>
      </c>
      <c r="M4">
        <f ca="1"/>
        <v>203</v>
      </c>
      <c r="N4">
        <f ca="1"/>
        <v>4</v>
      </c>
      <c r="O4">
        <f ca="1"/>
        <v>403</v>
      </c>
      <c r="P4">
        <f ca="1"/>
        <v>737</v>
      </c>
      <c r="Q4">
        <f ca="1"/>
        <v>745</v>
      </c>
      <c r="R4">
        <f ca="1"/>
        <v>719</v>
      </c>
      <c r="S4">
        <f ca="1"/>
        <v>129</v>
      </c>
      <c r="T4">
        <f ca="1"/>
        <v>839</v>
      </c>
      <c r="U4">
        <f ca="1"/>
        <v>133</v>
      </c>
      <c r="V4">
        <f ca="1"/>
        <v>116</v>
      </c>
      <c r="W4">
        <f ca="1"/>
        <v>845</v>
      </c>
      <c r="X4">
        <f ca="1"/>
        <v>435</v>
      </c>
      <c r="Y4">
        <f ca="1"/>
        <v>504</v>
      </c>
      <c r="Z4">
        <f ca="1"/>
        <v>533</v>
      </c>
      <c r="AA4">
        <f ca="1"/>
        <v>620</v>
      </c>
      <c r="AB4">
        <f ca="1"/>
        <v>602</v>
      </c>
      <c r="AC4">
        <f ca="1"/>
        <v>742</v>
      </c>
      <c r="AD4">
        <f ca="1"/>
        <v>703</v>
      </c>
      <c r="AE4">
        <f ca="1"/>
        <v>849</v>
      </c>
      <c r="AF4">
        <f ca="1"/>
        <v>612</v>
      </c>
      <c r="AG4">
        <f ca="1"/>
        <v>610</v>
      </c>
      <c r="AH4">
        <f ca="1"/>
        <v>611</v>
      </c>
      <c r="AI4">
        <f ca="1"/>
        <v>614</v>
      </c>
      <c r="AJ4">
        <f ca="1"/>
        <v>802</v>
      </c>
      <c r="AK4">
        <f ca="1"/>
        <v>621</v>
      </c>
      <c r="AL4">
        <f ca="1"/>
        <v>824</v>
      </c>
      <c r="AM4">
        <f ca="1"/>
        <v>847</v>
      </c>
      <c r="AN4">
        <f ca="1"/>
        <v>888</v>
      </c>
      <c r="AO4">
        <f ca="1"/>
        <v>338</v>
      </c>
      <c r="AP4">
        <f ca="1"/>
        <v>444</v>
      </c>
      <c r="AQ4">
        <f ca="1"/>
        <v>119</v>
      </c>
      <c r="AR4">
        <f ca="1"/>
        <v>738</v>
      </c>
      <c r="AS4">
        <f ca="1"/>
        <v>717</v>
      </c>
      <c r="AT4">
        <f ca="1"/>
        <v>139</v>
      </c>
      <c r="AU4">
        <f ca="1"/>
        <v>817</v>
      </c>
      <c r="AV4">
        <f ca="1"/>
        <v>856</v>
      </c>
      <c r="AW4">
        <f ca="1"/>
        <v>702</v>
      </c>
      <c r="AX4">
        <f ca="1"/>
        <v>121</v>
      </c>
      <c r="AY4">
        <f ca="1"/>
        <v>256</v>
      </c>
      <c r="AZ4">
        <f ca="1"/>
        <v>317</v>
      </c>
      <c r="BA4">
        <f ca="1"/>
        <v>214</v>
      </c>
      <c r="BB4">
        <f ca="1"/>
        <v>842</v>
      </c>
      <c r="BC4">
        <f ca="1"/>
        <v>303</v>
      </c>
      <c r="BD4">
        <f ca="1"/>
        <v>234</v>
      </c>
      <c r="BE4">
        <f ca="1"/>
        <v>850</v>
      </c>
      <c r="BF4">
        <f ca="1"/>
        <v>325</v>
      </c>
      <c r="BG4">
        <f ca="1"/>
        <v>425</v>
      </c>
      <c r="BH4">
        <f ca="1"/>
        <v>123</v>
      </c>
      <c r="BI4">
        <f ca="1"/>
        <v>427</v>
      </c>
      <c r="BJ4">
        <f ca="1"/>
        <v>811</v>
      </c>
      <c r="BK4">
        <f ca="1"/>
        <v>337</v>
      </c>
      <c r="BL4">
        <f ca="1"/>
        <v>6</v>
      </c>
      <c r="BM4">
        <f ca="1"/>
        <v>346</v>
      </c>
      <c r="BN4">
        <f ca="1"/>
        <v>418</v>
      </c>
      <c r="BO4">
        <f ca="1"/>
        <v>329</v>
      </c>
      <c r="BP4">
        <f ca="1"/>
        <v>342</v>
      </c>
      <c r="BQ4">
        <f ca="1"/>
        <v>519</v>
      </c>
      <c r="BR4">
        <f ca="1"/>
        <v>869</v>
      </c>
      <c r="BS4">
        <f ca="1"/>
        <v>231</v>
      </c>
      <c r="BT4">
        <f ca="1"/>
        <v>137</v>
      </c>
      <c r="BU4">
        <f ca="1"/>
        <v>102</v>
      </c>
      <c r="BV4">
        <f ca="1"/>
        <v>735</v>
      </c>
      <c r="BW4">
        <f ca="1"/>
        <v>502</v>
      </c>
      <c r="BX4">
        <f ca="1"/>
        <v>879</v>
      </c>
      <c r="BY4">
        <f ca="1"/>
        <v>530</v>
      </c>
      <c r="BZ4">
        <f ca="1"/>
        <v>838</v>
      </c>
      <c r="CA4">
        <f ca="1"/>
        <v>867</v>
      </c>
      <c r="CB4">
        <f ca="1"/>
        <v>826</v>
      </c>
      <c r="CC4">
        <f ca="1"/>
        <v>891</v>
      </c>
      <c r="CD4">
        <f ca="1"/>
        <v>5</v>
      </c>
      <c r="CE4">
        <f ca="1"/>
        <v>404</v>
      </c>
    </row>
    <row r="5" spans="1:95">
      <c r="A5" s="5">
        <f t="shared" ca="1" si="0"/>
        <v>45261</v>
      </c>
      <c r="B5" cm="1">
        <f t="array" aca="1" ref="B5:CC5" ca="1">IF(A5&lt;&gt;"",TRANSPOSE(_xlfn._xlws.FILTER(Table2[ID],Table2[att_date]=Fridays!A5,"no_att")),"")</f>
        <v>203</v>
      </c>
      <c r="C5">
        <f ca="1"/>
        <v>3</v>
      </c>
      <c r="D5">
        <f ca="1"/>
        <v>103</v>
      </c>
      <c r="E5">
        <f ca="1"/>
        <v>740</v>
      </c>
      <c r="F5">
        <f ca="1"/>
        <v>229</v>
      </c>
      <c r="G5">
        <f ca="1"/>
        <v>721</v>
      </c>
      <c r="H5">
        <f ca="1"/>
        <v>304</v>
      </c>
      <c r="I5">
        <f ca="1"/>
        <v>889</v>
      </c>
      <c r="J5">
        <f ca="1"/>
        <v>6</v>
      </c>
      <c r="K5">
        <f ca="1"/>
        <v>140</v>
      </c>
      <c r="L5">
        <f ca="1"/>
        <v>879</v>
      </c>
      <c r="M5">
        <f ca="1"/>
        <v>247</v>
      </c>
      <c r="N5">
        <f ca="1"/>
        <v>435</v>
      </c>
      <c r="O5">
        <f ca="1"/>
        <v>719</v>
      </c>
      <c r="P5">
        <f ca="1"/>
        <v>122</v>
      </c>
      <c r="Q5">
        <f ca="1"/>
        <v>1</v>
      </c>
      <c r="R5">
        <f ca="1"/>
        <v>338</v>
      </c>
      <c r="S5">
        <f ca="1"/>
        <v>502</v>
      </c>
      <c r="T5">
        <f ca="1"/>
        <v>504</v>
      </c>
      <c r="U5">
        <f ca="1"/>
        <v>703</v>
      </c>
      <c r="V5">
        <f ca="1"/>
        <v>802</v>
      </c>
      <c r="W5">
        <f ca="1"/>
        <v>845</v>
      </c>
      <c r="X5">
        <f ca="1"/>
        <v>214</v>
      </c>
      <c r="Y5">
        <f ca="1"/>
        <v>855</v>
      </c>
      <c r="Z5">
        <f ca="1"/>
        <v>826</v>
      </c>
      <c r="AA5">
        <f ca="1"/>
        <v>610</v>
      </c>
      <c r="AB5">
        <f ca="1"/>
        <v>618</v>
      </c>
      <c r="AC5">
        <f ca="1"/>
        <v>614</v>
      </c>
      <c r="AD5">
        <f ca="1"/>
        <v>620</v>
      </c>
      <c r="AE5">
        <f ca="1"/>
        <v>602</v>
      </c>
      <c r="AF5">
        <f ca="1"/>
        <v>141</v>
      </c>
      <c r="AG5">
        <f ca="1"/>
        <v>525</v>
      </c>
      <c r="AH5">
        <f ca="1"/>
        <v>346</v>
      </c>
      <c r="AI5">
        <f ca="1"/>
        <v>866</v>
      </c>
      <c r="AJ5">
        <f ca="1"/>
        <v>4</v>
      </c>
      <c r="AK5">
        <f ca="1"/>
        <v>870</v>
      </c>
      <c r="AL5">
        <f ca="1"/>
        <v>444</v>
      </c>
      <c r="AM5">
        <f ca="1"/>
        <v>417</v>
      </c>
      <c r="AN5">
        <f ca="1"/>
        <v>888</v>
      </c>
      <c r="AO5">
        <f ca="1"/>
        <v>876</v>
      </c>
      <c r="AP5">
        <f ca="1"/>
        <v>303</v>
      </c>
      <c r="AQ5">
        <f ca="1"/>
        <v>835</v>
      </c>
      <c r="AR5">
        <f ca="1"/>
        <v>246</v>
      </c>
      <c r="AS5">
        <f ca="1"/>
        <v>248</v>
      </c>
      <c r="AT5">
        <f ca="1"/>
        <v>856</v>
      </c>
      <c r="AU5">
        <f ca="1"/>
        <v>351</v>
      </c>
      <c r="AV5">
        <f ca="1"/>
        <v>842</v>
      </c>
      <c r="AW5">
        <f ca="1"/>
        <v>716</v>
      </c>
      <c r="AX5">
        <f ca="1"/>
        <v>737</v>
      </c>
      <c r="AY5">
        <f ca="1"/>
        <v>342</v>
      </c>
      <c r="AZ5">
        <f ca="1"/>
        <v>445</v>
      </c>
      <c r="BA5">
        <f ca="1"/>
        <v>820</v>
      </c>
      <c r="BB5">
        <f ca="1"/>
        <v>330</v>
      </c>
      <c r="BC5">
        <f ca="1"/>
        <v>310</v>
      </c>
      <c r="BD5">
        <f ca="1"/>
        <v>112</v>
      </c>
      <c r="BE5">
        <f ca="1"/>
        <v>817</v>
      </c>
      <c r="BF5">
        <f ca="1"/>
        <v>603</v>
      </c>
      <c r="BG5">
        <f ca="1"/>
        <v>717</v>
      </c>
      <c r="BH5">
        <f ca="1"/>
        <v>738</v>
      </c>
      <c r="BI5">
        <f ca="1"/>
        <v>256</v>
      </c>
      <c r="BJ5">
        <f ca="1"/>
        <v>257</v>
      </c>
      <c r="BK5">
        <f ca="1"/>
        <v>232</v>
      </c>
      <c r="BL5">
        <f ca="1"/>
        <v>450</v>
      </c>
      <c r="BM5">
        <f ca="1"/>
        <v>735</v>
      </c>
      <c r="BN5">
        <f ca="1"/>
        <v>613</v>
      </c>
      <c r="BO5">
        <f ca="1"/>
        <v>883</v>
      </c>
      <c r="BP5">
        <f ca="1"/>
        <v>312</v>
      </c>
      <c r="BQ5">
        <f ca="1"/>
        <v>742</v>
      </c>
      <c r="BR5">
        <f ca="1"/>
        <v>317</v>
      </c>
      <c r="BS5">
        <f ca="1"/>
        <v>137</v>
      </c>
      <c r="BT5">
        <f ca="1"/>
        <v>116</v>
      </c>
      <c r="BU5">
        <f ca="1"/>
        <v>818</v>
      </c>
      <c r="BV5">
        <f ca="1"/>
        <v>867</v>
      </c>
      <c r="BW5">
        <f ca="1"/>
        <v>120</v>
      </c>
      <c r="BX5">
        <f ca="1"/>
        <v>404</v>
      </c>
      <c r="BY5">
        <f ca="1"/>
        <v>139</v>
      </c>
      <c r="BZ5">
        <f ca="1"/>
        <v>869</v>
      </c>
      <c r="CA5">
        <f ca="1"/>
        <v>138</v>
      </c>
      <c r="CB5">
        <f ca="1"/>
        <v>702</v>
      </c>
      <c r="CC5">
        <f ca="1"/>
        <v>5</v>
      </c>
    </row>
    <row r="6" spans="1:95">
      <c r="A6" s="5">
        <f t="shared" ca="1" si="0"/>
        <v>45254</v>
      </c>
      <c r="B6" cm="1">
        <f t="array" aca="1" ref="B6:CK6" ca="1">IF(A6&lt;&gt;"",TRANSPOSE(_xlfn._xlws.FILTER(Table2[ID],Table2[att_date]=Fridays!A6,"no_att")),"")</f>
        <v>836</v>
      </c>
      <c r="C6">
        <f ca="1"/>
        <v>888</v>
      </c>
      <c r="D6">
        <f ca="1"/>
        <v>890</v>
      </c>
      <c r="E6">
        <f ca="1"/>
        <v>894</v>
      </c>
      <c r="F6">
        <f ca="1"/>
        <v>3</v>
      </c>
      <c r="G6">
        <f ca="1"/>
        <v>141</v>
      </c>
      <c r="H6">
        <f ca="1"/>
        <v>1</v>
      </c>
      <c r="I6">
        <f ca="1"/>
        <v>203</v>
      </c>
      <c r="J6">
        <f ca="1"/>
        <v>139</v>
      </c>
      <c r="K6">
        <f ca="1"/>
        <v>702</v>
      </c>
      <c r="L6">
        <f ca="1"/>
        <v>417</v>
      </c>
      <c r="M6">
        <f ca="1"/>
        <v>503</v>
      </c>
      <c r="N6">
        <f ca="1"/>
        <v>504</v>
      </c>
      <c r="O6">
        <f ca="1"/>
        <v>304</v>
      </c>
      <c r="P6">
        <f ca="1"/>
        <v>883</v>
      </c>
      <c r="Q6">
        <f ca="1"/>
        <v>612</v>
      </c>
      <c r="R6">
        <f ca="1"/>
        <v>351</v>
      </c>
      <c r="S6">
        <f ca="1"/>
        <v>4</v>
      </c>
      <c r="T6">
        <f ca="1"/>
        <v>747</v>
      </c>
      <c r="U6">
        <f ca="1"/>
        <v>116</v>
      </c>
      <c r="V6">
        <f ca="1"/>
        <v>876</v>
      </c>
      <c r="W6">
        <f ca="1"/>
        <v>613</v>
      </c>
      <c r="X6">
        <f ca="1"/>
        <v>846</v>
      </c>
      <c r="Y6">
        <f ca="1"/>
        <v>140</v>
      </c>
      <c r="Z6">
        <f ca="1"/>
        <v>339</v>
      </c>
      <c r="AA6">
        <f ca="1"/>
        <v>803</v>
      </c>
      <c r="AB6">
        <f ca="1"/>
        <v>254</v>
      </c>
      <c r="AC6">
        <f ca="1"/>
        <v>868</v>
      </c>
      <c r="AD6">
        <f ca="1"/>
        <v>236</v>
      </c>
      <c r="AE6">
        <f ca="1"/>
        <v>745</v>
      </c>
      <c r="AF6">
        <f ca="1"/>
        <v>120</v>
      </c>
      <c r="AG6">
        <f ca="1"/>
        <v>444</v>
      </c>
      <c r="AH6">
        <f ca="1"/>
        <v>255</v>
      </c>
      <c r="AI6">
        <f ca="1"/>
        <v>214</v>
      </c>
      <c r="AJ6">
        <f ca="1"/>
        <v>867</v>
      </c>
      <c r="AK6">
        <f ca="1"/>
        <v>838</v>
      </c>
      <c r="AL6">
        <f ca="1"/>
        <v>721</v>
      </c>
      <c r="AM6">
        <f ca="1"/>
        <v>211</v>
      </c>
      <c r="AN6">
        <f ca="1"/>
        <v>251</v>
      </c>
      <c r="AO6">
        <f ca="1"/>
        <v>874</v>
      </c>
      <c r="AP6">
        <f ca="1"/>
        <v>865</v>
      </c>
      <c r="AQ6">
        <f ca="1"/>
        <v>610</v>
      </c>
      <c r="AR6">
        <f ca="1"/>
        <v>856</v>
      </c>
      <c r="AS6">
        <f ca="1"/>
        <v>602</v>
      </c>
      <c r="AT6">
        <f ca="1"/>
        <v>611</v>
      </c>
      <c r="AU6">
        <f ca="1"/>
        <v>716</v>
      </c>
      <c r="AV6">
        <f ca="1"/>
        <v>893</v>
      </c>
      <c r="AW6">
        <f ca="1"/>
        <v>338</v>
      </c>
      <c r="AX6">
        <f ca="1"/>
        <v>342</v>
      </c>
      <c r="AY6">
        <f ca="1"/>
        <v>115</v>
      </c>
      <c r="AZ6">
        <f ca="1"/>
        <v>848</v>
      </c>
      <c r="BA6">
        <f ca="1"/>
        <v>892</v>
      </c>
      <c r="BB6">
        <f ca="1"/>
        <v>735</v>
      </c>
      <c r="BC6">
        <f ca="1"/>
        <v>891</v>
      </c>
      <c r="BD6">
        <f ca="1"/>
        <v>881</v>
      </c>
      <c r="BE6">
        <f ca="1"/>
        <v>872</v>
      </c>
      <c r="BF6">
        <f ca="1"/>
        <v>450</v>
      </c>
      <c r="BG6">
        <f ca="1"/>
        <v>833</v>
      </c>
      <c r="BH6">
        <f ca="1"/>
        <v>451</v>
      </c>
      <c r="BI6">
        <f ca="1"/>
        <v>232</v>
      </c>
      <c r="BJ6">
        <f ca="1"/>
        <v>738</v>
      </c>
      <c r="BK6">
        <f ca="1"/>
        <v>329</v>
      </c>
      <c r="BL6">
        <f ca="1"/>
        <v>418</v>
      </c>
      <c r="BM6">
        <f ca="1"/>
        <v>717</v>
      </c>
      <c r="BN6">
        <f ca="1"/>
        <v>334</v>
      </c>
      <c r="BO6">
        <f ca="1"/>
        <v>817</v>
      </c>
      <c r="BP6">
        <f ca="1"/>
        <v>350</v>
      </c>
      <c r="BQ6">
        <f ca="1"/>
        <v>871</v>
      </c>
      <c r="BR6">
        <f ca="1"/>
        <v>870</v>
      </c>
      <c r="BS6">
        <f ca="1"/>
        <v>820</v>
      </c>
      <c r="BT6">
        <f ca="1"/>
        <v>732</v>
      </c>
      <c r="BU6">
        <f ca="1"/>
        <v>742</v>
      </c>
      <c r="BV6">
        <f ca="1"/>
        <v>802</v>
      </c>
      <c r="BW6">
        <f ca="1"/>
        <v>138</v>
      </c>
      <c r="BX6">
        <f ca="1"/>
        <v>348</v>
      </c>
      <c r="BY6">
        <f ca="1"/>
        <v>862</v>
      </c>
      <c r="BZ6">
        <f ca="1"/>
        <v>869</v>
      </c>
      <c r="CA6">
        <f ca="1"/>
        <v>219</v>
      </c>
      <c r="CB6">
        <f ca="1"/>
        <v>811</v>
      </c>
      <c r="CC6">
        <f ca="1"/>
        <v>102</v>
      </c>
      <c r="CD6">
        <f ca="1"/>
        <v>317</v>
      </c>
      <c r="CE6">
        <f ca="1"/>
        <v>739</v>
      </c>
      <c r="CF6">
        <f ca="1"/>
        <v>325</v>
      </c>
      <c r="CG6">
        <f ca="1"/>
        <v>337</v>
      </c>
      <c r="CH6">
        <f ca="1"/>
        <v>815</v>
      </c>
      <c r="CI6">
        <f ca="1"/>
        <v>123</v>
      </c>
      <c r="CJ6">
        <f ca="1"/>
        <v>234</v>
      </c>
      <c r="CK6">
        <f ca="1"/>
        <v>403</v>
      </c>
    </row>
    <row r="7" spans="1:95">
      <c r="A7" s="5">
        <f t="shared" ca="1" si="0"/>
        <v>45247</v>
      </c>
      <c r="B7" cm="1">
        <f t="array" aca="1" ref="B7:T7" ca="1">IF(A7&lt;&gt;"",TRANSPOSE(_xlfn._xlws.FILTER(Table2[ID],Table2[att_date]=Fridays!A7,"no_att")),"")</f>
        <v>444</v>
      </c>
      <c r="C7">
        <f ca="1"/>
        <v>333</v>
      </c>
      <c r="D7">
        <f ca="1"/>
        <v>236</v>
      </c>
      <c r="E7">
        <f ca="1"/>
        <v>211</v>
      </c>
      <c r="F7">
        <f ca="1"/>
        <v>115</v>
      </c>
      <c r="G7">
        <f ca="1"/>
        <v>849</v>
      </c>
      <c r="H7">
        <f ca="1"/>
        <v>855</v>
      </c>
      <c r="I7">
        <f ca="1"/>
        <v>718</v>
      </c>
      <c r="J7">
        <f ca="1"/>
        <v>611</v>
      </c>
      <c r="K7">
        <f ca="1"/>
        <v>845</v>
      </c>
      <c r="L7">
        <f ca="1"/>
        <v>445</v>
      </c>
      <c r="M7">
        <f ca="1"/>
        <v>865</v>
      </c>
      <c r="N7">
        <f ca="1"/>
        <v>621</v>
      </c>
      <c r="O7">
        <f ca="1"/>
        <v>341</v>
      </c>
      <c r="P7">
        <f ca="1"/>
        <v>120</v>
      </c>
      <c r="Q7">
        <f ca="1"/>
        <v>234</v>
      </c>
      <c r="R7">
        <f ca="1"/>
        <v>229</v>
      </c>
      <c r="S7">
        <f ca="1"/>
        <v>5</v>
      </c>
      <c r="T7">
        <f ca="1"/>
        <v>1</v>
      </c>
    </row>
    <row r="8" spans="1:95">
      <c r="A8" s="5">
        <f t="shared" ca="1" si="0"/>
        <v>45240</v>
      </c>
      <c r="B8" cm="1">
        <f t="array" aca="1" ref="B8:CG8" ca="1">IF(A8&lt;&gt;"",TRANSPOSE(_xlfn._xlws.FILTER(Table2[ID],Table2[att_date]=Fridays!A8,"no_att")),"")</f>
        <v>3</v>
      </c>
      <c r="C8">
        <f ca="1"/>
        <v>451</v>
      </c>
      <c r="D8">
        <f ca="1"/>
        <v>450</v>
      </c>
      <c r="E8">
        <f ca="1"/>
        <v>417</v>
      </c>
      <c r="F8">
        <f ca="1"/>
        <v>610</v>
      </c>
      <c r="G8">
        <f ca="1"/>
        <v>418</v>
      </c>
      <c r="H8">
        <f ca="1"/>
        <v>846</v>
      </c>
      <c r="I8">
        <f ca="1"/>
        <v>342</v>
      </c>
      <c r="J8">
        <f ca="1"/>
        <v>612</v>
      </c>
      <c r="K8">
        <f ca="1"/>
        <v>870</v>
      </c>
      <c r="L8">
        <f ca="1"/>
        <v>602</v>
      </c>
      <c r="M8">
        <f ca="1"/>
        <v>435</v>
      </c>
      <c r="N8">
        <f ca="1"/>
        <v>448</v>
      </c>
      <c r="O8">
        <f ca="1"/>
        <v>203</v>
      </c>
      <c r="P8">
        <f ca="1"/>
        <v>325</v>
      </c>
      <c r="Q8">
        <f ca="1"/>
        <v>737</v>
      </c>
      <c r="R8">
        <f ca="1"/>
        <v>745</v>
      </c>
      <c r="S8">
        <f ca="1"/>
        <v>826</v>
      </c>
      <c r="T8">
        <f ca="1"/>
        <v>845</v>
      </c>
      <c r="U8">
        <f ca="1"/>
        <v>123</v>
      </c>
      <c r="V8">
        <f ca="1"/>
        <v>338</v>
      </c>
      <c r="W8">
        <f ca="1"/>
        <v>850</v>
      </c>
      <c r="X8">
        <f ca="1"/>
        <v>883</v>
      </c>
      <c r="Y8">
        <f ca="1"/>
        <v>878</v>
      </c>
      <c r="Z8">
        <f ca="1"/>
        <v>116</v>
      </c>
      <c r="AA8">
        <f ca="1"/>
        <v>103</v>
      </c>
      <c r="AB8">
        <f ca="1"/>
        <v>4</v>
      </c>
      <c r="AC8">
        <f ca="1"/>
        <v>803</v>
      </c>
      <c r="AD8">
        <f ca="1"/>
        <v>304</v>
      </c>
      <c r="AE8">
        <f ca="1"/>
        <v>5</v>
      </c>
      <c r="AF8">
        <f ca="1"/>
        <v>613</v>
      </c>
      <c r="AG8">
        <f ca="1"/>
        <v>519</v>
      </c>
      <c r="AH8">
        <f ca="1"/>
        <v>329</v>
      </c>
      <c r="AI8">
        <f ca="1"/>
        <v>347</v>
      </c>
      <c r="AJ8">
        <f ca="1"/>
        <v>333</v>
      </c>
      <c r="AK8">
        <f ca="1"/>
        <v>856</v>
      </c>
      <c r="AL8">
        <f ca="1"/>
        <v>323</v>
      </c>
      <c r="AM8">
        <f ca="1"/>
        <v>303</v>
      </c>
      <c r="AN8">
        <f ca="1"/>
        <v>503</v>
      </c>
      <c r="AO8">
        <f ca="1"/>
        <v>865</v>
      </c>
      <c r="AP8">
        <f ca="1"/>
        <v>710</v>
      </c>
      <c r="AQ8">
        <f ca="1"/>
        <v>525</v>
      </c>
      <c r="AR8">
        <f ca="1"/>
        <v>112</v>
      </c>
      <c r="AS8">
        <f ca="1"/>
        <v>621</v>
      </c>
      <c r="AT8">
        <f ca="1"/>
        <v>214</v>
      </c>
      <c r="AU8">
        <f ca="1"/>
        <v>312</v>
      </c>
      <c r="AV8">
        <f ca="1"/>
        <v>742</v>
      </c>
      <c r="AW8">
        <f ca="1"/>
        <v>721</v>
      </c>
      <c r="AX8">
        <f ca="1"/>
        <v>445</v>
      </c>
      <c r="AY8">
        <f ca="1"/>
        <v>715</v>
      </c>
      <c r="AZ8">
        <f ca="1"/>
        <v>250</v>
      </c>
      <c r="BA8">
        <f ca="1"/>
        <v>727</v>
      </c>
      <c r="BB8">
        <f ca="1"/>
        <v>848</v>
      </c>
      <c r="BC8">
        <f ca="1"/>
        <v>127</v>
      </c>
      <c r="BD8">
        <f ca="1"/>
        <v>866</v>
      </c>
      <c r="BE8">
        <f ca="1"/>
        <v>838</v>
      </c>
      <c r="BF8">
        <f ca="1"/>
        <v>842</v>
      </c>
      <c r="BG8">
        <f ca="1"/>
        <v>346</v>
      </c>
      <c r="BH8">
        <f ca="1"/>
        <v>337</v>
      </c>
      <c r="BI8">
        <f ca="1"/>
        <v>334</v>
      </c>
      <c r="BJ8">
        <f ca="1"/>
        <v>225</v>
      </c>
      <c r="BK8">
        <f ca="1"/>
        <v>138</v>
      </c>
      <c r="BL8">
        <f ca="1"/>
        <v>403</v>
      </c>
      <c r="BM8">
        <f ca="1"/>
        <v>717</v>
      </c>
      <c r="BN8">
        <f ca="1"/>
        <v>738</v>
      </c>
      <c r="BO8">
        <f ca="1"/>
        <v>817</v>
      </c>
      <c r="BP8">
        <f ca="1"/>
        <v>746</v>
      </c>
      <c r="BQ8">
        <f ca="1"/>
        <v>874</v>
      </c>
      <c r="BR8">
        <f ca="1"/>
        <v>740</v>
      </c>
      <c r="BS8">
        <f ca="1"/>
        <v>873</v>
      </c>
      <c r="BT8">
        <f ca="1"/>
        <v>867</v>
      </c>
      <c r="BU8">
        <f ca="1"/>
        <v>818</v>
      </c>
      <c r="BV8">
        <f ca="1"/>
        <v>210</v>
      </c>
      <c r="BW8">
        <f ca="1"/>
        <v>836</v>
      </c>
      <c r="BX8">
        <f ca="1"/>
        <v>879</v>
      </c>
      <c r="BY8">
        <f ca="1"/>
        <v>819</v>
      </c>
      <c r="BZ8">
        <f ca="1"/>
        <v>251</v>
      </c>
      <c r="CA8">
        <f ca="1"/>
        <v>739</v>
      </c>
      <c r="CB8">
        <f ca="1"/>
        <v>350</v>
      </c>
      <c r="CC8">
        <f ca="1"/>
        <v>348</v>
      </c>
      <c r="CD8">
        <f ca="1"/>
        <v>702</v>
      </c>
      <c r="CE8">
        <f ca="1"/>
        <v>438</v>
      </c>
      <c r="CF8">
        <f ca="1"/>
        <v>802</v>
      </c>
      <c r="CG8">
        <f ca="1"/>
        <v>404</v>
      </c>
    </row>
    <row r="9" spans="1:95">
      <c r="A9" s="5">
        <f t="shared" ca="1" si="0"/>
        <v>45233</v>
      </c>
      <c r="B9" cm="1">
        <f t="array" aca="1" ref="B9:CC9" ca="1">IF(A9&lt;&gt;"",TRANSPOSE(_xlfn._xlws.FILTER(Table2[ID],Table2[att_date]=Fridays!A9,"no_att")),"")</f>
        <v>900</v>
      </c>
      <c r="C9">
        <f ca="1"/>
        <v>842</v>
      </c>
      <c r="D9">
        <f ca="1"/>
        <v>878</v>
      </c>
      <c r="E9">
        <f ca="1"/>
        <v>304</v>
      </c>
      <c r="F9">
        <f ca="1"/>
        <v>1</v>
      </c>
      <c r="G9">
        <f ca="1"/>
        <v>203</v>
      </c>
      <c r="H9">
        <f ca="1"/>
        <v>333</v>
      </c>
      <c r="I9">
        <f ca="1"/>
        <v>246</v>
      </c>
      <c r="J9">
        <f ca="1"/>
        <v>323</v>
      </c>
      <c r="K9">
        <f ca="1"/>
        <v>745</v>
      </c>
      <c r="L9">
        <f ca="1"/>
        <v>3</v>
      </c>
      <c r="M9">
        <f ca="1"/>
        <v>103</v>
      </c>
      <c r="N9">
        <f ca="1"/>
        <v>621</v>
      </c>
      <c r="O9">
        <f ca="1"/>
        <v>247</v>
      </c>
      <c r="P9">
        <f ca="1"/>
        <v>248</v>
      </c>
      <c r="Q9">
        <f ca="1"/>
        <v>721</v>
      </c>
      <c r="R9">
        <f ca="1"/>
        <v>4</v>
      </c>
      <c r="S9">
        <f ca="1"/>
        <v>417</v>
      </c>
      <c r="T9">
        <f ca="1"/>
        <v>5</v>
      </c>
      <c r="U9">
        <f ca="1"/>
        <v>6</v>
      </c>
      <c r="V9">
        <f ca="1"/>
        <v>140</v>
      </c>
      <c r="W9">
        <f ca="1"/>
        <v>402</v>
      </c>
      <c r="X9">
        <f ca="1"/>
        <v>868</v>
      </c>
      <c r="Y9">
        <f ca="1"/>
        <v>866</v>
      </c>
      <c r="Z9">
        <f ca="1"/>
        <v>303</v>
      </c>
      <c r="AA9">
        <f ca="1"/>
        <v>715</v>
      </c>
      <c r="AB9">
        <f ca="1"/>
        <v>433</v>
      </c>
      <c r="AC9">
        <f ca="1"/>
        <v>139</v>
      </c>
      <c r="AD9">
        <f ca="1"/>
        <v>243</v>
      </c>
      <c r="AE9">
        <f ca="1"/>
        <v>218</v>
      </c>
      <c r="AF9">
        <f ca="1"/>
        <v>443</v>
      </c>
      <c r="AG9">
        <f ca="1"/>
        <v>346</v>
      </c>
      <c r="AH9">
        <f ca="1"/>
        <v>342</v>
      </c>
      <c r="AI9">
        <f ca="1"/>
        <v>532</v>
      </c>
      <c r="AJ9">
        <f ca="1"/>
        <v>343</v>
      </c>
      <c r="AK9">
        <f ca="1"/>
        <v>846</v>
      </c>
      <c r="AL9">
        <f ca="1"/>
        <v>735</v>
      </c>
      <c r="AM9">
        <f ca="1"/>
        <v>438</v>
      </c>
      <c r="AN9">
        <f ca="1"/>
        <v>116</v>
      </c>
      <c r="AO9">
        <f ca="1"/>
        <v>875</v>
      </c>
      <c r="AP9">
        <f ca="1"/>
        <v>835</v>
      </c>
      <c r="AQ9">
        <f ca="1"/>
        <v>329</v>
      </c>
      <c r="AR9">
        <f ca="1"/>
        <v>840</v>
      </c>
      <c r="AS9">
        <f ca="1"/>
        <v>515</v>
      </c>
      <c r="AT9">
        <f ca="1"/>
        <v>325</v>
      </c>
      <c r="AU9">
        <f ca="1"/>
        <v>613</v>
      </c>
      <c r="AV9">
        <f ca="1"/>
        <v>703</v>
      </c>
      <c r="AW9">
        <f ca="1"/>
        <v>444</v>
      </c>
      <c r="AX9">
        <f ca="1"/>
        <v>740</v>
      </c>
      <c r="AY9">
        <f ca="1"/>
        <v>138</v>
      </c>
      <c r="AZ9">
        <f ca="1"/>
        <v>337</v>
      </c>
      <c r="BA9">
        <f ca="1"/>
        <v>137</v>
      </c>
      <c r="BB9">
        <f ca="1"/>
        <v>847</v>
      </c>
      <c r="BC9">
        <f ca="1"/>
        <v>824</v>
      </c>
      <c r="BD9">
        <f ca="1"/>
        <v>862</v>
      </c>
      <c r="BE9">
        <f ca="1"/>
        <v>339</v>
      </c>
      <c r="BF9">
        <f ca="1"/>
        <v>869</v>
      </c>
      <c r="BG9">
        <f ca="1"/>
        <v>879</v>
      </c>
      <c r="BH9">
        <f ca="1"/>
        <v>317</v>
      </c>
      <c r="BI9">
        <f ca="1"/>
        <v>810</v>
      </c>
      <c r="BJ9">
        <f ca="1"/>
        <v>817</v>
      </c>
      <c r="BK9">
        <f ca="1"/>
        <v>870</v>
      </c>
      <c r="BL9">
        <f ca="1"/>
        <v>867</v>
      </c>
      <c r="BM9">
        <f ca="1"/>
        <v>838</v>
      </c>
      <c r="BN9">
        <f ca="1"/>
        <v>818</v>
      </c>
      <c r="BO9">
        <f ca="1"/>
        <v>732</v>
      </c>
      <c r="BP9">
        <f ca="1"/>
        <v>126</v>
      </c>
      <c r="BQ9">
        <f ca="1"/>
        <v>210</v>
      </c>
      <c r="BR9">
        <f ca="1"/>
        <v>450</v>
      </c>
      <c r="BS9">
        <f ca="1"/>
        <v>249</v>
      </c>
      <c r="BT9">
        <f ca="1"/>
        <v>445</v>
      </c>
      <c r="BU9">
        <f ca="1"/>
        <v>802</v>
      </c>
      <c r="BV9">
        <f ca="1"/>
        <v>427</v>
      </c>
      <c r="BW9">
        <f ca="1"/>
        <v>422</v>
      </c>
      <c r="BX9">
        <f ca="1"/>
        <v>738</v>
      </c>
      <c r="BY9">
        <f ca="1"/>
        <v>717</v>
      </c>
      <c r="BZ9">
        <f ca="1"/>
        <v>815</v>
      </c>
      <c r="CA9">
        <f ca="1"/>
        <v>811</v>
      </c>
      <c r="CB9">
        <f ca="1"/>
        <v>871</v>
      </c>
      <c r="CC9">
        <f ca="1"/>
        <v>404</v>
      </c>
    </row>
    <row r="10" spans="1:95">
      <c r="A10" s="5">
        <f t="shared" ca="1" si="0"/>
        <v>45226</v>
      </c>
      <c r="B10" cm="1">
        <f t="array" aca="1" ref="B10:CA10" ca="1">IF(A10&lt;&gt;"",TRANSPOSE(_xlfn._xlws.FILTER(Table2[ID],Table2[att_date]=Fridays!A10,"no_att")),"")</f>
        <v>116</v>
      </c>
      <c r="C10">
        <f ca="1"/>
        <v>515</v>
      </c>
      <c r="D10">
        <f ca="1"/>
        <v>738</v>
      </c>
      <c r="E10">
        <f ca="1"/>
        <v>329</v>
      </c>
      <c r="F10">
        <f ca="1"/>
        <v>740</v>
      </c>
      <c r="G10">
        <f ca="1"/>
        <v>113</v>
      </c>
      <c r="H10">
        <f ca="1"/>
        <v>717</v>
      </c>
      <c r="I10">
        <f ca="1"/>
        <v>444</v>
      </c>
      <c r="J10">
        <f ca="1"/>
        <v>324</v>
      </c>
      <c r="K10">
        <f ca="1"/>
        <v>435</v>
      </c>
      <c r="L10">
        <f ca="1"/>
        <v>338</v>
      </c>
      <c r="M10">
        <f ca="1"/>
        <v>122</v>
      </c>
      <c r="N10">
        <f ca="1"/>
        <v>855</v>
      </c>
      <c r="O10">
        <f ca="1"/>
        <v>739</v>
      </c>
      <c r="P10">
        <f ca="1"/>
        <v>848</v>
      </c>
      <c r="Q10">
        <f ca="1"/>
        <v>818</v>
      </c>
      <c r="R10">
        <f ca="1"/>
        <v>838</v>
      </c>
      <c r="S10">
        <f ca="1"/>
        <v>417</v>
      </c>
      <c r="T10">
        <f ca="1"/>
        <v>451</v>
      </c>
      <c r="U10">
        <f ca="1"/>
        <v>343</v>
      </c>
      <c r="V10">
        <f ca="1"/>
        <v>450</v>
      </c>
      <c r="W10">
        <f ca="1"/>
        <v>445</v>
      </c>
      <c r="X10">
        <f ca="1"/>
        <v>715</v>
      </c>
      <c r="Y10">
        <f ca="1"/>
        <v>439</v>
      </c>
      <c r="Z10">
        <f ca="1"/>
        <v>317</v>
      </c>
      <c r="AA10">
        <f ca="1"/>
        <v>310</v>
      </c>
      <c r="AB10">
        <f ca="1"/>
        <v>815</v>
      </c>
      <c r="AC10">
        <f ca="1"/>
        <v>427</v>
      </c>
      <c r="AD10">
        <f ca="1"/>
        <v>342</v>
      </c>
      <c r="AE10">
        <f ca="1"/>
        <v>340</v>
      </c>
      <c r="AF10">
        <f ca="1"/>
        <v>337</v>
      </c>
      <c r="AG10">
        <f ca="1"/>
        <v>811</v>
      </c>
      <c r="AH10">
        <f ca="1"/>
        <v>873</v>
      </c>
      <c r="AI10">
        <f ca="1"/>
        <v>875</v>
      </c>
      <c r="AJ10">
        <f ca="1"/>
        <v>721</v>
      </c>
      <c r="AK10">
        <f ca="1"/>
        <v>327</v>
      </c>
      <c r="AL10">
        <f ca="1"/>
        <v>862</v>
      </c>
      <c r="AM10">
        <f ca="1"/>
        <v>438</v>
      </c>
      <c r="AN10">
        <f ca="1"/>
        <v>879</v>
      </c>
      <c r="AO10">
        <f ca="1"/>
        <v>115</v>
      </c>
      <c r="AP10">
        <f ca="1"/>
        <v>613</v>
      </c>
      <c r="AQ10">
        <f ca="1"/>
        <v>525</v>
      </c>
      <c r="AR10">
        <f ca="1"/>
        <v>878</v>
      </c>
      <c r="AS10">
        <f ca="1"/>
        <v>334</v>
      </c>
      <c r="AT10">
        <f ca="1"/>
        <v>850</v>
      </c>
      <c r="AU10">
        <f ca="1"/>
        <v>620</v>
      </c>
      <c r="AV10">
        <f ca="1"/>
        <v>745</v>
      </c>
      <c r="AW10">
        <f ca="1"/>
        <v>139</v>
      </c>
      <c r="AX10">
        <f ca="1"/>
        <v>422</v>
      </c>
      <c r="AY10">
        <f ca="1"/>
        <v>224</v>
      </c>
      <c r="AZ10">
        <f ca="1"/>
        <v>219</v>
      </c>
      <c r="BA10">
        <f ca="1"/>
        <v>218</v>
      </c>
      <c r="BB10">
        <f ca="1"/>
        <v>443</v>
      </c>
      <c r="BC10">
        <f ca="1"/>
        <v>245</v>
      </c>
      <c r="BD10">
        <f ca="1"/>
        <v>846</v>
      </c>
      <c r="BE10">
        <f ca="1"/>
        <v>865</v>
      </c>
      <c r="BF10">
        <f ca="1"/>
        <v>856</v>
      </c>
      <c r="BG10">
        <f ca="1"/>
        <v>880</v>
      </c>
      <c r="BH10">
        <f ca="1"/>
        <v>881</v>
      </c>
      <c r="BI10">
        <f ca="1"/>
        <v>876</v>
      </c>
      <c r="BJ10">
        <f ca="1"/>
        <v>882</v>
      </c>
      <c r="BK10">
        <f ca="1"/>
        <v>842</v>
      </c>
      <c r="BL10">
        <f ca="1"/>
        <v>866</v>
      </c>
      <c r="BM10">
        <f ca="1"/>
        <v>325</v>
      </c>
      <c r="BN10">
        <f ca="1"/>
        <v>869</v>
      </c>
      <c r="BO10">
        <f ca="1"/>
        <v>833</v>
      </c>
      <c r="BP10">
        <f ca="1"/>
        <v>702</v>
      </c>
      <c r="BQ10">
        <f ca="1"/>
        <v>503</v>
      </c>
      <c r="BR10">
        <f ca="1"/>
        <v>802</v>
      </c>
      <c r="BS10">
        <f ca="1"/>
        <v>803</v>
      </c>
      <c r="BT10">
        <f ca="1"/>
        <v>4</v>
      </c>
      <c r="BU10">
        <f ca="1"/>
        <v>203</v>
      </c>
      <c r="BV10">
        <f ca="1"/>
        <v>303</v>
      </c>
      <c r="BW10">
        <f ca="1"/>
        <v>304</v>
      </c>
      <c r="BX10">
        <f ca="1"/>
        <v>602</v>
      </c>
      <c r="BY10">
        <f ca="1"/>
        <v>5</v>
      </c>
      <c r="BZ10">
        <f ca="1"/>
        <v>3</v>
      </c>
      <c r="CA10">
        <f ca="1"/>
        <v>603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45219</v>
      </c>
      <c r="B11" cm="1">
        <f t="array" aca="1" ref="B11:BC11" ca="1">IF(A11&lt;&gt;"",TRANSPOSE(_xlfn._xlws.FILTER(Table2[ID],Table2[att_date]=Fridays!A11,"no_att")),"")</f>
        <v>900</v>
      </c>
      <c r="C11">
        <f ca="1"/>
        <v>3</v>
      </c>
      <c r="D11">
        <f ca="1"/>
        <v>417</v>
      </c>
      <c r="E11">
        <f ca="1"/>
        <v>445</v>
      </c>
      <c r="F11">
        <f ca="1"/>
        <v>116</v>
      </c>
      <c r="G11">
        <f ca="1"/>
        <v>876</v>
      </c>
      <c r="H11">
        <f ca="1"/>
        <v>341</v>
      </c>
      <c r="I11">
        <f ca="1"/>
        <v>342</v>
      </c>
      <c r="J11">
        <f ca="1"/>
        <v>343</v>
      </c>
      <c r="K11">
        <f ca="1"/>
        <v>715</v>
      </c>
      <c r="L11">
        <f ca="1"/>
        <v>451</v>
      </c>
      <c r="M11">
        <f ca="1"/>
        <v>873</v>
      </c>
      <c r="N11">
        <f ca="1"/>
        <v>532</v>
      </c>
      <c r="O11">
        <f ca="1"/>
        <v>742</v>
      </c>
      <c r="P11">
        <f ca="1"/>
        <v>515</v>
      </c>
      <c r="Q11">
        <f ca="1"/>
        <v>329</v>
      </c>
      <c r="R11">
        <f ca="1"/>
        <v>740</v>
      </c>
      <c r="S11">
        <f ca="1"/>
        <v>139</v>
      </c>
      <c r="T11">
        <f ca="1"/>
        <v>137</v>
      </c>
      <c r="U11">
        <f ca="1"/>
        <v>878</v>
      </c>
      <c r="V11">
        <f ca="1"/>
        <v>722</v>
      </c>
      <c r="W11">
        <f ca="1"/>
        <v>721</v>
      </c>
      <c r="X11">
        <f ca="1"/>
        <v>850</v>
      </c>
      <c r="Y11">
        <f ca="1"/>
        <v>323</v>
      </c>
      <c r="Z11">
        <f ca="1"/>
        <v>129</v>
      </c>
      <c r="AA11">
        <f ca="1"/>
        <v>203</v>
      </c>
      <c r="AB11">
        <f ca="1"/>
        <v>862</v>
      </c>
      <c r="AC11">
        <f ca="1"/>
        <v>1</v>
      </c>
      <c r="AD11">
        <f ca="1"/>
        <v>317</v>
      </c>
      <c r="AE11">
        <f ca="1"/>
        <v>736</v>
      </c>
      <c r="AF11">
        <f ca="1"/>
        <v>444</v>
      </c>
      <c r="AG11">
        <f ca="1"/>
        <v>703</v>
      </c>
      <c r="AH11">
        <f ca="1"/>
        <v>330</v>
      </c>
      <c r="AI11">
        <f ca="1"/>
        <v>726</v>
      </c>
      <c r="AJ11">
        <f ca="1"/>
        <v>502</v>
      </c>
      <c r="AK11">
        <f ca="1"/>
        <v>5</v>
      </c>
      <c r="AL11">
        <f ca="1"/>
        <v>404</v>
      </c>
      <c r="AM11">
        <f ca="1"/>
        <v>503</v>
      </c>
      <c r="AN11">
        <f ca="1"/>
        <v>613</v>
      </c>
      <c r="AO11">
        <f ca="1"/>
        <v>702</v>
      </c>
      <c r="AP11">
        <f ca="1"/>
        <v>128</v>
      </c>
      <c r="AQ11">
        <f ca="1"/>
        <v>735</v>
      </c>
      <c r="AR11">
        <f ca="1"/>
        <v>519</v>
      </c>
      <c r="AS11">
        <f ca="1"/>
        <v>403</v>
      </c>
      <c r="AT11">
        <f ca="1"/>
        <v>337</v>
      </c>
      <c r="AU11">
        <f ca="1"/>
        <v>232</v>
      </c>
      <c r="AV11">
        <f ca="1"/>
        <v>303</v>
      </c>
      <c r="AW11">
        <f ca="1"/>
        <v>304</v>
      </c>
      <c r="AX11">
        <f ca="1"/>
        <v>103</v>
      </c>
      <c r="AY11">
        <f ca="1"/>
        <v>802</v>
      </c>
      <c r="AZ11">
        <f ca="1"/>
        <v>325</v>
      </c>
      <c r="BA11">
        <f ca="1"/>
        <v>504</v>
      </c>
      <c r="BB11">
        <f ca="1"/>
        <v>4</v>
      </c>
      <c r="BC11">
        <f ca="1"/>
        <v>138</v>
      </c>
    </row>
    <row r="12" spans="1:95">
      <c r="A12" s="5">
        <f t="shared" ca="1" si="0"/>
        <v>45212</v>
      </c>
      <c r="B12" cm="1">
        <f t="array" aca="1" ref="B12:T12" ca="1">IF(A12&lt;&gt;"",TRANSPOSE(_xlfn._xlws.FILTER(Table2[ID],Table2[att_date]=Fridays!A12,"no_att")),"")</f>
        <v>103</v>
      </c>
      <c r="C12">
        <f ca="1"/>
        <v>702</v>
      </c>
      <c r="D12">
        <f ca="1"/>
        <v>104</v>
      </c>
      <c r="E12">
        <f ca="1"/>
        <v>502</v>
      </c>
      <c r="F12">
        <f ca="1"/>
        <v>503</v>
      </c>
      <c r="G12">
        <f ca="1"/>
        <v>304</v>
      </c>
      <c r="H12">
        <f ca="1"/>
        <v>4</v>
      </c>
      <c r="I12">
        <f ca="1"/>
        <v>203</v>
      </c>
      <c r="J12">
        <f ca="1"/>
        <v>3</v>
      </c>
      <c r="K12">
        <f ca="1"/>
        <v>703</v>
      </c>
      <c r="L12">
        <f ca="1"/>
        <v>401</v>
      </c>
      <c r="M12">
        <f ca="1"/>
        <v>603</v>
      </c>
      <c r="N12">
        <f ca="1"/>
        <v>102</v>
      </c>
      <c r="O12">
        <f ca="1"/>
        <v>802</v>
      </c>
      <c r="P12">
        <f ca="1"/>
        <v>303</v>
      </c>
      <c r="Q12">
        <f ca="1"/>
        <v>404</v>
      </c>
      <c r="R12">
        <f ca="1"/>
        <v>5</v>
      </c>
      <c r="S12">
        <f ca="1"/>
        <v>504</v>
      </c>
      <c r="T12">
        <f ca="1"/>
        <v>803</v>
      </c>
    </row>
    <row r="13" spans="1:95">
      <c r="A13" s="5">
        <f t="shared" ca="1" si="0"/>
        <v>45205</v>
      </c>
      <c r="B13" cm="1">
        <f t="array" aca="1" ref="B13:Q13" ca="1">IF(A13&lt;&gt;"",TRANSPOSE(_xlfn._xlws.FILTER(Table2[ID],Table2[att_date]=Fridays!A13,"no_att")),"")</f>
        <v>103</v>
      </c>
      <c r="C13">
        <f ca="1"/>
        <v>104</v>
      </c>
      <c r="D13">
        <f ca="1"/>
        <v>702</v>
      </c>
      <c r="E13">
        <f ca="1"/>
        <v>402</v>
      </c>
      <c r="F13">
        <f ca="1"/>
        <v>403</v>
      </c>
      <c r="G13">
        <f ca="1"/>
        <v>502</v>
      </c>
      <c r="H13">
        <f ca="1"/>
        <v>503</v>
      </c>
      <c r="I13">
        <f ca="1"/>
        <v>803</v>
      </c>
      <c r="J13">
        <f ca="1"/>
        <v>304</v>
      </c>
      <c r="K13">
        <f ca="1"/>
        <v>404</v>
      </c>
      <c r="L13">
        <f ca="1"/>
        <v>303</v>
      </c>
      <c r="M13">
        <f ca="1"/>
        <v>603</v>
      </c>
      <c r="N13">
        <f ca="1"/>
        <v>4</v>
      </c>
      <c r="O13">
        <f ca="1"/>
        <v>203</v>
      </c>
      <c r="P13">
        <f ca="1"/>
        <v>5</v>
      </c>
      <c r="Q13">
        <f ca="1"/>
        <v>3</v>
      </c>
    </row>
    <row r="14" spans="1:95">
      <c r="A14" s="5">
        <f t="shared" ca="1" si="0"/>
        <v>45198</v>
      </c>
      <c r="B14" cm="1">
        <f t="array" aca="1" ref="B14:Q14" ca="1">IF(A14&lt;&gt;"",TRANSPOSE(_xlfn._xlws.FILTER(Table2[ID],Table2[att_date]=Fridays!A14,"no_att")),"")</f>
        <v>102</v>
      </c>
      <c r="C14">
        <f ca="1"/>
        <v>103</v>
      </c>
      <c r="D14">
        <f ca="1"/>
        <v>104</v>
      </c>
      <c r="E14">
        <f ca="1"/>
        <v>202</v>
      </c>
      <c r="F14">
        <f ca="1"/>
        <v>702</v>
      </c>
      <c r="G14">
        <f ca="1"/>
        <v>403</v>
      </c>
      <c r="H14">
        <f ca="1"/>
        <v>402</v>
      </c>
      <c r="I14">
        <f ca="1"/>
        <v>503</v>
      </c>
      <c r="J14">
        <f ca="1"/>
        <v>802</v>
      </c>
      <c r="K14">
        <f ca="1"/>
        <v>304</v>
      </c>
      <c r="L14">
        <f ca="1"/>
        <v>303</v>
      </c>
      <c r="M14">
        <f ca="1"/>
        <v>4</v>
      </c>
      <c r="N14">
        <f ca="1"/>
        <v>203</v>
      </c>
      <c r="O14">
        <f ca="1"/>
        <v>404</v>
      </c>
      <c r="P14">
        <f ca="1"/>
        <v>603</v>
      </c>
      <c r="Q14">
        <f ca="1"/>
        <v>504</v>
      </c>
    </row>
    <row r="15" spans="1:95">
      <c r="A15" s="5">
        <f t="shared" ca="1" si="0"/>
        <v>45191</v>
      </c>
      <c r="B15" t="str" cm="1">
        <f t="array" aca="1" ref="B15" ca="1">IF(A15&lt;&gt;"",TRANSPOSE(_xlfn._xlws.FILTER(Table2[ID],Table2[att_date]=Fridays!A15,"no_att")),"")</f>
        <v>no_att</v>
      </c>
    </row>
    <row r="16" spans="1:95">
      <c r="A16" s="5" t="str">
        <f t="shared" ca="1" si="0"/>
        <v/>
      </c>
      <c r="B16" t="str" cm="1">
        <f t="array" aca="1" ref="B16" ca="1">IF(A16&lt;&gt;"",TRANSPOSE(_xlfn._xlws.FILTER(Table2[ID],Table2[att_date]=Fridays!A16,"no_att")),"")</f>
        <v/>
      </c>
    </row>
    <row r="17" spans="1:2">
      <c r="A17" s="5" t="str">
        <f t="shared" ca="1" si="0"/>
        <v/>
      </c>
      <c r="B17" t="str" cm="1">
        <f t="array" aca="1" ref="B17" ca="1">IF(A17&lt;&gt;"",TRANSPOSE(_xlfn._xlws.FILTER(Table2[ID],Table2[att_date]=Fridays!A17,"no_att")),"")</f>
        <v/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O13" sqref="O13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36"/>
      <c r="B1" s="36" cm="1">
        <f t="array" aca="1" ref="B1:CW1" ca="1">TRANSPOSE(Fridays!A1:A100)</f>
        <v>45289</v>
      </c>
      <c r="C1" s="36">
        <f ca="1"/>
        <v>45282</v>
      </c>
      <c r="D1" s="36">
        <f ca="1"/>
        <v>45275</v>
      </c>
      <c r="E1" s="36">
        <f ca="1"/>
        <v>45268</v>
      </c>
      <c r="F1" s="36">
        <f ca="1"/>
        <v>45261</v>
      </c>
      <c r="G1" s="36">
        <f ca="1"/>
        <v>45254</v>
      </c>
      <c r="H1" s="36">
        <f ca="1"/>
        <v>45247</v>
      </c>
      <c r="I1" s="36">
        <f ca="1"/>
        <v>45240</v>
      </c>
      <c r="J1" s="36">
        <f ca="1"/>
        <v>45233</v>
      </c>
      <c r="K1" s="36">
        <f ca="1"/>
        <v>45226</v>
      </c>
      <c r="L1" s="36">
        <f ca="1"/>
        <v>45219</v>
      </c>
      <c r="M1" s="36">
        <f ca="1"/>
        <v>45212</v>
      </c>
      <c r="N1" s="36">
        <f ca="1"/>
        <v>45205</v>
      </c>
      <c r="O1" s="36">
        <f ca="1"/>
        <v>45198</v>
      </c>
      <c r="P1" s="36">
        <f ca="1"/>
        <v>45191</v>
      </c>
      <c r="Q1" s="36" t="str">
        <f ca="1"/>
        <v/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>•</v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>•</v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>•</v>
      </c>
      <c r="H4" s="3" t="str">
        <f ca="1">IF(($A4&lt;&gt;"")*(H$1&lt;&gt;""),IF(_xlfn.XLOOKUP(H$1,Attendance_sorted!$B3:$CW3,Attendance_sorted!$B3:$CW3,"nn")&lt;&gt;"nn","•",""),"")</f>
        <v>•</v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/>
      </c>
      <c r="K4" s="3" t="str">
        <f ca="1">IF(($A4&lt;&gt;"")*(K$1&lt;&gt;""),IF(_xlfn.XLOOKUP(K$1,Attendance_sorted!$B3:$CW3,Attendance_sorted!$B3:$CW3,"nn")&lt;&gt;"nn","•",""),"")</f>
        <v>•</v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/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>•</v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/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/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/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>•</v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/>
      </c>
      <c r="D8" s="3" t="str">
        <f ca="1">IF(($A8&lt;&gt;"")*(D$1&lt;&gt;""),IF(_xlfn.XLOOKUP(D$1,Attendance_sorted!$B7:$CW7,Attendance_sorted!$B7:$CW7,"nn")&lt;&gt;"nn","•",""),"")</f>
        <v>•</v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>•</v>
      </c>
      <c r="H8" s="3" t="str">
        <f ca="1">IF(($A8&lt;&gt;"")*(H$1&lt;&gt;""),IF(_xlfn.XLOOKUP(H$1,Attendance_sorted!$B7:$CW7,Attendance_sorted!$B7:$CW7,"nn")&lt;&gt;"nn","•",""),"")</f>
        <v>•</v>
      </c>
      <c r="I8" s="3" t="str">
        <f ca="1">IF(($A8&lt;&gt;"")*(I$1&lt;&gt;""),IF(_xlfn.XLOOKUP(I$1,Attendance_sorted!$B7:$CW7,Attendance_sorted!$B7:$CW7,"nn")&lt;&gt;"nn","•",""),"")</f>
        <v/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>•</v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>•</v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>•</v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>•</v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>•</v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>•</v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>•</v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>•</v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>•</v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>•</v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>•</v>
      </c>
      <c r="C16" s="3" t="str">
        <f ca="1">IF(($A16&lt;&gt;"")*(C$1&lt;&gt;""),IF(_xlfn.XLOOKUP(C$1,Attendance_sorted!$B15:$CW15,Attendance_sorted!$B15:$CW15,"nn")&lt;&gt;"nn","•",""),"")</f>
        <v>•</v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>•</v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>•</v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>•</v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>•</v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>•</v>
      </c>
      <c r="D25" s="3" t="str">
        <f ca="1">IF(($A25&lt;&gt;"")*(D$1&lt;&gt;""),IF(_xlfn.XLOOKUP(D$1,Attendance_sorted!$B24:$CW24,Attendance_sorted!$B24:$CW24,"nn")&lt;&gt;"nn","•",""),"")</f>
        <v>•</v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>•</v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/>
      </c>
      <c r="I25" s="3" t="str">
        <f ca="1">IF(($A25&lt;&gt;"")*(I$1&lt;&gt;""),IF(_xlfn.XLOOKUP(I$1,Attendance_sorted!$B24:$CW24,Attendance_sorted!$B24:$CW24,"nn")&lt;&gt;"nn","•",""),"")</f>
        <v/>
      </c>
      <c r="J25" s="3" t="str">
        <f ca="1">IF(($A25&lt;&gt;"")*(J$1&lt;&gt;""),IF(_xlfn.XLOOKUP(J$1,Attendance_sorted!$B24:$CW24,Attendance_sorted!$B24:$CW24,"nn")&lt;&gt;"nn","•",""),"")</f>
        <v>•</v>
      </c>
      <c r="K25" s="3" t="str">
        <f ca="1">IF(($A25&lt;&gt;"")*(K$1&lt;&gt;""),IF(_xlfn.XLOOKUP(K$1,Attendance_sorted!$B24:$CW24,Attendance_sorted!$B24:$CW24,"nn")&lt;&gt;"nn","•",""),"")</f>
        <v/>
      </c>
      <c r="L25" s="3" t="str">
        <f ca="1">IF(($A25&lt;&gt;"")*(L$1&lt;&gt;""),IF(_xlfn.XLOOKUP(L$1,Attendance_sorted!$B24:$CW24,Attendance_sorted!$B24:$CW24,"nn")&lt;&gt;"nn","•",""),"")</f>
        <v>•</v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>•</v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/>
      </c>
      <c r="F26" s="3" t="str">
        <f ca="1">IF(($A26&lt;&gt;"")*(F$1&lt;&gt;""),IF(_xlfn.XLOOKUP(F$1,Attendance_sorted!$B25:$CW25,Attendance_sorted!$B25:$CW25,"nn")&lt;&gt;"nn","•",""),"")</f>
        <v>•</v>
      </c>
      <c r="G26" s="3" t="str">
        <f ca="1">IF(($A26&lt;&gt;"")*(G$1&lt;&gt;""),IF(_xlfn.XLOOKUP(G$1,Attendance_sorted!$B25:$CW25,Attendance_sorted!$B25:$CW25,"nn")&lt;&gt;"nn","•",""),"")</f>
        <v>•</v>
      </c>
      <c r="H26" s="3" t="str">
        <f ca="1">IF(($A26&lt;&gt;"")*(H$1&lt;&gt;""),IF(_xlfn.XLOOKUP(H$1,Attendance_sorted!$B25:$CW25,Attendance_sorted!$B25:$CW25,"nn")&lt;&gt;"nn","•",""),"")</f>
        <v/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>•</v>
      </c>
      <c r="K26" s="3" t="str">
        <f ca="1">IF(($A26&lt;&gt;"")*(K$1&lt;&gt;""),IF(_xlfn.XLOOKUP(K$1,Attendance_sorted!$B25:$CW25,Attendance_sorted!$B25:$CW25,"nn")&lt;&gt;"nn","•",""),"")</f>
        <v/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/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>•</v>
      </c>
      <c r="D27" s="3" t="str">
        <f ca="1">IF(($A27&lt;&gt;"")*(D$1&lt;&gt;""),IF(_xlfn.XLOOKUP(D$1,Attendance_sorted!$B26:$CW26,Attendance_sorted!$B26:$CW26,"nn")&lt;&gt;"nn","•",""),"")</f>
        <v/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/>
      </c>
      <c r="I27" s="3" t="str">
        <f ca="1">IF(($A27&lt;&gt;"")*(I$1&lt;&gt;""),IF(_xlfn.XLOOKUP(I$1,Attendance_sorted!$B26:$CW26,Attendance_sorted!$B26:$CW26,"nn")&lt;&gt;"nn","•",""),"")</f>
        <v/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>•</v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>•</v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/>
      </c>
      <c r="J28" s="3" t="str">
        <f ca="1">IF(($A28&lt;&gt;"")*(J$1&lt;&gt;""),IF(_xlfn.XLOOKUP(J$1,Attendance_sorted!$B27:$CW27,Attendance_sorted!$B27:$CW27,"nn")&lt;&gt;"nn","•",""),"")</f>
        <v>•</v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/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>•</v>
      </c>
      <c r="D29" s="3" t="str">
        <f ca="1">IF(($A29&lt;&gt;"")*(D$1&lt;&gt;""),IF(_xlfn.XLOOKUP(D$1,Attendance_sorted!$B28:$CW28,Attendance_sorted!$B28:$CW28,"nn")&lt;&gt;"nn","•",""),"")</f>
        <v/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>•</v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/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>•</v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>•</v>
      </c>
      <c r="J30" s="3" t="str">
        <f ca="1">IF(($A30&lt;&gt;"")*(J$1&lt;&gt;""),IF(_xlfn.XLOOKUP(J$1,Attendance_sorted!$B29:$CW29,Attendance_sorted!$B29:$CW29,"nn")&lt;&gt;"nn","•",""),"")</f>
        <v>•</v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>•</v>
      </c>
      <c r="H31" s="3" t="str">
        <f ca="1">IF(($A31&lt;&gt;"")*(H$1&lt;&gt;""),IF(_xlfn.XLOOKUP(H$1,Attendance_sorted!$B30:$CW30,Attendance_sorted!$B30:$CW30,"nn")&lt;&gt;"nn","•",""),"")</f>
        <v>•</v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/>
      </c>
      <c r="D33" s="3" t="str">
        <f ca="1">IF(($A33&lt;&gt;"")*(D$1&lt;&gt;""),IF(_xlfn.XLOOKUP(D$1,Attendance_sorted!$B32:$CW32,Attendance_sorted!$B32:$CW32,"nn")&lt;&gt;"nn","•",""),"")</f>
        <v>•</v>
      </c>
      <c r="E33" s="3" t="str">
        <f ca="1">IF(($A33&lt;&gt;"")*(E$1&lt;&gt;""),IF(_xlfn.XLOOKUP(E$1,Attendance_sorted!$B32:$CW32,Attendance_sorted!$B32:$CW32,"nn")&lt;&gt;"nn","•",""),"")</f>
        <v>•</v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>•</v>
      </c>
      <c r="H33" s="3" t="str">
        <f ca="1">IF(($A33&lt;&gt;"")*(H$1&lt;&gt;""),IF(_xlfn.XLOOKUP(H$1,Attendance_sorted!$B32:$CW32,Attendance_sorted!$B32:$CW32,"nn")&lt;&gt;"nn","•",""),"")</f>
        <v/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/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>•</v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>•</v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>•</v>
      </c>
      <c r="K37" s="3" t="str">
        <f ca="1">IF(($A37&lt;&gt;"")*(K$1&lt;&gt;""),IF(_xlfn.XLOOKUP(K$1,Attendance_sorted!$B36:$CW36,Attendance_sorted!$B36:$CW36,"nn")&lt;&gt;"nn","•",""),"")</f>
        <v>•</v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>•</v>
      </c>
      <c r="C38" s="3" t="str">
        <f ca="1">IF(($A38&lt;&gt;"")*(C$1&lt;&gt;""),IF(_xlfn.XLOOKUP(C$1,Attendance_sorted!$B37:$CW37,Attendance_sorted!$B37:$CW37,"nn")&lt;&gt;"nn","•",""),"")</f>
        <v>•</v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>•</v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>•</v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>•</v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>•</v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/>
      </c>
      <c r="I44" s="3" t="str">
        <f ca="1">IF(($A44&lt;&gt;"")*(I$1&lt;&gt;""),IF(_xlfn.XLOOKUP(I$1,Attendance_sorted!$B43:$CW43,Attendance_sorted!$B43:$CW43,"nn")&lt;&gt;"nn","•",""),"")</f>
        <v>•</v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>•</v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/>
      </c>
      <c r="F48" s="3" t="str">
        <f ca="1">IF(($A48&lt;&gt;"")*(F$1&lt;&gt;""),IF(_xlfn.XLOOKUP(F$1,Attendance_sorted!$B47:$CW47,Attendance_sorted!$B47:$CW47,"nn")&lt;&gt;"nn","•",""),"")</f>
        <v>•</v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>•</v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>•</v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>•</v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/>
      </c>
      <c r="L51" s="3" t="str">
        <f ca="1">IF(($A51&lt;&gt;"")*(L$1&lt;&gt;""),IF(_xlfn.XLOOKUP(L$1,Attendance_sorted!$B50:$CW50,Attendance_sorted!$B50:$CW50,"nn")&lt;&gt;"nn","•",""),"")</f>
        <v>•</v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>•</v>
      </c>
      <c r="D52" s="3" t="str">
        <f ca="1">IF(($A52&lt;&gt;"")*(D$1&lt;&gt;""),IF(_xlfn.XLOOKUP(D$1,Attendance_sorted!$B51:$CW51,Attendance_sorted!$B51:$CW51,"nn")&lt;&gt;"nn","•",""),"")</f>
        <v/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>•</v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/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>•</v>
      </c>
      <c r="H54" s="3" t="str">
        <f ca="1">IF(($A54&lt;&gt;"")*(H$1&lt;&gt;""),IF(_xlfn.XLOOKUP(H$1,Attendance_sorted!$B53:$CW53,Attendance_sorted!$B53:$CW53,"nn")&lt;&gt;"nn","•",""),"")</f>
        <v>•</v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>•</v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>•</v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>•</v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>•</v>
      </c>
      <c r="C62" s="3" t="str">
        <f ca="1">IF(($A62&lt;&gt;"")*(C$1&lt;&gt;""),IF(_xlfn.XLOOKUP(C$1,Attendance_sorted!$B61:$CW61,Attendance_sorted!$B61:$CW61,"nn")&lt;&gt;"nn","•",""),"")</f>
        <v>•</v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>•</v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>•</v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/>
      </c>
      <c r="F63" s="3" t="str">
        <f ca="1">IF(($A63&lt;&gt;"")*(F$1&lt;&gt;""),IF(_xlfn.XLOOKUP(F$1,Attendance_sorted!$B62:$CW62,Attendance_sorted!$B62:$CW62,"nn")&lt;&gt;"nn","•",""),"")</f>
        <v>•</v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>•</v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>•</v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>•</v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>•</v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/>
      </c>
      <c r="F65" s="3" t="str">
        <f ca="1">IF(($A65&lt;&gt;"")*(F$1&lt;&gt;""),IF(_xlfn.XLOOKUP(F$1,Attendance_sorted!$B64:$CW64,Attendance_sorted!$B64:$CW64,"nn")&lt;&gt;"nn","•",""),"")</f>
        <v>•</v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>•</v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>•</v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>•</v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>•</v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>•</v>
      </c>
      <c r="H68" s="3" t="str">
        <f ca="1">IF(($A68&lt;&gt;"")*(H$1&lt;&gt;""),IF(_xlfn.XLOOKUP(H$1,Attendance_sorted!$B67:$CW67,Attendance_sorted!$B67:$CW67,"nn")&lt;&gt;"nn","•",""),"")</f>
        <v/>
      </c>
      <c r="I68" s="3" t="str">
        <f ca="1">IF(($A68&lt;&gt;"")*(I$1&lt;&gt;""),IF(_xlfn.XLOOKUP(I$1,Attendance_sorted!$B67:$CW67,Attendance_sorted!$B67:$CW67,"nn")&lt;&gt;"nn","•",""),"")</f>
        <v>•</v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>•</v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>•</v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>•</v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>•</v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/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>•</v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/>
      </c>
      <c r="F74" s="3" t="str">
        <f ca="1">IF(($A74&lt;&gt;"")*(F$1&lt;&gt;""),IF(_xlfn.XLOOKUP(F$1,Attendance_sorted!$B73:$CW73,Attendance_sorted!$B73:$CW73,"nn")&lt;&gt;"nn","•",""),"")</f>
        <v>•</v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>•</v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>•</v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/>
      </c>
      <c r="I76" s="3" t="str">
        <f ca="1">IF(($A76&lt;&gt;"")*(I$1&lt;&gt;""),IF(_xlfn.XLOOKUP(I$1,Attendance_sorted!$B75:$CW75,Attendance_sorted!$B75:$CW75,"nn")&lt;&gt;"nn","•",""),"")</f>
        <v>•</v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/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>•</v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/>
      </c>
      <c r="E80" s="3" t="str">
        <f ca="1">IF(($A80&lt;&gt;"")*(E$1&lt;&gt;""),IF(_xlfn.XLOOKUP(E$1,Attendance_sorted!$B79:$CW79,Attendance_sorted!$B79:$CW79,"nn")&lt;&gt;"nn","•",""),"")</f>
        <v>•</v>
      </c>
      <c r="F80" s="3" t="str">
        <f ca="1">IF(($A80&lt;&gt;"")*(F$1&lt;&gt;""),IF(_xlfn.XLOOKUP(F$1,Attendance_sorted!$B79:$CW79,Attendance_sorted!$B79:$CW79,"nn")&lt;&gt;"nn","•",""),"")</f>
        <v>•</v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/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>•</v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>•</v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>•</v>
      </c>
      <c r="J85" s="3" t="str">
        <f ca="1">IF(($A85&lt;&gt;"")*(J$1&lt;&gt;""),IF(_xlfn.XLOOKUP(J$1,Attendance_sorted!$B84:$CW84,Attendance_sorted!$B84:$CW84,"nn")&lt;&gt;"nn","•",""),"")</f>
        <v>•</v>
      </c>
      <c r="K85" s="3" t="str">
        <f ca="1">IF(($A85&lt;&gt;"")*(K$1&lt;&gt;""),IF(_xlfn.XLOOKUP(K$1,Attendance_sorted!$B84:$CW84,Attendance_sorted!$B84:$CW84,"nn")&lt;&gt;"nn","•",""),"")</f>
        <v/>
      </c>
      <c r="L85" s="3" t="str">
        <f ca="1">IF(($A85&lt;&gt;"")*(L$1&lt;&gt;""),IF(_xlfn.XLOOKUP(L$1,Attendance_sorted!$B84:$CW84,Attendance_sorted!$B84:$CW84,"nn")&lt;&gt;"nn","•",""),"")</f>
        <v>•</v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/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>•</v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>•</v>
      </c>
      <c r="D87" s="3" t="str">
        <f ca="1">IF(($A87&lt;&gt;"")*(D$1&lt;&gt;""),IF(_xlfn.XLOOKUP(D$1,Attendance_sorted!$B86:$CW86,Attendance_sorted!$B86:$CW86,"nn")&lt;&gt;"nn","•",""),"")</f>
        <v/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/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/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>•</v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/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/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/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/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>•</v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/>
      </c>
      <c r="L91" s="3" t="str">
        <f ca="1">IF(($A91&lt;&gt;"")*(L$1&lt;&gt;""),IF(_xlfn.XLOOKUP(L$1,Attendance_sorted!$B90:$CW90,Attendance_sorted!$B90:$CW90,"nn")&lt;&gt;"nn","•",""),"")</f>
        <v>•</v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>•</v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/>
      </c>
      <c r="H92" s="3" t="str">
        <f ca="1">IF(($A92&lt;&gt;"")*(H$1&lt;&gt;""),IF(_xlfn.XLOOKUP(H$1,Attendance_sorted!$B91:$CW91,Attendance_sorted!$B91:$CW91,"nn")&lt;&gt;"nn","•",""),"")</f>
        <v>•</v>
      </c>
      <c r="I92" s="3" t="str">
        <f ca="1">IF(($A92&lt;&gt;"")*(I$1&lt;&gt;""),IF(_xlfn.XLOOKUP(I$1,Attendance_sorted!$B91:$CW91,Attendance_sorted!$B91:$CW91,"nn")&lt;&gt;"nn","•",""),"")</f>
        <v>•</v>
      </c>
      <c r="J92" s="3" t="str">
        <f ca="1">IF(($A92&lt;&gt;"")*(J$1&lt;&gt;""),IF(_xlfn.XLOOKUP(J$1,Attendance_sorted!$B91:$CW91,Attendance_sorted!$B91:$CW91,"nn")&lt;&gt;"nn","•",""),"")</f>
        <v>•</v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>•</v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>•</v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>•</v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>•</v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>•</v>
      </c>
      <c r="D95" s="3" t="str">
        <f ca="1">IF(($A95&lt;&gt;"")*(D$1&lt;&gt;""),IF(_xlfn.XLOOKUP(D$1,Attendance_sorted!$B94:$CW94,Attendance_sorted!$B94:$CW94,"nn")&lt;&gt;"nn","•",""),"")</f>
        <v/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/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/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>•</v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/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/>
      </c>
      <c r="I96" s="3" t="str">
        <f ca="1">IF(($A96&lt;&gt;"")*(I$1&lt;&gt;""),IF(_xlfn.XLOOKUP(I$1,Attendance_sorted!$B95:$CW95,Attendance_sorted!$B95:$CW95,"nn")&lt;&gt;"nn","•",""),"")</f>
        <v>•</v>
      </c>
      <c r="J96" s="3" t="str">
        <f ca="1">IF(($A96&lt;&gt;"")*(J$1&lt;&gt;""),IF(_xlfn.XLOOKUP(J$1,Attendance_sorted!$B95:$CW95,Attendance_sorted!$B95:$CW95,"nn")&lt;&gt;"nn","•",""),"")</f>
        <v/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>•</v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/>
      </c>
      <c r="J97" s="3" t="str">
        <f ca="1">IF(($A97&lt;&gt;"")*(J$1&lt;&gt;""),IF(_xlfn.XLOOKUP(J$1,Attendance_sorted!$B96:$CW96,Attendance_sorted!$B96:$CW96,"nn")&lt;&gt;"nn","•",""),"")</f>
        <v>•</v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/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>•</v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>•</v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>•</v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/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/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/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>•</v>
      </c>
      <c r="K101" s="3" t="str">
        <f ca="1">IF(($A101&lt;&gt;"")*(K$1&lt;&gt;""),IF(_xlfn.XLOOKUP(K$1,Attendance_sorted!$B100:$CW100,Attendance_sorted!$B100:$CW100,"nn")&lt;&gt;"nn","•",""),"")</f>
        <v>•</v>
      </c>
      <c r="L101" s="3" t="str">
        <f ca="1">IF(($A101&lt;&gt;"")*(L$1&lt;&gt;""),IF(_xlfn.XLOOKUP(L$1,Attendance_sorted!$B100:$CW100,Attendance_sorted!$B100:$CW100,"nn")&lt;&gt;"nn","•",""),"")</f>
        <v>•</v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>•</v>
      </c>
      <c r="F104" s="3" t="str">
        <f ca="1">IF(($A104&lt;&gt;"")*(F$1&lt;&gt;""),IF(_xlfn.XLOOKUP(F$1,Attendance_sorted!$B103:$CW103,Attendance_sorted!$B103:$CW103,"nn")&lt;&gt;"nn","•",""),"")</f>
        <v>•</v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/>
      </c>
      <c r="I104" s="3" t="str">
        <f ca="1">IF(($A104&lt;&gt;"")*(I$1&lt;&gt;""),IF(_xlfn.XLOOKUP(I$1,Attendance_sorted!$B103:$CW103,Attendance_sorted!$B103:$CW103,"nn")&lt;&gt;"nn","•",""),"")</f>
        <v>•</v>
      </c>
      <c r="J104" s="3" t="str">
        <f ca="1">IF(($A104&lt;&gt;"")*(J$1&lt;&gt;""),IF(_xlfn.XLOOKUP(J$1,Attendance_sorted!$B103:$CW103,Attendance_sorted!$B103:$CW103,"nn")&lt;&gt;"nn","•",""),"")</f>
        <v>•</v>
      </c>
      <c r="K104" s="3" t="str">
        <f ca="1">IF(($A104&lt;&gt;"")*(K$1&lt;&gt;""),IF(_xlfn.XLOOKUP(K$1,Attendance_sorted!$B103:$CW103,Attendance_sorted!$B103:$CW103,"nn")&lt;&gt;"nn","•",""),"")</f>
        <v/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>•</v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>•</v>
      </c>
      <c r="C106" s="3" t="str">
        <f ca="1">IF(($A106&lt;&gt;"")*(C$1&lt;&gt;""),IF(_xlfn.XLOOKUP(C$1,Attendance_sorted!$B105:$CW105,Attendance_sorted!$B105:$CW105,"nn")&lt;&gt;"nn","•",""),"")</f>
        <v>•</v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>•</v>
      </c>
      <c r="H106" s="3" t="str">
        <f ca="1">IF(($A106&lt;&gt;"")*(H$1&lt;&gt;""),IF(_xlfn.XLOOKUP(H$1,Attendance_sorted!$B105:$CW105,Attendance_sorted!$B105:$CW105,"nn")&lt;&gt;"nn","•",""),"")</f>
        <v/>
      </c>
      <c r="I106" s="3" t="str">
        <f ca="1">IF(($A106&lt;&gt;"")*(I$1&lt;&gt;""),IF(_xlfn.XLOOKUP(I$1,Attendance_sorted!$B105:$CW105,Attendance_sorted!$B105:$CW105,"nn")&lt;&gt;"nn","•",""),"")</f>
        <v>•</v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>•</v>
      </c>
      <c r="C108" s="3" t="str">
        <f ca="1">IF(($A108&lt;&gt;"")*(C$1&lt;&gt;""),IF(_xlfn.XLOOKUP(C$1,Attendance_sorted!$B107:$CW107,Attendance_sorted!$B107:$CW107,"nn")&lt;&gt;"nn","•",""),"")</f>
        <v>•</v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>•</v>
      </c>
      <c r="H108" s="3" t="str">
        <f ca="1">IF(($A108&lt;&gt;"")*(H$1&lt;&gt;""),IF(_xlfn.XLOOKUP(H$1,Attendance_sorted!$B107:$CW107,Attendance_sorted!$B107:$CW107,"nn")&lt;&gt;"nn","•",""),"")</f>
        <v/>
      </c>
      <c r="I108" s="3" t="str">
        <f ca="1">IF(($A108&lt;&gt;"")*(I$1&lt;&gt;""),IF(_xlfn.XLOOKUP(I$1,Attendance_sorted!$B107:$CW107,Attendance_sorted!$B107:$CW107,"nn")&lt;&gt;"nn","•",""),"")</f>
        <v>•</v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>•</v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/>
      </c>
      <c r="F109" s="3" t="str">
        <f ca="1">IF(($A109&lt;&gt;"")*(F$1&lt;&gt;""),IF(_xlfn.XLOOKUP(F$1,Attendance_sorted!$B108:$CW108,Attendance_sorted!$B108:$CW108,"nn")&lt;&gt;"nn","•",""),"")</f>
        <v>•</v>
      </c>
      <c r="G109" s="3" t="str">
        <f ca="1">IF(($A109&lt;&gt;"")*(G$1&lt;&gt;""),IF(_xlfn.XLOOKUP(G$1,Attendance_sorted!$B108:$CW108,Attendance_sorted!$B108:$CW108,"nn")&lt;&gt;"nn","•",""),"")</f>
        <v>•</v>
      </c>
      <c r="H109" s="3" t="str">
        <f ca="1">IF(($A109&lt;&gt;"")*(H$1&lt;&gt;""),IF(_xlfn.XLOOKUP(H$1,Attendance_sorted!$B108:$CW108,Attendance_sorted!$B108:$CW108,"nn")&lt;&gt;"nn","•",""),"")</f>
        <v/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/>
      </c>
      <c r="D116" s="3" t="str">
        <f ca="1">IF(($A116&lt;&gt;"")*(D$1&lt;&gt;""),IF(_xlfn.XLOOKUP(D$1,Attendance_sorted!$B115:$CW115,Attendance_sorted!$B115:$CW115,"nn")&lt;&gt;"nn","•",""),"")</f>
        <v>•</v>
      </c>
      <c r="E116" s="3" t="str">
        <f ca="1">IF(($A116&lt;&gt;"")*(E$1&lt;&gt;""),IF(_xlfn.XLOOKUP(E$1,Attendance_sorted!$B115:$CW115,Attendance_sorted!$B115:$CW115,"nn")&lt;&gt;"nn","•",""),"")</f>
        <v>•</v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>•</v>
      </c>
      <c r="H116" s="3" t="str">
        <f ca="1">IF(($A116&lt;&gt;"")*(H$1&lt;&gt;""),IF(_xlfn.XLOOKUP(H$1,Attendance_sorted!$B115:$CW115,Attendance_sorted!$B115:$CW115,"nn")&lt;&gt;"nn","•",""),"")</f>
        <v/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/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>•</v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/>
      </c>
      <c r="J120" s="3" t="str">
        <f ca="1">IF(($A120&lt;&gt;"")*(J$1&lt;&gt;""),IF(_xlfn.XLOOKUP(J$1,Attendance_sorted!$B119:$CW119,Attendance_sorted!$B119:$CW119,"nn")&lt;&gt;"nn","•",""),"")</f>
        <v>•</v>
      </c>
      <c r="K120" s="3" t="str">
        <f ca="1">IF(($A120&lt;&gt;"")*(K$1&lt;&gt;""),IF(_xlfn.XLOOKUP(K$1,Attendance_sorted!$B119:$CW119,Attendance_sorted!$B119:$CW119,"nn")&lt;&gt;"nn","•",""),"")</f>
        <v>•</v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>•</v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>•</v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>•</v>
      </c>
      <c r="C128" s="3" t="str">
        <f ca="1">IF(($A128&lt;&gt;"")*(C$1&lt;&gt;""),IF(_xlfn.XLOOKUP(C$1,Attendance_sorted!$B127:$CW127,Attendance_sorted!$B127:$CW127,"nn")&lt;&gt;"nn","•",""),"")</f>
        <v>•</v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>•</v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/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>•</v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>•</v>
      </c>
      <c r="C132" s="3" t="str">
        <f ca="1">IF(($A132&lt;&gt;"")*(C$1&lt;&gt;""),IF(_xlfn.XLOOKUP(C$1,Attendance_sorted!$B131:$CW131,Attendance_sorted!$B131:$CW131,"nn")&lt;&gt;"nn","•",""),"")</f>
        <v/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>•</v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/>
      </c>
      <c r="H132" s="3" t="str">
        <f ca="1">IF(($A132&lt;&gt;"")*(H$1&lt;&gt;""),IF(_xlfn.XLOOKUP(H$1,Attendance_sorted!$B131:$CW131,Attendance_sorted!$B131:$CW131,"nn")&lt;&gt;"nn","•",""),"")</f>
        <v/>
      </c>
      <c r="I132" s="3" t="str">
        <f ca="1">IF(($A132&lt;&gt;"")*(I$1&lt;&gt;""),IF(_xlfn.XLOOKUP(I$1,Attendance_sorted!$B131:$CW131,Attendance_sorted!$B131:$CW131,"nn")&lt;&gt;"nn","•",""),"")</f>
        <v>•</v>
      </c>
      <c r="J132" s="3" t="str">
        <f ca="1">IF(($A132&lt;&gt;"")*(J$1&lt;&gt;""),IF(_xlfn.XLOOKUP(J$1,Attendance_sorted!$B131:$CW131,Attendance_sorted!$B131:$CW131,"nn")&lt;&gt;"nn","•",""),"")</f>
        <v/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>•</v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>•</v>
      </c>
      <c r="J135" s="3" t="str">
        <f ca="1">IF(($A135&lt;&gt;"")*(J$1&lt;&gt;""),IF(_xlfn.XLOOKUP(J$1,Attendance_sorted!$B134:$CW134,Attendance_sorted!$B134:$CW134,"nn")&lt;&gt;"nn","•",""),"")</f>
        <v>•</v>
      </c>
      <c r="K135" s="3" t="str">
        <f ca="1">IF(($A135&lt;&gt;"")*(K$1&lt;&gt;""),IF(_xlfn.XLOOKUP(K$1,Attendance_sorted!$B134:$CW134,Attendance_sorted!$B134:$CW134,"nn")&lt;&gt;"nn","•",""),"")</f>
        <v>•</v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>•</v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>•</v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>•</v>
      </c>
      <c r="C138" s="3" t="str">
        <f ca="1">IF(($A138&lt;&gt;"")*(C$1&lt;&gt;""),IF(_xlfn.XLOOKUP(C$1,Attendance_sorted!$B137:$CW137,Attendance_sorted!$B137:$CW137,"nn")&lt;&gt;"nn","•",""),"")</f>
        <v/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>•</v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/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>•</v>
      </c>
      <c r="K140" s="3" t="str">
        <f ca="1">IF(($A140&lt;&gt;"")*(K$1&lt;&gt;""),IF(_xlfn.XLOOKUP(K$1,Attendance_sorted!$B139:$CW139,Attendance_sorted!$B139:$CW139,"nn")&lt;&gt;"nn","•",""),"")</f>
        <v>•</v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>•</v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/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/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>•</v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>•</v>
      </c>
      <c r="E142" s="3" t="str">
        <f ca="1">IF(($A142&lt;&gt;"")*(E$1&lt;&gt;""),IF(_xlfn.XLOOKUP(E$1,Attendance_sorted!$B141:$CW141,Attendance_sorted!$B141:$CW141,"nn")&lt;&gt;"nn","•",""),"")</f>
        <v/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/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>•</v>
      </c>
      <c r="M142" s="3" t="str">
        <f ca="1">IF(($A142&lt;&gt;"")*(M$1&lt;&gt;""),IF(_xlfn.XLOOKUP(M$1,Attendance_sorted!$B141:$CW141,Attendance_sorted!$B141:$CW141,"nn")&lt;&gt;"nn","•",""),"")</f>
        <v/>
      </c>
      <c r="N142" s="3" t="str">
        <f ca="1">IF(($A142&lt;&gt;"")*(N$1&lt;&gt;""),IF(_xlfn.XLOOKUP(N$1,Attendance_sorted!$B141:$CW141,Attendance_sorted!$B141:$CW141,"nn")&lt;&gt;"nn","•",""),"")</f>
        <v/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>•</v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>•</v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/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/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/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>•</v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>•</v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>•</v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>•</v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/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>•</v>
      </c>
      <c r="K152" s="3" t="str">
        <f ca="1">IF(($A152&lt;&gt;"")*(K$1&lt;&gt;""),IF(_xlfn.XLOOKUP(K$1,Attendance_sorted!$B151:$CW151,Attendance_sorted!$B151:$CW151,"nn")&lt;&gt;"nn","•",""),"")</f>
        <v>•</v>
      </c>
      <c r="L152" s="3" t="str">
        <f ca="1">IF(($A152&lt;&gt;"")*(L$1&lt;&gt;""),IF(_xlfn.XLOOKUP(L$1,Attendance_sorted!$B151:$CW151,Attendance_sorted!$B151:$CW151,"nn")&lt;&gt;"nn","•",""),"")</f>
        <v>•</v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>•</v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>•</v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/>
      </c>
      <c r="L154" s="3" t="str">
        <f ca="1">IF(($A154&lt;&gt;"")*(L$1&lt;&gt;""),IF(_xlfn.XLOOKUP(L$1,Attendance_sorted!$B153:$CW153,Attendance_sorted!$B153:$CW153,"nn")&lt;&gt;"nn","•",""),"")</f>
        <v>•</v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/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>•</v>
      </c>
      <c r="C157" s="3" t="str">
        <f ca="1">IF(($A157&lt;&gt;"")*(C$1&lt;&gt;""),IF(_xlfn.XLOOKUP(C$1,Attendance_sorted!$B156:$CW156,Attendance_sorted!$B156:$CW156,"nn")&lt;&gt;"nn","•",""),"")</f>
        <v/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>•</v>
      </c>
      <c r="C159" s="3" t="str">
        <f ca="1">IF(($A159&lt;&gt;"")*(C$1&lt;&gt;""),IF(_xlfn.XLOOKUP(C$1,Attendance_sorted!$B158:$CW158,Attendance_sorted!$B158:$CW158,"nn")&lt;&gt;"nn","•",""),"")</f>
        <v>•</v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/>
      </c>
      <c r="F159" s="3" t="str">
        <f ca="1">IF(($A159&lt;&gt;"")*(F$1&lt;&gt;""),IF(_xlfn.XLOOKUP(F$1,Attendance_sorted!$B158:$CW158,Attendance_sorted!$B158:$CW158,"nn")&lt;&gt;"nn","•",""),"")</f>
        <v>•</v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/>
      </c>
      <c r="I159" s="3" t="str">
        <f ca="1">IF(($A159&lt;&gt;"")*(I$1&lt;&gt;""),IF(_xlfn.XLOOKUP(I$1,Attendance_sorted!$B158:$CW158,Attendance_sorted!$B158:$CW158,"nn")&lt;&gt;"nn","•",""),"")</f>
        <v>•</v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>•</v>
      </c>
      <c r="K163" s="3" t="str">
        <f ca="1">IF(($A163&lt;&gt;"")*(K$1&lt;&gt;""),IF(_xlfn.XLOOKUP(K$1,Attendance_sorted!$B162:$CW162,Attendance_sorted!$B162:$CW162,"nn")&lt;&gt;"nn","•",""),"")</f>
        <v/>
      </c>
      <c r="L163" s="3" t="str">
        <f ca="1">IF(($A163&lt;&gt;"")*(L$1&lt;&gt;""),IF(_xlfn.XLOOKUP(L$1,Attendance_sorted!$B162:$CW162,Attendance_sorted!$B162:$CW162,"nn")&lt;&gt;"nn","•",""),"")</f>
        <v>•</v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/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>•</v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>•</v>
      </c>
      <c r="C165" s="3" t="str">
        <f ca="1">IF(($A165&lt;&gt;"")*(C$1&lt;&gt;""),IF(_xlfn.XLOOKUP(C$1,Attendance_sorted!$B164:$CW164,Attendance_sorted!$B164:$CW164,"nn")&lt;&gt;"nn","•",""),"")</f>
        <v>•</v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/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/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>•</v>
      </c>
      <c r="E166" s="3" t="str">
        <f ca="1">IF(($A166&lt;&gt;"")*(E$1&lt;&gt;""),IF(_xlfn.XLOOKUP(E$1,Attendance_sorted!$B165:$CW165,Attendance_sorted!$B165:$CW165,"nn")&lt;&gt;"nn","•",""),"")</f>
        <v>•</v>
      </c>
      <c r="F166" s="3" t="str">
        <f ca="1">IF(($A166&lt;&gt;"")*(F$1&lt;&gt;""),IF(_xlfn.XLOOKUP(F$1,Attendance_sorted!$B165:$CW165,Attendance_sorted!$B165:$CW165,"nn")&lt;&gt;"nn","•",""),"")</f>
        <v/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>•</v>
      </c>
      <c r="I166" s="3" t="str">
        <f ca="1">IF(($A166&lt;&gt;"")*(I$1&lt;&gt;""),IF(_xlfn.XLOOKUP(I$1,Attendance_sorted!$B165:$CW165,Attendance_sorted!$B165:$CW165,"nn")&lt;&gt;"nn","•",""),"")</f>
        <v/>
      </c>
      <c r="J166" s="3" t="str">
        <f ca="1">IF(($A166&lt;&gt;"")*(J$1&lt;&gt;""),IF(_xlfn.XLOOKUP(J$1,Attendance_sorted!$B165:$CW165,Attendance_sorted!$B165:$CW165,"nn")&lt;&gt;"nn","•",""),"")</f>
        <v/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>•</v>
      </c>
      <c r="E167" s="3" t="str">
        <f ca="1">IF(($A167&lt;&gt;"")*(E$1&lt;&gt;""),IF(_xlfn.XLOOKUP(E$1,Attendance_sorted!$B166:$CW166,Attendance_sorted!$B166:$CW166,"nn")&lt;&gt;"nn","•",""),"")</f>
        <v>•</v>
      </c>
      <c r="F167" s="3" t="str">
        <f ca="1">IF(($A167&lt;&gt;"")*(F$1&lt;&gt;""),IF(_xlfn.XLOOKUP(F$1,Attendance_sorted!$B166:$CW166,Attendance_sorted!$B166:$CW166,"nn")&lt;&gt;"nn","•",""),"")</f>
        <v/>
      </c>
      <c r="G167" s="3" t="str">
        <f ca="1">IF(($A167&lt;&gt;"")*(G$1&lt;&gt;""),IF(_xlfn.XLOOKUP(G$1,Attendance_sorted!$B166:$CW166,Attendance_sorted!$B166:$CW166,"nn")&lt;&gt;"nn","•",""),"")</f>
        <v>•</v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>•</v>
      </c>
      <c r="E168" s="3" t="str">
        <f ca="1">IF(($A168&lt;&gt;"")*(E$1&lt;&gt;""),IF(_xlfn.XLOOKUP(E$1,Attendance_sorted!$B167:$CW167,Attendance_sorted!$B167:$CW167,"nn")&lt;&gt;"nn","•",""),"")</f>
        <v/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>•</v>
      </c>
      <c r="H168" s="3" t="str">
        <f ca="1">IF(($A168&lt;&gt;"")*(H$1&lt;&gt;""),IF(_xlfn.XLOOKUP(H$1,Attendance_sorted!$B167:$CW167,Attendance_sorted!$B167:$CW167,"nn")&lt;&gt;"nn","•",""),"")</f>
        <v/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>•</v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/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/>
      </c>
      <c r="C169" s="3" t="str">
        <f ca="1">IF(($A169&lt;&gt;"")*(C$1&lt;&gt;""),IF(_xlfn.XLOOKUP(C$1,Attendance_sorted!$B168:$CW168,Attendance_sorted!$B168:$CW168,"nn")&lt;&gt;"nn","•",""),"")</f>
        <v>•</v>
      </c>
      <c r="D169" s="3" t="str">
        <f ca="1">IF(($A169&lt;&gt;"")*(D$1&lt;&gt;""),IF(_xlfn.XLOOKUP(D$1,Attendance_sorted!$B168:$CW168,Attendance_sorted!$B168:$CW168,"nn")&lt;&gt;"nn","•",""),"")</f>
        <v>•</v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>•</v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/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>•</v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>•</v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>•</v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>•</v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>•</v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/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/>
      </c>
      <c r="K175" s="3" t="str">
        <f ca="1">IF(($A175&lt;&gt;"")*(K$1&lt;&gt;""),IF(_xlfn.XLOOKUP(K$1,Attendance_sorted!$B174:$CW174,Attendance_sorted!$B174:$CW174,"nn")&lt;&gt;"nn","•",""),"")</f>
        <v>•</v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>•</v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>•</v>
      </c>
      <c r="F176" s="3" t="str">
        <f ca="1">IF(($A176&lt;&gt;"")*(F$1&lt;&gt;""),IF(_xlfn.XLOOKUP(F$1,Attendance_sorted!$B175:$CW175,Attendance_sorted!$B175:$CW175,"nn")&lt;&gt;"nn","•",""),"")</f>
        <v/>
      </c>
      <c r="G176" s="3" t="str">
        <f ca="1">IF(($A176&lt;&gt;"")*(G$1&lt;&gt;""),IF(_xlfn.XLOOKUP(G$1,Attendance_sorted!$B175:$CW175,Attendance_sorted!$B175:$CW175,"nn")&lt;&gt;"nn","•",""),"")</f>
        <v/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>•</v>
      </c>
      <c r="C177" s="3" t="str">
        <f ca="1">IF(($A177&lt;&gt;"")*(C$1&lt;&gt;""),IF(_xlfn.XLOOKUP(C$1,Attendance_sorted!$B176:$CW176,Attendance_sorted!$B176:$CW176,"nn")&lt;&gt;"nn","•",""),"")</f>
        <v>•</v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/>
      </c>
      <c r="I177" s="3" t="str">
        <f ca="1">IF(($A177&lt;&gt;"")*(I$1&lt;&gt;""),IF(_xlfn.XLOOKUP(I$1,Attendance_sorted!$B176:$CW176,Attendance_sorted!$B176:$CW176,"nn")&lt;&gt;"nn","•",""),"")</f>
        <v>•</v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>•</v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>•</v>
      </c>
      <c r="J182" s="3" t="str">
        <f ca="1">IF(($A182&lt;&gt;"")*(J$1&lt;&gt;""),IF(_xlfn.XLOOKUP(J$1,Attendance_sorted!$B181:$CW181,Attendance_sorted!$B181:$CW181,"nn")&lt;&gt;"nn","•",""),"")</f>
        <v>•</v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>•</v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/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/>
      </c>
      <c r="F183" s="3" t="str">
        <f ca="1">IF(($A183&lt;&gt;"")*(F$1&lt;&gt;""),IF(_xlfn.XLOOKUP(F$1,Attendance_sorted!$B182:$CW182,Attendance_sorted!$B182:$CW182,"nn")&lt;&gt;"nn","•",""),"")</f>
        <v>•</v>
      </c>
      <c r="G183" s="3" t="str">
        <f ca="1">IF(($A183&lt;&gt;"")*(G$1&lt;&gt;""),IF(_xlfn.XLOOKUP(G$1,Attendance_sorted!$B182:$CW182,Attendance_sorted!$B182:$CW182,"nn")&lt;&gt;"nn","•",""),"")</f>
        <v>•</v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>•</v>
      </c>
      <c r="D184" s="3" t="str">
        <f ca="1">IF(($A184&lt;&gt;"")*(D$1&lt;&gt;""),IF(_xlfn.XLOOKUP(D$1,Attendance_sorted!$B183:$CW183,Attendance_sorted!$B183:$CW183,"nn")&lt;&gt;"nn","•",""),"")</f>
        <v/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/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/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>•</v>
      </c>
      <c r="C185" s="3" t="str">
        <f ca="1">IF(($A185&lt;&gt;"")*(C$1&lt;&gt;""),IF(_xlfn.XLOOKUP(C$1,Attendance_sorted!$B184:$CW184,Attendance_sorted!$B184:$CW184,"nn")&lt;&gt;"nn","•",""),"")</f>
        <v>•</v>
      </c>
      <c r="D185" s="3" t="str">
        <f ca="1">IF(($A185&lt;&gt;"")*(D$1&lt;&gt;""),IF(_xlfn.XLOOKUP(D$1,Attendance_sorted!$B184:$CW184,Attendance_sorted!$B184:$CW184,"nn")&lt;&gt;"nn","•",""),"")</f>
        <v>•</v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/>
      </c>
      <c r="H185" s="3" t="str">
        <f ca="1">IF(($A185&lt;&gt;"")*(H$1&lt;&gt;""),IF(_xlfn.XLOOKUP(H$1,Attendance_sorted!$B184:$CW184,Attendance_sorted!$B184:$CW184,"nn")&lt;&gt;"nn","•",""),"")</f>
        <v>•</v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>•</v>
      </c>
      <c r="C186" s="3" t="str">
        <f ca="1">IF(($A186&lt;&gt;"")*(C$1&lt;&gt;""),IF(_xlfn.XLOOKUP(C$1,Attendance_sorted!$B185:$CW185,Attendance_sorted!$B185:$CW185,"nn")&lt;&gt;"nn","•",""),"")</f>
        <v>•</v>
      </c>
      <c r="D186" s="3" t="str">
        <f ca="1">IF(($A186&lt;&gt;"")*(D$1&lt;&gt;""),IF(_xlfn.XLOOKUP(D$1,Attendance_sorted!$B185:$CW185,Attendance_sorted!$B185:$CW185,"nn")&lt;&gt;"nn","•",""),"")</f>
        <v/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>•</v>
      </c>
      <c r="G186" s="3" t="str">
        <f ca="1">IF(($A186&lt;&gt;"")*(G$1&lt;&gt;""),IF(_xlfn.XLOOKUP(G$1,Attendance_sorted!$B185:$CW185,Attendance_sorted!$B185:$CW185,"nn")&lt;&gt;"nn","•",""),"")</f>
        <v/>
      </c>
      <c r="H186" s="3" t="str">
        <f ca="1">IF(($A186&lt;&gt;"")*(H$1&lt;&gt;""),IF(_xlfn.XLOOKUP(H$1,Attendance_sorted!$B185:$CW185,Attendance_sorted!$B185:$CW185,"nn")&lt;&gt;"nn","•",""),"")</f>
        <v/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>•</v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/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/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/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>•</v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>•</v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>•</v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>•</v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>•</v>
      </c>
      <c r="C199" s="3" t="str">
        <f ca="1">IF(($A199&lt;&gt;"")*(C$1&lt;&gt;""),IF(_xlfn.XLOOKUP(C$1,Attendance_sorted!$B198:$CW198,Attendance_sorted!$B198:$CW198,"nn")&lt;&gt;"nn","•",""),"")</f>
        <v>•</v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>•</v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/>
      </c>
      <c r="J199" s="3" t="str">
        <f ca="1">IF(($A199&lt;&gt;"")*(J$1&lt;&gt;""),IF(_xlfn.XLOOKUP(J$1,Attendance_sorted!$B198:$CW198,Attendance_sorted!$B198:$CW198,"nn")&lt;&gt;"nn","•",""),"")</f>
        <v>•</v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/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>•</v>
      </c>
      <c r="F201" s="3" t="str">
        <f ca="1">IF(($A201&lt;&gt;"")*(F$1&lt;&gt;""),IF(_xlfn.XLOOKUP(F$1,Attendance_sorted!$B200:$CW200,Attendance_sorted!$B200:$CW200,"nn")&lt;&gt;"nn","•",""),"")</f>
        <v>•</v>
      </c>
      <c r="G201" s="3" t="str">
        <f ca="1">IF(($A201&lt;&gt;"")*(G$1&lt;&gt;""),IF(_xlfn.XLOOKUP(G$1,Attendance_sorted!$B200:$CW200,Attendance_sorted!$B200:$CW200,"nn")&lt;&gt;"nn","•",""),"")</f>
        <v>•</v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/>
      </c>
      <c r="J201" s="3" t="str">
        <f ca="1">IF(($A201&lt;&gt;"")*(J$1&lt;&gt;""),IF(_xlfn.XLOOKUP(J$1,Attendance_sorted!$B200:$CW200,Attendance_sorted!$B200:$CW200,"nn")&lt;&gt;"nn","•",""),"")</f>
        <v>•</v>
      </c>
      <c r="K201" s="3" t="str">
        <f ca="1">IF(($A201&lt;&gt;"")*(K$1&lt;&gt;""),IF(_xlfn.XLOOKUP(K$1,Attendance_sorted!$B200:$CW200,Attendance_sorted!$B200:$CW200,"nn")&lt;&gt;"nn","•",""),"")</f>
        <v/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>•</v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>•</v>
      </c>
      <c r="F203" s="3" t="str">
        <f ca="1">IF(($A203&lt;&gt;"")*(F$1&lt;&gt;""),IF(_xlfn.XLOOKUP(F$1,Attendance_sorted!$B202:$CW202,Attendance_sorted!$B202:$CW202,"nn")&lt;&gt;"nn","•",""),"")</f>
        <v>•</v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/>
      </c>
      <c r="I203" s="3" t="str">
        <f ca="1">IF(($A203&lt;&gt;"")*(I$1&lt;&gt;""),IF(_xlfn.XLOOKUP(I$1,Attendance_sorted!$B202:$CW202,Attendance_sorted!$B202:$CW202,"nn")&lt;&gt;"nn","•",""),"")</f>
        <v>•</v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/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>•</v>
      </c>
      <c r="D204" s="3" t="str">
        <f ca="1">IF(($A204&lt;&gt;"")*(D$1&lt;&gt;""),IF(_xlfn.XLOOKUP(D$1,Attendance_sorted!$B203:$CW203,Attendance_sorted!$B203:$CW203,"nn")&lt;&gt;"nn","•",""),"")</f>
        <v/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/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/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>•</v>
      </c>
      <c r="C205" s="3" t="str">
        <f ca="1">IF(($A205&lt;&gt;"")*(C$1&lt;&gt;""),IF(_xlfn.XLOOKUP(C$1,Attendance_sorted!$B204:$CW204,Attendance_sorted!$B204:$CW204,"nn")&lt;&gt;"nn","•",""),"")</f>
        <v/>
      </c>
      <c r="D205" s="3" t="str">
        <f ca="1">IF(($A205&lt;&gt;"")*(D$1&lt;&gt;""),IF(_xlfn.XLOOKUP(D$1,Attendance_sorted!$B204:$CW204,Attendance_sorted!$B204:$CW204,"nn")&lt;&gt;"nn","•",""),"")</f>
        <v>•</v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/>
      </c>
      <c r="G205" s="3" t="str">
        <f ca="1">IF(($A205&lt;&gt;"")*(G$1&lt;&gt;""),IF(_xlfn.XLOOKUP(G$1,Attendance_sorted!$B204:$CW204,Attendance_sorted!$B204:$CW204,"nn")&lt;&gt;"nn","•",""),"")</f>
        <v>•</v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>•</v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>•</v>
      </c>
      <c r="G206" s="3" t="str">
        <f ca="1">IF(($A206&lt;&gt;"")*(G$1&lt;&gt;""),IF(_xlfn.XLOOKUP(G$1,Attendance_sorted!$B205:$CW205,Attendance_sorted!$B205:$CW205,"nn")&lt;&gt;"nn","•",""),"")</f>
        <v/>
      </c>
      <c r="H206" s="3" t="str">
        <f ca="1">IF(($A206&lt;&gt;"")*(H$1&lt;&gt;""),IF(_xlfn.XLOOKUP(H$1,Attendance_sorted!$B205:$CW205,Attendance_sorted!$B205:$CW205,"nn")&lt;&gt;"nn","•",""),"")</f>
        <v/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>•</v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/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/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>•</v>
      </c>
      <c r="H208" s="3" t="str">
        <f ca="1">IF(($A208&lt;&gt;"")*(H$1&lt;&gt;""),IF(_xlfn.XLOOKUP(H$1,Attendance_sorted!$B207:$CW207,Attendance_sorted!$B207:$CW207,"nn")&lt;&gt;"nn","•",""),"")</f>
        <v/>
      </c>
      <c r="I208" s="3" t="str">
        <f ca="1">IF(($A208&lt;&gt;"")*(I$1&lt;&gt;""),IF(_xlfn.XLOOKUP(I$1,Attendance_sorted!$B207:$CW207,Attendance_sorted!$B207:$CW207,"nn")&lt;&gt;"nn","•",""),"")</f>
        <v>•</v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/>
      </c>
      <c r="L208" s="3" t="str">
        <f ca="1">IF(($A208&lt;&gt;"")*(L$1&lt;&gt;""),IF(_xlfn.XLOOKUP(L$1,Attendance_sorted!$B207:$CW207,Attendance_sorted!$B207:$CW207,"nn")&lt;&gt;"nn","•",""),"")</f>
        <v>•</v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/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>•</v>
      </c>
      <c r="C211" s="3" t="str">
        <f ca="1">IF(($A211&lt;&gt;"")*(C$1&lt;&gt;""),IF(_xlfn.XLOOKUP(C$1,Attendance_sorted!$B210:$CW210,Attendance_sorted!$B210:$CW210,"nn")&lt;&gt;"nn","•",""),"")</f>
        <v/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>•</v>
      </c>
      <c r="F211" s="3" t="str">
        <f ca="1">IF(($A211&lt;&gt;"")*(F$1&lt;&gt;""),IF(_xlfn.XLOOKUP(F$1,Attendance_sorted!$B210:$CW210,Attendance_sorted!$B210:$CW210,"nn")&lt;&gt;"nn","•",""),"")</f>
        <v/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>•</v>
      </c>
      <c r="L211" s="3" t="str">
        <f ca="1">IF(($A211&lt;&gt;"")*(L$1&lt;&gt;""),IF(_xlfn.XLOOKUP(L$1,Attendance_sorted!$B210:$CW210,Attendance_sorted!$B210:$CW210,"nn")&lt;&gt;"nn","•",""),"")</f>
        <v/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>•</v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>•</v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>•</v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/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>•</v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>•</v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>•</v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>•</v>
      </c>
      <c r="K215" s="3" t="str">
        <f ca="1">IF(($A215&lt;&gt;"")*(K$1&lt;&gt;""),IF(_xlfn.XLOOKUP(K$1,Attendance_sorted!$B214:$CW214,Attendance_sorted!$B214:$CW214,"nn")&lt;&gt;"nn","•",""),"")</f>
        <v>•</v>
      </c>
      <c r="L215" s="3" t="str">
        <f ca="1">IF(($A215&lt;&gt;"")*(L$1&lt;&gt;""),IF(_xlfn.XLOOKUP(L$1,Attendance_sorted!$B214:$CW214,Attendance_sorted!$B214:$CW214,"nn")&lt;&gt;"nn","•",""),"")</f>
        <v/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>•</v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>•</v>
      </c>
      <c r="K218" s="3" t="str">
        <f ca="1">IF(($A218&lt;&gt;"")*(K$1&lt;&gt;""),IF(_xlfn.XLOOKUP(K$1,Attendance_sorted!$B217:$CW217,Attendance_sorted!$B217:$CW217,"nn")&lt;&gt;"nn","•",""),"")</f>
        <v>•</v>
      </c>
      <c r="L218" s="3" t="str">
        <f ca="1">IF(($A218&lt;&gt;"")*(L$1&lt;&gt;""),IF(_xlfn.XLOOKUP(L$1,Attendance_sorted!$B217:$CW217,Attendance_sorted!$B217:$CW217,"nn")&lt;&gt;"nn","•",""),"")</f>
        <v/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>•</v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>•</v>
      </c>
      <c r="G220" s="3" t="str">
        <f ca="1">IF(($A220&lt;&gt;"")*(G$1&lt;&gt;""),IF(_xlfn.XLOOKUP(G$1,Attendance_sorted!$B219:$CW219,Attendance_sorted!$B219:$CW219,"nn")&lt;&gt;"nn","•",""),"")</f>
        <v>•</v>
      </c>
      <c r="H220" s="3" t="str">
        <f ca="1">IF(($A220&lt;&gt;"")*(H$1&lt;&gt;""),IF(_xlfn.XLOOKUP(H$1,Attendance_sorted!$B219:$CW219,Attendance_sorted!$B219:$CW219,"nn")&lt;&gt;"nn","•",""),"")</f>
        <v/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/>
      </c>
      <c r="L220" s="3" t="str">
        <f ca="1">IF(($A220&lt;&gt;"")*(L$1&lt;&gt;""),IF(_xlfn.XLOOKUP(L$1,Attendance_sorted!$B219:$CW219,Attendance_sorted!$B219:$CW219,"nn")&lt;&gt;"nn","•",""),"")</f>
        <v/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>•</v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>•</v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/>
      </c>
      <c r="I221" s="3" t="str">
        <f ca="1">IF(($A221&lt;&gt;"")*(I$1&lt;&gt;""),IF(_xlfn.XLOOKUP(I$1,Attendance_sorted!$B220:$CW220,Attendance_sorted!$B220:$CW220,"nn")&lt;&gt;"nn","•",""),"")</f>
        <v>•</v>
      </c>
      <c r="J221" s="3" t="str">
        <f ca="1">IF(($A221&lt;&gt;"")*(J$1&lt;&gt;""),IF(_xlfn.XLOOKUP(J$1,Attendance_sorted!$B220:$CW220,Attendance_sorted!$B220:$CW220,"nn")&lt;&gt;"nn","•",""),"")</f>
        <v>•</v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>•</v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>•</v>
      </c>
      <c r="G223" s="3" t="str">
        <f ca="1">IF(($A223&lt;&gt;"")*(G$1&lt;&gt;""),IF(_xlfn.XLOOKUP(G$1,Attendance_sorted!$B222:$CW222,Attendance_sorted!$B222:$CW222,"nn")&lt;&gt;"nn","•",""),"")</f>
        <v>•</v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>•</v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>•</v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>•</v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>•</v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/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>•</v>
      </c>
      <c r="F229" s="3" t="str">
        <f ca="1">IF(($A229&lt;&gt;"")*(F$1&lt;&gt;""),IF(_xlfn.XLOOKUP(F$1,Attendance_sorted!$B228:$CW228,Attendance_sorted!$B228:$CW228,"nn")&lt;&gt;"nn","•",""),"")</f>
        <v>•</v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>•</v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/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>•</v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>•</v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>•</v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>•</v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/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>•</v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>•</v>
      </c>
      <c r="C239" s="3" t="str">
        <f ca="1">IF(($A239&lt;&gt;"")*(C$1&lt;&gt;""),IF(_xlfn.XLOOKUP(C$1,Attendance_sorted!$B238:$CW238,Attendance_sorted!$B238:$CW238,"nn")&lt;&gt;"nn","•",""),"")</f>
        <v>•</v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>•</v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>•</v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>•</v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/>
      </c>
      <c r="E241" s="3" t="str">
        <f ca="1">IF(($A241&lt;&gt;"")*(E$1&lt;&gt;""),IF(_xlfn.XLOOKUP(E$1,Attendance_sorted!$B240:$CW240,Attendance_sorted!$B240:$CW240,"nn")&lt;&gt;"nn","•",""),"")</f>
        <v>•</v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>•</v>
      </c>
      <c r="J241" s="3" t="str">
        <f ca="1">IF(($A241&lt;&gt;"")*(J$1&lt;&gt;""),IF(_xlfn.XLOOKUP(J$1,Attendance_sorted!$B240:$CW240,Attendance_sorted!$B240:$CW240,"nn")&lt;&gt;"nn","•",""),"")</f>
        <v>•</v>
      </c>
      <c r="K241" s="3" t="str">
        <f ca="1">IF(($A241&lt;&gt;"")*(K$1&lt;&gt;""),IF(_xlfn.XLOOKUP(K$1,Attendance_sorted!$B240:$CW240,Attendance_sorted!$B240:$CW240,"nn")&lt;&gt;"nn","•",""),"")</f>
        <v>•</v>
      </c>
      <c r="L241" s="3" t="str">
        <f ca="1">IF(($A241&lt;&gt;"")*(L$1&lt;&gt;""),IF(_xlfn.XLOOKUP(L$1,Attendance_sorted!$B240:$CW240,Attendance_sorted!$B240:$CW240,"nn")&lt;&gt;"nn","•",""),"")</f>
        <v/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>•</v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>•</v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>•</v>
      </c>
      <c r="F245" s="3" t="str">
        <f ca="1">IF(($A245&lt;&gt;"")*(F$1&lt;&gt;""),IF(_xlfn.XLOOKUP(F$1,Attendance_sorted!$B244:$CW244,Attendance_sorted!$B244:$CW244,"nn")&lt;&gt;"nn","•",""),"")</f>
        <v>•</v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>•</v>
      </c>
      <c r="J245" s="3" t="str">
        <f ca="1">IF(($A245&lt;&gt;"")*(J$1&lt;&gt;""),IF(_xlfn.XLOOKUP(J$1,Attendance_sorted!$B244:$CW244,Attendance_sorted!$B244:$CW244,"nn")&lt;&gt;"nn","•",""),"")</f>
        <v>•</v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>•</v>
      </c>
      <c r="F248" s="3" t="str">
        <f ca="1">IF(($A248&lt;&gt;"")*(F$1&lt;&gt;""),IF(_xlfn.XLOOKUP(F$1,Attendance_sorted!$B247:$CW247,Attendance_sorted!$B247:$CW247,"nn")&lt;&gt;"nn","•",""),"")</f>
        <v>•</v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>•</v>
      </c>
      <c r="J248" s="3" t="str">
        <f ca="1">IF(($A248&lt;&gt;"")*(J$1&lt;&gt;""),IF(_xlfn.XLOOKUP(J$1,Attendance_sorted!$B247:$CW247,Attendance_sorted!$B247:$CW247,"nn")&lt;&gt;"nn","•",""),"")</f>
        <v/>
      </c>
      <c r="K248" s="3" t="str">
        <f ca="1">IF(($A248&lt;&gt;"")*(K$1&lt;&gt;""),IF(_xlfn.XLOOKUP(K$1,Attendance_sorted!$B247:$CW247,Attendance_sorted!$B247:$CW247,"nn")&lt;&gt;"nn","•",""),"")</f>
        <v/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>•</v>
      </c>
      <c r="C249" s="3" t="str">
        <f ca="1">IF(($A249&lt;&gt;"")*(C$1&lt;&gt;""),IF(_xlfn.XLOOKUP(C$1,Attendance_sorted!$B248:$CW248,Attendance_sorted!$B248:$CW248,"nn")&lt;&gt;"nn","•",""),"")</f>
        <v>•</v>
      </c>
      <c r="D249" s="3" t="str">
        <f ca="1">IF(($A249&lt;&gt;"")*(D$1&lt;&gt;""),IF(_xlfn.XLOOKUP(D$1,Attendance_sorted!$B248:$CW248,Attendance_sorted!$B248:$CW248,"nn")&lt;&gt;"nn","•",""),"")</f>
        <v/>
      </c>
      <c r="E249" s="3" t="str">
        <f ca="1">IF(($A249&lt;&gt;"")*(E$1&lt;&gt;""),IF(_xlfn.XLOOKUP(E$1,Attendance_sorted!$B248:$CW248,Attendance_sorted!$B248:$CW248,"nn")&lt;&gt;"nn","•",""),"")</f>
        <v>•</v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>•</v>
      </c>
      <c r="K249" s="3" t="str">
        <f ca="1">IF(($A249&lt;&gt;"")*(K$1&lt;&gt;""),IF(_xlfn.XLOOKUP(K$1,Attendance_sorted!$B248:$CW248,Attendance_sorted!$B248:$CW248,"nn")&lt;&gt;"nn","•",""),"")</f>
        <v>•</v>
      </c>
      <c r="L249" s="3" t="str">
        <f ca="1">IF(($A249&lt;&gt;"")*(L$1&lt;&gt;""),IF(_xlfn.XLOOKUP(L$1,Attendance_sorted!$B248:$CW248,Attendance_sorted!$B248:$CW248,"nn")&lt;&gt;"nn","•",""),"")</f>
        <v/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>•</v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>•</v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/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>•</v>
      </c>
      <c r="C251" s="3" t="str">
        <f ca="1">IF(($A251&lt;&gt;"")*(C$1&lt;&gt;""),IF(_xlfn.XLOOKUP(C$1,Attendance_sorted!$B250:$CW250,Attendance_sorted!$B250:$CW250,"nn")&lt;&gt;"nn","•",""),"")</f>
        <v/>
      </c>
      <c r="D251" s="3" t="str">
        <f ca="1">IF(($A251&lt;&gt;"")*(D$1&lt;&gt;""),IF(_xlfn.XLOOKUP(D$1,Attendance_sorted!$B250:$CW250,Attendance_sorted!$B250:$CW250,"nn")&lt;&gt;"nn","•",""),"")</f>
        <v/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>•</v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>•</v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>•</v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/>
      </c>
      <c r="E252" s="3" t="str">
        <f ca="1">IF(($A252&lt;&gt;"")*(E$1&lt;&gt;""),IF(_xlfn.XLOOKUP(E$1,Attendance_sorted!$B251:$CW251,Attendance_sorted!$B251:$CW251,"nn")&lt;&gt;"nn","•",""),"")</f>
        <v>•</v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/>
      </c>
      <c r="H252" s="3" t="str">
        <f ca="1">IF(($A252&lt;&gt;"")*(H$1&lt;&gt;""),IF(_xlfn.XLOOKUP(H$1,Attendance_sorted!$B251:$CW251,Attendance_sorted!$B251:$CW251,"nn")&lt;&gt;"nn","•",""),"")</f>
        <v>•</v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/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>•</v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>•</v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>•</v>
      </c>
      <c r="L253" s="3" t="str">
        <f ca="1">IF(($A253&lt;&gt;"")*(L$1&lt;&gt;""),IF(_xlfn.XLOOKUP(L$1,Attendance_sorted!$B252:$CW252,Attendance_sorted!$B252:$CW252,"nn")&lt;&gt;"nn","•",""),"")</f>
        <v>•</v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/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>•</v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>•</v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/>
      </c>
      <c r="K258" s="3" t="str">
        <f ca="1">IF(($A258&lt;&gt;"")*(K$1&lt;&gt;""),IF(_xlfn.XLOOKUP(K$1,Attendance_sorted!$B257:$CW257,Attendance_sorted!$B257:$CW257,"nn")&lt;&gt;"nn","•",""),"")</f>
        <v>•</v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/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>•</v>
      </c>
      <c r="C259" s="3" t="str">
        <f ca="1">IF(($A259&lt;&gt;"")*(C$1&lt;&gt;""),IF(_xlfn.XLOOKUP(C$1,Attendance_sorted!$B258:$CW258,Attendance_sorted!$B258:$CW258,"nn")&lt;&gt;"nn","•",""),"")</f>
        <v>•</v>
      </c>
      <c r="D259" s="3" t="str">
        <f ca="1">IF(($A259&lt;&gt;"")*(D$1&lt;&gt;""),IF(_xlfn.XLOOKUP(D$1,Attendance_sorted!$B258:$CW258,Attendance_sorted!$B258:$CW258,"nn")&lt;&gt;"nn","•",""),"")</f>
        <v>•</v>
      </c>
      <c r="E259" s="3" t="str">
        <f ca="1">IF(($A259&lt;&gt;"")*(E$1&lt;&gt;""),IF(_xlfn.XLOOKUP(E$1,Attendance_sorted!$B258:$CW258,Attendance_sorted!$B258:$CW258,"nn")&lt;&gt;"nn","•",""),"")</f>
        <v>•</v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/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>•</v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>•</v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>•</v>
      </c>
      <c r="K265" s="3" t="str">
        <f ca="1">IF(($A265&lt;&gt;"")*(K$1&lt;&gt;""),IF(_xlfn.XLOOKUP(K$1,Attendance_sorted!$B264:$CW264,Attendance_sorted!$B264:$CW264,"nn")&lt;&gt;"nn","•",""),"")</f>
        <v>•</v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>•</v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>•</v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/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>•</v>
      </c>
      <c r="H268" s="3" t="str">
        <f ca="1">IF(($A268&lt;&gt;"")*(H$1&lt;&gt;""),IF(_xlfn.XLOOKUP(H$1,Attendance_sorted!$B267:$CW267,Attendance_sorted!$B267:$CW267,"nn")&lt;&gt;"nn","•",""),"")</f>
        <v>•</v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/>
      </c>
      <c r="K268" s="3" t="str">
        <f ca="1">IF(($A268&lt;&gt;"")*(K$1&lt;&gt;""),IF(_xlfn.XLOOKUP(K$1,Attendance_sorted!$B267:$CW267,Attendance_sorted!$B267:$CW267,"nn")&lt;&gt;"nn","•",""),"")</f>
        <v>•</v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/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>•</v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/>
      </c>
      <c r="E269" s="3" t="str">
        <f ca="1">IF(($A269&lt;&gt;"")*(E$1&lt;&gt;""),IF(_xlfn.XLOOKUP(E$1,Attendance_sorted!$B268:$CW268,Attendance_sorted!$B268:$CW268,"nn")&lt;&gt;"nn","•",""),"")</f>
        <v/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/>
      </c>
      <c r="I269" s="3" t="str">
        <f ca="1">IF(($A269&lt;&gt;"")*(I$1&lt;&gt;""),IF(_xlfn.XLOOKUP(I$1,Attendance_sorted!$B268:$CW268,Attendance_sorted!$B268:$CW268,"nn")&lt;&gt;"nn","•",""),"")</f>
        <v>•</v>
      </c>
      <c r="J269" s="3" t="str">
        <f ca="1">IF(($A269&lt;&gt;"")*(J$1&lt;&gt;""),IF(_xlfn.XLOOKUP(J$1,Attendance_sorted!$B268:$CW268,Attendance_sorted!$B268:$CW268,"nn")&lt;&gt;"nn","•",""),"")</f>
        <v>•</v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>•</v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/>
      </c>
      <c r="E270" s="3" t="str">
        <f ca="1">IF(($A270&lt;&gt;"")*(E$1&lt;&gt;""),IF(_xlfn.XLOOKUP(E$1,Attendance_sorted!$B269:$CW269,Attendance_sorted!$B269:$CW269,"nn")&lt;&gt;"nn","•",""),"")</f>
        <v>•</v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>•</v>
      </c>
      <c r="K270" s="3" t="str">
        <f ca="1">IF(($A270&lt;&gt;"")*(K$1&lt;&gt;""),IF(_xlfn.XLOOKUP(K$1,Attendance_sorted!$B269:$CW269,Attendance_sorted!$B269:$CW269,"nn")&lt;&gt;"nn","•",""),"")</f>
        <v/>
      </c>
      <c r="L270" s="3" t="str">
        <f ca="1">IF(($A270&lt;&gt;"")*(L$1&lt;&gt;""),IF(_xlfn.XLOOKUP(L$1,Attendance_sorted!$B269:$CW269,Attendance_sorted!$B269:$CW269,"nn")&lt;&gt;"nn","•",""),"")</f>
        <v/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>•</v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>•</v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/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/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>•</v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>•</v>
      </c>
      <c r="F272" s="3" t="str">
        <f ca="1">IF(($A272&lt;&gt;"")*(F$1&lt;&gt;""),IF(_xlfn.XLOOKUP(F$1,Attendance_sorted!$B271:$CW271,Attendance_sorted!$B271:$CW271,"nn")&lt;&gt;"nn","•",""),"")</f>
        <v>•</v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/>
      </c>
      <c r="I272" s="3" t="str">
        <f ca="1">IF(($A272&lt;&gt;"")*(I$1&lt;&gt;""),IF(_xlfn.XLOOKUP(I$1,Attendance_sorted!$B271:$CW271,Attendance_sorted!$B271:$CW271,"nn")&lt;&gt;"nn","•",""),"")</f>
        <v/>
      </c>
      <c r="J272" s="3" t="str">
        <f ca="1">IF(($A272&lt;&gt;"")*(J$1&lt;&gt;""),IF(_xlfn.XLOOKUP(J$1,Attendance_sorted!$B271:$CW271,Attendance_sorted!$B271:$CW271,"nn")&lt;&gt;"nn","•",""),"")</f>
        <v>•</v>
      </c>
      <c r="K272" s="3" t="str">
        <f ca="1">IF(($A272&lt;&gt;"")*(K$1&lt;&gt;""),IF(_xlfn.XLOOKUP(K$1,Attendance_sorted!$B271:$CW271,Attendance_sorted!$B271:$CW271,"nn")&lt;&gt;"nn","•",""),"")</f>
        <v>•</v>
      </c>
      <c r="L272" s="3" t="str">
        <f ca="1">IF(($A272&lt;&gt;"")*(L$1&lt;&gt;""),IF(_xlfn.XLOOKUP(L$1,Attendance_sorted!$B271:$CW271,Attendance_sorted!$B271:$CW271,"nn")&lt;&gt;"nn","•",""),"")</f>
        <v/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>•</v>
      </c>
      <c r="G273" s="3" t="str">
        <f ca="1">IF(($A273&lt;&gt;"")*(G$1&lt;&gt;""),IF(_xlfn.XLOOKUP(G$1,Attendance_sorted!$B272:$CW272,Attendance_sorted!$B272:$CW272,"nn")&lt;&gt;"nn","•",""),"")</f>
        <v>•</v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>•</v>
      </c>
      <c r="K273" s="3" t="str">
        <f ca="1">IF(($A273&lt;&gt;"")*(K$1&lt;&gt;""),IF(_xlfn.XLOOKUP(K$1,Attendance_sorted!$B272:$CW272,Attendance_sorted!$B272:$CW272,"nn")&lt;&gt;"nn","•",""),"")</f>
        <v/>
      </c>
      <c r="L273" s="3" t="str">
        <f ca="1">IF(($A273&lt;&gt;"")*(L$1&lt;&gt;""),IF(_xlfn.XLOOKUP(L$1,Attendance_sorted!$B272:$CW272,Attendance_sorted!$B272:$CW272,"nn")&lt;&gt;"nn","•",""),"")</f>
        <v/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>•</v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>•</v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/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>•</v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>•</v>
      </c>
      <c r="C276" s="3" t="str">
        <f ca="1">IF(($A276&lt;&gt;"")*(C$1&lt;&gt;""),IF(_xlfn.XLOOKUP(C$1,Attendance_sorted!$B275:$CW275,Attendance_sorted!$B275:$CW275,"nn")&lt;&gt;"nn","•",""),"")</f>
        <v/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>•</v>
      </c>
      <c r="F276" s="3" t="str">
        <f ca="1">IF(($A276&lt;&gt;"")*(F$1&lt;&gt;""),IF(_xlfn.XLOOKUP(F$1,Attendance_sorted!$B275:$CW275,Attendance_sorted!$B275:$CW275,"nn")&lt;&gt;"nn","•",""),"")</f>
        <v/>
      </c>
      <c r="G276" s="3" t="str">
        <f ca="1">IF(($A276&lt;&gt;"")*(G$1&lt;&gt;""),IF(_xlfn.XLOOKUP(G$1,Attendance_sorted!$B275:$CW275,Attendance_sorted!$B275:$CW275,"nn")&lt;&gt;"nn","•",""),"")</f>
        <v/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>•</v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>•</v>
      </c>
      <c r="L276" s="3" t="str">
        <f ca="1">IF(($A276&lt;&gt;"")*(L$1&lt;&gt;""),IF(_xlfn.XLOOKUP(L$1,Attendance_sorted!$B275:$CW275,Attendance_sorted!$B275:$CW275,"nn")&lt;&gt;"nn","•",""),"")</f>
        <v>•</v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/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>•</v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/>
      </c>
      <c r="G277" s="3" t="str">
        <f ca="1">IF(($A277&lt;&gt;"")*(G$1&lt;&gt;""),IF(_xlfn.XLOOKUP(G$1,Attendance_sorted!$B276:$CW276,Attendance_sorted!$B276:$CW276,"nn")&lt;&gt;"nn","•",""),"")</f>
        <v>•</v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>•</v>
      </c>
      <c r="K278" s="3" t="str">
        <f ca="1">IF(($A278&lt;&gt;"")*(K$1&lt;&gt;""),IF(_xlfn.XLOOKUP(K$1,Attendance_sorted!$B277:$CW277,Attendance_sorted!$B277:$CW277,"nn")&lt;&gt;"nn","•",""),"")</f>
        <v>•</v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>•</v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>•</v>
      </c>
      <c r="G279" s="3" t="str">
        <f ca="1">IF(($A279&lt;&gt;"")*(G$1&lt;&gt;""),IF(_xlfn.XLOOKUP(G$1,Attendance_sorted!$B278:$CW278,Attendance_sorted!$B278:$CW278,"nn")&lt;&gt;"nn","•",""),"")</f>
        <v>•</v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>•</v>
      </c>
      <c r="L279" s="3" t="str">
        <f ca="1">IF(($A279&lt;&gt;"")*(L$1&lt;&gt;""),IF(_xlfn.XLOOKUP(L$1,Attendance_sorted!$B278:$CW278,Attendance_sorted!$B278:$CW278,"nn")&lt;&gt;"nn","•",""),"")</f>
        <v>•</v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>•</v>
      </c>
      <c r="J281" s="3" t="str">
        <f ca="1">IF(($A281&lt;&gt;"")*(J$1&lt;&gt;""),IF(_xlfn.XLOOKUP(J$1,Attendance_sorted!$B280:$CW280,Attendance_sorted!$B280:$CW280,"nn")&lt;&gt;"nn","•",""),"")</f>
        <v>•</v>
      </c>
      <c r="K281" s="3" t="str">
        <f ca="1">IF(($A281&lt;&gt;"")*(K$1&lt;&gt;""),IF(_xlfn.XLOOKUP(K$1,Attendance_sorted!$B280:$CW280,Attendance_sorted!$B280:$CW280,"nn")&lt;&gt;"nn","•",""),"")</f>
        <v>•</v>
      </c>
      <c r="L281" s="3" t="str">
        <f ca="1">IF(($A281&lt;&gt;"")*(L$1&lt;&gt;""),IF(_xlfn.XLOOKUP(L$1,Attendance_sorted!$B280:$CW280,Attendance_sorted!$B280:$CW280,"nn")&lt;&gt;"nn","•",""),"")</f>
        <v>•</v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/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>•</v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>•</v>
      </c>
      <c r="F282" s="3" t="str">
        <f ca="1">IF(($A282&lt;&gt;"")*(F$1&lt;&gt;""),IF(_xlfn.XLOOKUP(F$1,Attendance_sorted!$B281:$CW281,Attendance_sorted!$B281:$CW281,"nn")&lt;&gt;"nn","•",""),"")</f>
        <v>•</v>
      </c>
      <c r="G282" s="3" t="str">
        <f ca="1">IF(($A282&lt;&gt;"")*(G$1&lt;&gt;""),IF(_xlfn.XLOOKUP(G$1,Attendance_sorted!$B281:$CW281,Attendance_sorted!$B281:$CW281,"nn")&lt;&gt;"nn","•",""),"")</f>
        <v/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>•</v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>•</v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>•</v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>•</v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>•</v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>•</v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>•</v>
      </c>
      <c r="G286" s="3" t="str">
        <f ca="1">IF(($A286&lt;&gt;"")*(G$1&lt;&gt;""),IF(_xlfn.XLOOKUP(G$1,Attendance_sorted!$B285:$CW285,Attendance_sorted!$B285:$CW285,"nn")&lt;&gt;"nn","•",""),"")</f>
        <v>•</v>
      </c>
      <c r="H286" s="3" t="str">
        <f ca="1">IF(($A286&lt;&gt;"")*(H$1&lt;&gt;""),IF(_xlfn.XLOOKUP(H$1,Attendance_sorted!$B285:$CW285,Attendance_sorted!$B285:$CW285,"nn")&lt;&gt;"nn","•",""),"")</f>
        <v/>
      </c>
      <c r="I286" s="3" t="str">
        <f ca="1">IF(($A286&lt;&gt;"")*(I$1&lt;&gt;""),IF(_xlfn.XLOOKUP(I$1,Attendance_sorted!$B285:$CW285,Attendance_sorted!$B285:$CW285,"nn")&lt;&gt;"nn","•",""),"")</f>
        <v>•</v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/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>•</v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/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>•</v>
      </c>
      <c r="F291" s="3" t="str">
        <f ca="1">IF(($A291&lt;&gt;"")*(F$1&lt;&gt;""),IF(_xlfn.XLOOKUP(F$1,Attendance_sorted!$B290:$CW290,Attendance_sorted!$B290:$CW290,"nn")&lt;&gt;"nn","•",""),"")</f>
        <v>•</v>
      </c>
      <c r="G291" s="3" t="str">
        <f ca="1">IF(($A291&lt;&gt;"")*(G$1&lt;&gt;""),IF(_xlfn.XLOOKUP(G$1,Attendance_sorted!$B290:$CW290,Attendance_sorted!$B290:$CW290,"nn")&lt;&gt;"nn","•",""),"")</f>
        <v>•</v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>•</v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>•</v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/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>•</v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>•</v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>•</v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>•</v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>•</v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>•</v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36"/>
      <c r="B1" s="36" cm="1">
        <f t="array" aca="1" ref="B1:CW1" ca="1">TRANSPOSE(Fridays!A1:A100)</f>
        <v>45289</v>
      </c>
      <c r="C1" s="36">
        <f ca="1"/>
        <v>45282</v>
      </c>
      <c r="D1" s="36">
        <f ca="1"/>
        <v>45275</v>
      </c>
      <c r="E1" s="36">
        <f ca="1"/>
        <v>45268</v>
      </c>
      <c r="F1" s="36">
        <f ca="1"/>
        <v>45261</v>
      </c>
      <c r="G1" s="36">
        <f ca="1"/>
        <v>45254</v>
      </c>
      <c r="H1" s="36">
        <f ca="1"/>
        <v>45247</v>
      </c>
      <c r="I1" s="36">
        <f ca="1"/>
        <v>45240</v>
      </c>
      <c r="J1" s="36">
        <f ca="1"/>
        <v>45233</v>
      </c>
      <c r="K1" s="36">
        <f ca="1"/>
        <v>45226</v>
      </c>
      <c r="L1" s="36">
        <f ca="1"/>
        <v>45219</v>
      </c>
      <c r="M1" s="36">
        <f ca="1"/>
        <v>45212</v>
      </c>
      <c r="N1" s="36">
        <f ca="1"/>
        <v>45205</v>
      </c>
      <c r="O1" s="36">
        <f ca="1"/>
        <v>45198</v>
      </c>
      <c r="P1" s="36">
        <f ca="1"/>
        <v>45191</v>
      </c>
      <c r="Q1" s="36" t="str">
        <f ca="1"/>
        <v/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8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>•</v>
      </c>
      <c r="C2" s="3" t="str">
        <f ca="1">IF(($A2&lt;&gt;"")*(C$1&lt;&gt;""),IF(_xlfn.XLOOKUP(C$1,Attendance_sorted_S!$B1:$CW1,Attendance_sorted_S!$B1:$CW1,"nn")&lt;&gt;"nn","•",""),"")</f>
        <v>•</v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/>
      </c>
      <c r="F2" s="3" t="str">
        <f ca="1">IF(($A2&lt;&gt;"")*(F$1&lt;&gt;""),IF(_xlfn.XLOOKUP(F$1,Attendance_sorted_S!$B1:$CW1,Attendance_sorted_S!$B1:$CW1,"nn")&lt;&gt;"nn","•",""),"")</f>
        <v>•</v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/>
      </c>
      <c r="J2" s="3" t="str">
        <f ca="1">IF(($A2&lt;&gt;"")*(J$1&lt;&gt;""),IF(_xlfn.XLOOKUP(J$1,Attendance_sorted_S!$B1:$CW1,Attendance_sorted_S!$B1:$CW1,"nn")&lt;&gt;"nn","•",""),"")</f>
        <v>•</v>
      </c>
      <c r="K2" s="3" t="str">
        <f ca="1">IF(($A2&lt;&gt;"")*(K$1&lt;&gt;""),IF(_xlfn.XLOOKUP(K$1,Attendance_sorted_S!$B1:$CW1,Attendance_sorted_S!$B1:$CW1,"nn")&lt;&gt;"nn","•",""),"")</f>
        <v/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/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/>
      </c>
      <c r="P4" s="3" t="str">
        <f ca="1">IF(($A4&lt;&gt;"")*(P$1&lt;&gt;""),IF(_xlfn.XLOOKUP(P$1,Attendance_sorted_S!$B3:$CW3,Attendance_sorted_S!$B3:$CW3,"nn")&lt;&gt;"nn","•",""),"")</f>
        <v/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>•</v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/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/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/>
      </c>
      <c r="Q5" s="3" t="str">
        <f ca="1">IF(($A5&lt;&gt;"")*(Q$1&lt;&gt;""),IF(_xlfn.XLOOKUP(Q$1,Attendance_sorted_S!$B4:$CW4,Attendance_sorted_S!$B4:$CW4,"nn")&lt;&gt;"nn","•",""),"")</f>
        <v/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>•</v>
      </c>
      <c r="D6" s="3" t="str">
        <f ca="1">IF(($A6&lt;&gt;"")*(D$1&lt;&gt;""),IF(_xlfn.XLOOKUP(D$1,Attendance_sorted_S!$B5:$CW5,Attendance_sorted_S!$B5:$CW5,"nn")&lt;&gt;"nn","•",""),"")</f>
        <v>•</v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>•</v>
      </c>
      <c r="G6" s="3" t="str">
        <f ca="1">IF(($A6&lt;&gt;"")*(G$1&lt;&gt;""),IF(_xlfn.XLOOKUP(G$1,Attendance_sorted_S!$B5:$CW5,Attendance_sorted_S!$B5:$CW5,"nn")&lt;&gt;"nn","•",""),"")</f>
        <v/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/>
      </c>
      <c r="P6" s="3" t="str">
        <f ca="1">IF(($A6&lt;&gt;"")*(P$1&lt;&gt;""),IF(_xlfn.XLOOKUP(P$1,Attendance_sorted_S!$B5:$CW5,Attendance_sorted_S!$B5:$CW5,"nn")&lt;&gt;"nn","•",""),"")</f>
        <v/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>•</v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/>
      </c>
      <c r="H7" s="3" t="str">
        <f ca="1">IF(($A7&lt;&gt;"")*(H$1&lt;&gt;""),IF(_xlfn.XLOOKUP(H$1,Attendance_sorted_S!$B6:$CW6,Attendance_sorted_S!$B6:$CW6,"nn")&lt;&gt;"nn","•",""),"")</f>
        <v/>
      </c>
      <c r="I7" s="3" t="str">
        <f ca="1">IF(($A7&lt;&gt;"")*(I$1&lt;&gt;""),IF(_xlfn.XLOOKUP(I$1,Attendance_sorted_S!$B6:$CW6,Attendance_sorted_S!$B6:$CW6,"nn")&lt;&gt;"nn","•",""),"")</f>
        <v/>
      </c>
      <c r="J7" s="3" t="str">
        <f ca="1">IF(($A7&lt;&gt;"")*(J$1&lt;&gt;""),IF(_xlfn.XLOOKUP(J$1,Attendance_sorted_S!$B6:$CW6,Attendance_sorted_S!$B6:$CW6,"nn")&lt;&gt;"nn","•",""),"")</f>
        <v>•</v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>•</v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>•</v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/>
      </c>
      <c r="M8" s="3" t="str">
        <f ca="1">IF(($A8&lt;&gt;"")*(M$1&lt;&gt;""),IF(_xlfn.XLOOKUP(M$1,Attendance_sorted_S!$B7:$CW7,Attendance_sorted_S!$B7:$CW7,"nn")&lt;&gt;"nn","•",""),"")</f>
        <v>•</v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>•</v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/>
      </c>
      <c r="F9" s="3" t="str">
        <f ca="1">IF(($A9&lt;&gt;"")*(F$1&lt;&gt;""),IF(_xlfn.XLOOKUP(F$1,Attendance_sorted_S!$B8:$CW8,Attendance_sorted_S!$B8:$CW8,"nn")&lt;&gt;"nn","•",""),"")</f>
        <v>•</v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/>
      </c>
      <c r="I9" s="3" t="str">
        <f ca="1">IF(($A9&lt;&gt;"")*(I$1&lt;&gt;""),IF(_xlfn.XLOOKUP(I$1,Attendance_sorted_S!$B8:$CW8,Attendance_sorted_S!$B8:$CW8,"nn")&lt;&gt;"nn","•",""),"")</f>
        <v>•</v>
      </c>
      <c r="J9" s="3" t="str">
        <f ca="1">IF(($A9&lt;&gt;"")*(J$1&lt;&gt;""),IF(_xlfn.XLOOKUP(J$1,Attendance_sorted_S!$B8:$CW8,Attendance_sorted_S!$B8:$CW8,"nn")&lt;&gt;"nn","•",""),"")</f>
        <v>•</v>
      </c>
      <c r="K9" s="3" t="str">
        <f ca="1">IF(($A9&lt;&gt;"")*(K$1&lt;&gt;""),IF(_xlfn.XLOOKUP(K$1,Attendance_sorted_S!$B8:$CW8,Attendance_sorted_S!$B8:$CW8,"nn")&lt;&gt;"nn","•",""),"")</f>
        <v/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>•</v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/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>•</v>
      </c>
      <c r="N10" s="3" t="str">
        <f ca="1">IF(($A10&lt;&gt;"")*(N$1&lt;&gt;""),IF(_xlfn.XLOOKUP(N$1,Attendance_sorted_S!$B9:$CW9,Attendance_sorted_S!$B9:$CW9,"nn")&lt;&gt;"nn","•",""),"")</f>
        <v>•</v>
      </c>
      <c r="O10" s="3" t="str">
        <f ca="1">IF(($A10&lt;&gt;"")*(O$1&lt;&gt;""),IF(_xlfn.XLOOKUP(O$1,Attendance_sorted_S!$B9:$CW9,Attendance_sorted_S!$B9:$CW9,"nn")&lt;&gt;"nn","•",""),"")</f>
        <v>•</v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>•</v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/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/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/>
      </c>
      <c r="Q12" s="3" t="str">
        <f ca="1">IF(($A12&lt;&gt;"")*(Q$1&lt;&gt;""),IF(_xlfn.XLOOKUP(Q$1,Attendance_sorted_S!$B11:$CW11,Attendance_sorted_S!$B11:$CW11,"nn")&lt;&gt;"nn","•",""),"")</f>
        <v/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>•</v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/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>•</v>
      </c>
      <c r="G14" s="3" t="str">
        <f ca="1">IF(($A14&lt;&gt;"")*(G$1&lt;&gt;""),IF(_xlfn.XLOOKUP(G$1,Attendance_sorted_S!$B13:$CW13,Attendance_sorted_S!$B13:$CW13,"nn")&lt;&gt;"nn","•",""),"")</f>
        <v/>
      </c>
      <c r="H14" s="3" t="str">
        <f ca="1">IF(($A14&lt;&gt;"")*(H$1&lt;&gt;""),IF(_xlfn.XLOOKUP(H$1,Attendance_sorted_S!$B13:$CW13,Attendance_sorted_S!$B13:$CW13,"nn")&lt;&gt;"nn","•",""),"")</f>
        <v/>
      </c>
      <c r="I14" s="3" t="str">
        <f ca="1">IF(($A14&lt;&gt;"")*(I$1&lt;&gt;""),IF(_xlfn.XLOOKUP(I$1,Attendance_sorted_S!$B13:$CW13,Attendance_sorted_S!$B13:$CW13,"nn")&lt;&gt;"nn","•",""),"")</f>
        <v>•</v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/>
      </c>
      <c r="Q14" s="3" t="str">
        <f ca="1">IF(($A14&lt;&gt;"")*(Q$1&lt;&gt;""),IF(_xlfn.XLOOKUP(Q$1,Attendance_sorted_S!$B13:$CW13,Attendance_sorted_S!$B13:$CW13,"nn")&lt;&gt;"nn","•",""),"")</f>
        <v/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>•</v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>•</v>
      </c>
      <c r="E15" s="3" t="str">
        <f ca="1">IF(($A15&lt;&gt;"")*(E$1&lt;&gt;""),IF(_xlfn.XLOOKUP(E$1,Attendance_sorted_S!$B14:$CW14,Attendance_sorted_S!$B14:$CW14,"nn")&lt;&gt;"nn","•",""),"")</f>
        <v/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>•</v>
      </c>
      <c r="H15" s="3" t="str">
        <f ca="1">IF(($A15&lt;&gt;"")*(H$1&lt;&gt;""),IF(_xlfn.XLOOKUP(H$1,Attendance_sorted_S!$B14:$CW14,Attendance_sorted_S!$B14:$CW14,"nn")&lt;&gt;"nn","•",""),"")</f>
        <v/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>•</v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/>
      </c>
      <c r="Q15" s="3" t="str">
        <f ca="1">IF(($A15&lt;&gt;"")*(Q$1&lt;&gt;""),IF(_xlfn.XLOOKUP(Q$1,Attendance_sorted_S!$B14:$CW14,Attendance_sorted_S!$B14:$CW14,"nn")&lt;&gt;"nn","•",""),"")</f>
        <v/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>•</v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>•</v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>•</v>
      </c>
      <c r="O17" s="3" t="str">
        <f ca="1">IF(($A17&lt;&gt;"")*(O$1&lt;&gt;""),IF(_xlfn.XLOOKUP(O$1,Attendance_sorted_S!$B16:$CW16,Attendance_sorted_S!$B16:$CW16,"nn")&lt;&gt;"nn","•",""),"")</f>
        <v>•</v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/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>•</v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/>
      </c>
      <c r="G18" s="3" t="str">
        <f ca="1">IF(($A18&lt;&gt;"")*(G$1&lt;&gt;""),IF(_xlfn.XLOOKUP(G$1,Attendance_sorted_S!$B17:$CW17,Attendance_sorted_S!$B17:$CW17,"nn")&lt;&gt;"nn","•",""),"")</f>
        <v>•</v>
      </c>
      <c r="H18" s="3" t="str">
        <f ca="1">IF(($A18&lt;&gt;"")*(H$1&lt;&gt;""),IF(_xlfn.XLOOKUP(H$1,Attendance_sorted_S!$B17:$CW17,Attendance_sorted_S!$B17:$CW17,"nn")&lt;&gt;"nn","•",""),"")</f>
        <v/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/>
      </c>
      <c r="L18" s="3" t="str">
        <f ca="1">IF(($A18&lt;&gt;"")*(L$1&lt;&gt;""),IF(_xlfn.XLOOKUP(L$1,Attendance_sorted_S!$B17:$CW17,Attendance_sorted_S!$B17:$CW17,"nn")&lt;&gt;"nn","•",""),"")</f>
        <v>•</v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>•</v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/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>•</v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/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>•</v>
      </c>
      <c r="G19" s="3" t="str">
        <f ca="1">IF(($A19&lt;&gt;"")*(G$1&lt;&gt;""),IF(_xlfn.XLOOKUP(G$1,Attendance_sorted_S!$B18:$CW18,Attendance_sorted_S!$B18:$CW18,"nn")&lt;&gt;"nn","•",""),"")</f>
        <v/>
      </c>
      <c r="H19" s="3" t="str">
        <f ca="1">IF(($A19&lt;&gt;"")*(H$1&lt;&gt;""),IF(_xlfn.XLOOKUP(H$1,Attendance_sorted_S!$B18:$CW18,Attendance_sorted_S!$B18:$CW18,"nn")&lt;&gt;"nn","•",""),"")</f>
        <v/>
      </c>
      <c r="I19" s="3" t="str">
        <f ca="1">IF(($A19&lt;&gt;"")*(I$1&lt;&gt;""),IF(_xlfn.XLOOKUP(I$1,Attendance_sorted_S!$B18:$CW18,Attendance_sorted_S!$B18:$CW18,"nn")&lt;&gt;"nn","•",""),"")</f>
        <v>•</v>
      </c>
      <c r="J19" s="3" t="str">
        <f ca="1">IF(($A19&lt;&gt;"")*(J$1&lt;&gt;""),IF(_xlfn.XLOOKUP(J$1,Attendance_sorted_S!$B18:$CW18,Attendance_sorted_S!$B18:$CW18,"nn")&lt;&gt;"nn","•",""),"")</f>
        <v>•</v>
      </c>
      <c r="K19" s="3" t="str">
        <f ca="1">IF(($A19&lt;&gt;"")*(K$1&lt;&gt;""),IF(_xlfn.XLOOKUP(K$1,Attendance_sorted_S!$B18:$CW18,Attendance_sorted_S!$B18:$CW18,"nn")&lt;&gt;"nn","•",""),"")</f>
        <v/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>•</v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/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>•</v>
      </c>
      <c r="D20" s="3" t="str">
        <f ca="1">IF(($A20&lt;&gt;"")*(D$1&lt;&gt;""),IF(_xlfn.XLOOKUP(D$1,Attendance_sorted_S!$B19:$CW19,Attendance_sorted_S!$B19:$CW19,"nn")&lt;&gt;"nn","•",""),"")</f>
        <v/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>•</v>
      </c>
      <c r="G20" s="3" t="str">
        <f ca="1">IF(($A20&lt;&gt;"")*(G$1&lt;&gt;""),IF(_xlfn.XLOOKUP(G$1,Attendance_sorted_S!$B19:$CW19,Attendance_sorted_S!$B19:$CW19,"nn")&lt;&gt;"nn","•",""),"")</f>
        <v/>
      </c>
      <c r="H20" s="3" t="str">
        <f ca="1">IF(($A20&lt;&gt;"")*(H$1&lt;&gt;""),IF(_xlfn.XLOOKUP(H$1,Attendance_sorted_S!$B19:$CW19,Attendance_sorted_S!$B19:$CW19,"nn")&lt;&gt;"nn","•",""),"")</f>
        <v/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/>
      </c>
      <c r="L20" s="3" t="str">
        <f ca="1">IF(($A20&lt;&gt;"")*(L$1&lt;&gt;""),IF(_xlfn.XLOOKUP(L$1,Attendance_sorted_S!$B19:$CW19,Attendance_sorted_S!$B19:$CW19,"nn")&lt;&gt;"nn","•",""),"")</f>
        <v>•</v>
      </c>
      <c r="M20" s="3" t="str">
        <f ca="1">IF(($A20&lt;&gt;"")*(M$1&lt;&gt;""),IF(_xlfn.XLOOKUP(M$1,Attendance_sorted_S!$B19:$CW19,Attendance_sorted_S!$B19:$CW19,"nn")&lt;&gt;"nn","•",""),"")</f>
        <v>•</v>
      </c>
      <c r="N20" s="3" t="str">
        <f ca="1">IF(($A20&lt;&gt;"")*(N$1&lt;&gt;""),IF(_xlfn.XLOOKUP(N$1,Attendance_sorted_S!$B19:$CW19,Attendance_sorted_S!$B19:$CW19,"nn")&lt;&gt;"nn","•",""),"")</f>
        <v>•</v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>•</v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>•</v>
      </c>
      <c r="F21" s="3" t="str">
        <f ca="1">IF(($A21&lt;&gt;"")*(F$1&lt;&gt;""),IF(_xlfn.XLOOKUP(F$1,Attendance_sorted_S!$B20:$CW20,Attendance_sorted_S!$B20:$CW20,"nn")&lt;&gt;"nn","•",""),"")</f>
        <v/>
      </c>
      <c r="G21" s="3" t="str">
        <f ca="1">IF(($A21&lt;&gt;"")*(G$1&lt;&gt;""),IF(_xlfn.XLOOKUP(G$1,Attendance_sorted_S!$B20:$CW20,Attendance_sorted_S!$B20:$CW20,"nn")&lt;&gt;"nn","•",""),"")</f>
        <v>•</v>
      </c>
      <c r="H21" s="3" t="str">
        <f ca="1">IF(($A21&lt;&gt;"")*(H$1&lt;&gt;""),IF(_xlfn.XLOOKUP(H$1,Attendance_sorted_S!$B20:$CW20,Attendance_sorted_S!$B20:$CW20,"nn")&lt;&gt;"nn","•",""),"")</f>
        <v/>
      </c>
      <c r="I21" s="3" t="str">
        <f ca="1">IF(($A21&lt;&gt;"")*(I$1&lt;&gt;""),IF(_xlfn.XLOOKUP(I$1,Attendance_sorted_S!$B20:$CW20,Attendance_sorted_S!$B20:$CW20,"nn")&lt;&gt;"nn","•",""),"")</f>
        <v>•</v>
      </c>
      <c r="J21" s="3" t="str">
        <f ca="1">IF(($A21&lt;&gt;"")*(J$1&lt;&gt;""),IF(_xlfn.XLOOKUP(J$1,Attendance_sorted_S!$B20:$CW20,Attendance_sorted_S!$B20:$CW20,"nn")&lt;&gt;"nn","•",""),"")</f>
        <v/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>•</v>
      </c>
      <c r="P21" s="3" t="str">
        <f ca="1">IF(($A21&lt;&gt;"")*(P$1&lt;&gt;""),IF(_xlfn.XLOOKUP(P$1,Attendance_sorted_S!$B20:$CW20,Attendance_sorted_S!$B20:$CW20,"nn")&lt;&gt;"nn","•",""),"")</f>
        <v/>
      </c>
      <c r="Q21" s="3" t="str">
        <f ca="1">IF(($A21&lt;&gt;"")*(Q$1&lt;&gt;""),IF(_xlfn.XLOOKUP(Q$1,Attendance_sorted_S!$B20:$CW20,Attendance_sorted_S!$B20:$CW20,"nn")&lt;&gt;"nn","•",""),"")</f>
        <v/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>•</v>
      </c>
      <c r="C22" s="3" t="str">
        <f ca="1">IF(($A22&lt;&gt;"")*(C$1&lt;&gt;""),IF(_xlfn.XLOOKUP(C$1,Attendance_sorted_S!$B21:$CW21,Attendance_sorted_S!$B21:$CW21,"nn")&lt;&gt;"nn","•",""),"")</f>
        <v>•</v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/>
      </c>
      <c r="I22" s="3" t="str">
        <f ca="1">IF(($A22&lt;&gt;"")*(I$1&lt;&gt;""),IF(_xlfn.XLOOKUP(I$1,Attendance_sorted_S!$B21:$CW21,Attendance_sorted_S!$B21:$CW21,"nn")&lt;&gt;"nn","•",""),"")</f>
        <v/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/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>•</v>
      </c>
      <c r="N22" s="3" t="str">
        <f ca="1">IF(($A22&lt;&gt;"")*(N$1&lt;&gt;""),IF(_xlfn.XLOOKUP(N$1,Attendance_sorted_S!$B21:$CW21,Attendance_sorted_S!$B21:$CW21,"nn")&lt;&gt;"nn","•",""),"")</f>
        <v/>
      </c>
      <c r="O22" s="3" t="str">
        <f ca="1">IF(($A22&lt;&gt;"")*(O$1&lt;&gt;""),IF(_xlfn.XLOOKUP(O$1,Attendance_sorted_S!$B21:$CW21,Attendance_sorted_S!$B21:$CW21,"nn")&lt;&gt;"nn","•",""),"")</f>
        <v>•</v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/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>•</v>
      </c>
      <c r="D23" s="3" t="str">
        <f ca="1">IF(($A23&lt;&gt;"")*(D$1&lt;&gt;""),IF(_xlfn.XLOOKUP(D$1,Attendance_sorted_S!$B22:$CW22,Attendance_sorted_S!$B22:$CW22,"nn")&lt;&gt;"nn","•",""),"")</f>
        <v>•</v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>•</v>
      </c>
      <c r="H23" s="3" t="str">
        <f ca="1">IF(($A23&lt;&gt;"")*(H$1&lt;&gt;""),IF(_xlfn.XLOOKUP(H$1,Attendance_sorted_S!$B22:$CW22,Attendance_sorted_S!$B22:$CW22,"nn")&lt;&gt;"nn","•",""),"")</f>
        <v/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/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>•</v>
      </c>
      <c r="C24" s="3" t="str">
        <f ca="1">IF(($A24&lt;&gt;"")*(C$1&lt;&gt;""),IF(_xlfn.XLOOKUP(C$1,Attendance_sorted_S!$B23:$CW23,Attendance_sorted_S!$B23:$CW23,"nn")&lt;&gt;"nn","•",""),"")</f>
        <v>•</v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/>
      </c>
      <c r="F24" s="3" t="str">
        <f ca="1">IF(($A24&lt;&gt;"")*(F$1&lt;&gt;""),IF(_xlfn.XLOOKUP(F$1,Attendance_sorted_S!$B23:$CW23,Attendance_sorted_S!$B23:$CW23,"nn")&lt;&gt;"nn","•",""),"")</f>
        <v>•</v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/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>•</v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>•</v>
      </c>
      <c r="O24" s="3" t="str">
        <f ca="1">IF(($A24&lt;&gt;"")*(O$1&lt;&gt;""),IF(_xlfn.XLOOKUP(O$1,Attendance_sorted_S!$B23:$CW23,Attendance_sorted_S!$B23:$CW23,"nn")&lt;&gt;"nn","•",""),"")</f>
        <v>•</v>
      </c>
      <c r="P24" s="3" t="str">
        <f ca="1">IF(($A24&lt;&gt;"")*(P$1&lt;&gt;""),IF(_xlfn.XLOOKUP(P$1,Attendance_sorted_S!$B23:$CW23,Attendance_sorted_S!$B23:$CW23,"nn")&lt;&gt;"nn","•",""),"")</f>
        <v/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>•</v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/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/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>•</v>
      </c>
      <c r="P25" s="3" t="str">
        <f ca="1">IF(($A25&lt;&gt;"")*(P$1&lt;&gt;""),IF(_xlfn.XLOOKUP(P$1,Attendance_sorted_S!$B24:$CW24,Attendance_sorted_S!$B24:$CW24,"nn")&lt;&gt;"nn","•",""),"")</f>
        <v/>
      </c>
      <c r="Q25" s="3" t="str">
        <f ca="1">IF(($A25&lt;&gt;"")*(Q$1&lt;&gt;""),IF(_xlfn.XLOOKUP(Q$1,Attendance_sorted_S!$B24:$CW24,Attendance_sorted_S!$B24:$CW24,"nn")&lt;&gt;"nn","•",""),"")</f>
        <v/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/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>•</v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/>
      </c>
      <c r="I26" s="3" t="str">
        <f ca="1">IF(($A26&lt;&gt;"")*(I$1&lt;&gt;""),IF(_xlfn.XLOOKUP(I$1,Attendance_sorted_S!$B25:$CW25,Attendance_sorted_S!$B25:$CW25,"nn")&lt;&gt;"nn","•",""),"")</f>
        <v/>
      </c>
      <c r="J26" s="3" t="str">
        <f ca="1">IF(($A26&lt;&gt;"")*(J$1&lt;&gt;""),IF(_xlfn.XLOOKUP(J$1,Attendance_sorted_S!$B25:$CW25,Attendance_sorted_S!$B25:$CW25,"nn")&lt;&gt;"nn","•",""),"")</f>
        <v>•</v>
      </c>
      <c r="K26" s="3" t="str">
        <f ca="1">IF(($A26&lt;&gt;"")*(K$1&lt;&gt;""),IF(_xlfn.XLOOKUP(K$1,Attendance_sorted_S!$B25:$CW25,Attendance_sorted_S!$B25:$CW25,"nn")&lt;&gt;"nn","•",""),"")</f>
        <v/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>•</v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/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>•</v>
      </c>
      <c r="C27" s="3" t="str">
        <f ca="1">IF(($A27&lt;&gt;"")*(C$1&lt;&gt;""),IF(_xlfn.XLOOKUP(C$1,Attendance_sorted_S!$B26:$CW26,Attendance_sorted_S!$B26:$CW26,"nn")&lt;&gt;"nn","•",""),"")</f>
        <v/>
      </c>
      <c r="D27" s="3" t="str">
        <f ca="1">IF(($A27&lt;&gt;"")*(D$1&lt;&gt;""),IF(_xlfn.XLOOKUP(D$1,Attendance_sorted_S!$B26:$CW26,Attendance_sorted_S!$B26:$CW26,"nn")&lt;&gt;"nn","•",""),"")</f>
        <v/>
      </c>
      <c r="E27" s="3" t="str">
        <f ca="1">IF(($A27&lt;&gt;"")*(E$1&lt;&gt;""),IF(_xlfn.XLOOKUP(E$1,Attendance_sorted_S!$B26:$CW26,Attendance_sorted_S!$B26:$CW26,"nn")&lt;&gt;"nn","•",""),"")</f>
        <v>•</v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/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>•</v>
      </c>
      <c r="N27" s="3" t="str">
        <f ca="1">IF(($A27&lt;&gt;"")*(N$1&lt;&gt;""),IF(_xlfn.XLOOKUP(N$1,Attendance_sorted_S!$B26:$CW26,Attendance_sorted_S!$B26:$CW26,"nn")&lt;&gt;"nn","•",""),"")</f>
        <v/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/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>•</v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>•</v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/>
      </c>
      <c r="G28" s="3" t="str">
        <f ca="1">IF(($A28&lt;&gt;"")*(G$1&lt;&gt;""),IF(_xlfn.XLOOKUP(G$1,Attendance_sorted_S!$B27:$CW27,Attendance_sorted_S!$B27:$CW27,"nn")&lt;&gt;"nn","•",""),"")</f>
        <v>•</v>
      </c>
      <c r="H28" s="3" t="str">
        <f ca="1">IF(($A28&lt;&gt;"")*(H$1&lt;&gt;""),IF(_xlfn.XLOOKUP(H$1,Attendance_sorted_S!$B27:$CW27,Attendance_sorted_S!$B27:$CW27,"nn")&lt;&gt;"nn","•",""),"")</f>
        <v/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>•</v>
      </c>
      <c r="L28" s="3" t="str">
        <f ca="1">IF(($A28&lt;&gt;"")*(L$1&lt;&gt;""),IF(_xlfn.XLOOKUP(L$1,Attendance_sorted_S!$B27:$CW27,Attendance_sorted_S!$B27:$CW27,"nn")&lt;&gt;"nn","•",""),"")</f>
        <v/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>•</v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/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/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/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/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Details</vt:lpstr>
      <vt:lpstr>Standard report</vt:lpstr>
      <vt:lpstr>Attendance</vt:lpstr>
      <vt:lpstr>Filelist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2024-01-03T02:12:25Z</dcterms:modified>
</cp:coreProperties>
</file>