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7D0E7068-04C4-4C1C-8A4E-A06D4D5B3930}" xr6:coauthVersionLast="47" xr6:coauthVersionMax="47" xr10:uidLastSave="{00000000-0000-0000-0000-000000000000}"/>
  <bookViews>
    <workbookView xWindow="-120" yWindow="-120" windowWidth="15600" windowHeight="11310" firstSheet="4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Friday classes" sheetId="23" r:id="rId15"/>
    <sheet name="Attendance table" sheetId="13" r:id="rId16"/>
    <sheet name="Attendance table_S" sheetId="16" r:id="rId17"/>
    <sheet name="Sheet1" sheetId="20" r:id="rId18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 a="1"/>
  <c r="C5" i="9" s="1"/>
  <c r="E5" i="9" s="1"/>
  <c r="A1" i="12" l="1"/>
  <c r="A1" i="10" a="1"/>
  <c r="A1" i="10" s="1"/>
  <c r="A2" i="16" s="1" a="1"/>
  <c r="A2" i="16" s="1"/>
  <c r="A1" i="5" a="1"/>
  <c r="A1" i="5" s="1"/>
  <c r="C2" i="22" a="1"/>
  <c r="C2" i="22" s="1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O131" i="19" l="1"/>
  <c r="O111" i="19"/>
  <c r="O51" i="19"/>
  <c r="A35" i="9"/>
  <c r="A33" i="9"/>
  <c r="A34" i="9"/>
  <c r="A32" i="9"/>
  <c r="B6" i="9"/>
  <c r="A6" i="9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A5" i="9"/>
  <c r="H2" i="19" a="1"/>
  <c r="H2" i="19" s="1"/>
  <c r="C2" i="3"/>
  <c r="C5" i="3" s="1" a="1"/>
  <c r="C5" i="3" s="1"/>
  <c r="L1" i="3" a="1"/>
  <c r="L1" i="3" s="1"/>
  <c r="A3" i="19" a="1"/>
  <c r="A3" i="19" s="1"/>
  <c r="B2" i="22" a="1"/>
  <c r="B2" i="22" s="1"/>
  <c r="A2" i="22" s="1"/>
  <c r="D5" i="3" l="1"/>
  <c r="G2" i="3"/>
  <c r="N189" i="19" s="1" a="1"/>
  <c r="N189" i="19" s="1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4" i="19" a="1"/>
  <c r="C4" i="19" s="1"/>
  <c r="A6" i="19" a="1"/>
  <c r="A6" i="19" s="1"/>
  <c r="I2" i="19" a="1"/>
  <c r="I2" i="19" s="1"/>
  <c r="C3" i="19" a="1"/>
  <c r="C3" i="19" s="1"/>
  <c r="C6" i="19" a="1"/>
  <c r="C6" i="19" s="1"/>
  <c r="C5" i="19" a="1"/>
  <c r="C5" i="19" s="1"/>
  <c r="A4" i="19" l="1" a="1"/>
  <c r="A4" i="19" s="1"/>
  <c r="B4" i="19" s="1"/>
  <c r="D4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2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A5" i="19" a="1"/>
  <c r="A5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J12" i="23" s="1" a="1"/>
  <c r="J12" i="23" s="1"/>
  <c r="A13" i="12"/>
  <c r="B13" i="12" s="1" a="1"/>
  <c r="B13" i="12" s="1"/>
  <c r="J14" i="23" s="1" a="1"/>
  <c r="J14" i="23" s="1"/>
  <c r="A14" i="12"/>
  <c r="B14" i="12" s="1" a="1"/>
  <c r="B14" i="12" s="1"/>
  <c r="J15" i="23" s="1" a="1"/>
  <c r="J15" i="23" s="1"/>
  <c r="A15" i="12"/>
  <c r="B15" i="12" s="1" a="1"/>
  <c r="B15" i="12" s="1"/>
  <c r="J16" i="23" s="1" a="1"/>
  <c r="J16" i="23" s="1"/>
  <c r="A16" i="12"/>
  <c r="B16" i="12" s="1" a="1"/>
  <c r="B16" i="12" s="1"/>
  <c r="J17" i="23" s="1" a="1"/>
  <c r="J17" i="23" s="1"/>
  <c r="A17" i="12"/>
  <c r="B17" i="12" s="1" a="1"/>
  <c r="B17" i="12" s="1"/>
  <c r="J18" i="23" s="1" a="1"/>
  <c r="J18" i="23" s="1"/>
  <c r="A18" i="12"/>
  <c r="B18" i="12" s="1" a="1"/>
  <c r="B18" i="12" s="1"/>
  <c r="J19" i="23" s="1" a="1"/>
  <c r="J19" i="23" s="1"/>
  <c r="A19" i="12"/>
  <c r="B19" i="12" s="1" a="1"/>
  <c r="B19" i="12" s="1"/>
  <c r="J20" i="23" s="1" a="1"/>
  <c r="J20" i="23" s="1"/>
  <c r="A20" i="12"/>
  <c r="B20" i="12" s="1" a="1"/>
  <c r="B20" i="12" s="1"/>
  <c r="J21" i="23" s="1" a="1"/>
  <c r="J21" i="23" s="1"/>
  <c r="A21" i="12"/>
  <c r="B21" i="12" s="1" a="1"/>
  <c r="B21" i="12" s="1"/>
  <c r="J22" i="23" s="1" a="1"/>
  <c r="J22" i="23" s="1"/>
  <c r="A22" i="12"/>
  <c r="B22" i="12" s="1" a="1"/>
  <c r="B22" i="12" s="1"/>
  <c r="J23" i="23" s="1" a="1"/>
  <c r="J23" i="23" s="1"/>
  <c r="A23" i="12"/>
  <c r="B23" i="12" s="1" a="1"/>
  <c r="B23" i="12" s="1"/>
  <c r="J24" i="23" s="1" a="1"/>
  <c r="J24" i="23" s="1"/>
  <c r="A24" i="12"/>
  <c r="B24" i="12" s="1" a="1"/>
  <c r="B24" i="12" s="1"/>
  <c r="J25" i="23" s="1" a="1"/>
  <c r="J25" i="23" s="1"/>
  <c r="A25" i="12"/>
  <c r="B25" i="12" s="1" a="1"/>
  <c r="B25" i="12" s="1"/>
  <c r="J26" i="23" s="1" a="1"/>
  <c r="J26" i="23" s="1"/>
  <c r="A26" i="12"/>
  <c r="B26" i="12" s="1" a="1"/>
  <c r="B26" i="12" s="1"/>
  <c r="J27" i="23" s="1" a="1"/>
  <c r="J27" i="23" s="1"/>
  <c r="A27" i="12"/>
  <c r="B27" i="12" s="1" a="1"/>
  <c r="B27" i="12" s="1"/>
  <c r="J28" i="23" s="1" a="1"/>
  <c r="J28" i="23" s="1"/>
  <c r="A28" i="12"/>
  <c r="B28" i="12" s="1" a="1"/>
  <c r="B28" i="12" s="1"/>
  <c r="J29" i="23" s="1" a="1"/>
  <c r="J29" i="23" s="1"/>
  <c r="A29" i="12"/>
  <c r="B29" i="12" s="1" a="1"/>
  <c r="B29" i="12" s="1"/>
  <c r="J30" i="23" s="1" a="1"/>
  <c r="J30" i="23" s="1"/>
  <c r="A30" i="12"/>
  <c r="B30" i="12" s="1" a="1"/>
  <c r="B30" i="12" s="1"/>
  <c r="J31" i="23" s="1" a="1"/>
  <c r="J31" i="23" s="1"/>
  <c r="A31" i="12"/>
  <c r="B31" i="12" s="1" a="1"/>
  <c r="B31" i="12" s="1"/>
  <c r="J32" i="23" s="1" a="1"/>
  <c r="J32" i="23" s="1"/>
  <c r="A32" i="12"/>
  <c r="B32" i="12" s="1" a="1"/>
  <c r="B32" i="12" s="1"/>
  <c r="J33" i="23" s="1" a="1"/>
  <c r="J33" i="23" s="1"/>
  <c r="A33" i="12"/>
  <c r="B33" i="12" s="1" a="1"/>
  <c r="B33" i="12" s="1"/>
  <c r="J34" i="23" s="1" a="1"/>
  <c r="J34" i="23" s="1"/>
  <c r="A34" i="12"/>
  <c r="B34" i="12" s="1" a="1"/>
  <c r="B34" i="12" s="1"/>
  <c r="J35" i="23" s="1" a="1"/>
  <c r="J35" i="23" s="1"/>
  <c r="A35" i="12"/>
  <c r="B35" i="12" s="1" a="1"/>
  <c r="B35" i="12" s="1"/>
  <c r="J36" i="23" s="1" a="1"/>
  <c r="J36" i="23" s="1"/>
  <c r="A36" i="12"/>
  <c r="B36" i="12" s="1" a="1"/>
  <c r="B36" i="12" s="1"/>
  <c r="J37" i="23" s="1" a="1"/>
  <c r="J37" i="23" s="1"/>
  <c r="A37" i="12"/>
  <c r="B37" i="12" s="1" a="1"/>
  <c r="B37" i="12" s="1"/>
  <c r="J38" i="23" s="1" a="1"/>
  <c r="J38" i="23" s="1"/>
  <c r="A38" i="12"/>
  <c r="B38" i="12" s="1" a="1"/>
  <c r="B38" i="12" s="1"/>
  <c r="J39" i="23" s="1" a="1"/>
  <c r="J39" i="23" s="1"/>
  <c r="A39" i="12"/>
  <c r="B39" i="12" s="1" a="1"/>
  <c r="B39" i="12" s="1"/>
  <c r="J40" i="23" s="1" a="1"/>
  <c r="J40" i="23" s="1"/>
  <c r="A40" i="12"/>
  <c r="B40" i="12" s="1" a="1"/>
  <c r="B40" i="12" s="1"/>
  <c r="J41" i="23" s="1" a="1"/>
  <c r="J41" i="23" s="1"/>
  <c r="A41" i="12"/>
  <c r="B41" i="12" s="1" a="1"/>
  <c r="B41" i="12" s="1"/>
  <c r="J42" i="23" s="1" a="1"/>
  <c r="J42" i="23" s="1"/>
  <c r="A42" i="12"/>
  <c r="B42" i="12" s="1" a="1"/>
  <c r="B42" i="12" s="1"/>
  <c r="J43" i="23" s="1" a="1"/>
  <c r="J43" i="23" s="1"/>
  <c r="A43" i="12"/>
  <c r="B43" i="12" s="1" a="1"/>
  <c r="B43" i="12" s="1"/>
  <c r="J44" i="23" s="1" a="1"/>
  <c r="J44" i="23" s="1"/>
  <c r="A44" i="12"/>
  <c r="B44" i="12" s="1" a="1"/>
  <c r="B44" i="12" s="1"/>
  <c r="J45" i="23" s="1" a="1"/>
  <c r="J45" i="23" s="1"/>
  <c r="A45" i="12"/>
  <c r="B45" i="12" s="1" a="1"/>
  <c r="B45" i="12" s="1"/>
  <c r="J46" i="23" s="1" a="1"/>
  <c r="J46" i="23" s="1"/>
  <c r="A46" i="12"/>
  <c r="B46" i="12" s="1" a="1"/>
  <c r="B46" i="12" s="1"/>
  <c r="J47" i="23" s="1" a="1"/>
  <c r="J47" i="23" s="1"/>
  <c r="A47" i="12"/>
  <c r="B47" i="12" s="1" a="1"/>
  <c r="B47" i="12" s="1"/>
  <c r="J48" i="23" s="1" a="1"/>
  <c r="J48" i="23" s="1"/>
  <c r="A48" i="12"/>
  <c r="B48" i="12" s="1" a="1"/>
  <c r="B48" i="12" s="1"/>
  <c r="J49" i="23" s="1" a="1"/>
  <c r="J49" i="23" s="1"/>
  <c r="A49" i="12"/>
  <c r="B49" i="12" s="1" a="1"/>
  <c r="B49" i="12" s="1"/>
  <c r="J50" i="23" s="1" a="1"/>
  <c r="J50" i="23" s="1"/>
  <c r="A50" i="12"/>
  <c r="B50" i="12" s="1" a="1"/>
  <c r="B50" i="12" s="1"/>
  <c r="J51" i="23" s="1" a="1"/>
  <c r="J51" i="23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J3" i="23" s="1" a="1"/>
  <c r="J3" i="23" s="1"/>
  <c r="A3" i="12"/>
  <c r="B3" i="12" s="1" a="1"/>
  <c r="B3" i="12" s="1"/>
  <c r="J4" i="23" s="1" a="1"/>
  <c r="J4" i="23" s="1"/>
  <c r="A4" i="12"/>
  <c r="B4" i="12" s="1" a="1"/>
  <c r="B4" i="12" s="1"/>
  <c r="J5" i="23" s="1" a="1"/>
  <c r="J5" i="23" s="1"/>
  <c r="A5" i="12"/>
  <c r="B5" i="12" s="1" a="1"/>
  <c r="B5" i="12" s="1"/>
  <c r="J6" i="23" s="1" a="1"/>
  <c r="J6" i="23" s="1"/>
  <c r="A6" i="12"/>
  <c r="B6" i="12" s="1" a="1"/>
  <c r="B6" i="12" s="1"/>
  <c r="J7" i="23" s="1" a="1"/>
  <c r="J7" i="23" s="1"/>
  <c r="A7" i="12"/>
  <c r="B7" i="12" s="1" a="1"/>
  <c r="B7" i="12" s="1"/>
  <c r="J8" i="23" s="1" a="1"/>
  <c r="J8" i="23" s="1"/>
  <c r="A8" i="12"/>
  <c r="B8" i="12" s="1" a="1"/>
  <c r="B8" i="12" s="1"/>
  <c r="J9" i="23" s="1" a="1"/>
  <c r="J9" i="23" s="1"/>
  <c r="A9" i="12"/>
  <c r="B9" i="12" s="1" a="1"/>
  <c r="B9" i="12" s="1"/>
  <c r="J10" i="23" s="1" a="1"/>
  <c r="J10" i="23" s="1"/>
  <c r="A10" i="12"/>
  <c r="B10" i="12" s="1" a="1"/>
  <c r="B10" i="12" s="1"/>
  <c r="J11" i="23" s="1" a="1"/>
  <c r="J11" i="23" s="1"/>
  <c r="A12" i="12"/>
  <c r="B12" i="12" s="1" a="1"/>
  <c r="B12" i="12" s="1"/>
  <c r="J13" i="23" s="1" a="1"/>
  <c r="J13" i="2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B9" i="23" l="1" a="1"/>
  <c r="B9" i="23" s="1"/>
  <c r="D9" i="23" a="1"/>
  <c r="D9" i="23" s="1"/>
  <c r="F9" i="23" a="1"/>
  <c r="F9" i="23" s="1"/>
  <c r="H9" i="23" a="1"/>
  <c r="H9" i="23" s="1"/>
  <c r="C9" i="23" a="1"/>
  <c r="C9" i="23" s="1"/>
  <c r="E9" i="23" a="1"/>
  <c r="E9" i="23" s="1"/>
  <c r="G9" i="23" a="1"/>
  <c r="G9" i="23" s="1"/>
  <c r="I9" i="23" a="1"/>
  <c r="I9" i="23" s="1"/>
  <c r="B5" i="23" a="1"/>
  <c r="B5" i="23" s="1"/>
  <c r="D5" i="23" a="1"/>
  <c r="D5" i="23" s="1"/>
  <c r="F5" i="23" a="1"/>
  <c r="F5" i="23" s="1"/>
  <c r="H5" i="23" a="1"/>
  <c r="H5" i="23" s="1"/>
  <c r="C5" i="23" a="1"/>
  <c r="C5" i="23" s="1"/>
  <c r="E5" i="23" a="1"/>
  <c r="E5" i="23" s="1"/>
  <c r="G5" i="23" a="1"/>
  <c r="G5" i="23" s="1"/>
  <c r="I5" i="23" a="1"/>
  <c r="I5" i="23" s="1"/>
  <c r="C48" i="23" a="1"/>
  <c r="C48" i="23" s="1"/>
  <c r="E48" i="23" a="1"/>
  <c r="E48" i="23" s="1"/>
  <c r="G48" i="23" a="1"/>
  <c r="G48" i="23" s="1"/>
  <c r="I48" i="23" a="1"/>
  <c r="I48" i="23" s="1"/>
  <c r="D48" i="23" a="1"/>
  <c r="D48" i="23" s="1"/>
  <c r="F48" i="23" a="1"/>
  <c r="F48" i="23" s="1"/>
  <c r="B48" i="23" a="1"/>
  <c r="B48" i="23" s="1"/>
  <c r="H48" i="23" a="1"/>
  <c r="H48" i="23" s="1"/>
  <c r="D44" i="23" a="1"/>
  <c r="D44" i="23" s="1"/>
  <c r="I44" i="23" a="1"/>
  <c r="I44" i="23" s="1"/>
  <c r="B44" i="23" a="1"/>
  <c r="B44" i="23" s="1"/>
  <c r="G44" i="23" a="1"/>
  <c r="G44" i="23" s="1"/>
  <c r="E44" i="23" a="1"/>
  <c r="E44" i="23" s="1"/>
  <c r="H44" i="23" a="1"/>
  <c r="H44" i="23" s="1"/>
  <c r="C44" i="23" a="1"/>
  <c r="C44" i="23" s="1"/>
  <c r="F44" i="23" a="1"/>
  <c r="F44" i="23" s="1"/>
  <c r="B40" i="23" a="1"/>
  <c r="B40" i="23" s="1"/>
  <c r="D40" i="23" a="1"/>
  <c r="D40" i="23" s="1"/>
  <c r="I40" i="23" a="1"/>
  <c r="I40" i="23" s="1"/>
  <c r="G40" i="23" a="1"/>
  <c r="G40" i="23" s="1"/>
  <c r="E40" i="23" a="1"/>
  <c r="E40" i="23" s="1"/>
  <c r="H40" i="23" a="1"/>
  <c r="H40" i="23" s="1"/>
  <c r="C40" i="23" a="1"/>
  <c r="C40" i="23" s="1"/>
  <c r="F40" i="23" a="1"/>
  <c r="F40" i="23" s="1"/>
  <c r="B36" i="23" a="1"/>
  <c r="B36" i="23" s="1"/>
  <c r="D36" i="23" a="1"/>
  <c r="D36" i="23" s="1"/>
  <c r="F36" i="23" a="1"/>
  <c r="F36" i="23" s="1"/>
  <c r="H36" i="23" a="1"/>
  <c r="H36" i="23" s="1"/>
  <c r="E36" i="23" a="1"/>
  <c r="E36" i="23" s="1"/>
  <c r="I36" i="23" a="1"/>
  <c r="I36" i="23" s="1"/>
  <c r="C36" i="23" a="1"/>
  <c r="C36" i="23" s="1"/>
  <c r="G36" i="23" a="1"/>
  <c r="G36" i="23" s="1"/>
  <c r="C32" i="23" a="1"/>
  <c r="C32" i="23" s="1"/>
  <c r="E32" i="23" a="1"/>
  <c r="E32" i="23" s="1"/>
  <c r="G32" i="23" a="1"/>
  <c r="G32" i="23" s="1"/>
  <c r="I32" i="23" a="1"/>
  <c r="I32" i="23" s="1"/>
  <c r="B32" i="23" a="1"/>
  <c r="B32" i="23" s="1"/>
  <c r="D32" i="23" a="1"/>
  <c r="D32" i="23" s="1"/>
  <c r="F32" i="23" a="1"/>
  <c r="F32" i="23" s="1"/>
  <c r="H32" i="23" a="1"/>
  <c r="H32" i="23" s="1"/>
  <c r="C28" i="23" a="1"/>
  <c r="C28" i="23" s="1"/>
  <c r="E28" i="23" a="1"/>
  <c r="E28" i="23" s="1"/>
  <c r="G28" i="23" a="1"/>
  <c r="G28" i="23" s="1"/>
  <c r="I28" i="23" a="1"/>
  <c r="I28" i="23" s="1"/>
  <c r="B28" i="23" a="1"/>
  <c r="B28" i="23" s="1"/>
  <c r="D28" i="23" a="1"/>
  <c r="D28" i="23" s="1"/>
  <c r="F28" i="23" a="1"/>
  <c r="F28" i="23" s="1"/>
  <c r="H28" i="23" a="1"/>
  <c r="H28" i="23" s="1"/>
  <c r="B24" i="23" a="1"/>
  <c r="B24" i="23" s="1"/>
  <c r="C24" i="23" a="1"/>
  <c r="C24" i="23" s="1"/>
  <c r="E24" i="23" a="1"/>
  <c r="E24" i="23" s="1"/>
  <c r="G24" i="23" a="1"/>
  <c r="G24" i="23" s="1"/>
  <c r="I24" i="23" a="1"/>
  <c r="I24" i="23" s="1"/>
  <c r="D24" i="23" a="1"/>
  <c r="D24" i="23" s="1"/>
  <c r="F24" i="23" a="1"/>
  <c r="F24" i="23" s="1"/>
  <c r="H24" i="23" a="1"/>
  <c r="H24" i="23" s="1"/>
  <c r="B20" i="23" a="1"/>
  <c r="B20" i="23" s="1"/>
  <c r="D20" i="23" a="1"/>
  <c r="D20" i="23" s="1"/>
  <c r="F20" i="23" a="1"/>
  <c r="F20" i="23" s="1"/>
  <c r="H20" i="23" a="1"/>
  <c r="H20" i="23" s="1"/>
  <c r="C20" i="23" a="1"/>
  <c r="C20" i="23" s="1"/>
  <c r="E20" i="23" a="1"/>
  <c r="E20" i="23" s="1"/>
  <c r="G20" i="23" a="1"/>
  <c r="G20" i="23" s="1"/>
  <c r="I20" i="23" a="1"/>
  <c r="I20" i="23" s="1"/>
  <c r="B16" i="23" a="1"/>
  <c r="B16" i="23" s="1"/>
  <c r="D16" i="23" a="1"/>
  <c r="D16" i="23" s="1"/>
  <c r="F16" i="23" a="1"/>
  <c r="F16" i="23" s="1"/>
  <c r="H16" i="23" a="1"/>
  <c r="H16" i="23" s="1"/>
  <c r="C16" i="23" a="1"/>
  <c r="C16" i="23" s="1"/>
  <c r="E16" i="23" a="1"/>
  <c r="E16" i="23" s="1"/>
  <c r="G16" i="23" a="1"/>
  <c r="G16" i="23" s="1"/>
  <c r="I16" i="23" a="1"/>
  <c r="I16" i="23" s="1"/>
  <c r="B13" i="23" a="1"/>
  <c r="B13" i="23" s="1"/>
  <c r="D13" i="23" a="1"/>
  <c r="D13" i="23" s="1"/>
  <c r="F13" i="23" a="1"/>
  <c r="F13" i="23" s="1"/>
  <c r="H13" i="23" a="1"/>
  <c r="H13" i="23" s="1"/>
  <c r="C13" i="23" a="1"/>
  <c r="C13" i="23" s="1"/>
  <c r="E13" i="23" a="1"/>
  <c r="E13" i="23" s="1"/>
  <c r="G13" i="23" a="1"/>
  <c r="G13" i="23" s="1"/>
  <c r="I13" i="23" a="1"/>
  <c r="I13" i="23" s="1"/>
  <c r="B8" i="23" a="1"/>
  <c r="B8" i="23" s="1"/>
  <c r="D8" i="23" a="1"/>
  <c r="D8" i="23" s="1"/>
  <c r="F8" i="23" a="1"/>
  <c r="F8" i="23" s="1"/>
  <c r="H8" i="23" a="1"/>
  <c r="H8" i="23" s="1"/>
  <c r="C8" i="23" a="1"/>
  <c r="C8" i="23" s="1"/>
  <c r="E8" i="23" a="1"/>
  <c r="E8" i="23" s="1"/>
  <c r="G8" i="23" a="1"/>
  <c r="G8" i="23" s="1"/>
  <c r="I8" i="23" a="1"/>
  <c r="I8" i="23" s="1"/>
  <c r="B4" i="23" a="1"/>
  <c r="B4" i="23" s="1"/>
  <c r="D4" i="23" a="1"/>
  <c r="D4" i="23" s="1"/>
  <c r="F4" i="23" a="1"/>
  <c r="F4" i="23" s="1"/>
  <c r="H4" i="23" a="1"/>
  <c r="H4" i="23" s="1"/>
  <c r="C4" i="23" a="1"/>
  <c r="C4" i="23" s="1"/>
  <c r="E4" i="23" a="1"/>
  <c r="E4" i="23" s="1"/>
  <c r="G4" i="23" a="1"/>
  <c r="G4" i="23" s="1"/>
  <c r="I4" i="23" a="1"/>
  <c r="I4" i="23" s="1"/>
  <c r="C51" i="23" a="1"/>
  <c r="C51" i="23" s="1"/>
  <c r="E51" i="23" a="1"/>
  <c r="E51" i="23" s="1"/>
  <c r="G51" i="23" a="1"/>
  <c r="G51" i="23" s="1"/>
  <c r="I51" i="23" a="1"/>
  <c r="I51" i="23" s="1"/>
  <c r="D51" i="23" a="1"/>
  <c r="D51" i="23" s="1"/>
  <c r="F51" i="23" a="1"/>
  <c r="F51" i="23" s="1"/>
  <c r="B51" i="23" a="1"/>
  <c r="B51" i="23" s="1"/>
  <c r="H51" i="23" a="1"/>
  <c r="H51" i="23" s="1"/>
  <c r="C47" i="23" a="1"/>
  <c r="C47" i="23" s="1"/>
  <c r="E47" i="23" a="1"/>
  <c r="E47" i="23" s="1"/>
  <c r="G47" i="23" a="1"/>
  <c r="G47" i="23" s="1"/>
  <c r="I47" i="23" a="1"/>
  <c r="I47" i="23" s="1"/>
  <c r="D47" i="23" a="1"/>
  <c r="D47" i="23" s="1"/>
  <c r="B47" i="23" a="1"/>
  <c r="B47" i="23" s="1"/>
  <c r="F47" i="23" a="1"/>
  <c r="F47" i="23" s="1"/>
  <c r="H47" i="23" a="1"/>
  <c r="H47" i="23" s="1"/>
  <c r="D43" i="23" a="1"/>
  <c r="D43" i="23" s="1"/>
  <c r="I43" i="23" a="1"/>
  <c r="I43" i="23" s="1"/>
  <c r="B43" i="23" a="1"/>
  <c r="B43" i="23" s="1"/>
  <c r="G43" i="23" a="1"/>
  <c r="G43" i="23" s="1"/>
  <c r="E43" i="23" a="1"/>
  <c r="E43" i="23" s="1"/>
  <c r="H43" i="23" a="1"/>
  <c r="H43" i="23" s="1"/>
  <c r="C43" i="23" a="1"/>
  <c r="C43" i="23" s="1"/>
  <c r="F43" i="23" a="1"/>
  <c r="F43" i="23" s="1"/>
  <c r="B39" i="23" a="1"/>
  <c r="B39" i="23" s="1"/>
  <c r="D39" i="23" a="1"/>
  <c r="D39" i="23" s="1"/>
  <c r="F39" i="23" a="1"/>
  <c r="F39" i="23" s="1"/>
  <c r="H39" i="23" a="1"/>
  <c r="H39" i="23" s="1"/>
  <c r="E39" i="23" a="1"/>
  <c r="E39" i="23" s="1"/>
  <c r="I39" i="23" a="1"/>
  <c r="I39" i="23" s="1"/>
  <c r="G39" i="23" a="1"/>
  <c r="G39" i="23" s="1"/>
  <c r="C39" i="23" a="1"/>
  <c r="C39" i="23" s="1"/>
  <c r="C35" i="23" a="1"/>
  <c r="C35" i="23" s="1"/>
  <c r="E35" i="23" a="1"/>
  <c r="E35" i="23" s="1"/>
  <c r="B35" i="23" a="1"/>
  <c r="B35" i="23" s="1"/>
  <c r="D35" i="23" a="1"/>
  <c r="D35" i="23" s="1"/>
  <c r="F35" i="23" a="1"/>
  <c r="F35" i="23" s="1"/>
  <c r="H35" i="23" a="1"/>
  <c r="H35" i="23" s="1"/>
  <c r="I35" i="23" a="1"/>
  <c r="I35" i="23" s="1"/>
  <c r="G35" i="23" a="1"/>
  <c r="G35" i="23" s="1"/>
  <c r="C31" i="23" a="1"/>
  <c r="C31" i="23" s="1"/>
  <c r="E31" i="23" a="1"/>
  <c r="E31" i="23" s="1"/>
  <c r="G31" i="23" a="1"/>
  <c r="G31" i="23" s="1"/>
  <c r="I31" i="23" a="1"/>
  <c r="I31" i="23" s="1"/>
  <c r="B31" i="23" a="1"/>
  <c r="B31" i="23" s="1"/>
  <c r="D31" i="23" a="1"/>
  <c r="D31" i="23" s="1"/>
  <c r="F31" i="23" a="1"/>
  <c r="F31" i="23" s="1"/>
  <c r="H31" i="23" a="1"/>
  <c r="H31" i="23" s="1"/>
  <c r="C27" i="23" a="1"/>
  <c r="C27" i="23" s="1"/>
  <c r="E27" i="23" a="1"/>
  <c r="E27" i="23" s="1"/>
  <c r="G27" i="23" a="1"/>
  <c r="G27" i="23" s="1"/>
  <c r="I27" i="23" a="1"/>
  <c r="I27" i="23" s="1"/>
  <c r="B27" i="23" a="1"/>
  <c r="B27" i="23" s="1"/>
  <c r="D27" i="23" a="1"/>
  <c r="D27" i="23" s="1"/>
  <c r="F27" i="23" a="1"/>
  <c r="F27" i="23" s="1"/>
  <c r="H27" i="23" a="1"/>
  <c r="H27" i="23" s="1"/>
  <c r="B23" i="23" a="1"/>
  <c r="B23" i="23" s="1"/>
  <c r="D23" i="23" a="1"/>
  <c r="D23" i="23" s="1"/>
  <c r="F23" i="23" a="1"/>
  <c r="F23" i="23" s="1"/>
  <c r="H23" i="23" a="1"/>
  <c r="H23" i="23" s="1"/>
  <c r="C23" i="23" a="1"/>
  <c r="C23" i="23" s="1"/>
  <c r="E23" i="23" a="1"/>
  <c r="E23" i="23" s="1"/>
  <c r="G23" i="23" a="1"/>
  <c r="G23" i="23" s="1"/>
  <c r="I23" i="23" a="1"/>
  <c r="I23" i="23" s="1"/>
  <c r="B19" i="23" a="1"/>
  <c r="B19" i="23" s="1"/>
  <c r="D19" i="23" a="1"/>
  <c r="D19" i="23" s="1"/>
  <c r="F19" i="23" a="1"/>
  <c r="F19" i="23" s="1"/>
  <c r="H19" i="23" a="1"/>
  <c r="H19" i="23" s="1"/>
  <c r="C19" i="23" a="1"/>
  <c r="C19" i="23" s="1"/>
  <c r="E19" i="23" a="1"/>
  <c r="E19" i="23" s="1"/>
  <c r="G19" i="23" a="1"/>
  <c r="G19" i="23" s="1"/>
  <c r="I19" i="23" a="1"/>
  <c r="I19" i="23" s="1"/>
  <c r="B15" i="23" a="1"/>
  <c r="B15" i="23" s="1"/>
  <c r="D15" i="23" a="1"/>
  <c r="D15" i="23" s="1"/>
  <c r="F15" i="23" a="1"/>
  <c r="F15" i="23" s="1"/>
  <c r="H15" i="23" a="1"/>
  <c r="H15" i="23" s="1"/>
  <c r="C15" i="23" a="1"/>
  <c r="C15" i="23" s="1"/>
  <c r="E15" i="23" a="1"/>
  <c r="E15" i="23" s="1"/>
  <c r="G15" i="23" a="1"/>
  <c r="G15" i="23" s="1"/>
  <c r="I15" i="23" a="1"/>
  <c r="I15" i="23" s="1"/>
  <c r="B11" i="23" a="1"/>
  <c r="B11" i="23" s="1"/>
  <c r="D11" i="23" a="1"/>
  <c r="D11" i="23" s="1"/>
  <c r="F11" i="23" a="1"/>
  <c r="F11" i="23" s="1"/>
  <c r="H11" i="23" a="1"/>
  <c r="H11" i="23" s="1"/>
  <c r="C11" i="23" a="1"/>
  <c r="C11" i="23" s="1"/>
  <c r="E11" i="23" a="1"/>
  <c r="E11" i="23" s="1"/>
  <c r="G11" i="23" a="1"/>
  <c r="G11" i="23" s="1"/>
  <c r="I11" i="23" a="1"/>
  <c r="I11" i="23" s="1"/>
  <c r="B7" i="23" a="1"/>
  <c r="B7" i="23" s="1"/>
  <c r="D7" i="23" a="1"/>
  <c r="D7" i="23" s="1"/>
  <c r="F7" i="23" a="1"/>
  <c r="F7" i="23" s="1"/>
  <c r="H7" i="23" a="1"/>
  <c r="H7" i="23" s="1"/>
  <c r="C7" i="23" a="1"/>
  <c r="C7" i="23" s="1"/>
  <c r="E7" i="23" a="1"/>
  <c r="E7" i="23" s="1"/>
  <c r="G7" i="23" a="1"/>
  <c r="G7" i="23" s="1"/>
  <c r="I7" i="23" a="1"/>
  <c r="I7" i="23" s="1"/>
  <c r="B3" i="23" a="1"/>
  <c r="B3" i="23" s="1"/>
  <c r="D3" i="23" a="1"/>
  <c r="D3" i="23" s="1"/>
  <c r="F3" i="23" a="1"/>
  <c r="F3" i="23" s="1"/>
  <c r="H3" i="23" a="1"/>
  <c r="H3" i="23" s="1"/>
  <c r="C3" i="23" a="1"/>
  <c r="C3" i="23" s="1"/>
  <c r="E3" i="23" a="1"/>
  <c r="E3" i="23" s="1"/>
  <c r="G3" i="23" a="1"/>
  <c r="G3" i="23" s="1"/>
  <c r="I3" i="23" a="1"/>
  <c r="I3" i="23" s="1"/>
  <c r="C50" i="23" a="1"/>
  <c r="C50" i="23" s="1"/>
  <c r="E50" i="23" a="1"/>
  <c r="E50" i="23" s="1"/>
  <c r="G50" i="23" a="1"/>
  <c r="G50" i="23" s="1"/>
  <c r="I50" i="23" a="1"/>
  <c r="I50" i="23" s="1"/>
  <c r="D50" i="23" a="1"/>
  <c r="D50" i="23" s="1"/>
  <c r="F50" i="23" a="1"/>
  <c r="F50" i="23" s="1"/>
  <c r="H50" i="23" a="1"/>
  <c r="H50" i="23" s="1"/>
  <c r="B50" i="23" a="1"/>
  <c r="B50" i="23" s="1"/>
  <c r="C46" i="23" a="1"/>
  <c r="C46" i="23" s="1"/>
  <c r="E46" i="23" a="1"/>
  <c r="E46" i="23" s="1"/>
  <c r="G46" i="23" a="1"/>
  <c r="G46" i="23" s="1"/>
  <c r="I46" i="23" a="1"/>
  <c r="I46" i="23" s="1"/>
  <c r="D46" i="23" a="1"/>
  <c r="D46" i="23" s="1"/>
  <c r="F46" i="23" a="1"/>
  <c r="F46" i="23" s="1"/>
  <c r="B46" i="23" a="1"/>
  <c r="B46" i="23" s="1"/>
  <c r="H46" i="23" a="1"/>
  <c r="H46" i="23" s="1"/>
  <c r="D42" i="23" a="1"/>
  <c r="D42" i="23" s="1"/>
  <c r="I42" i="23" a="1"/>
  <c r="I42" i="23" s="1"/>
  <c r="B42" i="23" a="1"/>
  <c r="B42" i="23" s="1"/>
  <c r="G42" i="23" a="1"/>
  <c r="G42" i="23" s="1"/>
  <c r="E42" i="23" a="1"/>
  <c r="E42" i="23" s="1"/>
  <c r="H42" i="23" a="1"/>
  <c r="H42" i="23" s="1"/>
  <c r="F42" i="23" a="1"/>
  <c r="F42" i="23" s="1"/>
  <c r="C42" i="23" a="1"/>
  <c r="C42" i="23" s="1"/>
  <c r="B38" i="23" a="1"/>
  <c r="B38" i="23" s="1"/>
  <c r="D38" i="23" a="1"/>
  <c r="D38" i="23" s="1"/>
  <c r="F38" i="23" a="1"/>
  <c r="F38" i="23" s="1"/>
  <c r="H38" i="23" a="1"/>
  <c r="H38" i="23" s="1"/>
  <c r="E38" i="23" a="1"/>
  <c r="E38" i="23" s="1"/>
  <c r="I38" i="23" a="1"/>
  <c r="I38" i="23" s="1"/>
  <c r="C38" i="23" a="1"/>
  <c r="C38" i="23" s="1"/>
  <c r="G38" i="23" a="1"/>
  <c r="G38" i="23" s="1"/>
  <c r="C34" i="23" a="1"/>
  <c r="C34" i="23" s="1"/>
  <c r="E34" i="23" a="1"/>
  <c r="E34" i="23" s="1"/>
  <c r="G34" i="23" a="1"/>
  <c r="G34" i="23" s="1"/>
  <c r="I34" i="23" a="1"/>
  <c r="I34" i="23" s="1"/>
  <c r="B34" i="23" a="1"/>
  <c r="B34" i="23" s="1"/>
  <c r="D34" i="23" a="1"/>
  <c r="D34" i="23" s="1"/>
  <c r="F34" i="23" a="1"/>
  <c r="F34" i="23" s="1"/>
  <c r="H34" i="23" a="1"/>
  <c r="H34" i="23" s="1"/>
  <c r="C30" i="23" a="1"/>
  <c r="C30" i="23" s="1"/>
  <c r="E30" i="23" a="1"/>
  <c r="E30" i="23" s="1"/>
  <c r="G30" i="23" a="1"/>
  <c r="G30" i="23" s="1"/>
  <c r="I30" i="23" a="1"/>
  <c r="I30" i="23" s="1"/>
  <c r="B30" i="23" a="1"/>
  <c r="B30" i="23" s="1"/>
  <c r="D30" i="23" a="1"/>
  <c r="D30" i="23" s="1"/>
  <c r="F30" i="23" a="1"/>
  <c r="F30" i="23" s="1"/>
  <c r="H30" i="23" a="1"/>
  <c r="H30" i="23" s="1"/>
  <c r="C26" i="23" a="1"/>
  <c r="C26" i="23" s="1"/>
  <c r="E26" i="23" a="1"/>
  <c r="E26" i="23" s="1"/>
  <c r="G26" i="23" a="1"/>
  <c r="G26" i="23" s="1"/>
  <c r="I26" i="23" a="1"/>
  <c r="I26" i="23" s="1"/>
  <c r="B26" i="23" a="1"/>
  <c r="B26" i="23" s="1"/>
  <c r="D26" i="23" a="1"/>
  <c r="D26" i="23" s="1"/>
  <c r="F26" i="23" a="1"/>
  <c r="F26" i="23" s="1"/>
  <c r="H26" i="23" a="1"/>
  <c r="H26" i="23" s="1"/>
  <c r="B22" i="23" a="1"/>
  <c r="B22" i="23" s="1"/>
  <c r="D22" i="23" a="1"/>
  <c r="D22" i="23" s="1"/>
  <c r="F22" i="23" a="1"/>
  <c r="F22" i="23" s="1"/>
  <c r="H22" i="23" a="1"/>
  <c r="H22" i="23" s="1"/>
  <c r="C22" i="23" a="1"/>
  <c r="C22" i="23" s="1"/>
  <c r="E22" i="23" a="1"/>
  <c r="E22" i="23" s="1"/>
  <c r="G22" i="23" a="1"/>
  <c r="G22" i="23" s="1"/>
  <c r="I22" i="23" a="1"/>
  <c r="I22" i="23" s="1"/>
  <c r="B18" i="23" a="1"/>
  <c r="B18" i="23" s="1"/>
  <c r="D18" i="23" a="1"/>
  <c r="D18" i="23" s="1"/>
  <c r="F18" i="23" a="1"/>
  <c r="F18" i="23" s="1"/>
  <c r="H18" i="23" a="1"/>
  <c r="H18" i="23" s="1"/>
  <c r="C18" i="23" a="1"/>
  <c r="C18" i="23" s="1"/>
  <c r="E18" i="23" a="1"/>
  <c r="E18" i="23" s="1"/>
  <c r="G18" i="23" a="1"/>
  <c r="G18" i="23" s="1"/>
  <c r="I18" i="23" a="1"/>
  <c r="I18" i="23" s="1"/>
  <c r="B14" i="23" a="1"/>
  <c r="B14" i="23" s="1"/>
  <c r="D14" i="23" a="1"/>
  <c r="D14" i="23" s="1"/>
  <c r="F14" i="23" a="1"/>
  <c r="F14" i="23" s="1"/>
  <c r="H14" i="23" a="1"/>
  <c r="H14" i="23" s="1"/>
  <c r="C14" i="23" a="1"/>
  <c r="C14" i="23" s="1"/>
  <c r="E14" i="23" a="1"/>
  <c r="E14" i="23" s="1"/>
  <c r="G14" i="23" a="1"/>
  <c r="G14" i="23" s="1"/>
  <c r="I14" i="23" a="1"/>
  <c r="I14" i="23" s="1"/>
  <c r="B10" i="23" a="1"/>
  <c r="B10" i="23" s="1"/>
  <c r="D10" i="23" a="1"/>
  <c r="D10" i="23" s="1"/>
  <c r="F10" i="23" a="1"/>
  <c r="F10" i="23" s="1"/>
  <c r="H10" i="23" a="1"/>
  <c r="H10" i="23" s="1"/>
  <c r="C10" i="23" a="1"/>
  <c r="C10" i="23" s="1"/>
  <c r="E10" i="23" a="1"/>
  <c r="E10" i="23" s="1"/>
  <c r="G10" i="23" a="1"/>
  <c r="G10" i="23" s="1"/>
  <c r="I10" i="23" a="1"/>
  <c r="I10" i="23" s="1"/>
  <c r="B6" i="23" a="1"/>
  <c r="B6" i="23" s="1"/>
  <c r="D6" i="23" a="1"/>
  <c r="D6" i="23" s="1"/>
  <c r="F6" i="23" a="1"/>
  <c r="F6" i="23" s="1"/>
  <c r="H6" i="23" a="1"/>
  <c r="H6" i="23" s="1"/>
  <c r="C6" i="23" a="1"/>
  <c r="C6" i="23" s="1"/>
  <c r="E6" i="23" a="1"/>
  <c r="E6" i="23" s="1"/>
  <c r="G6" i="23" a="1"/>
  <c r="G6" i="23" s="1"/>
  <c r="I6" i="23" a="1"/>
  <c r="I6" i="23" s="1"/>
  <c r="C49" i="23" a="1"/>
  <c r="C49" i="23" s="1"/>
  <c r="E49" i="23" a="1"/>
  <c r="E49" i="23" s="1"/>
  <c r="G49" i="23" a="1"/>
  <c r="G49" i="23" s="1"/>
  <c r="I49" i="23" a="1"/>
  <c r="I49" i="23" s="1"/>
  <c r="D49" i="23" a="1"/>
  <c r="D49" i="23" s="1"/>
  <c r="B49" i="23" a="1"/>
  <c r="B49" i="23" s="1"/>
  <c r="F49" i="23" a="1"/>
  <c r="F49" i="23" s="1"/>
  <c r="H49" i="23" a="1"/>
  <c r="H49" i="23" s="1"/>
  <c r="D45" i="23" a="1"/>
  <c r="D45" i="23" s="1"/>
  <c r="B45" i="23" a="1"/>
  <c r="B45" i="23" s="1"/>
  <c r="G45" i="23" a="1"/>
  <c r="G45" i="23" s="1"/>
  <c r="I45" i="23" a="1"/>
  <c r="I45" i="23" s="1"/>
  <c r="E45" i="23" a="1"/>
  <c r="E45" i="23" s="1"/>
  <c r="C45" i="23" a="1"/>
  <c r="C45" i="23" s="1"/>
  <c r="F45" i="23" a="1"/>
  <c r="F45" i="23" s="1"/>
  <c r="H45" i="23" a="1"/>
  <c r="H45" i="23" s="1"/>
  <c r="D41" i="23" a="1"/>
  <c r="D41" i="23" s="1"/>
  <c r="I41" i="23" a="1"/>
  <c r="I41" i="23" s="1"/>
  <c r="B41" i="23" a="1"/>
  <c r="B41" i="23" s="1"/>
  <c r="G41" i="23" a="1"/>
  <c r="G41" i="23" s="1"/>
  <c r="E41" i="23" a="1"/>
  <c r="E41" i="23" s="1"/>
  <c r="H41" i="23" a="1"/>
  <c r="H41" i="23" s="1"/>
  <c r="C41" i="23" a="1"/>
  <c r="C41" i="23" s="1"/>
  <c r="F41" i="23" a="1"/>
  <c r="F41" i="23" s="1"/>
  <c r="B37" i="23" a="1"/>
  <c r="B37" i="23" s="1"/>
  <c r="D37" i="23" a="1"/>
  <c r="D37" i="23" s="1"/>
  <c r="F37" i="23" a="1"/>
  <c r="F37" i="23" s="1"/>
  <c r="H37" i="23" a="1"/>
  <c r="H37" i="23" s="1"/>
  <c r="E37" i="23" a="1"/>
  <c r="E37" i="23" s="1"/>
  <c r="I37" i="23" a="1"/>
  <c r="I37" i="23" s="1"/>
  <c r="G37" i="23" a="1"/>
  <c r="G37" i="23" s="1"/>
  <c r="C37" i="23" a="1"/>
  <c r="C37" i="23" s="1"/>
  <c r="C33" i="23" a="1"/>
  <c r="C33" i="23" s="1"/>
  <c r="E33" i="23" a="1"/>
  <c r="E33" i="23" s="1"/>
  <c r="G33" i="23" a="1"/>
  <c r="G33" i="23" s="1"/>
  <c r="I33" i="23" a="1"/>
  <c r="I33" i="23" s="1"/>
  <c r="B33" i="23" a="1"/>
  <c r="B33" i="23" s="1"/>
  <c r="D33" i="23" a="1"/>
  <c r="D33" i="23" s="1"/>
  <c r="F33" i="23" a="1"/>
  <c r="F33" i="23" s="1"/>
  <c r="H33" i="23" a="1"/>
  <c r="H33" i="23" s="1"/>
  <c r="C29" i="23" a="1"/>
  <c r="C29" i="23" s="1"/>
  <c r="E29" i="23" a="1"/>
  <c r="E29" i="23" s="1"/>
  <c r="G29" i="23" a="1"/>
  <c r="G29" i="23" s="1"/>
  <c r="I29" i="23" a="1"/>
  <c r="I29" i="23" s="1"/>
  <c r="B29" i="23" a="1"/>
  <c r="B29" i="23" s="1"/>
  <c r="D29" i="23" a="1"/>
  <c r="D29" i="23" s="1"/>
  <c r="F29" i="23" a="1"/>
  <c r="F29" i="23" s="1"/>
  <c r="H29" i="23" a="1"/>
  <c r="H29" i="23" s="1"/>
  <c r="C25" i="23" a="1"/>
  <c r="C25" i="23" s="1"/>
  <c r="E25" i="23" a="1"/>
  <c r="E25" i="23" s="1"/>
  <c r="G25" i="23" a="1"/>
  <c r="G25" i="23" s="1"/>
  <c r="I25" i="23" a="1"/>
  <c r="I25" i="23" s="1"/>
  <c r="B25" i="23" a="1"/>
  <c r="B25" i="23" s="1"/>
  <c r="D25" i="23" a="1"/>
  <c r="D25" i="23" s="1"/>
  <c r="F25" i="23" a="1"/>
  <c r="F25" i="23" s="1"/>
  <c r="H25" i="23" a="1"/>
  <c r="H25" i="23" s="1"/>
  <c r="B21" i="23" a="1"/>
  <c r="B21" i="23" s="1"/>
  <c r="D21" i="23" a="1"/>
  <c r="D21" i="23" s="1"/>
  <c r="F21" i="23" a="1"/>
  <c r="F21" i="23" s="1"/>
  <c r="H21" i="23" a="1"/>
  <c r="H21" i="23" s="1"/>
  <c r="C21" i="23" a="1"/>
  <c r="C21" i="23" s="1"/>
  <c r="E21" i="23" a="1"/>
  <c r="E21" i="23" s="1"/>
  <c r="G21" i="23" a="1"/>
  <c r="G21" i="23" s="1"/>
  <c r="I21" i="23" a="1"/>
  <c r="I21" i="23" s="1"/>
  <c r="B17" i="23" a="1"/>
  <c r="B17" i="23" s="1"/>
  <c r="D17" i="23" a="1"/>
  <c r="D17" i="23" s="1"/>
  <c r="F17" i="23" a="1"/>
  <c r="F17" i="23" s="1"/>
  <c r="H17" i="23" a="1"/>
  <c r="H17" i="23" s="1"/>
  <c r="C17" i="23" a="1"/>
  <c r="C17" i="23" s="1"/>
  <c r="E17" i="23" a="1"/>
  <c r="E17" i="23" s="1"/>
  <c r="G17" i="23" a="1"/>
  <c r="G17" i="23" s="1"/>
  <c r="I17" i="23" a="1"/>
  <c r="I17" i="23" s="1"/>
  <c r="B12" i="23" a="1"/>
  <c r="B12" i="23" s="1"/>
  <c r="D12" i="23" a="1"/>
  <c r="D12" i="23" s="1"/>
  <c r="F12" i="23" a="1"/>
  <c r="F12" i="23" s="1"/>
  <c r="H12" i="23" a="1"/>
  <c r="H12" i="23" s="1"/>
  <c r="C12" i="23" a="1"/>
  <c r="C12" i="23" s="1"/>
  <c r="E12" i="23" a="1"/>
  <c r="E12" i="23" s="1"/>
  <c r="G12" i="23" a="1"/>
  <c r="G12" i="23" s="1"/>
  <c r="I12" i="23" a="1"/>
  <c r="I12" i="23" s="1"/>
  <c r="K98" i="23" a="1"/>
  <c r="K98" i="23" s="1"/>
  <c r="J98" i="23" a="1"/>
  <c r="J98" i="23" s="1"/>
  <c r="K90" i="23" a="1"/>
  <c r="K90" i="23" s="1"/>
  <c r="J90" i="23" a="1"/>
  <c r="J90" i="23" s="1"/>
  <c r="K82" i="23" a="1"/>
  <c r="K82" i="23" s="1"/>
  <c r="J82" i="23" a="1"/>
  <c r="J82" i="23" s="1"/>
  <c r="K74" i="23" a="1"/>
  <c r="K74" i="23" s="1"/>
  <c r="J74" i="23" a="1"/>
  <c r="J74" i="23" s="1"/>
  <c r="K66" i="23" a="1"/>
  <c r="K66" i="23" s="1"/>
  <c r="J66" i="23" a="1"/>
  <c r="J66" i="23" s="1"/>
  <c r="K62" i="23" a="1"/>
  <c r="K62" i="23" s="1"/>
  <c r="J62" i="23" a="1"/>
  <c r="J62" i="23" s="1"/>
  <c r="K58" i="23" a="1"/>
  <c r="K58" i="23" s="1"/>
  <c r="J58" i="23" a="1"/>
  <c r="J58" i="23" s="1"/>
  <c r="K100" i="23" a="1"/>
  <c r="K100" i="23" s="1"/>
  <c r="J100" i="23" a="1"/>
  <c r="J100" i="23" s="1"/>
  <c r="K96" i="23" a="1"/>
  <c r="K96" i="23" s="1"/>
  <c r="J96" i="23" a="1"/>
  <c r="J96" i="23" s="1"/>
  <c r="K92" i="23" a="1"/>
  <c r="K92" i="23" s="1"/>
  <c r="J92" i="23" a="1"/>
  <c r="J92" i="23" s="1"/>
  <c r="K88" i="23" a="1"/>
  <c r="K88" i="23" s="1"/>
  <c r="J88" i="23" a="1"/>
  <c r="J88" i="23" s="1"/>
  <c r="K84" i="23" a="1"/>
  <c r="K84" i="23" s="1"/>
  <c r="J84" i="23" a="1"/>
  <c r="J84" i="23" s="1"/>
  <c r="K80" i="23" a="1"/>
  <c r="K80" i="23" s="1"/>
  <c r="J80" i="23" a="1"/>
  <c r="J80" i="23" s="1"/>
  <c r="K76" i="23" a="1"/>
  <c r="K76" i="23" s="1"/>
  <c r="J76" i="23" a="1"/>
  <c r="J76" i="23" s="1"/>
  <c r="K72" i="23" a="1"/>
  <c r="K72" i="23" s="1"/>
  <c r="J72" i="23" a="1"/>
  <c r="J72" i="23" s="1"/>
  <c r="K68" i="23" a="1"/>
  <c r="K68" i="23" s="1"/>
  <c r="J68" i="23" a="1"/>
  <c r="J68" i="23" s="1"/>
  <c r="K64" i="23" a="1"/>
  <c r="K64" i="23" s="1"/>
  <c r="J64" i="23" a="1"/>
  <c r="J64" i="23" s="1"/>
  <c r="K60" i="23" a="1"/>
  <c r="K60" i="23" s="1"/>
  <c r="J60" i="23" a="1"/>
  <c r="J60" i="23" s="1"/>
  <c r="K56" i="23" a="1"/>
  <c r="K56" i="23" s="1"/>
  <c r="J56" i="23" a="1"/>
  <c r="J56" i="23" s="1"/>
  <c r="K52" i="23" a="1"/>
  <c r="K52" i="23" s="1"/>
  <c r="J52" i="23" a="1"/>
  <c r="J52" i="23" s="1"/>
  <c r="K99" i="23" a="1"/>
  <c r="K99" i="23" s="1"/>
  <c r="J99" i="23" a="1"/>
  <c r="J99" i="23" s="1"/>
  <c r="K95" i="23" a="1"/>
  <c r="K95" i="23" s="1"/>
  <c r="J95" i="23" a="1"/>
  <c r="J95" i="23" s="1"/>
  <c r="K91" i="23" a="1"/>
  <c r="K91" i="23" s="1"/>
  <c r="J91" i="23" a="1"/>
  <c r="J91" i="23" s="1"/>
  <c r="K87" i="23" a="1"/>
  <c r="K87" i="23" s="1"/>
  <c r="J87" i="23" a="1"/>
  <c r="J87" i="23" s="1"/>
  <c r="K83" i="23" a="1"/>
  <c r="K83" i="23" s="1"/>
  <c r="J83" i="23" a="1"/>
  <c r="J83" i="23" s="1"/>
  <c r="K79" i="23" a="1"/>
  <c r="K79" i="23" s="1"/>
  <c r="J79" i="23" a="1"/>
  <c r="J79" i="23" s="1"/>
  <c r="K75" i="23" a="1"/>
  <c r="K75" i="23" s="1"/>
  <c r="J75" i="23" a="1"/>
  <c r="J75" i="23" s="1"/>
  <c r="K71" i="23" a="1"/>
  <c r="K71" i="23" s="1"/>
  <c r="J71" i="23" a="1"/>
  <c r="J71" i="23" s="1"/>
  <c r="K67" i="23" a="1"/>
  <c r="K67" i="23" s="1"/>
  <c r="J67" i="23" a="1"/>
  <c r="J67" i="23" s="1"/>
  <c r="K63" i="23" a="1"/>
  <c r="K63" i="23" s="1"/>
  <c r="J63" i="23" a="1"/>
  <c r="J63" i="23" s="1"/>
  <c r="K59" i="23" a="1"/>
  <c r="K59" i="23" s="1"/>
  <c r="J59" i="23" a="1"/>
  <c r="J59" i="23" s="1"/>
  <c r="K55" i="23" a="1"/>
  <c r="K55" i="23" s="1"/>
  <c r="J55" i="23" a="1"/>
  <c r="J55" i="23" s="1"/>
  <c r="K94" i="23" a="1"/>
  <c r="K94" i="23" s="1"/>
  <c r="J94" i="23" a="1"/>
  <c r="J94" i="23" s="1"/>
  <c r="K86" i="23" a="1"/>
  <c r="K86" i="23" s="1"/>
  <c r="J86" i="23" a="1"/>
  <c r="J86" i="23" s="1"/>
  <c r="K78" i="23" a="1"/>
  <c r="K78" i="23" s="1"/>
  <c r="J78" i="23" a="1"/>
  <c r="J78" i="23" s="1"/>
  <c r="K70" i="23" a="1"/>
  <c r="K70" i="23" s="1"/>
  <c r="J70" i="23" a="1"/>
  <c r="J70" i="23" s="1"/>
  <c r="K54" i="23" a="1"/>
  <c r="K54" i="23" s="1"/>
  <c r="J54" i="23" a="1"/>
  <c r="J54" i="23" s="1"/>
  <c r="K97" i="23" a="1"/>
  <c r="K97" i="23" s="1"/>
  <c r="J97" i="23" a="1"/>
  <c r="J97" i="23" s="1"/>
  <c r="K93" i="23" a="1"/>
  <c r="K93" i="23" s="1"/>
  <c r="J93" i="23" a="1"/>
  <c r="J93" i="23" s="1"/>
  <c r="K89" i="23" a="1"/>
  <c r="K89" i="23" s="1"/>
  <c r="J89" i="23" a="1"/>
  <c r="J89" i="23" s="1"/>
  <c r="K85" i="23" a="1"/>
  <c r="K85" i="23" s="1"/>
  <c r="J85" i="23" a="1"/>
  <c r="J85" i="23" s="1"/>
  <c r="K81" i="23" a="1"/>
  <c r="K81" i="23" s="1"/>
  <c r="J81" i="23" a="1"/>
  <c r="J81" i="23" s="1"/>
  <c r="K77" i="23" a="1"/>
  <c r="K77" i="23" s="1"/>
  <c r="J77" i="23" a="1"/>
  <c r="J77" i="23" s="1"/>
  <c r="K73" i="23" a="1"/>
  <c r="K73" i="23" s="1"/>
  <c r="J73" i="23" a="1"/>
  <c r="J73" i="23" s="1"/>
  <c r="K69" i="23" a="1"/>
  <c r="K69" i="23" s="1"/>
  <c r="J69" i="23" a="1"/>
  <c r="J69" i="23" s="1"/>
  <c r="K65" i="23" a="1"/>
  <c r="K65" i="23" s="1"/>
  <c r="J65" i="23" a="1"/>
  <c r="J65" i="23" s="1"/>
  <c r="K61" i="23" a="1"/>
  <c r="K61" i="23" s="1"/>
  <c r="J61" i="23" a="1"/>
  <c r="J61" i="23" s="1"/>
  <c r="K57" i="23" a="1"/>
  <c r="K57" i="23" s="1"/>
  <c r="J57" i="23" a="1"/>
  <c r="J57" i="23" s="1"/>
  <c r="K53" i="23" a="1"/>
  <c r="K53" i="23" s="1"/>
  <c r="J53" i="23" a="1"/>
  <c r="J53" i="23" s="1"/>
  <c r="K11" i="23" a="1"/>
  <c r="K11" i="23" s="1"/>
  <c r="K9" i="23" a="1"/>
  <c r="K9" i="23" s="1"/>
  <c r="K48" i="23" a="1"/>
  <c r="K48" i="23" s="1"/>
  <c r="K44" i="23" a="1"/>
  <c r="K44" i="23" s="1"/>
  <c r="K40" i="23" a="1"/>
  <c r="K40" i="23" s="1"/>
  <c r="K36" i="23" a="1"/>
  <c r="K36" i="23" s="1"/>
  <c r="K32" i="23" a="1"/>
  <c r="K32" i="23" s="1"/>
  <c r="K28" i="23" a="1"/>
  <c r="K28" i="23" s="1"/>
  <c r="K24" i="23" a="1"/>
  <c r="K24" i="23" s="1"/>
  <c r="K20" i="23" a="1"/>
  <c r="K20" i="23" s="1"/>
  <c r="K16" i="23" a="1"/>
  <c r="K16" i="23" s="1"/>
  <c r="K13" i="23" a="1"/>
  <c r="K13" i="23" s="1"/>
  <c r="K8" i="23" a="1"/>
  <c r="K8" i="23" s="1"/>
  <c r="K51" i="23" a="1"/>
  <c r="K51" i="23" s="1"/>
  <c r="K47" i="23" a="1"/>
  <c r="K47" i="23" s="1"/>
  <c r="K43" i="23" a="1"/>
  <c r="K43" i="23" s="1"/>
  <c r="K39" i="23" a="1"/>
  <c r="K39" i="23" s="1"/>
  <c r="K35" i="23" a="1"/>
  <c r="K35" i="23" s="1"/>
  <c r="K31" i="23" a="1"/>
  <c r="K31" i="23" s="1"/>
  <c r="K27" i="23" a="1"/>
  <c r="K27" i="23" s="1"/>
  <c r="K23" i="23" a="1"/>
  <c r="K23" i="23" s="1"/>
  <c r="K19" i="23" a="1"/>
  <c r="K19" i="23" s="1"/>
  <c r="K15" i="23" a="1"/>
  <c r="K15" i="23" s="1"/>
  <c r="K50" i="23" a="1"/>
  <c r="K50" i="23" s="1"/>
  <c r="K46" i="23" a="1"/>
  <c r="K46" i="23" s="1"/>
  <c r="K42" i="23" a="1"/>
  <c r="K42" i="23" s="1"/>
  <c r="K38" i="23" a="1"/>
  <c r="K38" i="23" s="1"/>
  <c r="K34" i="23" a="1"/>
  <c r="K34" i="23" s="1"/>
  <c r="K30" i="23" a="1"/>
  <c r="K30" i="23" s="1"/>
  <c r="K26" i="23" a="1"/>
  <c r="K26" i="23" s="1"/>
  <c r="K22" i="23" a="1"/>
  <c r="K22" i="23" s="1"/>
  <c r="K18" i="23" a="1"/>
  <c r="K18" i="23" s="1"/>
  <c r="K14" i="23" a="1"/>
  <c r="K14" i="23" s="1"/>
  <c r="K7" i="23" a="1"/>
  <c r="K7" i="23" s="1"/>
  <c r="K10" i="23" a="1"/>
  <c r="K10" i="23" s="1"/>
  <c r="K6" i="23" a="1"/>
  <c r="K6" i="23" s="1"/>
  <c r="K49" i="23" a="1"/>
  <c r="K49" i="23" s="1"/>
  <c r="K45" i="23" a="1"/>
  <c r="K45" i="23" s="1"/>
  <c r="K41" i="23" a="1"/>
  <c r="K41" i="23" s="1"/>
  <c r="K37" i="23" a="1"/>
  <c r="K37" i="23" s="1"/>
  <c r="K33" i="23" a="1"/>
  <c r="K33" i="23" s="1"/>
  <c r="K29" i="23" a="1"/>
  <c r="K29" i="23" s="1"/>
  <c r="K25" i="23" a="1"/>
  <c r="K25" i="23" s="1"/>
  <c r="K21" i="23" a="1"/>
  <c r="K21" i="23" s="1"/>
  <c r="K17" i="23" a="1"/>
  <c r="K17" i="23" s="1"/>
  <c r="K12" i="23" a="1"/>
  <c r="K12" i="23" s="1"/>
  <c r="K5" i="23" a="1"/>
  <c r="K5" i="23" s="1"/>
  <c r="K3" i="23" a="1"/>
  <c r="K3" i="23" s="1"/>
  <c r="K4" i="23" a="1"/>
  <c r="K4" i="23" s="1"/>
  <c r="B1" i="12" a="1"/>
  <c r="B1" i="12" s="1"/>
  <c r="A2" i="23" a="1"/>
  <c r="A2" i="23" s="1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64" i="19" a="1"/>
  <c r="O164" i="19" s="1"/>
  <c r="E16" i="9"/>
  <c r="E32" i="9"/>
  <c r="E20" i="9"/>
  <c r="E9" i="9"/>
  <c r="E24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A5" i="3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5" i="19"/>
  <c r="B3" i="19"/>
  <c r="D3" i="19"/>
  <c r="B5" i="19"/>
  <c r="B1" i="16" a="1"/>
  <c r="B1" i="13" a="1"/>
  <c r="C57" i="23" l="1" a="1"/>
  <c r="C57" i="23" s="1"/>
  <c r="E57" i="23" a="1"/>
  <c r="E57" i="23" s="1"/>
  <c r="G57" i="23" a="1"/>
  <c r="G57" i="23" s="1"/>
  <c r="I57" i="23" a="1"/>
  <c r="I57" i="23" s="1"/>
  <c r="D57" i="23" a="1"/>
  <c r="D57" i="23" s="1"/>
  <c r="B57" i="23" a="1"/>
  <c r="B57" i="23" s="1"/>
  <c r="F57" i="23" a="1"/>
  <c r="F57" i="23" s="1"/>
  <c r="H57" i="23" a="1"/>
  <c r="H57" i="23" s="1"/>
  <c r="B65" i="23" a="1"/>
  <c r="B65" i="23" s="1"/>
  <c r="F65" i="23" a="1"/>
  <c r="F65" i="23" s="1"/>
  <c r="C65" i="23" a="1"/>
  <c r="C65" i="23" s="1"/>
  <c r="G65" i="23" a="1"/>
  <c r="G65" i="23" s="1"/>
  <c r="E65" i="23" a="1"/>
  <c r="E65" i="23" s="1"/>
  <c r="D65" i="23" a="1"/>
  <c r="D65" i="23" s="1"/>
  <c r="H65" i="23" a="1"/>
  <c r="H65" i="23" s="1"/>
  <c r="I65" i="23" a="1"/>
  <c r="I65" i="23" s="1"/>
  <c r="B73" i="23" a="1"/>
  <c r="B73" i="23" s="1"/>
  <c r="F73" i="23" a="1"/>
  <c r="F73" i="23" s="1"/>
  <c r="C73" i="23" a="1"/>
  <c r="C73" i="23" s="1"/>
  <c r="G73" i="23" a="1"/>
  <c r="G73" i="23" s="1"/>
  <c r="D73" i="23" a="1"/>
  <c r="D73" i="23" s="1"/>
  <c r="H73" i="23" a="1"/>
  <c r="H73" i="23" s="1"/>
  <c r="I73" i="23" a="1"/>
  <c r="I73" i="23" s="1"/>
  <c r="E73" i="23" a="1"/>
  <c r="E73" i="23" s="1"/>
  <c r="B81" i="23" a="1"/>
  <c r="B81" i="23" s="1"/>
  <c r="D81" i="23" a="1"/>
  <c r="D81" i="23" s="1"/>
  <c r="F81" i="23" a="1"/>
  <c r="F81" i="23" s="1"/>
  <c r="H81" i="23" a="1"/>
  <c r="H81" i="23" s="1"/>
  <c r="C81" i="23" a="1"/>
  <c r="C81" i="23" s="1"/>
  <c r="E81" i="23" a="1"/>
  <c r="E81" i="23" s="1"/>
  <c r="G81" i="23" a="1"/>
  <c r="G81" i="23" s="1"/>
  <c r="I81" i="23" a="1"/>
  <c r="I81" i="23" s="1"/>
  <c r="B89" i="23" a="1"/>
  <c r="B89" i="23" s="1"/>
  <c r="D89" i="23" a="1"/>
  <c r="D89" i="23" s="1"/>
  <c r="F89" i="23" a="1"/>
  <c r="F89" i="23" s="1"/>
  <c r="H89" i="23" a="1"/>
  <c r="H89" i="23" s="1"/>
  <c r="C89" i="23" a="1"/>
  <c r="C89" i="23" s="1"/>
  <c r="E89" i="23" a="1"/>
  <c r="E89" i="23" s="1"/>
  <c r="G89" i="23" a="1"/>
  <c r="G89" i="23" s="1"/>
  <c r="I89" i="23" a="1"/>
  <c r="I89" i="23" s="1"/>
  <c r="B97" i="23" a="1"/>
  <c r="B97" i="23" s="1"/>
  <c r="D97" i="23" a="1"/>
  <c r="D97" i="23" s="1"/>
  <c r="F97" i="23" a="1"/>
  <c r="F97" i="23" s="1"/>
  <c r="H97" i="23" a="1"/>
  <c r="H97" i="23" s="1"/>
  <c r="C97" i="23" a="1"/>
  <c r="C97" i="23" s="1"/>
  <c r="E97" i="23" a="1"/>
  <c r="E97" i="23" s="1"/>
  <c r="G97" i="23" a="1"/>
  <c r="G97" i="23" s="1"/>
  <c r="I97" i="23" a="1"/>
  <c r="I97" i="23" s="1"/>
  <c r="B70" i="23" a="1"/>
  <c r="B70" i="23" s="1"/>
  <c r="F70" i="23" a="1"/>
  <c r="F70" i="23" s="1"/>
  <c r="C70" i="23" a="1"/>
  <c r="C70" i="23" s="1"/>
  <c r="G70" i="23" a="1"/>
  <c r="G70" i="23" s="1"/>
  <c r="I70" i="23" a="1"/>
  <c r="I70" i="23" s="1"/>
  <c r="D70" i="23" a="1"/>
  <c r="D70" i="23" s="1"/>
  <c r="H70" i="23" a="1"/>
  <c r="H70" i="23" s="1"/>
  <c r="E70" i="23" a="1"/>
  <c r="E70" i="23" s="1"/>
  <c r="B86" i="23" a="1"/>
  <c r="B86" i="23" s="1"/>
  <c r="D86" i="23" a="1"/>
  <c r="D86" i="23" s="1"/>
  <c r="F86" i="23" a="1"/>
  <c r="F86" i="23" s="1"/>
  <c r="H86" i="23" a="1"/>
  <c r="H86" i="23" s="1"/>
  <c r="C86" i="23" a="1"/>
  <c r="C86" i="23" s="1"/>
  <c r="E86" i="23" a="1"/>
  <c r="E86" i="23" s="1"/>
  <c r="G86" i="23" a="1"/>
  <c r="G86" i="23" s="1"/>
  <c r="I86" i="23" a="1"/>
  <c r="I86" i="23" s="1"/>
  <c r="C55" i="23" a="1"/>
  <c r="C55" i="23" s="1"/>
  <c r="E55" i="23" a="1"/>
  <c r="E55" i="23" s="1"/>
  <c r="G55" i="23" a="1"/>
  <c r="G55" i="23" s="1"/>
  <c r="I55" i="23" a="1"/>
  <c r="I55" i="23" s="1"/>
  <c r="D55" i="23" a="1"/>
  <c r="D55" i="23" s="1"/>
  <c r="B55" i="23" a="1"/>
  <c r="B55" i="23" s="1"/>
  <c r="F55" i="23" a="1"/>
  <c r="F55" i="23" s="1"/>
  <c r="H55" i="23" a="1"/>
  <c r="H55" i="23" s="1"/>
  <c r="B63" i="23" a="1"/>
  <c r="B63" i="23" s="1"/>
  <c r="F63" i="23" a="1"/>
  <c r="F63" i="23" s="1"/>
  <c r="C63" i="23" a="1"/>
  <c r="C63" i="23" s="1"/>
  <c r="G63" i="23" a="1"/>
  <c r="G63" i="23" s="1"/>
  <c r="E63" i="23" a="1"/>
  <c r="E63" i="23" s="1"/>
  <c r="D63" i="23" a="1"/>
  <c r="D63" i="23" s="1"/>
  <c r="H63" i="23" a="1"/>
  <c r="H63" i="23" s="1"/>
  <c r="I63" i="23" a="1"/>
  <c r="I63" i="23" s="1"/>
  <c r="B71" i="23" a="1"/>
  <c r="B71" i="23" s="1"/>
  <c r="F71" i="23" a="1"/>
  <c r="F71" i="23" s="1"/>
  <c r="E71" i="23" a="1"/>
  <c r="E71" i="23" s="1"/>
  <c r="C71" i="23" a="1"/>
  <c r="C71" i="23" s="1"/>
  <c r="G71" i="23" a="1"/>
  <c r="G71" i="23" s="1"/>
  <c r="D71" i="23" a="1"/>
  <c r="D71" i="23" s="1"/>
  <c r="H71" i="23" a="1"/>
  <c r="H71" i="23" s="1"/>
  <c r="I71" i="23" a="1"/>
  <c r="I71" i="23" s="1"/>
  <c r="B79" i="23" a="1"/>
  <c r="B79" i="23" s="1"/>
  <c r="D79" i="23" a="1"/>
  <c r="D79" i="23" s="1"/>
  <c r="F79" i="23" a="1"/>
  <c r="F79" i="23" s="1"/>
  <c r="H79" i="23" a="1"/>
  <c r="H79" i="23" s="1"/>
  <c r="C79" i="23" a="1"/>
  <c r="C79" i="23" s="1"/>
  <c r="E79" i="23" a="1"/>
  <c r="E79" i="23" s="1"/>
  <c r="G79" i="23" a="1"/>
  <c r="G79" i="23" s="1"/>
  <c r="I79" i="23" a="1"/>
  <c r="I79" i="23" s="1"/>
  <c r="B87" i="23" a="1"/>
  <c r="B87" i="23" s="1"/>
  <c r="D87" i="23" a="1"/>
  <c r="D87" i="23" s="1"/>
  <c r="F87" i="23" a="1"/>
  <c r="F87" i="23" s="1"/>
  <c r="H87" i="23" a="1"/>
  <c r="H87" i="23" s="1"/>
  <c r="C87" i="23" a="1"/>
  <c r="C87" i="23" s="1"/>
  <c r="E87" i="23" a="1"/>
  <c r="E87" i="23" s="1"/>
  <c r="G87" i="23" a="1"/>
  <c r="G87" i="23" s="1"/>
  <c r="I87" i="23" a="1"/>
  <c r="I87" i="23" s="1"/>
  <c r="B95" i="23" a="1"/>
  <c r="B95" i="23" s="1"/>
  <c r="D95" i="23" a="1"/>
  <c r="D95" i="23" s="1"/>
  <c r="F95" i="23" a="1"/>
  <c r="F95" i="23" s="1"/>
  <c r="H95" i="23" a="1"/>
  <c r="H95" i="23" s="1"/>
  <c r="C95" i="23" a="1"/>
  <c r="C95" i="23" s="1"/>
  <c r="E95" i="23" a="1"/>
  <c r="E95" i="23" s="1"/>
  <c r="G95" i="23" a="1"/>
  <c r="G95" i="23" s="1"/>
  <c r="I95" i="23" a="1"/>
  <c r="I95" i="23" s="1"/>
  <c r="C52" i="23" a="1"/>
  <c r="C52" i="23" s="1"/>
  <c r="E52" i="23" a="1"/>
  <c r="E52" i="23" s="1"/>
  <c r="G52" i="23" a="1"/>
  <c r="G52" i="23" s="1"/>
  <c r="I52" i="23" a="1"/>
  <c r="I52" i="23" s="1"/>
  <c r="D52" i="23" a="1"/>
  <c r="D52" i="23" s="1"/>
  <c r="B52" i="23" a="1"/>
  <c r="B52" i="23" s="1"/>
  <c r="F52" i="23" a="1"/>
  <c r="F52" i="23" s="1"/>
  <c r="H52" i="23" a="1"/>
  <c r="H52" i="23" s="1"/>
  <c r="C60" i="23" a="1"/>
  <c r="C60" i="23" s="1"/>
  <c r="E60" i="23" a="1"/>
  <c r="E60" i="23" s="1"/>
  <c r="G60" i="23" a="1"/>
  <c r="G60" i="23" s="1"/>
  <c r="I60" i="23" a="1"/>
  <c r="I60" i="23" s="1"/>
  <c r="D60" i="23" a="1"/>
  <c r="D60" i="23" s="1"/>
  <c r="B60" i="23" a="1"/>
  <c r="B60" i="23" s="1"/>
  <c r="F60" i="23" a="1"/>
  <c r="F60" i="23" s="1"/>
  <c r="H60" i="23" a="1"/>
  <c r="H60" i="23" s="1"/>
  <c r="B68" i="23" a="1"/>
  <c r="B68" i="23" s="1"/>
  <c r="F68" i="23" a="1"/>
  <c r="F68" i="23" s="1"/>
  <c r="I68" i="23" a="1"/>
  <c r="I68" i="23" s="1"/>
  <c r="C68" i="23" a="1"/>
  <c r="C68" i="23" s="1"/>
  <c r="G68" i="23" a="1"/>
  <c r="G68" i="23" s="1"/>
  <c r="E68" i="23" a="1"/>
  <c r="E68" i="23" s="1"/>
  <c r="D68" i="23" a="1"/>
  <c r="D68" i="23" s="1"/>
  <c r="H68" i="23" a="1"/>
  <c r="H68" i="23" s="1"/>
  <c r="B76" i="23" a="1"/>
  <c r="B76" i="23" s="1"/>
  <c r="F76" i="23" a="1"/>
  <c r="F76" i="23" s="1"/>
  <c r="C76" i="23" a="1"/>
  <c r="C76" i="23" s="1"/>
  <c r="G76" i="23" a="1"/>
  <c r="G76" i="23" s="1"/>
  <c r="D76" i="23" a="1"/>
  <c r="D76" i="23" s="1"/>
  <c r="H76" i="23" a="1"/>
  <c r="H76" i="23" s="1"/>
  <c r="E76" i="23" a="1"/>
  <c r="E76" i="23" s="1"/>
  <c r="I76" i="23" a="1"/>
  <c r="I76" i="23" s="1"/>
  <c r="B84" i="23" a="1"/>
  <c r="B84" i="23" s="1"/>
  <c r="D84" i="23" a="1"/>
  <c r="D84" i="23" s="1"/>
  <c r="F84" i="23" a="1"/>
  <c r="F84" i="23" s="1"/>
  <c r="H84" i="23" a="1"/>
  <c r="H84" i="23" s="1"/>
  <c r="C84" i="23" a="1"/>
  <c r="C84" i="23" s="1"/>
  <c r="E84" i="23" a="1"/>
  <c r="E84" i="23" s="1"/>
  <c r="G84" i="23" a="1"/>
  <c r="G84" i="23" s="1"/>
  <c r="I84" i="23" a="1"/>
  <c r="I84" i="23" s="1"/>
  <c r="B92" i="23" a="1"/>
  <c r="B92" i="23" s="1"/>
  <c r="D92" i="23" a="1"/>
  <c r="D92" i="23" s="1"/>
  <c r="F92" i="23" a="1"/>
  <c r="F92" i="23" s="1"/>
  <c r="H92" i="23" a="1"/>
  <c r="H92" i="23" s="1"/>
  <c r="C92" i="23" a="1"/>
  <c r="C92" i="23" s="1"/>
  <c r="E92" i="23" a="1"/>
  <c r="E92" i="23" s="1"/>
  <c r="G92" i="23" a="1"/>
  <c r="G92" i="23" s="1"/>
  <c r="I92" i="23" a="1"/>
  <c r="I92" i="23" s="1"/>
  <c r="B100" i="23" a="1"/>
  <c r="B100" i="23" s="1"/>
  <c r="D100" i="23" a="1"/>
  <c r="D100" i="23" s="1"/>
  <c r="F100" i="23" a="1"/>
  <c r="F100" i="23" s="1"/>
  <c r="H100" i="23" a="1"/>
  <c r="H100" i="23" s="1"/>
  <c r="C100" i="23" a="1"/>
  <c r="C100" i="23" s="1"/>
  <c r="E100" i="23" a="1"/>
  <c r="E100" i="23" s="1"/>
  <c r="G100" i="23" a="1"/>
  <c r="G100" i="23" s="1"/>
  <c r="I100" i="23" a="1"/>
  <c r="I100" i="23" s="1"/>
  <c r="C62" i="23" a="1"/>
  <c r="C62" i="23" s="1"/>
  <c r="E62" i="23" a="1"/>
  <c r="E62" i="23" s="1"/>
  <c r="G62" i="23" a="1"/>
  <c r="G62" i="23" s="1"/>
  <c r="D62" i="23" a="1"/>
  <c r="D62" i="23" s="1"/>
  <c r="I62" i="23" a="1"/>
  <c r="I62" i="23" s="1"/>
  <c r="F62" i="23" a="1"/>
  <c r="F62" i="23" s="1"/>
  <c r="H62" i="23" a="1"/>
  <c r="H62" i="23" s="1"/>
  <c r="B62" i="23" a="1"/>
  <c r="B62" i="23" s="1"/>
  <c r="B74" i="23" a="1"/>
  <c r="B74" i="23" s="1"/>
  <c r="F74" i="23" a="1"/>
  <c r="F74" i="23" s="1"/>
  <c r="C74" i="23" a="1"/>
  <c r="C74" i="23" s="1"/>
  <c r="G74" i="23" a="1"/>
  <c r="G74" i="23" s="1"/>
  <c r="D74" i="23" a="1"/>
  <c r="D74" i="23" s="1"/>
  <c r="H74" i="23" a="1"/>
  <c r="H74" i="23" s="1"/>
  <c r="E74" i="23" a="1"/>
  <c r="E74" i="23" s="1"/>
  <c r="I74" i="23" a="1"/>
  <c r="I74" i="23" s="1"/>
  <c r="B90" i="23" a="1"/>
  <c r="B90" i="23" s="1"/>
  <c r="D90" i="23" a="1"/>
  <c r="D90" i="23" s="1"/>
  <c r="F90" i="23" a="1"/>
  <c r="F90" i="23" s="1"/>
  <c r="H90" i="23" a="1"/>
  <c r="H90" i="23" s="1"/>
  <c r="C90" i="23" a="1"/>
  <c r="C90" i="23" s="1"/>
  <c r="E90" i="23" a="1"/>
  <c r="E90" i="23" s="1"/>
  <c r="G90" i="23" a="1"/>
  <c r="G90" i="23" s="1"/>
  <c r="I90" i="23" a="1"/>
  <c r="I90" i="23" s="1"/>
  <c r="C53" i="23" a="1"/>
  <c r="C53" i="23" s="1"/>
  <c r="E53" i="23" a="1"/>
  <c r="E53" i="23" s="1"/>
  <c r="G53" i="23" a="1"/>
  <c r="G53" i="23" s="1"/>
  <c r="I53" i="23" a="1"/>
  <c r="I53" i="23" s="1"/>
  <c r="D53" i="23" a="1"/>
  <c r="D53" i="23" s="1"/>
  <c r="F53" i="23" a="1"/>
  <c r="F53" i="23" s="1"/>
  <c r="B53" i="23" a="1"/>
  <c r="B53" i="23" s="1"/>
  <c r="H53" i="23" a="1"/>
  <c r="H53" i="23" s="1"/>
  <c r="C61" i="23" a="1"/>
  <c r="C61" i="23" s="1"/>
  <c r="E61" i="23" a="1"/>
  <c r="E61" i="23" s="1"/>
  <c r="G61" i="23" a="1"/>
  <c r="G61" i="23" s="1"/>
  <c r="I61" i="23" a="1"/>
  <c r="I61" i="23" s="1"/>
  <c r="D61" i="23" a="1"/>
  <c r="D61" i="23" s="1"/>
  <c r="F61" i="23" a="1"/>
  <c r="F61" i="23" s="1"/>
  <c r="B61" i="23" a="1"/>
  <c r="B61" i="23" s="1"/>
  <c r="H61" i="23" a="1"/>
  <c r="H61" i="23" s="1"/>
  <c r="B69" i="23" a="1"/>
  <c r="B69" i="23" s="1"/>
  <c r="F69" i="23" a="1"/>
  <c r="F69" i="23" s="1"/>
  <c r="I69" i="23" a="1"/>
  <c r="I69" i="23" s="1"/>
  <c r="C69" i="23" a="1"/>
  <c r="C69" i="23" s="1"/>
  <c r="G69" i="23" a="1"/>
  <c r="G69" i="23" s="1"/>
  <c r="E69" i="23" a="1"/>
  <c r="E69" i="23" s="1"/>
  <c r="D69" i="23" a="1"/>
  <c r="D69" i="23" s="1"/>
  <c r="H69" i="23" a="1"/>
  <c r="H69" i="23" s="1"/>
  <c r="B77" i="23" a="1"/>
  <c r="B77" i="23" s="1"/>
  <c r="F77" i="23" a="1"/>
  <c r="F77" i="23" s="1"/>
  <c r="H77" i="23" a="1"/>
  <c r="H77" i="23" s="1"/>
  <c r="C77" i="23" a="1"/>
  <c r="C77" i="23" s="1"/>
  <c r="D77" i="23" a="1"/>
  <c r="D77" i="23" s="1"/>
  <c r="G77" i="23" a="1"/>
  <c r="G77" i="23" s="1"/>
  <c r="I77" i="23" a="1"/>
  <c r="I77" i="23" s="1"/>
  <c r="E77" i="23" a="1"/>
  <c r="E77" i="23" s="1"/>
  <c r="B85" i="23" a="1"/>
  <c r="B85" i="23" s="1"/>
  <c r="D85" i="23" a="1"/>
  <c r="D85" i="23" s="1"/>
  <c r="F85" i="23" a="1"/>
  <c r="F85" i="23" s="1"/>
  <c r="H85" i="23" a="1"/>
  <c r="H85" i="23" s="1"/>
  <c r="C85" i="23" a="1"/>
  <c r="C85" i="23" s="1"/>
  <c r="E85" i="23" a="1"/>
  <c r="E85" i="23" s="1"/>
  <c r="G85" i="23" a="1"/>
  <c r="G85" i="23" s="1"/>
  <c r="I85" i="23" a="1"/>
  <c r="I85" i="23" s="1"/>
  <c r="B93" i="23" a="1"/>
  <c r="B93" i="23" s="1"/>
  <c r="D93" i="23" a="1"/>
  <c r="D93" i="23" s="1"/>
  <c r="F93" i="23" a="1"/>
  <c r="F93" i="23" s="1"/>
  <c r="H93" i="23" a="1"/>
  <c r="H93" i="23" s="1"/>
  <c r="C93" i="23" a="1"/>
  <c r="C93" i="23" s="1"/>
  <c r="E93" i="23" a="1"/>
  <c r="E93" i="23" s="1"/>
  <c r="G93" i="23" a="1"/>
  <c r="G93" i="23" s="1"/>
  <c r="I93" i="23" a="1"/>
  <c r="I93" i="23" s="1"/>
  <c r="C54" i="23" a="1"/>
  <c r="C54" i="23" s="1"/>
  <c r="E54" i="23" a="1"/>
  <c r="E54" i="23" s="1"/>
  <c r="G54" i="23" a="1"/>
  <c r="G54" i="23" s="1"/>
  <c r="I54" i="23" a="1"/>
  <c r="I54" i="23" s="1"/>
  <c r="D54" i="23" a="1"/>
  <c r="D54" i="23" s="1"/>
  <c r="F54" i="23" a="1"/>
  <c r="F54" i="23" s="1"/>
  <c r="H54" i="23" a="1"/>
  <c r="H54" i="23" s="1"/>
  <c r="B54" i="23" a="1"/>
  <c r="B54" i="23" s="1"/>
  <c r="B78" i="23" a="1"/>
  <c r="B78" i="23" s="1"/>
  <c r="D78" i="23" a="1"/>
  <c r="D78" i="23" s="1"/>
  <c r="F78" i="23" a="1"/>
  <c r="F78" i="23" s="1"/>
  <c r="H78" i="23" a="1"/>
  <c r="H78" i="23" s="1"/>
  <c r="C78" i="23" a="1"/>
  <c r="C78" i="23" s="1"/>
  <c r="E78" i="23" a="1"/>
  <c r="E78" i="23" s="1"/>
  <c r="G78" i="23" a="1"/>
  <c r="G78" i="23" s="1"/>
  <c r="I78" i="23" a="1"/>
  <c r="I78" i="23" s="1"/>
  <c r="B94" i="23" a="1"/>
  <c r="B94" i="23" s="1"/>
  <c r="D94" i="23" a="1"/>
  <c r="D94" i="23" s="1"/>
  <c r="F94" i="23" a="1"/>
  <c r="F94" i="23" s="1"/>
  <c r="H94" i="23" a="1"/>
  <c r="H94" i="23" s="1"/>
  <c r="C94" i="23" a="1"/>
  <c r="C94" i="23" s="1"/>
  <c r="E94" i="23" a="1"/>
  <c r="E94" i="23" s="1"/>
  <c r="G94" i="23" a="1"/>
  <c r="G94" i="23" s="1"/>
  <c r="I94" i="23" a="1"/>
  <c r="I94" i="23" s="1"/>
  <c r="C59" i="23" a="1"/>
  <c r="C59" i="23" s="1"/>
  <c r="E59" i="23" a="1"/>
  <c r="E59" i="23" s="1"/>
  <c r="G59" i="23" a="1"/>
  <c r="G59" i="23" s="1"/>
  <c r="I59" i="23" a="1"/>
  <c r="I59" i="23" s="1"/>
  <c r="D59" i="23" a="1"/>
  <c r="D59" i="23" s="1"/>
  <c r="F59" i="23" a="1"/>
  <c r="F59" i="23" s="1"/>
  <c r="B59" i="23" a="1"/>
  <c r="B59" i="23" s="1"/>
  <c r="H59" i="23" a="1"/>
  <c r="H59" i="23" s="1"/>
  <c r="B67" i="23" a="1"/>
  <c r="B67" i="23" s="1"/>
  <c r="F67" i="23" a="1"/>
  <c r="F67" i="23" s="1"/>
  <c r="E67" i="23" a="1"/>
  <c r="E67" i="23" s="1"/>
  <c r="C67" i="23" a="1"/>
  <c r="C67" i="23" s="1"/>
  <c r="G67" i="23" a="1"/>
  <c r="G67" i="23" s="1"/>
  <c r="D67" i="23" a="1"/>
  <c r="D67" i="23" s="1"/>
  <c r="H67" i="23" a="1"/>
  <c r="H67" i="23" s="1"/>
  <c r="I67" i="23" a="1"/>
  <c r="I67" i="23" s="1"/>
  <c r="B75" i="23" a="1"/>
  <c r="B75" i="23" s="1"/>
  <c r="F75" i="23" a="1"/>
  <c r="F75" i="23" s="1"/>
  <c r="C75" i="23" a="1"/>
  <c r="C75" i="23" s="1"/>
  <c r="G75" i="23" a="1"/>
  <c r="G75" i="23" s="1"/>
  <c r="D75" i="23" a="1"/>
  <c r="D75" i="23" s="1"/>
  <c r="H75" i="23" a="1"/>
  <c r="H75" i="23" s="1"/>
  <c r="E75" i="23" a="1"/>
  <c r="E75" i="23" s="1"/>
  <c r="I75" i="23" a="1"/>
  <c r="I75" i="23" s="1"/>
  <c r="B83" i="23" a="1"/>
  <c r="B83" i="23" s="1"/>
  <c r="D83" i="23" a="1"/>
  <c r="D83" i="23" s="1"/>
  <c r="F83" i="23" a="1"/>
  <c r="F83" i="23" s="1"/>
  <c r="H83" i="23" a="1"/>
  <c r="H83" i="23" s="1"/>
  <c r="C83" i="23" a="1"/>
  <c r="C83" i="23" s="1"/>
  <c r="E83" i="23" a="1"/>
  <c r="E83" i="23" s="1"/>
  <c r="G83" i="23" a="1"/>
  <c r="G83" i="23" s="1"/>
  <c r="I83" i="23" a="1"/>
  <c r="I83" i="23" s="1"/>
  <c r="B91" i="23" a="1"/>
  <c r="B91" i="23" s="1"/>
  <c r="D91" i="23" a="1"/>
  <c r="D91" i="23" s="1"/>
  <c r="F91" i="23" a="1"/>
  <c r="F91" i="23" s="1"/>
  <c r="H91" i="23" a="1"/>
  <c r="H91" i="23" s="1"/>
  <c r="C91" i="23" a="1"/>
  <c r="C91" i="23" s="1"/>
  <c r="E91" i="23" a="1"/>
  <c r="E91" i="23" s="1"/>
  <c r="G91" i="23" a="1"/>
  <c r="G91" i="23" s="1"/>
  <c r="I91" i="23" a="1"/>
  <c r="I91" i="23" s="1"/>
  <c r="B99" i="23" a="1"/>
  <c r="B99" i="23" s="1"/>
  <c r="D99" i="23" a="1"/>
  <c r="D99" i="23" s="1"/>
  <c r="F99" i="23" a="1"/>
  <c r="F99" i="23" s="1"/>
  <c r="H99" i="23" a="1"/>
  <c r="H99" i="23" s="1"/>
  <c r="C99" i="23" a="1"/>
  <c r="C99" i="23" s="1"/>
  <c r="E99" i="23" a="1"/>
  <c r="E99" i="23" s="1"/>
  <c r="G99" i="23" a="1"/>
  <c r="G99" i="23" s="1"/>
  <c r="I99" i="23" a="1"/>
  <c r="I99" i="23" s="1"/>
  <c r="C56" i="23" a="1"/>
  <c r="C56" i="23" s="1"/>
  <c r="E56" i="23" a="1"/>
  <c r="E56" i="23" s="1"/>
  <c r="G56" i="23" a="1"/>
  <c r="G56" i="23" s="1"/>
  <c r="I56" i="23" a="1"/>
  <c r="I56" i="23" s="1"/>
  <c r="D56" i="23" a="1"/>
  <c r="D56" i="23" s="1"/>
  <c r="F56" i="23" a="1"/>
  <c r="F56" i="23" s="1"/>
  <c r="B56" i="23" a="1"/>
  <c r="B56" i="23" s="1"/>
  <c r="H56" i="23" a="1"/>
  <c r="H56" i="23" s="1"/>
  <c r="B64" i="23" a="1"/>
  <c r="B64" i="23" s="1"/>
  <c r="F64" i="23" a="1"/>
  <c r="F64" i="23" s="1"/>
  <c r="I64" i="23" a="1"/>
  <c r="I64" i="23" s="1"/>
  <c r="C64" i="23" a="1"/>
  <c r="C64" i="23" s="1"/>
  <c r="G64" i="23" a="1"/>
  <c r="G64" i="23" s="1"/>
  <c r="E64" i="23" a="1"/>
  <c r="E64" i="23" s="1"/>
  <c r="D64" i="23" a="1"/>
  <c r="D64" i="23" s="1"/>
  <c r="H64" i="23" a="1"/>
  <c r="H64" i="23" s="1"/>
  <c r="B72" i="23" a="1"/>
  <c r="B72" i="23" s="1"/>
  <c r="F72" i="23" a="1"/>
  <c r="F72" i="23" s="1"/>
  <c r="I72" i="23" a="1"/>
  <c r="I72" i="23" s="1"/>
  <c r="C72" i="23" a="1"/>
  <c r="C72" i="23" s="1"/>
  <c r="G72" i="23" a="1"/>
  <c r="G72" i="23" s="1"/>
  <c r="E72" i="23" a="1"/>
  <c r="E72" i="23" s="1"/>
  <c r="D72" i="23" a="1"/>
  <c r="D72" i="23" s="1"/>
  <c r="H72" i="23" a="1"/>
  <c r="H72" i="23" s="1"/>
  <c r="B80" i="23" a="1"/>
  <c r="B80" i="23" s="1"/>
  <c r="D80" i="23" a="1"/>
  <c r="D80" i="23" s="1"/>
  <c r="F80" i="23" a="1"/>
  <c r="F80" i="23" s="1"/>
  <c r="H80" i="23" a="1"/>
  <c r="H80" i="23" s="1"/>
  <c r="C80" i="23" a="1"/>
  <c r="C80" i="23" s="1"/>
  <c r="E80" i="23" a="1"/>
  <c r="E80" i="23" s="1"/>
  <c r="G80" i="23" a="1"/>
  <c r="G80" i="23" s="1"/>
  <c r="I80" i="23" a="1"/>
  <c r="I80" i="23" s="1"/>
  <c r="B88" i="23" a="1"/>
  <c r="B88" i="23" s="1"/>
  <c r="D88" i="23" a="1"/>
  <c r="D88" i="23" s="1"/>
  <c r="F88" i="23" a="1"/>
  <c r="F88" i="23" s="1"/>
  <c r="H88" i="23" a="1"/>
  <c r="H88" i="23" s="1"/>
  <c r="C88" i="23" a="1"/>
  <c r="C88" i="23" s="1"/>
  <c r="E88" i="23" a="1"/>
  <c r="E88" i="23" s="1"/>
  <c r="G88" i="23" a="1"/>
  <c r="G88" i="23" s="1"/>
  <c r="I88" i="23" a="1"/>
  <c r="I88" i="23" s="1"/>
  <c r="B96" i="23" a="1"/>
  <c r="B96" i="23" s="1"/>
  <c r="D96" i="23" a="1"/>
  <c r="D96" i="23" s="1"/>
  <c r="F96" i="23" a="1"/>
  <c r="F96" i="23" s="1"/>
  <c r="H96" i="23" a="1"/>
  <c r="H96" i="23" s="1"/>
  <c r="C96" i="23" a="1"/>
  <c r="C96" i="23" s="1"/>
  <c r="E96" i="23" a="1"/>
  <c r="E96" i="23" s="1"/>
  <c r="G96" i="23" a="1"/>
  <c r="G96" i="23" s="1"/>
  <c r="I96" i="23" a="1"/>
  <c r="I96" i="23" s="1"/>
  <c r="C58" i="23" a="1"/>
  <c r="C58" i="23" s="1"/>
  <c r="E58" i="23" a="1"/>
  <c r="E58" i="23" s="1"/>
  <c r="G58" i="23" a="1"/>
  <c r="G58" i="23" s="1"/>
  <c r="I58" i="23" a="1"/>
  <c r="I58" i="23" s="1"/>
  <c r="D58" i="23" a="1"/>
  <c r="D58" i="23" s="1"/>
  <c r="F58" i="23" a="1"/>
  <c r="F58" i="23" s="1"/>
  <c r="H58" i="23" a="1"/>
  <c r="H58" i="23" s="1"/>
  <c r="B58" i="23" a="1"/>
  <c r="B58" i="23" s="1"/>
  <c r="B66" i="23" a="1"/>
  <c r="B66" i="23" s="1"/>
  <c r="F66" i="23" a="1"/>
  <c r="F66" i="23" s="1"/>
  <c r="E66" i="23" a="1"/>
  <c r="E66" i="23" s="1"/>
  <c r="C66" i="23" a="1"/>
  <c r="C66" i="23" s="1"/>
  <c r="G66" i="23" a="1"/>
  <c r="G66" i="23" s="1"/>
  <c r="I66" i="23" a="1"/>
  <c r="I66" i="23" s="1"/>
  <c r="D66" i="23" a="1"/>
  <c r="D66" i="23" s="1"/>
  <c r="H66" i="23" a="1"/>
  <c r="H66" i="23" s="1"/>
  <c r="B82" i="23" a="1"/>
  <c r="B82" i="23" s="1"/>
  <c r="D82" i="23" a="1"/>
  <c r="D82" i="23" s="1"/>
  <c r="F82" i="23" a="1"/>
  <c r="F82" i="23" s="1"/>
  <c r="H82" i="23" a="1"/>
  <c r="H82" i="23" s="1"/>
  <c r="C82" i="23" a="1"/>
  <c r="C82" i="23" s="1"/>
  <c r="E82" i="23" a="1"/>
  <c r="E82" i="23" s="1"/>
  <c r="G82" i="23" a="1"/>
  <c r="G82" i="23" s="1"/>
  <c r="I82" i="23" a="1"/>
  <c r="I82" i="23" s="1"/>
  <c r="B98" i="23" a="1"/>
  <c r="B98" i="23" s="1"/>
  <c r="D98" i="23" a="1"/>
  <c r="D98" i="23" s="1"/>
  <c r="F98" i="23" a="1"/>
  <c r="F98" i="23" s="1"/>
  <c r="H98" i="23" a="1"/>
  <c r="H98" i="23" s="1"/>
  <c r="C98" i="23" a="1"/>
  <c r="C98" i="23" s="1"/>
  <c r="E98" i="23" a="1"/>
  <c r="E98" i="23" s="1"/>
  <c r="G98" i="23" a="1"/>
  <c r="G98" i="23" s="1"/>
  <c r="I98" i="23" a="1"/>
  <c r="I98" i="23" s="1"/>
  <c r="J2" i="23" a="1"/>
  <c r="J2" i="23" s="1"/>
  <c r="O189" i="19" s="1"/>
  <c r="O190" i="19" s="1"/>
  <c r="K2" i="23" a="1"/>
  <c r="K2" i="23" s="1"/>
  <c r="B5" i="3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AY39" i="16" s="1"/>
  <c r="B37" i="10" a="1"/>
  <c r="B37" i="10" s="1"/>
  <c r="AY38" i="16" s="1"/>
  <c r="B36" i="10" a="1"/>
  <c r="B36" i="10" s="1"/>
  <c r="AM37" i="16" s="1"/>
  <c r="B35" i="10" a="1"/>
  <c r="B35" i="10" s="1"/>
  <c r="AQ36" i="16" s="1"/>
  <c r="B34" i="10" a="1"/>
  <c r="B34" i="10" s="1"/>
  <c r="AU35" i="16" s="1"/>
  <c r="B33" i="10" a="1"/>
  <c r="B33" i="10" s="1"/>
  <c r="AY34" i="16" s="1"/>
  <c r="B32" i="10" a="1"/>
  <c r="B32" i="10" s="1"/>
  <c r="AM33" i="16" s="1"/>
  <c r="B31" i="10" a="1"/>
  <c r="B31" i="10" s="1"/>
  <c r="N39" i="19" l="1" a="1"/>
  <c r="N39" i="19" s="1"/>
  <c r="N158" i="19" a="1"/>
  <c r="N158" i="19" s="1"/>
  <c r="N119" i="19" a="1"/>
  <c r="N119" i="19" s="1"/>
  <c r="N79" i="19" a="1"/>
  <c r="N79" i="19" s="1"/>
  <c r="N139" i="19" a="1"/>
  <c r="N139" i="19" s="1"/>
  <c r="N99" i="19" a="1"/>
  <c r="N99" i="19" s="1"/>
  <c r="N59" i="19" a="1"/>
  <c r="N59" i="19" s="1"/>
  <c r="B2" i="23" a="1"/>
  <c r="B2" i="23" s="1"/>
  <c r="C2" i="23" a="1"/>
  <c r="C2" i="23" s="1"/>
  <c r="E2" i="23" a="1"/>
  <c r="E2" i="23" s="1"/>
  <c r="G2" i="23" a="1"/>
  <c r="G2" i="23" s="1"/>
  <c r="I2" i="23" a="1"/>
  <c r="I2" i="23" s="1"/>
  <c r="D2" i="23" a="1"/>
  <c r="D2" i="23" s="1"/>
  <c r="F2" i="23" a="1"/>
  <c r="F2" i="23" s="1"/>
  <c r="H2" i="23" a="1"/>
  <c r="H2" i="23" s="1"/>
  <c r="P179" i="19"/>
  <c r="O179" i="19"/>
  <c r="Q179" i="19"/>
  <c r="P39" i="16"/>
  <c r="AF39" i="16"/>
  <c r="AV39" i="16"/>
  <c r="I39" i="16"/>
  <c r="Y39" i="16"/>
  <c r="AO39" i="16"/>
  <c r="J39" i="16"/>
  <c r="Z39" i="16"/>
  <c r="AP39" i="16"/>
  <c r="G39" i="16"/>
  <c r="W39" i="16"/>
  <c r="AM39" i="16"/>
  <c r="D39" i="16"/>
  <c r="T39" i="16"/>
  <c r="AJ39" i="16"/>
  <c r="M39" i="16"/>
  <c r="AC39" i="16"/>
  <c r="AS39" i="16"/>
  <c r="N39" i="16"/>
  <c r="AD39" i="16"/>
  <c r="AT39" i="16"/>
  <c r="K39" i="16"/>
  <c r="AA39" i="16"/>
  <c r="AQ39" i="16"/>
  <c r="H39" i="16"/>
  <c r="X39" i="16"/>
  <c r="AN39" i="16"/>
  <c r="Q39" i="16"/>
  <c r="AG39" i="16"/>
  <c r="AW39" i="16"/>
  <c r="R39" i="16"/>
  <c r="AH39" i="16"/>
  <c r="AX39" i="16"/>
  <c r="O39" i="16"/>
  <c r="AE39" i="16"/>
  <c r="AU39" i="16"/>
  <c r="L39" i="16"/>
  <c r="AB39" i="16"/>
  <c r="AR39" i="16"/>
  <c r="E39" i="16"/>
  <c r="U39" i="16"/>
  <c r="AK39" i="16"/>
  <c r="F39" i="16"/>
  <c r="V39" i="16"/>
  <c r="AL39" i="16"/>
  <c r="C39" i="16"/>
  <c r="S39" i="16"/>
  <c r="AI39" i="16"/>
  <c r="P189" i="19"/>
  <c r="L33" i="16"/>
  <c r="AB33" i="16"/>
  <c r="AR33" i="16"/>
  <c r="H34" i="16"/>
  <c r="X34" i="16"/>
  <c r="AN34" i="16"/>
  <c r="D35" i="16"/>
  <c r="T35" i="16"/>
  <c r="AJ35" i="16"/>
  <c r="P36" i="16"/>
  <c r="AF36" i="16"/>
  <c r="AV36" i="16"/>
  <c r="L37" i="16"/>
  <c r="AB37" i="16"/>
  <c r="AR37" i="16"/>
  <c r="H38" i="16"/>
  <c r="X38" i="16"/>
  <c r="AN38" i="16"/>
  <c r="E33" i="16"/>
  <c r="U33" i="16"/>
  <c r="AK33" i="16"/>
  <c r="Q34" i="16"/>
  <c r="AG34" i="16"/>
  <c r="AW34" i="16"/>
  <c r="M35" i="16"/>
  <c r="AC35" i="16"/>
  <c r="AS35" i="16"/>
  <c r="I36" i="16"/>
  <c r="Y36" i="16"/>
  <c r="AO36" i="16"/>
  <c r="E37" i="16"/>
  <c r="U37" i="16"/>
  <c r="AK37" i="16"/>
  <c r="Q38" i="16"/>
  <c r="AG38" i="16"/>
  <c r="AW38" i="16"/>
  <c r="N33" i="16"/>
  <c r="AD33" i="16"/>
  <c r="AT33" i="16"/>
  <c r="N34" i="16"/>
  <c r="AD34" i="16"/>
  <c r="AT34" i="16"/>
  <c r="N35" i="16"/>
  <c r="AD35" i="16"/>
  <c r="AT35" i="16"/>
  <c r="N36" i="16"/>
  <c r="AD36" i="16"/>
  <c r="AT36" i="16"/>
  <c r="N37" i="16"/>
  <c r="AD37" i="16"/>
  <c r="AT37" i="16"/>
  <c r="N38" i="16"/>
  <c r="AD38" i="16"/>
  <c r="AT38" i="16"/>
  <c r="K33" i="16"/>
  <c r="AA33" i="16"/>
  <c r="AQ33" i="16"/>
  <c r="G34" i="16"/>
  <c r="W34" i="16"/>
  <c r="AM34" i="16"/>
  <c r="C35" i="16"/>
  <c r="S35" i="16"/>
  <c r="AI35" i="16"/>
  <c r="AY35" i="16"/>
  <c r="O36" i="16"/>
  <c r="AE36" i="16"/>
  <c r="AU36" i="16"/>
  <c r="K37" i="16"/>
  <c r="AA37" i="16"/>
  <c r="AQ37" i="16"/>
  <c r="G38" i="16"/>
  <c r="W38" i="16"/>
  <c r="AM38" i="16"/>
  <c r="P33" i="16"/>
  <c r="AF33" i="16"/>
  <c r="AV33" i="16"/>
  <c r="L34" i="16"/>
  <c r="AB34" i="16"/>
  <c r="AR34" i="16"/>
  <c r="H35" i="16"/>
  <c r="X35" i="16"/>
  <c r="AN35" i="16"/>
  <c r="D36" i="16"/>
  <c r="T36" i="16"/>
  <c r="AJ36" i="16"/>
  <c r="P37" i="16"/>
  <c r="AF37" i="16"/>
  <c r="AV37" i="16"/>
  <c r="L38" i="16"/>
  <c r="AB38" i="16"/>
  <c r="AR38" i="16"/>
  <c r="I33" i="16"/>
  <c r="Y33" i="16"/>
  <c r="AO33" i="16"/>
  <c r="E34" i="16"/>
  <c r="U34" i="16"/>
  <c r="AK34" i="16"/>
  <c r="Q35" i="16"/>
  <c r="AG35" i="16"/>
  <c r="AW35" i="16"/>
  <c r="M36" i="16"/>
  <c r="AC36" i="16"/>
  <c r="AS36" i="16"/>
  <c r="I37" i="16"/>
  <c r="Y37" i="16"/>
  <c r="AO37" i="16"/>
  <c r="E38" i="16"/>
  <c r="U38" i="16"/>
  <c r="AK38" i="16"/>
  <c r="R33" i="16"/>
  <c r="AH33" i="16"/>
  <c r="AX33" i="16"/>
  <c r="R34" i="16"/>
  <c r="AH34" i="16"/>
  <c r="AX34" i="16"/>
  <c r="R35" i="16"/>
  <c r="AH35" i="16"/>
  <c r="AX35" i="16"/>
  <c r="R36" i="16"/>
  <c r="AH36" i="16"/>
  <c r="AX36" i="16"/>
  <c r="R37" i="16"/>
  <c r="AH37" i="16"/>
  <c r="AX37" i="16"/>
  <c r="R38" i="16"/>
  <c r="AH38" i="16"/>
  <c r="AX38" i="16"/>
  <c r="O33" i="16"/>
  <c r="AE33" i="16"/>
  <c r="AU33" i="16"/>
  <c r="K34" i="16"/>
  <c r="AA34" i="16"/>
  <c r="AQ34" i="16"/>
  <c r="G35" i="16"/>
  <c r="W35" i="16"/>
  <c r="AM35" i="16"/>
  <c r="C36" i="16"/>
  <c r="S36" i="16"/>
  <c r="AI36" i="16"/>
  <c r="AY36" i="16"/>
  <c r="O37" i="16"/>
  <c r="AE37" i="16"/>
  <c r="AU37" i="16"/>
  <c r="K38" i="16"/>
  <c r="AA38" i="16"/>
  <c r="AQ38" i="16"/>
  <c r="D33" i="16"/>
  <c r="T33" i="16"/>
  <c r="AJ33" i="16"/>
  <c r="P34" i="16"/>
  <c r="AF34" i="16"/>
  <c r="AV34" i="16"/>
  <c r="L35" i="16"/>
  <c r="AB35" i="16"/>
  <c r="AR35" i="16"/>
  <c r="H36" i="16"/>
  <c r="X36" i="16"/>
  <c r="AN36" i="16"/>
  <c r="D37" i="16"/>
  <c r="T37" i="16"/>
  <c r="AJ37" i="16"/>
  <c r="P38" i="16"/>
  <c r="AF38" i="16"/>
  <c r="AV38" i="16"/>
  <c r="M33" i="16"/>
  <c r="AC33" i="16"/>
  <c r="AS33" i="16"/>
  <c r="I34" i="16"/>
  <c r="Y34" i="16"/>
  <c r="AO34" i="16"/>
  <c r="E35" i="16"/>
  <c r="U35" i="16"/>
  <c r="AK35" i="16"/>
  <c r="Q36" i="16"/>
  <c r="AG36" i="16"/>
  <c r="AW36" i="16"/>
  <c r="M37" i="16"/>
  <c r="AC37" i="16"/>
  <c r="AS37" i="16"/>
  <c r="I38" i="16"/>
  <c r="Y38" i="16"/>
  <c r="AO38" i="16"/>
  <c r="F33" i="16"/>
  <c r="V33" i="16"/>
  <c r="AL33" i="16"/>
  <c r="F34" i="16"/>
  <c r="V34" i="16"/>
  <c r="AL34" i="16"/>
  <c r="F35" i="16"/>
  <c r="V35" i="16"/>
  <c r="AL35" i="16"/>
  <c r="F36" i="16"/>
  <c r="V36" i="16"/>
  <c r="AL36" i="16"/>
  <c r="F37" i="16"/>
  <c r="V37" i="16"/>
  <c r="AL37" i="16"/>
  <c r="F38" i="16"/>
  <c r="V38" i="16"/>
  <c r="AL38" i="16"/>
  <c r="C33" i="16"/>
  <c r="S33" i="16"/>
  <c r="AI33" i="16"/>
  <c r="AY33" i="16"/>
  <c r="O34" i="16"/>
  <c r="AE34" i="16"/>
  <c r="AU34" i="16"/>
  <c r="K35" i="16"/>
  <c r="AA35" i="16"/>
  <c r="AQ35" i="16"/>
  <c r="G36" i="16"/>
  <c r="W36" i="16"/>
  <c r="AM36" i="16"/>
  <c r="C37" i="16"/>
  <c r="S37" i="16"/>
  <c r="AI37" i="16"/>
  <c r="AY37" i="16"/>
  <c r="O38" i="16"/>
  <c r="AE38" i="16"/>
  <c r="AU38" i="16"/>
  <c r="H33" i="16"/>
  <c r="X33" i="16"/>
  <c r="AN33" i="16"/>
  <c r="D34" i="16"/>
  <c r="T34" i="16"/>
  <c r="AJ34" i="16"/>
  <c r="P35" i="16"/>
  <c r="AF35" i="16"/>
  <c r="AV35" i="16"/>
  <c r="L36" i="16"/>
  <c r="AB36" i="16"/>
  <c r="AR36" i="16"/>
  <c r="H37" i="16"/>
  <c r="X37" i="16"/>
  <c r="AN37" i="16"/>
  <c r="D38" i="16"/>
  <c r="T38" i="16"/>
  <c r="AJ38" i="16"/>
  <c r="Q33" i="16"/>
  <c r="AG33" i="16"/>
  <c r="AW33" i="16"/>
  <c r="M34" i="16"/>
  <c r="AC34" i="16"/>
  <c r="AS34" i="16"/>
  <c r="I35" i="16"/>
  <c r="Y35" i="16"/>
  <c r="AO35" i="16"/>
  <c r="E36" i="16"/>
  <c r="U36" i="16"/>
  <c r="AK36" i="16"/>
  <c r="Q37" i="16"/>
  <c r="AG37" i="16"/>
  <c r="AW37" i="16"/>
  <c r="M38" i="16"/>
  <c r="AC38" i="16"/>
  <c r="AS38" i="16"/>
  <c r="J33" i="16"/>
  <c r="Z33" i="16"/>
  <c r="AP33" i="16"/>
  <c r="J34" i="16"/>
  <c r="Z34" i="16"/>
  <c r="AP34" i="16"/>
  <c r="J35" i="16"/>
  <c r="Z35" i="16"/>
  <c r="AP35" i="16"/>
  <c r="J36" i="16"/>
  <c r="Z36" i="16"/>
  <c r="AP36" i="16"/>
  <c r="J37" i="16"/>
  <c r="Z37" i="16"/>
  <c r="AP37" i="16"/>
  <c r="J38" i="16"/>
  <c r="Z38" i="16"/>
  <c r="AP38" i="16"/>
  <c r="G33" i="16"/>
  <c r="W33" i="16"/>
  <c r="C34" i="16"/>
  <c r="S34" i="16"/>
  <c r="AI34" i="16"/>
  <c r="O35" i="16"/>
  <c r="AE35" i="16"/>
  <c r="K36" i="16"/>
  <c r="AA36" i="16"/>
  <c r="G37" i="16"/>
  <c r="W37" i="16"/>
  <c r="C38" i="16"/>
  <c r="S38" i="16"/>
  <c r="AI38" i="16"/>
  <c r="N19" i="19" a="1"/>
  <c r="N19" i="19" s="1"/>
  <c r="B30" i="10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M48" i="19" s="1" a="1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B32" i="16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M128" i="19" l="1" a="1"/>
  <c r="M128" i="19" s="1"/>
  <c r="M28" i="19" a="1"/>
  <c r="M147" i="19" a="1"/>
  <c r="M88" i="19" a="1"/>
  <c r="M48" i="19"/>
  <c r="M68" i="19" a="1"/>
  <c r="M108" i="19" a="1"/>
  <c r="O158" i="19" a="1"/>
  <c r="O158" i="19" s="1"/>
  <c r="O159" i="19" s="1"/>
  <c r="Q158" i="19" a="1"/>
  <c r="Q158" i="19" s="1"/>
  <c r="Q159" i="19" s="1"/>
  <c r="P158" i="19" a="1"/>
  <c r="P158" i="19" s="1"/>
  <c r="P159" i="19" s="1"/>
  <c r="P139" i="19" a="1"/>
  <c r="P139" i="19" s="1"/>
  <c r="P140" i="19" s="1"/>
  <c r="Q139" i="19" a="1"/>
  <c r="Q139" i="19" s="1"/>
  <c r="Q140" i="19" s="1"/>
  <c r="O139" i="19" a="1"/>
  <c r="O139" i="19" s="1"/>
  <c r="O140" i="19" s="1"/>
  <c r="O119" i="19" a="1"/>
  <c r="O119" i="19" s="1"/>
  <c r="O120" i="19" s="1"/>
  <c r="P119" i="19" a="1"/>
  <c r="P119" i="19" s="1"/>
  <c r="P120" i="19" s="1"/>
  <c r="Q119" i="19" a="1"/>
  <c r="Q119" i="19" s="1"/>
  <c r="Q120" i="19" s="1"/>
  <c r="O99" i="19" a="1"/>
  <c r="O99" i="19" s="1"/>
  <c r="O100" i="19" s="1"/>
  <c r="P99" i="19" a="1"/>
  <c r="P99" i="19" s="1"/>
  <c r="P100" i="19" s="1"/>
  <c r="Q99" i="19" a="1"/>
  <c r="Q99" i="19" s="1"/>
  <c r="Q100" i="19" s="1"/>
  <c r="P79" i="19" a="1"/>
  <c r="P79" i="19" s="1"/>
  <c r="P80" i="19" s="1"/>
  <c r="Q79" i="19" a="1"/>
  <c r="Q79" i="19" s="1"/>
  <c r="Q80" i="19" s="1"/>
  <c r="O79" i="19" a="1"/>
  <c r="O79" i="19" s="1"/>
  <c r="O80" i="19" s="1"/>
  <c r="Q59" i="19" a="1"/>
  <c r="Q59" i="19" s="1"/>
  <c r="Q60" i="19" s="1"/>
  <c r="O59" i="19" a="1"/>
  <c r="O59" i="19" s="1"/>
  <c r="O60" i="19" s="1"/>
  <c r="P59" i="19" a="1"/>
  <c r="P59" i="19" s="1"/>
  <c r="P60" i="19" s="1"/>
  <c r="Q19" i="19" a="1"/>
  <c r="Q19" i="19" s="1"/>
  <c r="Q20" i="19" s="1"/>
  <c r="O39" i="19" a="1"/>
  <c r="O39" i="19" s="1"/>
  <c r="O40" i="19" s="1"/>
  <c r="P39" i="19" a="1"/>
  <c r="P39" i="19" s="1"/>
  <c r="P40" i="19" s="1"/>
  <c r="Q39" i="19" a="1"/>
  <c r="Q39" i="19" s="1"/>
  <c r="Q40" i="19" s="1"/>
  <c r="O19" i="19" a="1"/>
  <c r="O19" i="19" s="1"/>
  <c r="O20" i="19" s="1"/>
  <c r="P19" i="19" a="1"/>
  <c r="P19" i="19" s="1"/>
  <c r="P20" i="19" s="1"/>
  <c r="Q189" i="19"/>
  <c r="Q190" i="19" s="1"/>
  <c r="P190" i="19"/>
  <c r="B5" i="10"/>
  <c r="F12" i="9" a="1"/>
  <c r="F12" i="9" s="1"/>
  <c r="M8" i="19" a="1"/>
  <c r="M8" i="19" s="1"/>
  <c r="B3" i="10"/>
  <c r="B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8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I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F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N131" i="19" s="1"/>
  <c r="R5" i="9"/>
  <c r="N5" i="9"/>
  <c r="J5" i="9"/>
  <c r="T5" i="9"/>
  <c r="L5" i="9"/>
  <c r="S5" i="9"/>
  <c r="O5" i="9"/>
  <c r="K5" i="9"/>
  <c r="Q5" i="9"/>
  <c r="M5" i="9"/>
  <c r="P5" i="9"/>
  <c r="G2" i="9"/>
  <c r="N179" i="19" s="1" a="1"/>
  <c r="N179" i="19" s="1"/>
  <c r="M68" i="19" l="1"/>
  <c r="M71" i="19" s="1"/>
  <c r="N71" i="19"/>
  <c r="O71" i="19"/>
  <c r="M147" i="19"/>
  <c r="M150" i="19" s="1"/>
  <c r="N150" i="19"/>
  <c r="O150" i="19"/>
  <c r="N51" i="19"/>
  <c r="M131" i="19"/>
  <c r="M51" i="19"/>
  <c r="M108" i="19"/>
  <c r="M111" i="19" s="1"/>
  <c r="N111" i="19"/>
  <c r="M88" i="19"/>
  <c r="M91" i="19" s="1"/>
  <c r="O91" i="19"/>
  <c r="N91" i="19"/>
  <c r="M28" i="19"/>
  <c r="M31" i="19" s="1"/>
  <c r="O31" i="19"/>
  <c r="N31" i="19"/>
  <c r="Q180" i="19"/>
  <c r="P180" i="19"/>
  <c r="O180" i="19"/>
  <c r="S4" i="16"/>
  <c r="E4" i="16"/>
  <c r="AV12" i="16"/>
  <c r="T12" i="16"/>
  <c r="AB12" i="16"/>
  <c r="AC12" i="16"/>
  <c r="AY12" i="16"/>
  <c r="AJ12" i="16"/>
  <c r="AN12" i="16"/>
  <c r="U12" i="16"/>
  <c r="Y12" i="16"/>
  <c r="AS12" i="16"/>
  <c r="AP12" i="16"/>
  <c r="AD12" i="16"/>
  <c r="AL12" i="16"/>
  <c r="AA12" i="16"/>
  <c r="O12" i="16"/>
  <c r="AM12" i="16"/>
  <c r="B12" i="16"/>
  <c r="P12" i="16"/>
  <c r="L12" i="16"/>
  <c r="Q12" i="16"/>
  <c r="AK12" i="16"/>
  <c r="AO12" i="16"/>
  <c r="AT12" i="16"/>
  <c r="AQ12" i="16"/>
  <c r="AE12" i="16"/>
  <c r="C12" i="16"/>
  <c r="AG12" i="16"/>
  <c r="R12" i="16"/>
  <c r="Z12" i="16"/>
  <c r="M12" i="16"/>
  <c r="F12" i="16"/>
  <c r="AU12" i="16"/>
  <c r="S12" i="16"/>
  <c r="AF4" i="16"/>
  <c r="AK4" i="16"/>
  <c r="AH4" i="16"/>
  <c r="AA4" i="16"/>
  <c r="L4" i="16"/>
  <c r="AL4" i="16"/>
  <c r="Z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M4" i="16"/>
  <c r="H4" i="16"/>
  <c r="J4" i="16"/>
  <c r="Y4" i="16"/>
  <c r="N4" i="16"/>
  <c r="M167" i="19" a="1"/>
  <c r="O11" i="19"/>
  <c r="N11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1" i="19" l="1"/>
  <c r="P170" i="19"/>
  <c r="E302" i="3" a="1"/>
  <c r="E302" i="3" s="1"/>
  <c r="N170" i="19"/>
  <c r="O170" i="19"/>
  <c r="M167" i="19"/>
  <c r="M170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I31" i="9" s="1" a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15" i="9" a="1"/>
  <c r="I6" i="9" a="1"/>
  <c r="I28" i="9" a="1"/>
  <c r="I25" i="9" a="1"/>
  <c r="I7" i="9" a="1"/>
  <c r="I20" i="9" a="1"/>
  <c r="I23" i="9" a="1"/>
  <c r="I27" i="9" a="1"/>
  <c r="I5" i="9" a="1"/>
  <c r="I14" i="9" a="1"/>
  <c r="I26" i="9" a="1"/>
  <c r="I29" i="9" a="1"/>
  <c r="I17" i="9" a="1"/>
  <c r="I30" i="9" a="1"/>
  <c r="I13" i="9" a="1"/>
  <c r="I21" i="9" a="1"/>
  <c r="I11" i="9" a="1"/>
  <c r="I9" i="9" a="1"/>
  <c r="I18" i="9" a="1"/>
  <c r="I19" i="9" a="1"/>
  <c r="I16" i="9" a="1"/>
  <c r="I22" i="9" a="1"/>
  <c r="I24" i="9" a="1"/>
  <c r="I8" i="9" a="1"/>
  <c r="I10" i="9" a="1"/>
  <c r="I12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9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8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BJ266" i="13"/>
  <c r="BZ266" i="13"/>
  <c r="CP266" i="13"/>
  <c r="BK266" i="13"/>
  <c r="CA266" i="13"/>
  <c r="CQ266" i="13"/>
  <c r="BH266" i="13"/>
  <c r="BX266" i="13"/>
  <c r="CN266" i="13"/>
  <c r="BI266" i="13"/>
  <c r="BY266" i="13"/>
  <c r="CO266" i="13"/>
  <c r="BN266" i="13"/>
  <c r="CD266" i="13"/>
  <c r="CT266" i="13"/>
  <c r="AY266" i="13"/>
  <c r="BO266" i="13"/>
  <c r="CE266" i="13"/>
  <c r="CU266" i="13"/>
  <c r="BL266" i="13"/>
  <c r="CB266" i="13"/>
  <c r="CR266" i="13"/>
  <c r="AW266" i="13"/>
  <c r="BM266" i="13"/>
  <c r="CC266" i="13"/>
  <c r="CS266" i="13"/>
  <c r="BB266" i="13"/>
  <c r="BR266" i="13"/>
  <c r="CH266" i="13"/>
  <c r="BC266" i="13"/>
  <c r="BS266" i="13"/>
  <c r="CI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6" i="9" a="1"/>
  <c r="I33" i="9" a="1"/>
  <c r="I35" i="9" a="1"/>
  <c r="I34" i="9" a="1"/>
  <c r="M149" i="19" l="1"/>
  <c r="O148" i="19"/>
  <c r="D266" i="13"/>
  <c r="AM266" i="13"/>
  <c r="Q266" i="13"/>
  <c r="AV266" i="13"/>
  <c r="AX266" i="13"/>
  <c r="AS266" i="13"/>
  <c r="AR266" i="13"/>
  <c r="AU266" i="13"/>
  <c r="AT266" i="13"/>
  <c r="M148" i="19"/>
  <c r="N129" i="19"/>
  <c r="N148" i="19"/>
  <c r="O109" i="19"/>
  <c r="O129" i="19"/>
  <c r="M110" i="19"/>
  <c r="M130" i="19"/>
  <c r="M109" i="19"/>
  <c r="M129" i="19"/>
  <c r="N110" i="19"/>
  <c r="N130" i="19"/>
  <c r="O110" i="19"/>
  <c r="O130" i="19"/>
  <c r="N89" i="19"/>
  <c r="N109" i="19"/>
  <c r="M89" i="19"/>
  <c r="O69" i="19"/>
  <c r="O89" i="19"/>
  <c r="M70" i="19"/>
  <c r="M90" i="19"/>
  <c r="N70" i="19"/>
  <c r="N90" i="19"/>
  <c r="O70" i="19"/>
  <c r="O90" i="19"/>
  <c r="N69" i="19"/>
  <c r="M69" i="19"/>
  <c r="N49" i="19"/>
  <c r="M49" i="19"/>
  <c r="O29" i="19"/>
  <c r="O49" i="19"/>
  <c r="M30" i="19"/>
  <c r="M50" i="19"/>
  <c r="N30" i="19"/>
  <c r="N50" i="19"/>
  <c r="O30" i="19"/>
  <c r="O50" i="19"/>
  <c r="N29" i="19"/>
  <c r="M29" i="19"/>
  <c r="M179" i="19" a="1"/>
  <c r="M179" i="19" s="1"/>
  <c r="M180" i="19" s="1"/>
  <c r="P125" i="13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9" i="19"/>
  <c r="O168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N168" i="19"/>
  <c r="M169" i="19"/>
  <c r="N169" i="19"/>
  <c r="M168" i="19"/>
  <c r="M10" i="19"/>
  <c r="N9" i="19"/>
  <c r="O9" i="19"/>
  <c r="M9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N149" i="19" s="1"/>
  <c r="I36" i="9"/>
  <c r="I34" i="9"/>
  <c r="O10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O149" i="19" l="1"/>
  <c r="P149" i="19" s="1"/>
  <c r="P129" i="19"/>
  <c r="P148" i="19"/>
  <c r="P109" i="19"/>
  <c r="P89" i="19"/>
  <c r="P130" i="19"/>
  <c r="P110" i="19"/>
  <c r="P49" i="19"/>
  <c r="P90" i="19"/>
  <c r="P70" i="19"/>
  <c r="P69" i="19"/>
  <c r="P30" i="19"/>
  <c r="P50" i="19"/>
  <c r="P29" i="19"/>
  <c r="P9" i="19"/>
  <c r="F302" i="3" a="1"/>
  <c r="F302" i="3" s="1"/>
  <c r="G302" i="3" s="1" a="1"/>
  <c r="G302" i="3" s="1"/>
  <c r="F301" i="3" a="1"/>
  <c r="F301" i="3" s="1"/>
  <c r="G301" i="3" s="1" a="1"/>
  <c r="G301" i="3" s="1"/>
  <c r="N10" i="19"/>
  <c r="P10" i="19" s="1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G43" i="3" s="1" a="1"/>
  <c r="G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M158" i="19" l="1" a="1"/>
  <c r="M158" i="19" s="1"/>
  <c r="M159" i="19" s="1"/>
  <c r="M139" i="19" a="1"/>
  <c r="M139" i="19" s="1"/>
  <c r="M140" i="19" s="1"/>
  <c r="M119" i="19" a="1"/>
  <c r="M119" i="19" s="1"/>
  <c r="M120" i="19" s="1"/>
  <c r="M99" i="19" a="1"/>
  <c r="M99" i="19" s="1"/>
  <c r="M100" i="19" s="1"/>
  <c r="M189" i="19" a="1"/>
  <c r="M189" i="19" s="1"/>
  <c r="M190" i="19" s="1"/>
  <c r="M79" i="19" a="1"/>
  <c r="M79" i="19" s="1"/>
  <c r="M80" i="19" s="1"/>
  <c r="M59" i="19" a="1"/>
  <c r="M59" i="19" s="1"/>
  <c r="M60" i="19" s="1"/>
  <c r="M39" i="19" a="1"/>
  <c r="M39" i="19" s="1"/>
  <c r="M40" i="19" s="1"/>
  <c r="M19" i="19" a="1"/>
  <c r="M19" i="19" s="1"/>
  <c r="M20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<sst xmlns="http://schemas.openxmlformats.org/spreadsheetml/2006/main" count="13900" uniqueCount="2117">
  <si>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</si>
  <si>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</si>
  <si>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</si>
  <si>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</si>
  <si>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</si>
  <si>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</si>
  <si>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</si>
  <si>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</si>
  <si>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</si>
  <si>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</si>
  <si>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</si>
  <si>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</si>
  <si>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</si>
  <si>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</si>
  <si>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</si>
  <si>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</si>
  <si>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</si>
  <si>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</si>
  <si>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</si>
  <si>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</si>
  <si>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</si>
  <si>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</si>
  <si>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</si>
  <si>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</si>
  <si>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</si>
  <si>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</si>
  <si>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</si>
  <si>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</si>
  <si>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</si>
  <si>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</si>
  <si>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</si>
  <si>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</si>
  <si>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</si>
  <si>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</si>
  <si>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</si>
  <si>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</si>
  <si>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</si>
  <si>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</si>
  <si>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</si>
  <si>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</si>
  <si>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</si>
  <si>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</si>
  <si>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</si>
  <si>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</si>
  <si>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</si>
  <si>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</si>
  <si>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</si>
  <si>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</si>
  <si>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</si>
  <si>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</si>
  <si>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</si>
  <si>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</si>
  <si>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</si>
  <si>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</si>
  <si>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</si>
  <si>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</si>
  <si>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</si>
  <si>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</si>
  <si>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</si>
  <si>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</si>
  <si>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</si>
  <si>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</si>
  <si>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</si>
  <si>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</si>
  <si>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</si>
  <si>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</si>
  <si>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</si>
  <si>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</si>
  <si>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</si>
  <si>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</si>
  <si>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</si>
  <si>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</si>
  <si>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</si>
  <si>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</si>
  <si>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</si>
  <si>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</si>
  <si>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</si>
  <si>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</si>
  <si>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</si>
  <si>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</si>
  <si>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</si>
  <si>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</si>
  <si>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</si>
  <si>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</si>
  <si>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</si>
  <si>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</si>
  <si>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</si>
  <si>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</si>
  <si>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</si>
  <si>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</si>
  <si>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</si>
  <si>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</si>
  <si>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</si>
  <si>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</si>
  <si>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</si>
  <si>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</si>
  <si>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</si>
  <si>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</si>
  <si>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</si>
  <si>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</si>
  <si>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</si>
  <si>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</si>
  <si>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</si>
  <si>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</si>
  <si>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</si>
  <si>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</si>
  <si>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</si>
  <si>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</si>
  <si>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</si>
  <si>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</si>
  <si>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</si>
  <si>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</si>
  <si>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</si>
  <si>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</si>
  <si>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</si>
  <si>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</si>
  <si>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</si>
  <si>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</si>
  <si>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</si>
  <si>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</si>
  <si>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</si>
  <si>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</si>
  <si>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</si>
  <si>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</si>
  <si>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</si>
  <si>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</si>
  <si>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</si>
  <si>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</si>
  <si>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</si>
  <si>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</si>
  <si>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</si>
  <si>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</si>
  <si>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</si>
  <si>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</si>
  <si>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</si>
  <si>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</si>
  <si>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</si>
  <si>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</si>
  <si>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</si>
  <si>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</si>
  <si>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</si>
  <si>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</si>
  <si>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</si>
  <si>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</si>
  <si>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</si>
  <si>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</si>
  <si>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</si>
  <si>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</si>
  <si>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</si>
  <si>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</si>
  <si>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</si>
  <si>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</si>
  <si>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</si>
  <si>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</si>
  <si>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</si>
  <si>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</si>
  <si>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</si>
  <si>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</si>
  <si>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</si>
  <si>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</si>
  <si>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</si>
  <si>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</si>
  <si>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</si>
  <si>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</si>
  <si>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</si>
  <si>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</si>
  <si>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</si>
  <si>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</si>
  <si>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</si>
  <si>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</si>
  <si>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</si>
  <si>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</si>
  <si>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</si>
  <si>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</si>
  <si>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</si>
  <si>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</si>
  <si>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</si>
  <si>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</si>
  <si>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</si>
  <si>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</si>
  <si>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</si>
  <si>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</si>
  <si>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</si>
  <si>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</si>
  <si>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</si>
  <si>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</si>
  <si>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</si>
  <si>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</si>
  <si>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</si>
  <si>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</si>
  <si>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</si>
  <si>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</si>
  <si>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</si>
  <si>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</si>
  <si>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</si>
  <si>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</si>
  <si>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</si>
  <si>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</si>
  <si>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</si>
  <si>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</si>
  <si>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</si>
  <si>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</si>
  <si>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</si>
  <si>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</si>
  <si>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</si>
  <si>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</si>
  <si>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</si>
  <si>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</si>
  <si>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</si>
  <si>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</si>
  <si>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</si>
  <si>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</si>
  <si>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</si>
  <si>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</si>
  <si>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</si>
  <si>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</si>
  <si>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</si>
  <si>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</si>
  <si>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</si>
  <si>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</si>
  <si>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</si>
  <si>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</si>
  <si>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</si>
  <si>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</si>
  <si>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</si>
  <si>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</si>
  <si>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</si>
  <si>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</si>
  <si>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</si>
  <si>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</si>
  <si>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</si>
  <si>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</si>
  <si>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</si>
  <si>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</si>
  <si>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</si>
  <si>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</si>
  <si>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</si>
  <si>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</si>
  <si>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</si>
  <si>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</si>
  <si>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</si>
  <si>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</si>
  <si>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</si>
  <si>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</si>
  <si>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</si>
  <si>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</si>
  <si>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</si>
  <si>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</si>
  <si>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</si>
  <si>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</si>
  <si>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</si>
  <si>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</si>
  <si>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</si>
  <si>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</si>
  <si>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</si>
  <si>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</si>
  <si>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</si>
  <si>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</si>
  <si>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</si>
  <si>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</si>
  <si>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</si>
  <si>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</si>
  <si>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</si>
  <si>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</si>
  <si>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</si>
  <si>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</si>
  <si>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</si>
  <si>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</si>
  <si>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</si>
  <si>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</si>
  <si>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</si>
  <si>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</si>
  <si>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</si>
  <si>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</si>
  <si>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</si>
  <si>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</si>
  <si>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</si>
  <si>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</si>
  <si>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</si>
  <si>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</si>
  <si>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</si>
  <si>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</si>
  <si>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</si>
  <si>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</si>
  <si>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</si>
  <si>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</si>
  <si>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</si>
  <si>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</si>
  <si>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</si>
  <si>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</si>
  <si>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</si>
  <si>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</si>
  <si>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</si>
  <si>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</si>
  <si>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</si>
  <si>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</si>
  <si>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</si>
  <si>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</si>
  <si>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</si>
  <si>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</si>
  <si>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</si>
  <si>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</si>
  <si>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</si>
  <si>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</si>
  <si>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</si>
  <si>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</si>
  <si>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</si>
  <si>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</si>
  <si>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</si>
  <si>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</si>
  <si>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</si>
  <si>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</si>
  <si>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</si>
  <si>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</si>
  <si>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</si>
  <si>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</si>
  <si>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</si>
  <si>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</si>
  <si>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</si>
  <si>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</si>
  <si>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</si>
  <si>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</si>
  <si>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</si>
  <si>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</si>
  <si>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</si>
  <si>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</si>
  <si>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</si>
  <si>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</si>
  <si>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</si>
  <si>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</si>
  <si>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</si>
  <si>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</si>
  <si>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</si>
  <si>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</si>
  <si>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</si>
  <si>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</si>
  <si>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</si>
  <si>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</si>
  <si>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</si>
  <si>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</si>
  <si>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</si>
  <si>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</si>
  <si>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</si>
  <si>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</si>
  <si>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</si>
  <si>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</si>
  <si>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</si>
  <si>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</si>
  <si>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</si>
  <si>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</si>
  <si>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</si>
  <si>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</si>
  <si>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</si>
  <si>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</si>
  <si>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</si>
  <si>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</si>
  <si>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</si>
  <si>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</si>
  <si>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</si>
  <si>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</si>
  <si>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</si>
  <si>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</si>
  <si>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</si>
  <si>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</si>
  <si>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</si>
  <si>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</si>
  <si>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</si>
  <si>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</si>
  <si>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</si>
  <si>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</si>
  <si>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</si>
  <si>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</si>
  <si>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</si>
  <si>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</si>
  <si>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</si>
  <si>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</si>
  <si>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</si>
  <si>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</si>
  <si>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</si>
  <si>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</si>
  <si>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</si>
  <si>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</si>
  <si>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</si>
  <si>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</si>
  <si>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</si>
  <si>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</si>
  <si>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</si>
  <si>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</si>
  <si>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</si>
  <si>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</si>
  <si>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</si>
  <si>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</si>
  <si>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</si>
  <si>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</si>
  <si>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</si>
  <si>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</si>
  <si>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</si>
  <si>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</si>
  <si>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</si>
  <si>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</si>
  <si>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</si>
  <si>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</si>
  <si>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</si>
  <si>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</si>
  <si>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</si>
  <si>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</si>
  <si>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</si>
  <si>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</si>
  <si>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</si>
  <si>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</si>
  <si>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</si>
  <si>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</si>
  <si>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</si>
  <si>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</si>
  <si>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</si>
  <si>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</si>
  <si>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</si>
  <si>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</si>
  <si>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</si>
  <si>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</si>
  <si>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</si>
  <si>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</si>
  <si>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</si>
  <si>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</si>
  <si>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</si>
  <si>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</si>
  <si>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</si>
  <si>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</si>
  <si>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</si>
  <si>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</si>
  <si>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</si>
  <si>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</si>
  <si>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</si>
  <si>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</si>
  <si>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</si>
  <si>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</si>
  <si>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</si>
  <si>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</si>
  <si>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</si>
  <si>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</si>
  <si>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</si>
  <si>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</si>
  <si>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</si>
  <si>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</si>
  <si>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</si>
  <si>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</si>
  <si>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</si>
  <si>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</si>
  <si>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</si>
  <si>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</si>
  <si>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</si>
  <si>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</si>
  <si>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</si>
  <si>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</si>
  <si>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</si>
  <si>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</si>
  <si>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</si>
  <si>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</si>
  <si>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</si>
  <si>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</si>
  <si>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</si>
  <si>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</si>
  <si>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</si>
  <si>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</si>
  <si>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</si>
  <si>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</si>
  <si>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</si>
  <si>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</si>
  <si>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</si>
  <si>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</si>
  <si>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</si>
  <si>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</si>
  <si>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</si>
  <si>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</si>
  <si>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</si>
  <si>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</si>
  <si>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</si>
  <si>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</si>
  <si>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</si>
  <si>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</si>
  <si>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</si>
  <si>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</si>
  <si>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</si>
  <si>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</si>
  <si>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</si>
  <si>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</si>
  <si>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</si>
  <si>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</si>
  <si>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</si>
  <si>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</si>
  <si>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</si>
  <si>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</si>
  <si>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</si>
  <si>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</si>
  <si>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</si>
  <si>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</si>
  <si>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</si>
  <si>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</si>
  <si>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</si>
  <si>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</si>
  <si>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</si>
  <si>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</si>
  <si>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</si>
  <si>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</si>
  <si>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</si>
  <si>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</si>
  <si>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</si>
  <si>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</si>
  <si>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</si>
  <si>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</si>
  <si>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</si>
  <si>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</si>
  <si>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</si>
  <si>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</si>
  <si>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</si>
  <si>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</si>
  <si>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</si>
  <si>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</si>
  <si>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</si>
  <si>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</si>
  <si>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</si>
  <si>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</si>
  <si>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</si>
  <si>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</si>
  <si>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</si>
  <si>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</si>
  <si>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</si>
  <si>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</si>
  <si>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</si>
  <si>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</si>
  <si>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</si>
  <si>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</si>
  <si>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</si>
  <si>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</si>
  <si>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</si>
  <si>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</si>
  <si>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</si>
  <si>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</si>
  <si>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</si>
  <si>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</si>
  <si>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</si>
  <si>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</si>
  <si>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</si>
  <si>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</si>
  <si>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</si>
  <si>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</si>
  <si>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</si>
  <si>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</si>
  <si>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</si>
  <si>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</si>
  <si>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</si>
  <si>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</si>
  <si>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</si>
  <si>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</si>
  <si>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</si>
  <si>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</si>
  <si>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</si>
  <si>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</si>
  <si>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</si>
  <si>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</si>
  <si>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</si>
  <si>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</si>
  <si>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</si>
  <si>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</si>
  <si>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</si>
  <si>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</si>
  <si>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</si>
  <si>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</si>
  <si>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</si>
  <si>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</si>
  <si>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</si>
  <si>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</si>
  <si>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</si>
  <si>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</si>
  <si>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</si>
  <si>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</si>
  <si>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</si>
  <si>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</si>
  <si>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</si>
  <si>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</si>
  <si>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</si>
  <si>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</si>
  <si>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</si>
  <si>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</si>
  <si>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</si>
  <si>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</si>
  <si>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</si>
  <si>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</si>
  <si>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</si>
  <si>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</si>
  <si>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</si>
  <si>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</si>
  <si>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</si>
  <si>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</si>
  <si>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</si>
  <si>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</si>
  <si>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</si>
  <si>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</si>
  <si>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</si>
  <si>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</si>
  <si>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</si>
  <si>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</si>
  <si>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</si>
  <si>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</si>
  <si>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</si>
  <si>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</si>
  <si>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</si>
  <si>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</si>
  <si>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</si>
  <si>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</si>
  <si>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</si>
  <si>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</si>
  <si>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</si>
  <si>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</si>
  <si>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</si>
  <si>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</si>
  <si>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</si>
  <si>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</si>
  <si>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</si>
  <si>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</si>
  <si>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</si>
  <si>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</si>
  <si>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</si>
  <si>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</si>
  <si>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</si>
  <si>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</si>
  <si>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</si>
  <si>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</si>
  <si>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</si>
  <si>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</si>
  <si>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</si>
  <si>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</si>
  <si>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</si>
  <si>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</si>
  <si>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</si>
  <si>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</si>
  <si>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</si>
  <si>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</si>
  <si>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</si>
  <si>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</si>
  <si>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</si>
  <si>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</si>
  <si>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</si>
  <si>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</si>
  <si>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</si>
  <si>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</si>
  <si>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</si>
  <si>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</si>
  <si>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</si>
  <si>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</si>
  <si>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</si>
  <si>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</si>
  <si>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</si>
  <si>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</si>
  <si>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</si>
  <si>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</si>
  <si>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</si>
  <si>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</si>
  <si>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</si>
  <si>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</si>
  <si>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</si>
  <si>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</si>
  <si>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</si>
  <si>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</si>
  <si>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</si>
  <si>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</si>
  <si>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</si>
  <si>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</si>
  <si>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</si>
  <si>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</si>
  <si>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</si>
  <si>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</si>
  <si>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</si>
  <si>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</si>
  <si>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</si>
  <si>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</si>
  <si>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</si>
  <si>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</si>
  <si>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</si>
  <si>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</si>
  <si>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</si>
  <si>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</si>
  <si>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</si>
  <si>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</si>
  <si>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</si>
  <si>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</si>
  <si>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</si>
  <si>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</si>
  <si>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</si>
  <si>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</si>
  <si>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</si>
  <si>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</si>
  <si>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</si>
  <si>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</si>
  <si>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</si>
  <si>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</si>
  <si>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</si>
  <si>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</si>
  <si>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</si>
  <si>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</si>
  <si>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</si>
  <si>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</si>
  <si>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</si>
  <si>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</si>
  <si>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</si>
  <si>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</si>
  <si>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</si>
  <si>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</si>
  <si>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</si>
  <si>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</si>
  <si>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</si>
  <si>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</si>
  <si>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</si>
  <si>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</si>
  <si>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</si>
  <si>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</si>
  <si>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</si>
  <si>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</si>
  <si>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</si>
  <si>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</si>
  <si>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</si>
  <si>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</si>
  <si>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</si>
  <si>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</si>
  <si>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</si>
  <si>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</si>
  <si>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</si>
  <si>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</si>
  <si>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</si>
  <si>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</si>
  <si>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</si>
  <si>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</si>
  <si>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</si>
  <si>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</si>
  <si>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</si>
  <si>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</si>
  <si>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</si>
  <si>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</si>
  <si>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</si>
  <si>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</si>
  <si>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</si>
  <si>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</si>
  <si>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</si>
  <si>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</si>
  <si>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</si>
  <si>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</si>
  <si>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</si>
  <si>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</si>
  <si>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</si>
  <si>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</si>
  <si>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</si>
  <si>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</si>
  <si>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</si>
  <si>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</si>
  <si>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</si>
  <si>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</si>
  <si>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</si>
  <si>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</si>
  <si>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</si>
  <si>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</si>
  <si>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</si>
  <si>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</si>
  <si>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</si>
  <si>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</si>
  <si>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</si>
  <si>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</si>
  <si>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</si>
  <si>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</si>
  <si>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</si>
  <si>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</si>
  <si>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</si>
  <si>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</si>
  <si>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</si>
  <si>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</si>
  <si>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</si>
  <si>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</si>
  <si>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</si>
  <si>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</si>
  <si>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</si>
  <si>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</si>
  <si>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</si>
  <si>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</si>
  <si>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</si>
  <si>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</si>
  <si>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</si>
  <si>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</si>
  <si>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</si>
  <si>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</si>
  <si>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</si>
  <si>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</si>
  <si>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</si>
  <si>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</si>
  <si>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</si>
  <si>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</si>
  <si>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</si>
  <si>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</si>
  <si>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</si>
  <si>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</si>
  <si>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</si>
  <si>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</si>
  <si>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</si>
  <si>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</si>
  <si>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</si>
  <si>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</si>
  <si>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</si>
  <si>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</si>
  <si>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</si>
  <si>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</si>
  <si>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</si>
  <si>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</si>
  <si>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</si>
  <si>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</si>
  <si>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</si>
  <si>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</si>
  <si>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</si>
  <si>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</si>
  <si>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</si>
  <si>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</si>
  <si>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</si>
  <si>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</si>
  <si>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</si>
  <si>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</si>
  <si>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</si>
  <si>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</si>
  <si>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</si>
  <si>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</si>
  <si>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</si>
  <si>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</si>
  <si>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</si>
  <si>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</si>
  <si>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</si>
  <si>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</si>
  <si>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</si>
  <si>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</si>
  <si>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</si>
  <si>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</si>
  <si>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</si>
  <si>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</si>
  <si>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</si>
  <si>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</si>
  <si>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</si>
  <si>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</si>
  <si>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</si>
  <si>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</si>
  <si>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</si>
  <si>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</si>
  <si>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</si>
  <si>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</si>
  <si>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</si>
  <si>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</si>
  <si>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</si>
  <si>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</si>
  <si>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</si>
  <si>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</si>
  <si>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</si>
  <si>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</si>
  <si>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</si>
  <si>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</si>
  <si>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</si>
  <si>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</si>
  <si>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</si>
  <si>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</si>
  <si>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</si>
  <si>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</si>
  <si>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</si>
  <si>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</si>
  <si>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</si>
  <si>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</si>
  <si>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</si>
  <si>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</si>
  <si>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</si>
  <si>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</si>
  <si>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</si>
  <si>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</si>
  <si>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</si>
  <si>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</si>
  <si>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</si>
  <si>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</si>
  <si>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</si>
  <si>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</si>
  <si>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</si>
  <si>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</si>
  <si>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</si>
  <si>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</si>
  <si>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</si>
  <si>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</si>
  <si>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</si>
  <si>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</si>
  <si>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</si>
  <si>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</si>
  <si>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</si>
  <si>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</si>
  <si>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</si>
  <si>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</si>
  <si>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</si>
  <si>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</si>
  <si>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</si>
  <si>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</si>
  <si>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</si>
  <si>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</si>
  <si>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</si>
  <si>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</si>
  <si>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</si>
  <si>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</si>
  <si>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</si>
  <si>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</si>
  <si>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</si>
  <si>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</si>
  <si>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</si>
  <si>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</si>
  <si>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</si>
  <si>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</si>
  <si>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</si>
  <si>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</si>
  <si>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</si>
  <si>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</si>
  <si>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</si>
  <si>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</si>
  <si>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</si>
  <si>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</si>
  <si>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</si>
  <si>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</si>
  <si>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</si>
  <si>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</si>
  <si>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</si>
  <si>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</si>
  <si>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</si>
  <si>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</si>
  <si>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</si>
  <si>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</si>
  <si>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</si>
  <si>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</si>
  <si>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</si>
  <si>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</si>
  <si>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</si>
  <si>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</si>
  <si>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</si>
  <si>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</si>
  <si>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</si>
  <si>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</si>
  <si>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</si>
  <si>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</si>
  <si>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</si>
  <si>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</si>
  <si>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</si>
  <si>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</si>
  <si>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</si>
  <si>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</si>
  <si>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</si>
  <si>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</si>
  <si>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</si>
  <si>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</si>
  <si>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</si>
  <si>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</si>
  <si>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</si>
  <si>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</si>
  <si>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</si>
  <si>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</si>
  <si>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</si>
  <si>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</si>
  <si>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</si>
  <si>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</si>
  <si>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</si>
  <si>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</si>
  <si>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</si>
  <si>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</si>
  <si>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</si>
  <si>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</si>
  <si>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</si>
  <si>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</si>
  <si>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</si>
  <si>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</si>
  <si>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</si>
  <si>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</si>
  <si>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</si>
  <si>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</si>
  <si>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</si>
  <si>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</si>
  <si>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</si>
  <si>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</si>
  <si>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</si>
  <si>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</si>
  <si>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</si>
  <si>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</si>
  <si>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</si>
  <si>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</si>
  <si>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</si>
  <si>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</si>
  <si>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</si>
  <si>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</si>
  <si>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</si>
  <si>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</si>
  <si>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</si>
  <si>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</si>
  <si>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</si>
  <si>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</si>
  <si>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</si>
  <si>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</si>
  <si>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</si>
  <si>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</si>
  <si>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</si>
  <si>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</si>
  <si>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</si>
  <si>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</si>
  <si>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</si>
  <si>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</si>
  <si>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</si>
  <si>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</si>
  <si>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</si>
  <si>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</si>
  <si>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</si>
  <si>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</si>
  <si>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</si>
  <si>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</si>
  <si>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</si>
  <si>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</si>
  <si>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</si>
  <si>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</si>
  <si>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</si>
  <si>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</si>
  <si>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</si>
  <si>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</si>
  <si>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</si>
  <si>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</si>
  <si>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</si>
  <si>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</si>
  <si>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</si>
  <si>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</si>
  <si>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</si>
  <si>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</si>
  <si>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</si>
  <si>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</si>
  <si>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</si>
  <si>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</si>
  <si>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</si>
  <si>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</si>
  <si>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</si>
  <si>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</si>
  <si>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</si>
  <si>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</si>
  <si>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</si>
  <si>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</si>
  <si>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</si>
  <si>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</si>
  <si>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</si>
  <si>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</si>
  <si>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</si>
  <si>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</si>
  <si>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</si>
  <si>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</si>
  <si>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</si>
  <si>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</si>
  <si>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</si>
  <si>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</si>
  <si>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</si>
  <si>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</si>
  <si>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</si>
  <si>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</si>
  <si>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</si>
  <si>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</si>
  <si>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</si>
  <si>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</si>
  <si>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</si>
  <si>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</si>
  <si>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</si>
  <si>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</si>
  <si>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</si>
  <si>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</si>
  <si>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</si>
  <si>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</si>
  <si>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</si>
  <si>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</si>
  <si>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</si>
  <si>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</si>
  <si>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</si>
  <si>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</si>
  <si>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</si>
  <si>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</si>
  <si>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</si>
  <si>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</si>
  <si>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</si>
  <si>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</si>
  <si>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</si>
  <si>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</si>
  <si>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</si>
  <si>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</si>
  <si>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</si>
  <si>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</si>
  <si>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</si>
  <si>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</si>
  <si>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</si>
  <si>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</si>
  <si>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</si>
  <si>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</si>
  <si>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</si>
  <si>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</si>
  <si>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</si>
  <si>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</si>
  <si>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</si>
  <si>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</si>
  <si>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</si>
  <si>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</si>
  <si>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</si>
  <si>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</si>
  <si>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</si>
  <si>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</si>
  <si>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</si>
  <si>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</si>
  <si>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</si>
  <si>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</si>
  <si>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</si>
  <si>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</si>
  <si>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</si>
  <si>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</si>
  <si>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</si>
  <si>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</si>
  <si>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</si>
  <si>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</si>
  <si>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</si>
  <si>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</si>
  <si>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</si>
  <si>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</si>
  <si>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</si>
  <si>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</si>
  <si>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</si>
  <si>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</si>
  <si>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</si>
  <si>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</si>
  <si>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</si>
  <si>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</si>
  <si>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</si>
  <si>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</si>
  <si>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</si>
  <si>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</si>
  <si>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</si>
  <si>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</si>
  <si>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</si>
  <si>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</si>
  <si>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</si>
  <si>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</si>
  <si>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</si>
  <si>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</si>
  <si>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</si>
  <si>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</si>
  <si>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</si>
  <si>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</si>
  <si>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</si>
  <si>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</si>
  <si>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</si>
  <si>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</si>
  <si>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</si>
  <si>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</si>
  <si>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</si>
  <si>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</si>
  <si>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</si>
  <si>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</si>
  <si>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</si>
  <si>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</si>
  <si>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</si>
  <si>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</si>
  <si>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</si>
  <si>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</si>
  <si>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</si>
  <si>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</si>
  <si>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</si>
  <si>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</si>
  <si>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</si>
  <si>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</si>
  <si>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</si>
  <si>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</si>
  <si>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</si>
  <si>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</si>
  <si>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</si>
  <si>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</si>
  <si>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</si>
  <si>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</si>
  <si>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</si>
  <si>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</si>
  <si>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</si>
  <si>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</si>
  <si>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</si>
  <si>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</si>
  <si>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</si>
  <si>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</si>
  <si>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</si>
  <si>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</si>
  <si>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</si>
  <si>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</si>
  <si>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</si>
  <si>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</si>
  <si>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</si>
  <si>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</si>
  <si>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</si>
  <si>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</si>
  <si>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</si>
  <si>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</si>
  <si>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</si>
  <si>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</si>
  <si>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</si>
  <si>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</si>
  <si>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</si>
  <si>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</si>
  <si>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</si>
  <si>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</si>
  <si>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</si>
  <si>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</si>
  <si>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</si>
  <si>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</si>
  <si>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</si>
  <si>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</si>
  <si>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</si>
  <si>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</si>
  <si>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</si>
  <si>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</si>
  <si>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</si>
  <si>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</si>
  <si>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</si>
  <si>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</si>
  <si>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</si>
  <si>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</si>
  <si>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</si>
  <si>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</si>
  <si>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</si>
  <si>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</si>
  <si>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</si>
  <si>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</si>
  <si>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</si>
  <si>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</si>
  <si>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</si>
  <si>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</si>
  <si>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</si>
  <si>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</si>
  <si>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</si>
  <si>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</si>
  <si>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</si>
  <si>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</si>
  <si>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</si>
  <si>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</si>
  <si>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</si>
  <si>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</si>
  <si>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</si>
  <si>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</si>
  <si>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</si>
  <si>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</si>
  <si>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</si>
  <si>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</si>
  <si>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</si>
  <si>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</si>
  <si>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</si>
  <si>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</si>
  <si>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</si>
  <si>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</si>
  <si>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</si>
  <si>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</si>
  <si>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</si>
  <si>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</si>
  <si>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</si>
  <si>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</si>
  <si>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</si>
  <si>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</si>
  <si>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</si>
  <si>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</si>
  <si>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</si>
  <si>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</si>
  <si>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</si>
  <si>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</si>
  <si>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</si>
  <si>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</si>
  <si>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</si>
  <si>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</si>
  <si>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</si>
  <si>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</si>
  <si>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</si>
  <si>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</si>
  <si>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</si>
  <si>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</si>
  <si>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</si>
  <si>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</si>
  <si>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</si>
  <si>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</si>
  <si>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</si>
  <si>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</si>
  <si>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</si>
  <si>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</si>
  <si>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</si>
  <si>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</si>
  <si>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</si>
  <si>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</si>
  <si>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</si>
  <si>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</si>
  <si>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</si>
  <si>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</si>
  <si>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</si>
  <si>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</si>
  <si>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</si>
  <si>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</si>
  <si>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</si>
  <si>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</si>
  <si>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</si>
  <si>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</si>
  <si>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</si>
  <si>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</si>
  <si>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</si>
  <si>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</si>
  <si>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</si>
  <si>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</si>
  <si>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</si>
  <si>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</si>
  <si>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</si>
  <si>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</si>
  <si>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</si>
  <si>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</si>
  <si>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</si>
  <si>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</si>
  <si>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</si>
  <si>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</si>
  <si>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</si>
  <si>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</si>
  <si>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</si>
  <si>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</si>
  <si>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</si>
  <si>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</si>
  <si>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</si>
  <si>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</si>
  <si>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</si>
  <si>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</si>
  <si>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</si>
  <si>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</si>
  <si>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</si>
  <si>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</si>
  <si>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</si>
  <si>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</si>
  <si>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</si>
  <si>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</si>
  <si>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</si>
  <si>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</si>
  <si>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</si>
  <si>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</si>
  <si>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</si>
  <si>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</si>
  <si>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</si>
  <si>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</si>
  <si>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</si>
  <si>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</si>
  <si>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</si>
  <si>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</si>
  <si>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</si>
  <si>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</si>
  <si>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</si>
  <si>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</si>
  <si>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</si>
  <si>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</si>
  <si>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</si>
  <si>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</si>
  <si>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</si>
  <si>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</si>
  <si>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</si>
  <si>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</si>
  <si>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</si>
  <si>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</si>
  <si>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</si>
  <si>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</si>
  <si>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</si>
  <si>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</si>
  <si>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</si>
  <si>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</si>
  <si>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</si>
  <si>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</si>
  <si>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</si>
  <si>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</si>
  <si>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</si>
  <si>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</si>
  <si>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</si>
  <si>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</si>
  <si>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</si>
  <si>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</si>
  <si>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</si>
  <si>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</si>
  <si>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</si>
  <si>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</si>
  <si>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</si>
  <si>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</si>
  <si>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</si>
  <si>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</si>
  <si>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</si>
  <si>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</si>
  <si>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</si>
  <si>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</si>
  <si>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</si>
  <si>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</si>
  <si>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</si>
  <si>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</si>
  <si>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</si>
  <si>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</si>
  <si>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</si>
  <si>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</si>
  <si>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</si>
  <si>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</si>
  <si>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</si>
  <si>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</si>
  <si>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</si>
  <si>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</si>
  <si>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</si>
  <si>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</si>
  <si>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</si>
  <si>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</si>
  <si>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</si>
  <si>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</si>
  <si>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</si>
  <si>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</si>
  <si>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</si>
  <si>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</si>
  <si>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</si>
  <si>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</si>
  <si>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</si>
  <si>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</si>
  <si>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</si>
  <si>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</si>
  <si>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</si>
  <si>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</si>
  <si>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</si>
  <si>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</si>
  <si>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</si>
  <si>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</si>
  <si>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</si>
  <si>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</si>
  <si>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</si>
  <si>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</si>
  <si>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</si>
  <si>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</si>
  <si>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</si>
  <si>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</si>
  <si>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</si>
  <si>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</si>
  <si>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</si>
  <si>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</si>
  <si>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</si>
  <si>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</si>
  <si>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</si>
  <si>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</si>
  <si>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</si>
  <si>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</si>
  <si>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</si>
  <si>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</si>
  <si>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</si>
  <si>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</si>
  <si>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</si>
  <si>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</si>
  <si>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</si>
  <si>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</si>
  <si>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</si>
  <si>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</si>
  <si>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</si>
  <si>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</si>
  <si>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</si>
  <si>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</si>
  <si>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</si>
  <si>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</si>
  <si>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</si>
  <si>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</si>
  <si>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</si>
  <si>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</si>
  <si>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</si>
  <si>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</si>
  <si>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</si>
  <si>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</si>
  <si>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</si>
  <si>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</si>
  <si>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</si>
  <si>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</si>
  <si>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</si>
  <si>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</si>
  <si>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</si>
  <si>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</si>
  <si>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</si>
  <si>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</si>
  <si>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</si>
  <si>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</si>
  <si>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</si>
  <si>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</si>
  <si>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</si>
  <si>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</si>
  <si>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</si>
  <si>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</si>
  <si>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</si>
  <si>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</si>
  <si>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</si>
  <si>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</si>
  <si>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</si>
  <si>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</si>
  <si>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</si>
  <si>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</si>
  <si>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</si>
  <si>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</si>
  <si>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</si>
  <si>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</si>
  <si>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</si>
  <si>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</si>
  <si>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</si>
  <si>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</si>
  <si>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</si>
  <si>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</si>
  <si>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</si>
  <si>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</si>
  <si>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</si>
  <si>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</si>
  <si>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</si>
  <si>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</si>
  <si>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</si>
  <si>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</si>
  <si>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</si>
  <si>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</si>
  <si>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</si>
  <si>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</si>
  <si>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</si>
  <si>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</si>
  <si>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</si>
  <si>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</si>
  <si>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</si>
  <si>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</si>
  <si>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</si>
  <si>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</si>
  <si>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</si>
  <si>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</si>
  <si>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</si>
  <si>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</si>
  <si>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</si>
  <si>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</si>
  <si>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</si>
  <si>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</si>
  <si>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</si>
  <si>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</si>
  <si>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</si>
  <si>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</si>
  <si>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</si>
  <si>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</si>
  <si>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</si>
  <si>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</si>
  <si>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</si>
  <si>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</si>
  <si>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</si>
  <si>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</si>
  <si>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</si>
  <si>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</si>
  <si>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</si>
  <si>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</si>
  <si>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</si>
  <si>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</si>
  <si>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</si>
  <si>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</si>
  <si>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</si>
  <si>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</si>
  <si>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</si>
  <si>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</si>
  <si>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</si>
  <si>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</si>
  <si>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</si>
  <si>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</si>
  <si>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</si>
  <si>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</si>
  <si>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</si>
  <si>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</si>
  <si>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</si>
  <si>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</si>
  <si>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</si>
  <si>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</si>
  <si>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</si>
  <si>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</si>
  <si>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</si>
  <si>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</si>
  <si>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</si>
  <si>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</si>
  <si>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</si>
  <si>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</si>
  <si>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</si>
  <si>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</si>
  <si>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</si>
  <si>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</si>
  <si>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</si>
  <si>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</si>
  <si>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</si>
  <si>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</si>
  <si>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</si>
  <si>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</si>
  <si>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</si>
  <si>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</si>
  <si>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</si>
  <si>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</si>
  <si>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</si>
  <si>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</si>
  <si>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</si>
  <si>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</si>
  <si>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</si>
  <si>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</si>
  <si>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</si>
  <si>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</si>
  <si>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</si>
  <si>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</si>
  <si>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</si>
  <si>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</si>
  <si>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</si>
  <si>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</si>
  <si>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</si>
  <si>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</si>
  <si>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</si>
  <si>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</si>
  <si>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</si>
  <si>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</si>
  <si>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</si>
  <si>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</si>
  <si>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</si>
  <si>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</si>
  <si>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</si>
  <si>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</si>
  <si>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</si>
  <si>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</si>
  <si>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</si>
  <si>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</si>
  <si>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</si>
  <si>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</si>
  <si>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</si>
  <si>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</si>
  <si>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</si>
  <si>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</si>
  <si>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</si>
  <si>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</si>
  <si>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</si>
  <si>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</si>
  <si>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</si>
  <si>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</si>
  <si>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</si>
  <si>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</si>
  <si>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</si>
  <si>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</si>
  <si>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</si>
  <si>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</si>
  <si>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</si>
  <si>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</si>
  <si>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</si>
  <si>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</si>
  <si>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</si>
  <si>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</si>
  <si>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</si>
  <si>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</si>
  <si>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</si>
  <si>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</si>
  <si>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</si>
  <si>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</si>
  <si>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</si>
  <si>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</si>
  <si>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</si>
  <si>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</si>
  <si>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</si>
  <si>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</si>
  <si>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</si>
  <si>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</si>
  <si>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</si>
  <si>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</si>
  <si>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</si>
  <si>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</si>
  <si>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</si>
  <si>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</si>
  <si>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</si>
  <si>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</si>
  <si>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</si>
  <si>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</si>
  <si>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</si>
  <si>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</si>
  <si>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</si>
  <si>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</si>
  <si>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</si>
  <si>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</si>
  <si>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</si>
  <si>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</si>
  <si>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</si>
  <si>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</si>
  <si>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</si>
  <si>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</si>
  <si>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</si>
  <si>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</si>
  <si>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</si>
  <si>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</si>
  <si>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</si>
  <si>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</si>
  <si>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</si>
  <si>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</si>
  <si>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</si>
  <si>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</si>
  <si>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</si>
  <si>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</si>
  <si>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</si>
  <si>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</si>
  <si>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</si>
  <si>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</si>
  <si>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</si>
  <si>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</si>
  <si>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</si>
  <si>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</si>
  <si>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</si>
  <si>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</si>
  <si>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</si>
  <si>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</si>
  <si>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</si>
  <si>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</si>
  <si>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</si>
  <si>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</si>
  <si>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</si>
  <si>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</si>
  <si>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</si>
  <si>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</si>
  <si>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</si>
  <si>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</si>
  <si>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</si>
  <si>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</si>
  <si>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</si>
  <si>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</si>
  <si>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</si>
  <si>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</si>
  <si>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</si>
  <si>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</si>
  <si>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</si>
  <si>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</si>
  <si>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</si>
  <si>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</si>
  <si>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</si>
  <si>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</si>
  <si>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</si>
  <si>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</si>
  <si>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</si>
  <si>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</si>
  <si>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</si>
  <si>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</si>
  <si>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</si>
  <si>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</si>
  <si>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</si>
  <si>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</si>
  <si>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</si>
  <si>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</si>
  <si>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</si>
  <si>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</si>
  <si>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</si>
  <si>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</si>
  <si>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</si>
  <si>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</si>
  <si>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</si>
  <si>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</si>
  <si>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</si>
  <si>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</si>
  <si>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</si>
  <si>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</si>
  <si>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</si>
  <si>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</si>
  <si>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</si>
  <si>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</si>
  <si>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</si>
  <si>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</si>
  <si>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</si>
  <si>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</si>
  <si>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</si>
  <si>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</si>
  <si>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</si>
  <si>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</si>
  <si>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</si>
  <si>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</si>
  <si>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</si>
  <si>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</si>
  <si>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</si>
  <si>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</si>
  <si>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</si>
  <si>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</si>
  <si>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</si>
  <si>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</si>
  <si>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</si>
  <si>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</si>
  <si>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</si>
  <si>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</si>
  <si>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</si>
  <si>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</si>
  <si>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</si>
  <si>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</si>
  <si>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</si>
  <si>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</si>
  <si>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</si>
  <si>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</si>
  <si>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</si>
  <si>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</si>
  <si>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</si>
  <si>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</si>
  <si>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</si>
  <si>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</si>
  <si>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</si>
  <si>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</si>
  <si>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</si>
  <si>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</si>
  <si>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</si>
  <si>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</si>
  <si>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</si>
  <si>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</si>
  <si>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</si>
  <si>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</si>
  <si>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</si>
  <si>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</si>
  <si>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</si>
  <si>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</si>
  <si>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</si>
  <si>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</si>
  <si>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</si>
  <si>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</si>
  <si>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</si>
  <si>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</si>
  <si>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</si>
  <si>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</si>
  <si>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</si>
  <si>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</si>
  <si>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</si>
  <si>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</si>
  <si>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</si>
  <si>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</si>
  <si>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</si>
  <si>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</si>
  <si>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</si>
  <si>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</si>
  <si>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</si>
  <si>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</si>
  <si>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</si>
  <si>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</si>
  <si>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</si>
  <si>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</si>
  <si>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</si>
  <si>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</si>
  <si>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</si>
  <si>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</si>
  <si>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</si>
  <si>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</si>
  <si>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</si>
  <si>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</si>
  <si>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</si>
  <si>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</si>
  <si>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</si>
  <si>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</si>
  <si>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</si>
  <si>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</si>
  <si>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</si>
  <si>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</si>
  <si>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</si>
  <si>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</si>
  <si>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</si>
  <si>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</si>
  <si>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</si>
  <si>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</si>
  <si>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</si>
  <si>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</si>
  <si>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</si>
  <si>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</si>
  <si>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</si>
  <si>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</si>
  <si>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</si>
  <si>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</si>
  <si>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</si>
  <si>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</si>
  <si>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</si>
  <si>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</si>
  <si>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</si>
  <si>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</si>
  <si>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</si>
  <si>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</si>
  <si>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</si>
  <si>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</si>
  <si>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</si>
  <si>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</si>
  <si>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</si>
  <si>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</si>
  <si>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</si>
  <si>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</si>
  <si>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</si>
  <si>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</si>
  <si>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</si>
  <si>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</si>
  <si>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</si>
  <si>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</si>
  <si>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</si>
  <si>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</si>
  <si>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</si>
  <si>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</si>
  <si>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</si>
  <si>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</si>
  <si>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</si>
  <si>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</si>
  <si>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</si>
  <si>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</si>
  <si>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</si>
  <si>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</si>
  <si>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</si>
  <si>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</si>
  <si>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</si>
  <si>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</si>
  <si>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</si>
  <si>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</si>
  <si>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</si>
  <si>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</si>
  <si>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</si>
  <si>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</si>
  <si>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</si>
  <si>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</si>
  <si>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</si>
  <si>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</si>
  <si>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</si>
  <si>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</si>
  <si>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</si>
  <si>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</si>
  <si>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</si>
  <si>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</si>
  <si>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</si>
  <si>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</si>
  <si>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</si>
  <si>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</si>
  <si>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</si>
  <si>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</si>
  <si>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</si>
  <si>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</si>
  <si>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</si>
  <si>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</si>
  <si>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</si>
  <si>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</si>
  <si>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</si>
  <si>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</si>
  <si>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</si>
  <si>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</si>
  <si>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</si>
  <si>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</si>
  <si>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</si>
  <si>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</si>
  <si>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</si>
  <si>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</si>
  <si>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</si>
  <si>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</si>
  <si>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</si>
  <si>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</si>
  <si>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</si>
  <si>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</si>
  <si>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</si>
  <si>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</si>
  <si>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</si>
  <si>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</si>
  <si>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</si>
  <si>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</si>
  <si>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</si>
  <si>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</si>
  <si>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</si>
  <si>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</si>
  <si>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</si>
  <si>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</si>
  <si>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</si>
  <si>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</si>
  <si>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</si>
  <si>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</si>
  <si>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</si>
  <si>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</si>
  <si>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</si>
  <si>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</si>
  <si>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</si>
  <si>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</si>
  <si>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</si>
  <si>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</si>
  <si>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</si>
  <si>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</si>
  <si>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</si>
  <si>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</si>
  <si>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</si>
  <si>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</si>
  <si>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</si>
  <si>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</si>
  <si>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</si>
  <si>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</si>
  <si>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</si>
  <si>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</si>
  <si>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</si>
  <si>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</si>
  <si>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</si>
  <si>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</si>
  <si>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</si>
  <si>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</si>
  <si>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</si>
  <si>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</si>
  <si>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</si>
  <si>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</si>
  <si>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</si>
  <si>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</si>
  <si>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</si>
  <si>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</si>
  <si>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</si>
  <si>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</si>
  <si>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</si>
  <si>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</si>
  <si>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</si>
  <si>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</si>
  <si>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</si>
  <si>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</si>
  <si>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</si>
  <si>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</si>
  <si>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</si>
  <si>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</si>
  <si>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</si>
  <si>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</si>
  <si>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</si>
  <si>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</si>
  <si>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</si>
  <si>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</si>
  <si>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</si>
  <si>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</si>
  <si>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</si>
  <si>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</si>
  <si>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</si>
  <si>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</si>
  <si>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</si>
  <si>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</si>
  <si>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</si>
  <si>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</si>
  <si>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</si>
  <si>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</si>
  <si>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</si>
  <si>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</si>
  <si>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</si>
  <si>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</si>
  <si>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</si>
  <si>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</si>
  <si>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</si>
  <si>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</si>
  <si>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</si>
  <si>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</si>
  <si>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</si>
  <si>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</si>
  <si>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</si>
  <si>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</si>
  <si>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</si>
  <si>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</si>
  <si>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</si>
  <si>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</si>
  <si>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</si>
  <si>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</si>
  <si>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</si>
  <si>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</si>
  <si>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</si>
  <si>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</si>
  <si>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</si>
  <si>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</si>
  <si>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</si>
  <si>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</si>
  <si>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</si>
  <si>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</si>
  <si>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</si>
  <si>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</si>
  <si>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</si>
  <si>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</si>
  <si>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</si>
  <si>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</si>
  <si>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</si>
  <si>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</si>
  <si>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</si>
  <si>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</si>
  <si>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</si>
  <si>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</si>
  <si>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</si>
  <si>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</si>
  <si>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</si>
  <si>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</si>
  <si>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</si>
  <si>
    <t>حبيب ايهاب مريد</t>
  </si>
  <si>
    <t>0224505634</t>
  </si>
  <si>
    <t>01281163552</t>
  </si>
  <si>
    <t>برج حمادة</t>
  </si>
  <si>
    <t>215</t>
  </si>
  <si>
    <t>عمارة الضرائب</t>
  </si>
  <si>
    <t>اعدادي بنين</t>
  </si>
  <si>
    <t>01208463220</t>
  </si>
  <si>
    <t>احمد عباس</t>
  </si>
  <si>
    <t>مدارس مجمع الصغير</t>
  </si>
  <si>
    <t>13:43</t>
  </si>
  <si>
    <t>197</t>
  </si>
  <si>
    <t>133.jpg</t>
  </si>
  <si>
    <t>Tools/\331\207\330\257\330\247\331\212\330\247 \330\247\331\204\330\271\331\212\330\257 \330\247\331\204\331\205\330\261\330\251 \330\247\331\204\331\204\331\212 \331\201\330\247\330\252\330\252.xlsx</t>
  </si>
  <si>
    <t>كيرلس مرقس خلف</t>
  </si>
  <si>
    <t>13:31</t>
  </si>
  <si>
    <t>14:18</t>
  </si>
  <si>
    <t>198</t>
  </si>
  <si>
    <t>345</t>
  </si>
  <si>
    <t>199</t>
  </si>
  <si>
    <t>200</t>
  </si>
  <si>
    <t>712</t>
  </si>
  <si>
    <t>201</t>
  </si>
  <si>
    <t>882</t>
  </si>
  <si>
    <t>total</t>
  </si>
  <si>
    <t>Sum</t>
  </si>
  <si>
    <t>Min Friday</t>
  </si>
  <si>
    <t>Max Friday</t>
  </si>
  <si>
    <t>Average Friday</t>
  </si>
  <si>
    <t>Count Passing Attendance threshold</t>
  </si>
  <si>
    <t>01277135163</t>
  </si>
  <si>
    <t xml:space="preserve">2024-08-23 ~ 2024-08-23
</t>
  </si>
  <si>
    <t>2024-08-23</t>
  </si>
  <si>
    <t>13:25</t>
  </si>
  <si>
    <t>13:38</t>
  </si>
  <si>
    <t>13:54</t>
  </si>
  <si>
    <t>13:44</t>
  </si>
  <si>
    <t>13:40</t>
  </si>
  <si>
    <t>13:26</t>
  </si>
  <si>
    <t>14:16</t>
  </si>
  <si>
    <t>113.jpg</t>
  </si>
  <si>
    <t>128.jpg</t>
  </si>
  <si>
    <t>142.jpg</t>
  </si>
  <si>
    <t>259.jpg</t>
  </si>
  <si>
    <t>345.jpg</t>
  </si>
  <si>
    <t>436.jpg</t>
  </si>
  <si>
    <t>712.jpg</t>
  </si>
  <si>
    <t>731.jpg</t>
  </si>
  <si>
    <t>882.jpg</t>
  </si>
  <si>
    <t>895.jpg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</si>
</sst>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65" formatCode="0.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161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8" xfId="6" applyFont="1" applyFill="1" applyBorder="1" applyAlignment="1" applyProtection="1"/>
    <xf numFmtId="0" fontId="12" fillId="9" borderId="0" xfId="0" applyFont="1" applyFill="1"/>
    <xf numFmtId="0" fontId="20" fillId="9" borderId="9" xfId="6" applyFont="1" applyFill="1" applyBorder="1" applyAlignment="1" applyProtection="1">
      <alignment horizontal="left"/>
    </xf>
    <xf numFmtId="0" fontId="21" fillId="9" borderId="9" xfId="4" applyFont="1" applyFill="1" applyBorder="1" applyAlignment="1" applyProtection="1">
      <alignment horizontal="left" vertical="center"/>
    </xf>
    <xf numFmtId="0" fontId="21" fillId="9" borderId="9" xfId="4" applyFont="1" applyFill="1" applyBorder="1" applyAlignment="1" applyProtection="1">
      <alignment horizontal="center" vertical="center"/>
    </xf>
    <xf numFmtId="0" fontId="22" fillId="9" borderId="9" xfId="4" applyFont="1" applyFill="1" applyBorder="1" applyAlignment="1" applyProtection="1">
      <alignment horizontal="right" vertical="top"/>
    </xf>
    <xf numFmtId="0" fontId="22" fillId="9" borderId="10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3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29" xfId="0" applyFont="1" applyFill="1" applyBorder="1" applyAlignment="1">
      <alignment horizontal="center"/>
    </xf>
    <xf numFmtId="0" fontId="30" fillId="6" borderId="30" xfId="0" applyFont="1" applyFill="1" applyBorder="1" applyAlignment="1">
      <alignment horizontal="center" vertical="top" wrapText="1"/>
    </xf>
    <xf numFmtId="0" fontId="29" fillId="6" borderId="28" xfId="0" applyFont="1" applyFill="1" applyBorder="1" applyAlignment="1">
      <alignment horizontal="center" vertical="top"/>
    </xf>
    <xf numFmtId="0" fontId="29" fillId="6" borderId="28" xfId="0" applyFont="1" applyFill="1" applyBorder="1" applyAlignment="1">
      <alignment horizontal="center" vertical="top" wrapText="1"/>
    </xf>
    <xf numFmtId="9" fontId="0" fillId="0" borderId="0" xfId="0" applyNumberFormat="1"/>
    <xf numFmtId="0" fontId="0" fillId="0" borderId="3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9" fontId="0" fillId="0" borderId="11" xfId="0" applyNumberFormat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11" xfId="0" applyBorder="1"/>
    <xf numFmtId="0" fontId="0" fillId="0" borderId="37" xfId="0" applyBorder="1"/>
    <xf numFmtId="0" fontId="0" fillId="0" borderId="38" xfId="0" applyBorder="1"/>
    <xf numFmtId="0" fontId="0" fillId="0" borderId="40" xfId="0" applyBorder="1"/>
    <xf numFmtId="0" fontId="5" fillId="0" borderId="40" xfId="0" applyFont="1" applyBorder="1" applyAlignment="1">
      <alignment horizontal="center"/>
    </xf>
    <xf numFmtId="0" fontId="0" fillId="0" borderId="39" xfId="0" applyBorder="1"/>
    <xf numFmtId="9" fontId="0" fillId="0" borderId="41" xfId="1" applyFont="1" applyBorder="1" applyAlignment="1">
      <alignment horizontal="center" vertical="center"/>
    </xf>
    <xf numFmtId="0" fontId="5" fillId="0" borderId="42" xfId="0" applyFont="1" applyBorder="1"/>
    <xf numFmtId="164" fontId="0" fillId="0" borderId="44" xfId="0" applyNumberFormat="1" applyBorder="1"/>
    <xf numFmtId="164" fontId="0" fillId="0" borderId="46" xfId="0" applyNumberFormat="1" applyBorder="1"/>
    <xf numFmtId="9" fontId="0" fillId="0" borderId="31" xfId="1" applyFont="1" applyBorder="1" applyAlignment="1">
      <alignment horizontal="center" vertical="center"/>
    </xf>
    <xf numFmtId="164" fontId="0" fillId="0" borderId="43" xfId="0" applyNumberFormat="1" applyBorder="1"/>
    <xf numFmtId="0" fontId="5" fillId="0" borderId="47" xfId="0" applyFont="1" applyBorder="1"/>
    <xf numFmtId="0" fontId="0" fillId="0" borderId="48" xfId="0" applyBorder="1"/>
    <xf numFmtId="0" fontId="28" fillId="0" borderId="49" xfId="0" applyFont="1" applyBorder="1"/>
    <xf numFmtId="0" fontId="28" fillId="0" borderId="50" xfId="0" applyFont="1" applyBorder="1"/>
    <xf numFmtId="9" fontId="0" fillId="15" borderId="51" xfId="1" applyFont="1" applyFill="1" applyBorder="1" applyAlignment="1">
      <alignment vertical="center"/>
    </xf>
    <xf numFmtId="0" fontId="0" fillId="0" borderId="41" xfId="0" applyBorder="1" applyAlignment="1">
      <alignment horizontal="center" vertical="center"/>
    </xf>
    <xf numFmtId="9" fontId="0" fillId="0" borderId="52" xfId="1" applyFont="1" applyBorder="1" applyAlignment="1">
      <alignment horizontal="center" vertical="center"/>
    </xf>
    <xf numFmtId="0" fontId="7" fillId="0" borderId="53" xfId="0" applyFont="1" applyBorder="1" applyAlignment="1">
      <alignment vertical="center" wrapText="1"/>
    </xf>
    <xf numFmtId="0" fontId="7" fillId="0" borderId="54" xfId="0" applyFont="1" applyBorder="1" applyAlignment="1">
      <alignment horizontal="center" vertical="center"/>
    </xf>
    <xf numFmtId="9" fontId="0" fillId="0" borderId="55" xfId="0" applyNumberFormat="1" applyBorder="1" applyAlignment="1">
      <alignment horizontal="center" vertical="center"/>
    </xf>
    <xf numFmtId="0" fontId="28" fillId="0" borderId="56" xfId="0" applyFont="1" applyBorder="1"/>
    <xf numFmtId="164" fontId="0" fillId="0" borderId="45" xfId="0" applyNumberFormat="1" applyBorder="1"/>
    <xf numFmtId="164" fontId="0" fillId="0" borderId="57" xfId="0" applyNumberFormat="1" applyBorder="1"/>
    <xf numFmtId="164" fontId="0" fillId="0" borderId="52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15" xfId="0" applyFont="1" applyFill="1" applyBorder="1" applyAlignment="1">
      <alignment horizontal="center"/>
    </xf>
    <xf numFmtId="0" fontId="25" fillId="0" borderId="17" xfId="0" applyFont="1" applyBorder="1" applyAlignment="1">
      <alignment horizontal="center"/>
    </xf>
    <xf numFmtId="9" fontId="25" fillId="0" borderId="13" xfId="1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9" fontId="25" fillId="0" borderId="12" xfId="1" applyFont="1" applyBorder="1" applyAlignment="1">
      <alignment horizontal="center"/>
    </xf>
    <xf numFmtId="0" fontId="25" fillId="16" borderId="21" xfId="0" applyFont="1" applyFill="1" applyBorder="1" applyAlignment="1">
      <alignment horizontal="center"/>
    </xf>
    <xf numFmtId="0" fontId="25" fillId="16" borderId="22" xfId="0" applyFont="1" applyFill="1" applyBorder="1" applyAlignment="1">
      <alignment horizontal="center"/>
    </xf>
    <xf numFmtId="9" fontId="0" fillId="0" borderId="0" xfId="1" applyFont="1"/>
    <xf numFmtId="164" fontId="0" fillId="17" borderId="0" xfId="0" applyNumberFormat="1" applyFill="1" applyAlignment="1">
      <alignment horizontal="center"/>
    </xf>
    <xf numFmtId="2" fontId="0" fillId="6" borderId="0" xfId="1" applyNumberFormat="1" applyFont="1" applyFill="1"/>
    <xf numFmtId="0" fontId="0" fillId="0" borderId="29" xfId="0" applyBorder="1"/>
    <xf numFmtId="0" fontId="0" fillId="0" borderId="44" xfId="0" applyBorder="1"/>
    <xf numFmtId="0" fontId="0" fillId="0" borderId="45" xfId="0" applyBorder="1"/>
    <xf numFmtId="0" fontId="0" fillId="0" borderId="58" xfId="0" applyBorder="1"/>
    <xf numFmtId="0" fontId="0" fillId="0" borderId="59" xfId="0" applyBorder="1"/>
    <xf numFmtId="0" fontId="0" fillId="0" borderId="12" xfId="0" applyBorder="1"/>
    <xf numFmtId="0" fontId="0" fillId="0" borderId="13" xfId="0" applyBorder="1"/>
    <xf numFmtId="0" fontId="7" fillId="0" borderId="53" xfId="0" applyFont="1" applyBorder="1" applyAlignment="1">
      <alignment horizontal="center" vertical="center" wrapText="1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9" fontId="0" fillId="0" borderId="62" xfId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0" fontId="28" fillId="0" borderId="56" xfId="0" applyFont="1" applyBorder="1" applyAlignment="1">
      <alignment horizontal="left"/>
    </xf>
    <xf numFmtId="0" fontId="0" fillId="0" borderId="63" xfId="0" applyBorder="1"/>
    <xf numFmtId="0" fontId="0" fillId="0" borderId="49" xfId="0" applyBorder="1"/>
    <xf numFmtId="0" fontId="28" fillId="0" borderId="49" xfId="0" applyFont="1" applyBorder="1" applyAlignment="1">
      <alignment horizontal="left"/>
    </xf>
    <xf numFmtId="0" fontId="28" fillId="0" borderId="33" xfId="0" applyFont="1" applyBorder="1"/>
    <xf numFmtId="164" fontId="0" fillId="0" borderId="35" xfId="0" applyNumberFormat="1" applyBorder="1"/>
    <xf numFmtId="0" fontId="7" fillId="0" borderId="41" xfId="0" applyFont="1" applyBorder="1" applyAlignment="1">
      <alignment vertical="center" wrapText="1"/>
    </xf>
    <xf numFmtId="0" fontId="7" fillId="0" borderId="64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0" fillId="0" borderId="55" xfId="0" applyBorder="1" applyAlignment="1">
      <alignment horizontal="center" vertical="center"/>
    </xf>
    <xf numFmtId="0" fontId="0" fillId="0" borderId="65" xfId="0" applyBorder="1"/>
    <xf numFmtId="0" fontId="0" fillId="0" borderId="66" xfId="0" applyBorder="1"/>
    <xf numFmtId="164" fontId="0" fillId="0" borderId="36" xfId="0" applyNumberFormat="1" applyBorder="1"/>
    <xf numFmtId="0" fontId="28" fillId="0" borderId="33" xfId="0" applyFont="1" applyBorder="1" applyAlignment="1">
      <alignment horizontal="left"/>
    </xf>
    <xf numFmtId="0" fontId="2" fillId="2" borderId="68" xfId="10" applyFont="1" applyFill="1" applyBorder="1" applyAlignment="1">
      <alignment horizontal="center"/>
    </xf>
    <xf numFmtId="0" fontId="2" fillId="0" borderId="67" xfId="10" applyFont="1" applyBorder="1" applyAlignment="1">
      <alignment horizontal="right" wrapText="1"/>
    </xf>
    <xf numFmtId="0" fontId="2" fillId="0" borderId="67" xfId="10" applyFont="1" applyBorder="1" applyAlignment="1">
      <alignment wrapText="1"/>
    </xf>
    <xf numFmtId="14" fontId="2" fillId="0" borderId="67" xfId="10" applyNumberFormat="1" applyFont="1" applyBorder="1" applyAlignment="1">
      <alignment horizontal="right" wrapText="1"/>
    </xf>
    <xf numFmtId="0" fontId="18" fillId="9" borderId="68" xfId="8" applyFont="1" applyFill="1" applyBorder="1" applyAlignment="1" applyProtection="1">
      <alignment horizontal="center" vertical="center"/>
    </xf>
    <xf numFmtId="0" fontId="18" fillId="9" borderId="68" xfId="9" applyFont="1" applyFill="1" applyBorder="1" applyAlignment="1" applyProtection="1">
      <alignment horizontal="center" vertical="center"/>
    </xf>
    <xf numFmtId="0" fontId="24" fillId="0" borderId="68" xfId="0" applyFont="1" applyBorder="1" applyAlignment="1">
      <alignment vertical="center"/>
    </xf>
    <xf numFmtId="0" fontId="24" fillId="0" borderId="68" xfId="0" applyFont="1" applyBorder="1" applyAlignment="1">
      <alignment vertical="center" wrapText="1"/>
    </xf>
    <xf numFmtId="14" fontId="24" fillId="0" borderId="68" xfId="0" applyNumberFormat="1" applyFont="1" applyBorder="1" applyAlignment="1">
      <alignment vertical="center"/>
    </xf>
    <xf numFmtId="20" fontId="24" fillId="0" borderId="68" xfId="0" applyNumberFormat="1" applyFont="1" applyBorder="1" applyAlignment="1">
      <alignment vertical="center"/>
    </xf>
    <xf numFmtId="0" fontId="2" fillId="2" borderId="68" xfId="11" applyFont="1" applyFill="1" applyBorder="1" applyAlignment="1">
      <alignment horizontal="center"/>
    </xf>
    <xf numFmtId="0" fontId="2" fillId="0" borderId="67" xfId="11" applyFont="1" applyBorder="1" applyAlignment="1">
      <alignment horizontal="right" wrapText="1"/>
    </xf>
    <xf numFmtId="14" fontId="2" fillId="0" borderId="67" xfId="11" applyNumberFormat="1" applyFont="1" applyBorder="1" applyAlignment="1">
      <alignment horizontal="right" wrapText="1"/>
    </xf>
    <xf numFmtId="0" fontId="2" fillId="0" borderId="67" xfId="11" applyFont="1" applyBorder="1" applyAlignment="1">
      <alignment wrapText="1"/>
    </xf>
    <xf numFmtId="20" fontId="2" fillId="0" borderId="67" xfId="11" applyNumberFormat="1" applyFont="1" applyBorder="1" applyAlignment="1">
      <alignment horizontal="right" wrapText="1"/>
    </xf>
    <xf numFmtId="0" fontId="14" fillId="9" borderId="68" xfId="7" applyFont="1" applyFill="1" applyBorder="1" applyAlignment="1" applyProtection="1">
      <alignment horizontal="center" vertical="center"/>
    </xf>
    <xf numFmtId="0" fontId="19" fillId="9" borderId="69" xfId="4" applyFont="1" applyFill="1" applyBorder="1" applyAlignment="1" applyProtection="1">
      <alignment horizontal="center" vertical="center"/>
    </xf>
    <xf numFmtId="0" fontId="19" fillId="9" borderId="70" xfId="4" applyFont="1" applyFill="1" applyBorder="1" applyAlignment="1" applyProtection="1">
      <alignment horizontal="center" vertical="center"/>
    </xf>
    <xf numFmtId="0" fontId="19" fillId="9" borderId="71" xfId="4" applyFont="1" applyFill="1" applyBorder="1" applyAlignment="1" applyProtection="1">
      <alignment horizontal="center" vertical="center"/>
    </xf>
    <xf numFmtId="0" fontId="23" fillId="9" borderId="68" xfId="7" applyFont="1" applyFill="1" applyBorder="1" applyAlignment="1" applyProtection="1">
      <alignment horizontal="center" vertical="center" wrapText="1"/>
    </xf>
    <xf numFmtId="0" fontId="23" fillId="9" borderId="68" xfId="7" applyFont="1" applyFill="1" applyBorder="1" applyAlignment="1" applyProtection="1">
      <alignment horizontal="center" vertical="center"/>
    </xf>
    <xf numFmtId="0" fontId="14" fillId="9" borderId="68" xfId="7" applyFont="1" applyFill="1" applyBorder="1" applyAlignment="1" applyProtection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0" borderId="4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0" xfId="0" applyFont="1" applyBorder="1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1" xfId="0" applyFont="1" applyFill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14" xfId="0" applyFont="1" applyBorder="1" applyAlignment="1">
      <alignment horizontal="center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" xfId="11" xr:uid="{EE4F50C2-0639-4BF7-A790-CB20DFA04F32}"/>
    <cellStyle name="Normal_Classes" xfId="2" xr:uid="{3AD60D67-321F-42AD-9597-EF3A5B1BF33D}"/>
    <cellStyle name="Normal_Details" xfId="10" xr:uid="{4899A040-B838-4528-A2E3-B5E05803711A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60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numFmt numFmtId="164" formatCode="[$-1010000]d/m/yyyy;@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6" totalsRowShown="0">
  <autoFilter ref="A1:U326" xr:uid="{C4485EF2-E1D5-4BDE-95E8-F7A31BB6E9F6}"/>
  <sortState xmlns:xlrd2="http://schemas.microsoft.com/office/spreadsheetml/2017/richdata2" ref="A2:U326">
    <sortCondition ref="A1:A326"/>
  </sortState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2117" totalsRowShown="0">
  <autoFilter ref="A1:F2117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59" dataDxfId="158">
  <autoFilter ref="C1:J2" xr:uid="{154E18DB-7FC7-4588-BF85-5106E81A3A43}"/>
  <tableColumns count="8">
    <tableColumn id="1" xr3:uid="{19C427C0-3054-4885-AF29-A42CD18F505D}" name="ID range" dataDxfId="157" totalsRowDxfId="7">
      <calculatedColumnFormula>_xlfn.XLOOKUP(Table3[[#This Row],[Class]],Classes!B1:B9,Classes!A1:A9,"??")</calculatedColumnFormula>
    </tableColumn>
    <tableColumn id="2" xr3:uid="{5664014D-7D3C-41D2-AD7B-A0D98844693D}" name="Class" dataDxfId="156" totalsRowDxfId="6"/>
    <tableColumn id="3" xr3:uid="{6E23AAC6-FD0D-4E52-9F81-ABFCBF302555}" name="حساب الحضور من اخر عدد مرات" dataDxfId="155" totalsRowDxfId="5"/>
    <tableColumn id="4" xr3:uid="{D476A30F-C3B1-4A79-AB13-50F31319C093}" name="التاريخ الـData" dataDxfId="154" totalsRowDxfId="4">
      <calculatedColumnFormula>TODAY()</calculatedColumnFormula>
    </tableColumn>
    <tableColumn id="5" xr3:uid="{CE68895D-8534-428D-B1AC-066626E532DD}" name="العدد" dataDxfId="153" totalsRowDxfId="3" totalsRowCellStyle="Percent">
      <calculatedColumnFormula>COUNTA(C5:C505)</calculatedColumnFormula>
    </tableColumn>
    <tableColumn id="7" xr3:uid="{B7D64BDA-5A0B-45C7-928A-0568395809AB}" name="عدد الصور" dataDxfId="152" totalsRowDxfId="2">
      <calculatedColumnFormula array="1">COUNTA(_xlfn._xlws.FILTER(A5:A505,A5:A505&lt;&gt;""))</calculatedColumnFormula>
    </tableColumn>
    <tableColumn id="8" xr3:uid="{263CBEFF-3218-4097-BA5B-2DD3D10B45EB}" name="عدد البصمات" dataDxfId="151" totalsRowDxfId="1">
      <calculatedColumnFormula array="1">COUNTA(_xlfn._xlws.FILTER(B5:B505,B5:B505&lt;&gt;""))</calculatedColumnFormula>
    </tableColumn>
    <tableColumn id="6" xr3:uid="{1695736A-5BE5-446F-9DF2-291A316A1172}" name="بطاقات التعارف" dataDxfId="150" totalsRowDxfId="0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49" dataDxfId="148">
  <autoFilter ref="C1:J2" xr:uid="{B967D9CB-E4CF-49DB-AD02-87B98176DAF0}"/>
  <tableColumns count="8">
    <tableColumn id="1" xr3:uid="{8FE2FD76-D876-4C6F-A846-89A0096216BF}" name="ID range" dataDxfId="147"/>
    <tableColumn id="2" xr3:uid="{B4330DD3-7E8C-4D87-BBB1-7FFF19E7BD74}" name="Class" dataDxfId="146"/>
    <tableColumn id="3" xr3:uid="{C14B0E47-9C8F-4689-82AB-74892996922A}" name="حساب الحضور من اخر عدد مرات" dataDxfId="145"/>
    <tableColumn id="4" xr3:uid="{F7FDFB8C-03B7-40DB-8B03-E00D6A59A755}" name="التاريخ الـData" dataDxfId="144">
      <calculatedColumnFormula>TODAY()</calculatedColumnFormula>
    </tableColumn>
    <tableColumn id="5" xr3:uid="{2218FFAD-E3EE-41B7-BE0E-EDB436DF65CE}" name="العدد" dataDxfId="143">
      <calculatedColumnFormula>COUNTA(C5:C100)</calculatedColumnFormula>
    </tableColumn>
    <tableColumn id="6" xr3:uid="{CCBB3951-0D1B-4F64-8CC4-BE6294EF5846}" name="الصور" dataDxfId="142">
      <calculatedColumnFormula array="1">COUNTA(_xlfn._xlws.FILTER(A5:A100,A5:A100&lt;&gt;""))</calculatedColumnFormula>
    </tableColumn>
    <tableColumn id="7" xr3:uid="{6E6D76BA-8880-4461-A648-5E3185249808}" name="البصمات" dataDxfId="141">
      <calculatedColumnFormula array="1">COUNTA(_xlfn._xlws.FILTER(B5:B100,B5:B100&lt;&gt;""))</calculatedColumnFormula>
    </tableColumn>
    <tableColumn id="8" xr3:uid="{D84BC323-5485-40B8-87D5-DBBCD1437952}" name="اظهار الامناء" dataDxfId="1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4:O5" totalsRowShown="0" headerRowDxfId="139" dataDxfId="137" headerRowBorderDxfId="138" tableBorderDxfId="136" totalsRowBorderDxfId="135">
  <tableColumns count="2">
    <tableColumn id="1" xr3:uid="{FFC59870-1844-44B1-BC64-3B083A7CE4D8}" name="Class" dataDxfId="134"/>
    <tableColumn id="2" xr3:uid="{583508BF-8EEF-4754-A530-5CBB4980B3E1}" name="Calculate for number of Fridays" dataDxfId="133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5:O16" totalsRowShown="0" headerRowDxfId="132" headerRowBorderDxfId="131" tableBorderDxfId="130">
  <autoFilter ref="N15:O16" xr:uid="{4BD8B658-3923-489E-8DCA-57341EFFFD82}"/>
  <tableColumns count="2">
    <tableColumn id="3" xr3:uid="{A392A78F-3F4B-47EB-B82A-A834D6AC1847}" name="Attendance threshold" dataDxfId="129"/>
    <tableColumn id="2" xr3:uid="{16BA51F3-34AA-4BB9-B283-6497088553D6}" name="Calculate for number of Fridays" dataDxfId="12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3:O164" totalsRowShown="0" headerRowDxfId="127" dataDxfId="125" headerRowBorderDxfId="126" tableBorderDxfId="124" totalsRowBorderDxfId="123">
  <tableColumns count="2">
    <tableColumn id="1" xr3:uid="{2F255BCC-3E64-486B-AB1D-952C1D48A29F}" name="Class" dataDxfId="122"/>
    <tableColumn id="2" xr3:uid="{4789EC22-3EFF-4345-B7FC-8CAA966A04BF}" name="Calculate for number of Fridays" dataDxfId="12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A4357F-2718-432E-B919-92C206989248}" name="Table428" displayName="Table428" ref="N174:O175" totalsRowShown="0" headerRowDxfId="120" dataDxfId="118" headerRowBorderDxfId="119" tableBorderDxfId="117" totalsRowBorderDxfId="116">
  <tableColumns count="2">
    <tableColumn id="1" xr3:uid="{DD4A1501-0A43-4414-9F2F-4B9BE2924A0D}" name="Class" dataDxfId="115"/>
    <tableColumn id="2" xr3:uid="{C54484D2-7027-484E-88C6-07E3153926ED}" name="Calculate for number of Fridays" dataDxfId="114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5AEF2C6-0955-494A-93D3-C7CEDFC139BF}" name="Table529" displayName="Table529" ref="N185:O186" totalsRowShown="0" headerRowDxfId="113" headerRowBorderDxfId="112" tableBorderDxfId="111">
  <autoFilter ref="N185:O186" xr:uid="{45AEF2C6-0955-494A-93D3-C7CEDFC139BF}"/>
  <tableColumns count="2">
    <tableColumn id="3" xr3:uid="{6AB4D6C6-6036-4940-A893-C60ADB885A98}" name="Attendance threshold" dataDxfId="110"/>
    <tableColumn id="2" xr3:uid="{1E417304-173C-4CF8-8816-4BF2ECE76A75}" name="Calculate for number of Fridays" dataDxfId="10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D030328-C8FC-4C15-9140-F8FA492372B5}" name="Table435" displayName="Table435" ref="N24:O25" totalsRowShown="0" headerRowDxfId="108" dataDxfId="106" headerRowBorderDxfId="107" tableBorderDxfId="105" totalsRowBorderDxfId="104">
  <tableColumns count="2">
    <tableColumn id="1" xr3:uid="{54319F57-D4D6-41CE-A5AF-BE2A9149DA67}" name="Class" dataDxfId="103"/>
    <tableColumn id="2" xr3:uid="{AA1228C1-5F24-41DB-8D6A-800E4D192F41}" name="Calculate for number of Fridays" dataDxfId="102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87AF013-C08D-4FA2-B6C1-D286F46AECF2}" name="Table536" displayName="Table536" ref="N35:O36" totalsRowShown="0" headerRowDxfId="101" headerRowBorderDxfId="100" tableBorderDxfId="99">
  <autoFilter ref="N35:O36" xr:uid="{387AF013-C08D-4FA2-B6C1-D286F46AECF2}"/>
  <tableColumns count="2">
    <tableColumn id="3" xr3:uid="{062E77C0-97D3-428C-9388-5EF6D65A9CFD}" name="Attendance threshold" dataDxfId="98"/>
    <tableColumn id="2" xr3:uid="{F60705C2-312D-440D-A573-29B1CB31BB48}" name="Calculate for number of Fridays" dataDxfId="9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DBC1BF5-E975-4893-8714-C90699FC7498}" name="Table437" displayName="Table437" ref="N44:O45" totalsRowShown="0" headerRowDxfId="96" dataDxfId="94" headerRowBorderDxfId="95" tableBorderDxfId="93" totalsRowBorderDxfId="92">
  <tableColumns count="2">
    <tableColumn id="1" xr3:uid="{00B4052E-6409-4B46-9F57-2247C19123CB}" name="Class" dataDxfId="91"/>
    <tableColumn id="2" xr3:uid="{2D72C3FE-D065-493C-BC82-C3253E76108A}" name="Calculate for number of Fridays" dataDxfId="90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0404F05-950A-464A-AC70-C5B036595D40}" name="Table538" displayName="Table538" ref="N55:O56" totalsRowShown="0" headerRowDxfId="89" headerRowBorderDxfId="88" tableBorderDxfId="87">
  <autoFilter ref="N55:O56" xr:uid="{40404F05-950A-464A-AC70-C5B036595D40}"/>
  <tableColumns count="2">
    <tableColumn id="3" xr3:uid="{21F994F4-4532-4270-AFF3-A14A0E836A10}" name="Attendance threshold" dataDxfId="86"/>
    <tableColumn id="2" xr3:uid="{9F8F7E0E-2E47-4DCA-9B3B-487E8B197F7F}" name="Calculate for number of Fridays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F15CEAC-1E66-4BE2-82B4-74C7879B91F9}" name="Table439" displayName="Table439" ref="N64:O65" totalsRowShown="0" headerRowDxfId="84" dataDxfId="82" headerRowBorderDxfId="83" tableBorderDxfId="81" totalsRowBorderDxfId="80">
  <tableColumns count="2">
    <tableColumn id="1" xr3:uid="{BFD5162E-DC07-4EEF-86E5-9501D55DA5A5}" name="Class" dataDxfId="79"/>
    <tableColumn id="2" xr3:uid="{E58C68E6-F1BE-4649-A356-74F1A22DEA24}" name="Calculate for number of Fridays" dataDxfId="7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A790676-BADD-4FB3-BE52-8C8992B195E9}" name="Table540" displayName="Table540" ref="N75:O76" totalsRowShown="0" headerRowDxfId="77" headerRowBorderDxfId="76" tableBorderDxfId="75">
  <autoFilter ref="N75:O76" xr:uid="{DA790676-BADD-4FB3-BE52-8C8992B195E9}"/>
  <tableColumns count="2">
    <tableColumn id="3" xr3:uid="{781CDBE4-3EBE-482E-A930-9BC20F3ED581}" name="Attendance threshold" dataDxfId="74"/>
    <tableColumn id="2" xr3:uid="{4BED11DD-18B8-4632-80DD-D122A4350277}" name="Calculate for number of Fridays" dataDxfId="7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46F0DD9-1F09-46CA-BDE4-6C5754AC0BF8}" name="Table441" displayName="Table441" ref="N84:O85" totalsRowShown="0" headerRowDxfId="72" dataDxfId="70" headerRowBorderDxfId="71" tableBorderDxfId="69" totalsRowBorderDxfId="68">
  <tableColumns count="2">
    <tableColumn id="1" xr3:uid="{734D7FAA-FBA2-42BE-BE2A-DEB063347C99}" name="Class" dataDxfId="67"/>
    <tableColumn id="2" xr3:uid="{BCB82753-C76C-4A3A-A8DD-F376ABB719F5}" name="Calculate for number of Fridays" dataDxfId="66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3E557A6-415B-43F9-B926-4276F186BEFA}" name="Table542" displayName="Table542" ref="N95:O96" totalsRowShown="0" headerRowDxfId="65" headerRowBorderDxfId="64" tableBorderDxfId="63">
  <autoFilter ref="N95:O96" xr:uid="{43E557A6-415B-43F9-B926-4276F186BEFA}"/>
  <tableColumns count="2">
    <tableColumn id="3" xr3:uid="{9EC23B26-9086-4357-A03E-0FBEBE51B385}" name="Attendance threshold" dataDxfId="62"/>
    <tableColumn id="2" xr3:uid="{0245B05C-0509-409F-9EC6-B7DBD708CE38}" name="Calculate for number of Fridays" dataDxfId="6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40F05A3-8CC7-4C8C-8285-80E4EA9D5CCB}" name="Table443" displayName="Table443" ref="N104:O105" totalsRowShown="0" headerRowDxfId="60" dataDxfId="58" headerRowBorderDxfId="59" tableBorderDxfId="57" totalsRowBorderDxfId="56">
  <tableColumns count="2">
    <tableColumn id="1" xr3:uid="{A36EEC02-3E66-4383-8F02-9D1C1C49935F}" name="Class" dataDxfId="55"/>
    <tableColumn id="2" xr3:uid="{DF1FEF1F-B383-419A-AD14-6D9FB3B45E06}" name="Calculate for number of Fridays" dataDxfId="54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DE6799D-2F98-4090-88F4-57ACC5AE6DCC}" name="Table544" displayName="Table544" ref="N115:O116" totalsRowShown="0" headerRowDxfId="53" headerRowBorderDxfId="52" tableBorderDxfId="51">
  <autoFilter ref="N115:O116" xr:uid="{FDE6799D-2F98-4090-88F4-57ACC5AE6DCC}"/>
  <tableColumns count="2">
    <tableColumn id="3" xr3:uid="{E63A74B7-D9AA-423F-8345-0E728704CB2E}" name="Attendance threshold" dataDxfId="50"/>
    <tableColumn id="2" xr3:uid="{F73E2978-B840-4326-990C-975C7718B187}" name="Calculate for number of Fridays" dataDxfId="4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96E3570-0822-4B3D-899F-ECFA9DE15298}" name="Table445" displayName="Table445" ref="N124:O125" totalsRowShown="0" headerRowDxfId="48" dataDxfId="46" headerRowBorderDxfId="47" tableBorderDxfId="45" totalsRowBorderDxfId="44">
  <tableColumns count="2">
    <tableColumn id="1" xr3:uid="{A056C181-C2A7-4D20-A9F3-BE85535E84C5}" name="Class" dataDxfId="43"/>
    <tableColumn id="2" xr3:uid="{40954614-12A6-480C-AD65-7F9ABF2DDD39}" name="Calculate for number of Fridays" dataDxfId="42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8A4F2BB-CF9D-4F13-90FB-F09A4FA46716}" name="Table546" displayName="Table546" ref="N135:O136" totalsRowShown="0" headerRowDxfId="41" headerRowBorderDxfId="40" tableBorderDxfId="39">
  <autoFilter ref="N135:O136" xr:uid="{D8A4F2BB-CF9D-4F13-90FB-F09A4FA46716}"/>
  <tableColumns count="2">
    <tableColumn id="3" xr3:uid="{5DCA3E29-A6C7-40A1-A329-F8A6C3C1EB82}" name="Attendance threshold" dataDxfId="38"/>
    <tableColumn id="2" xr3:uid="{02E3F10A-7AE2-480A-A77E-E484DA7BE727}" name="Calculate for number of Fridays" dataDxfId="3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20C7F7F-AEF2-444F-B897-43E34BCEDFA1}" name="Table447" displayName="Table447" ref="N143:O144" totalsRowShown="0" headerRowDxfId="36" dataDxfId="34" headerRowBorderDxfId="35" tableBorderDxfId="33" totalsRowBorderDxfId="32">
  <tableColumns count="2">
    <tableColumn id="1" xr3:uid="{B46E4FB2-C524-42AE-986F-1CA0A4B96268}" name="Class" dataDxfId="31"/>
    <tableColumn id="2" xr3:uid="{26ECB6CB-8227-4F2C-83F4-30370DD72068}" name="Calculate for number of Fridays" dataDxfId="30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1B4F323-BBEC-4584-8EEC-877C026590AC}" name="Table548" displayName="Table548" ref="N154:O155" totalsRowShown="0" headerRowDxfId="29" headerRowBorderDxfId="28" tableBorderDxfId="27">
  <autoFilter ref="N154:O155" xr:uid="{81B4F323-BBEC-4584-8EEC-877C026590AC}"/>
  <tableColumns count="2">
    <tableColumn id="3" xr3:uid="{39F1AEBE-B4E5-4440-B08C-B64B85B29964}" name="Attendance threshold" dataDxfId="26"/>
    <tableColumn id="2" xr3:uid="{CEF61047-7315-4B26-B5E5-9408F61F2A4E}" name="Calculate for number of Fridays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6"/>
  <sheetViews>
    <sheetView topLeftCell="A299" zoomScale="70" zoomScaleNormal="70" workbookViewId="0">
      <selection activeCell="B322" sqref="B322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4</v>
      </c>
      <c r="F1" s="127" t="s">
        <v>5</v>
      </c>
      <c r="G1" s="127" t="s">
        <v>6</v>
      </c>
      <c r="H1" s="127" t="s">
        <v>7</v>
      </c>
      <c r="I1" s="127" t="s">
        <v>8</v>
      </c>
      <c r="J1" s="127" t="s">
        <v>9</v>
      </c>
      <c r="K1" s="127" t="s">
        <v>10</v>
      </c>
      <c r="L1" s="127" t="s">
        <v>11</v>
      </c>
      <c r="M1" s="127" t="s">
        <v>12</v>
      </c>
      <c r="N1" s="127" t="s">
        <v>13</v>
      </c>
      <c r="O1" s="127" t="s">
        <v>14</v>
      </c>
      <c r="P1" s="127" t="s">
        <v>15</v>
      </c>
      <c r="Q1" s="127" t="s">
        <v>16</v>
      </c>
      <c r="R1" s="127" t="s">
        <v>17</v>
      </c>
      <c r="S1" s="127" t="s">
        <v>18</v>
      </c>
      <c r="T1" s="127" t="s">
        <v>19</v>
      </c>
      <c r="U1" s="127" t="s">
        <v>20</v>
      </c>
    </row>
    <row r="2" spans="1:21" ht="30">
      <c r="A2" s="128">
        <v>1</v>
      </c>
      <c r="B2" s="129" t="s">
        <v>21</v>
      </c>
      <c r="C2" s="129" t="s">
        <v>22</v>
      </c>
      <c r="D2" s="130">
        <v>33920</v>
      </c>
      <c r="E2" s="129" t="s">
        <v>23</v>
      </c>
      <c r="F2" s="129" t="s">
        <v>24</v>
      </c>
      <c r="G2" s="129" t="s">
        <v>25</v>
      </c>
      <c r="H2" s="129" t="s">
        <v>26</v>
      </c>
      <c r="I2" s="129" t="s">
        <v>27</v>
      </c>
      <c r="J2" s="129" t="s">
        <v>26</v>
      </c>
      <c r="K2" s="129" t="s">
        <v>26</v>
      </c>
      <c r="L2" s="129" t="s">
        <v>28</v>
      </c>
      <c r="M2" s="129" t="s">
        <v>29</v>
      </c>
      <c r="N2" s="129" t="s">
        <v>30</v>
      </c>
      <c r="O2" s="129" t="s">
        <v>26</v>
      </c>
      <c r="P2" s="129" t="s">
        <v>31</v>
      </c>
      <c r="Q2" s="129" t="s">
        <v>32</v>
      </c>
      <c r="R2" s="129" t="s">
        <v>26</v>
      </c>
      <c r="S2" s="129" t="s">
        <v>26</v>
      </c>
      <c r="T2" s="129" t="s">
        <v>33</v>
      </c>
      <c r="U2" s="129" t="s">
        <v>26</v>
      </c>
    </row>
    <row r="3" spans="1:21" ht="45">
      <c r="A3" s="128">
        <v>2</v>
      </c>
      <c r="B3" s="129" t="s">
        <v>34</v>
      </c>
      <c r="C3" s="129" t="s">
        <v>22</v>
      </c>
      <c r="D3" s="130">
        <v>24415</v>
      </c>
      <c r="E3" s="129" t="s">
        <v>1922</v>
      </c>
      <c r="F3" s="129" t="s">
        <v>26</v>
      </c>
      <c r="G3" s="129" t="s">
        <v>33</v>
      </c>
      <c r="H3" s="129" t="s">
        <v>35</v>
      </c>
      <c r="I3" s="129" t="s">
        <v>36</v>
      </c>
      <c r="J3" s="129" t="s">
        <v>26</v>
      </c>
      <c r="K3" s="129" t="s">
        <v>26</v>
      </c>
      <c r="L3" s="129" t="s">
        <v>37</v>
      </c>
      <c r="M3" s="129" t="s">
        <v>38</v>
      </c>
      <c r="N3" s="129" t="s">
        <v>39</v>
      </c>
      <c r="O3" s="129" t="s">
        <v>40</v>
      </c>
      <c r="P3" s="129" t="s">
        <v>41</v>
      </c>
      <c r="Q3" s="129" t="s">
        <v>31</v>
      </c>
      <c r="R3" s="129" t="s">
        <v>42</v>
      </c>
      <c r="S3" s="129" t="s">
        <v>43</v>
      </c>
      <c r="T3" s="129" t="s">
        <v>33</v>
      </c>
      <c r="U3" s="129" t="s">
        <v>26</v>
      </c>
    </row>
    <row r="4" spans="1:21" ht="45">
      <c r="A4" s="128">
        <v>3</v>
      </c>
      <c r="B4" s="129" t="s">
        <v>44</v>
      </c>
      <c r="C4" s="129" t="s">
        <v>22</v>
      </c>
      <c r="D4" s="130">
        <v>38923</v>
      </c>
      <c r="E4" s="129" t="s">
        <v>23</v>
      </c>
      <c r="F4" s="129" t="s">
        <v>45</v>
      </c>
      <c r="G4" s="129" t="s">
        <v>25</v>
      </c>
      <c r="H4" s="129" t="s">
        <v>26</v>
      </c>
      <c r="I4" s="129" t="s">
        <v>46</v>
      </c>
      <c r="J4" s="129" t="s">
        <v>47</v>
      </c>
      <c r="K4" s="129" t="s">
        <v>48</v>
      </c>
      <c r="L4" s="129" t="s">
        <v>49</v>
      </c>
      <c r="M4" s="129" t="s">
        <v>50</v>
      </c>
      <c r="N4" s="129" t="s">
        <v>51</v>
      </c>
      <c r="O4" s="129" t="s">
        <v>52</v>
      </c>
      <c r="P4" s="129" t="s">
        <v>53</v>
      </c>
      <c r="Q4" s="129" t="s">
        <v>54</v>
      </c>
      <c r="R4" s="129" t="s">
        <v>42</v>
      </c>
      <c r="S4" s="129" t="s">
        <v>26</v>
      </c>
      <c r="T4" s="129" t="s">
        <v>33</v>
      </c>
      <c r="U4" s="129" t="s">
        <v>26</v>
      </c>
    </row>
    <row r="5" spans="1:21" ht="45">
      <c r="A5" s="128">
        <v>4</v>
      </c>
      <c r="B5" s="129" t="s">
        <v>55</v>
      </c>
      <c r="C5" s="129" t="s">
        <v>22</v>
      </c>
      <c r="D5" s="130">
        <v>32698</v>
      </c>
      <c r="E5" s="129" t="s">
        <v>23</v>
      </c>
      <c r="F5" s="129" t="s">
        <v>26</v>
      </c>
      <c r="G5" s="129" t="s">
        <v>33</v>
      </c>
      <c r="H5" s="129" t="s">
        <v>56</v>
      </c>
      <c r="I5" s="129" t="s">
        <v>57</v>
      </c>
      <c r="J5" s="129" t="s">
        <v>26</v>
      </c>
      <c r="K5" s="129" t="s">
        <v>26</v>
      </c>
      <c r="L5" s="129" t="s">
        <v>37</v>
      </c>
      <c r="M5" s="129" t="s">
        <v>26</v>
      </c>
      <c r="N5" s="129" t="s">
        <v>58</v>
      </c>
      <c r="O5" s="129" t="s">
        <v>26</v>
      </c>
      <c r="P5" s="129" t="s">
        <v>54</v>
      </c>
      <c r="Q5" s="129" t="s">
        <v>31</v>
      </c>
      <c r="R5" s="129" t="s">
        <v>42</v>
      </c>
      <c r="S5" s="129" t="s">
        <v>59</v>
      </c>
      <c r="T5" s="129" t="s">
        <v>33</v>
      </c>
      <c r="U5" s="129" t="s">
        <v>26</v>
      </c>
    </row>
    <row r="6" spans="1:21" ht="30">
      <c r="A6" s="128">
        <v>6</v>
      </c>
      <c r="B6" s="129" t="s">
        <v>66</v>
      </c>
      <c r="C6" s="129" t="s">
        <v>22</v>
      </c>
      <c r="D6" s="130">
        <v>31572</v>
      </c>
      <c r="E6" s="129" t="s">
        <v>23</v>
      </c>
      <c r="F6" s="129" t="s">
        <v>26</v>
      </c>
      <c r="G6" s="129" t="s">
        <v>33</v>
      </c>
      <c r="H6" s="129" t="s">
        <v>26</v>
      </c>
      <c r="I6" s="129" t="s">
        <v>67</v>
      </c>
      <c r="J6" s="129" t="s">
        <v>26</v>
      </c>
      <c r="K6" s="129" t="s">
        <v>26</v>
      </c>
      <c r="L6" s="129" t="s">
        <v>68</v>
      </c>
      <c r="M6" s="129" t="s">
        <v>41</v>
      </c>
      <c r="N6" s="129" t="s">
        <v>69</v>
      </c>
      <c r="O6" s="129" t="s">
        <v>26</v>
      </c>
      <c r="P6" s="129" t="s">
        <v>38</v>
      </c>
      <c r="Q6" s="129" t="s">
        <v>70</v>
      </c>
      <c r="R6" s="129" t="s">
        <v>42</v>
      </c>
      <c r="S6" s="129" t="s">
        <v>71</v>
      </c>
      <c r="T6" s="129" t="s">
        <v>33</v>
      </c>
      <c r="U6" s="129" t="s">
        <v>26</v>
      </c>
    </row>
    <row r="7" spans="1:21" ht="60">
      <c r="A7" s="128">
        <v>7</v>
      </c>
      <c r="B7" s="129" t="s">
        <v>1921</v>
      </c>
      <c r="C7" s="129" t="s">
        <v>22</v>
      </c>
      <c r="D7" s="130">
        <v>25205</v>
      </c>
      <c r="E7" s="129" t="s">
        <v>1922</v>
      </c>
      <c r="F7" s="129" t="s">
        <v>1923</v>
      </c>
      <c r="G7" s="129" t="s">
        <v>33</v>
      </c>
      <c r="H7" s="129" t="s">
        <v>1924</v>
      </c>
      <c r="I7" s="129" t="s">
        <v>1925</v>
      </c>
      <c r="J7" s="129" t="s">
        <v>26</v>
      </c>
      <c r="K7" s="129" t="s">
        <v>26</v>
      </c>
      <c r="L7" s="129" t="s">
        <v>1926</v>
      </c>
      <c r="M7" s="129" t="s">
        <v>726</v>
      </c>
      <c r="N7" s="129" t="s">
        <v>1927</v>
      </c>
      <c r="O7" s="129" t="s">
        <v>26</v>
      </c>
      <c r="P7" s="129" t="s">
        <v>26</v>
      </c>
      <c r="Q7" s="129" t="s">
        <v>26</v>
      </c>
      <c r="R7" s="129" t="s">
        <v>1061</v>
      </c>
      <c r="S7" s="129" t="s">
        <v>1928</v>
      </c>
      <c r="T7" s="129" t="s">
        <v>33</v>
      </c>
      <c r="U7" s="129" t="s">
        <v>26</v>
      </c>
    </row>
    <row r="8" spans="1:21" ht="30">
      <c r="A8" s="128">
        <v>9</v>
      </c>
      <c r="B8" s="129" t="s">
        <v>1929</v>
      </c>
      <c r="C8" s="129" t="s">
        <v>22</v>
      </c>
      <c r="D8" s="130">
        <v>22206</v>
      </c>
      <c r="E8" s="129" t="s">
        <v>1922</v>
      </c>
      <c r="F8" s="129" t="s">
        <v>1930</v>
      </c>
      <c r="G8" s="129" t="s">
        <v>33</v>
      </c>
      <c r="H8" s="129" t="s">
        <v>26</v>
      </c>
      <c r="I8" s="129" t="s">
        <v>1931</v>
      </c>
      <c r="J8" s="129" t="s">
        <v>26</v>
      </c>
      <c r="K8" s="129" t="s">
        <v>26</v>
      </c>
      <c r="L8" s="129" t="s">
        <v>1932</v>
      </c>
      <c r="M8" s="129" t="s">
        <v>1577</v>
      </c>
      <c r="N8" s="129" t="s">
        <v>64</v>
      </c>
      <c r="O8" s="129" t="s">
        <v>26</v>
      </c>
      <c r="P8" s="129" t="s">
        <v>65</v>
      </c>
      <c r="Q8" s="129" t="s">
        <v>54</v>
      </c>
      <c r="R8" s="129" t="s">
        <v>42</v>
      </c>
      <c r="S8" s="129" t="s">
        <v>1933</v>
      </c>
      <c r="T8" s="129" t="s">
        <v>33</v>
      </c>
      <c r="U8" s="129" t="s">
        <v>26</v>
      </c>
    </row>
    <row r="9" spans="1:21" ht="45">
      <c r="A9" s="128">
        <v>10</v>
      </c>
      <c r="B9" s="129" t="s">
        <v>1934</v>
      </c>
      <c r="C9" s="129" t="s">
        <v>22</v>
      </c>
      <c r="D9" s="130">
        <v>30764</v>
      </c>
      <c r="E9" s="129" t="s">
        <v>1922</v>
      </c>
      <c r="F9" s="129" t="s">
        <v>1935</v>
      </c>
      <c r="G9" s="129" t="s">
        <v>33</v>
      </c>
      <c r="H9" s="129" t="s">
        <v>26</v>
      </c>
      <c r="I9" s="129" t="s">
        <v>592</v>
      </c>
      <c r="J9" s="129" t="s">
        <v>26</v>
      </c>
      <c r="K9" s="129" t="s">
        <v>26</v>
      </c>
      <c r="L9" s="129" t="s">
        <v>128</v>
      </c>
      <c r="M9" s="129" t="s">
        <v>38</v>
      </c>
      <c r="N9" s="129" t="s">
        <v>224</v>
      </c>
      <c r="O9" s="129" t="s">
        <v>838</v>
      </c>
      <c r="P9" s="129" t="s">
        <v>26</v>
      </c>
      <c r="Q9" s="129" t="s">
        <v>26</v>
      </c>
      <c r="R9" s="129" t="s">
        <v>42</v>
      </c>
      <c r="S9" s="129" t="s">
        <v>1936</v>
      </c>
      <c r="T9" s="129" t="s">
        <v>33</v>
      </c>
      <c r="U9" s="129" t="s">
        <v>26</v>
      </c>
    </row>
    <row r="10" spans="1:21" ht="30">
      <c r="A10" s="128">
        <v>11</v>
      </c>
      <c r="B10" s="129" t="s">
        <v>1983</v>
      </c>
      <c r="C10" s="129" t="s">
        <v>22</v>
      </c>
      <c r="D10" s="130">
        <v>37135</v>
      </c>
      <c r="E10" s="129" t="s">
        <v>23</v>
      </c>
      <c r="F10" s="129" t="s">
        <v>26</v>
      </c>
      <c r="G10" s="129" t="s">
        <v>25</v>
      </c>
      <c r="H10" s="129" t="s">
        <v>26</v>
      </c>
      <c r="I10" s="129" t="s">
        <v>1984</v>
      </c>
      <c r="J10" s="129" t="s">
        <v>26</v>
      </c>
      <c r="K10" s="129" t="s">
        <v>26</v>
      </c>
      <c r="L10" s="129" t="s">
        <v>1985</v>
      </c>
      <c r="M10" s="129" t="s">
        <v>62</v>
      </c>
      <c r="N10" s="129" t="s">
        <v>58</v>
      </c>
      <c r="O10" s="129" t="s">
        <v>1986</v>
      </c>
      <c r="P10" s="129" t="s">
        <v>41</v>
      </c>
      <c r="Q10" s="129" t="s">
        <v>1987</v>
      </c>
      <c r="R10" s="129" t="s">
        <v>42</v>
      </c>
      <c r="S10" s="129" t="s">
        <v>26</v>
      </c>
      <c r="T10" s="129" t="s">
        <v>33</v>
      </c>
      <c r="U10" s="129" t="s">
        <v>26</v>
      </c>
    </row>
    <row r="11" spans="1:21" ht="30">
      <c r="A11" s="128">
        <v>102</v>
      </c>
      <c r="B11" s="129" t="s">
        <v>72</v>
      </c>
      <c r="C11" s="129" t="s">
        <v>22</v>
      </c>
      <c r="D11" s="130">
        <v>32698</v>
      </c>
      <c r="E11" s="129" t="s">
        <v>23</v>
      </c>
      <c r="F11" s="129" t="s">
        <v>26</v>
      </c>
      <c r="G11" s="129" t="s">
        <v>33</v>
      </c>
      <c r="H11" s="129" t="s">
        <v>26</v>
      </c>
      <c r="I11" s="129" t="s">
        <v>73</v>
      </c>
      <c r="J11" s="129" t="s">
        <v>26</v>
      </c>
      <c r="K11" s="129" t="s">
        <v>26</v>
      </c>
      <c r="L11" s="129" t="s">
        <v>74</v>
      </c>
      <c r="M11" s="129" t="s">
        <v>65</v>
      </c>
      <c r="N11" s="129" t="s">
        <v>75</v>
      </c>
      <c r="O11" s="129" t="s">
        <v>26</v>
      </c>
      <c r="P11" s="129" t="s">
        <v>53</v>
      </c>
      <c r="Q11" s="129" t="s">
        <v>70</v>
      </c>
      <c r="R11" s="129" t="s">
        <v>42</v>
      </c>
      <c r="S11" s="129" t="s">
        <v>76</v>
      </c>
      <c r="T11" s="129" t="s">
        <v>33</v>
      </c>
      <c r="U11" s="129" t="s">
        <v>26</v>
      </c>
    </row>
    <row r="12" spans="1:21" ht="30">
      <c r="A12" s="128">
        <v>103</v>
      </c>
      <c r="B12" s="129" t="s">
        <v>77</v>
      </c>
      <c r="C12" s="129" t="s">
        <v>22</v>
      </c>
      <c r="D12" s="130">
        <v>36000</v>
      </c>
      <c r="E12" s="129" t="s">
        <v>23</v>
      </c>
      <c r="F12" s="129" t="s">
        <v>26</v>
      </c>
      <c r="G12" s="129" t="s">
        <v>33</v>
      </c>
      <c r="H12" s="129" t="s">
        <v>78</v>
      </c>
      <c r="I12" s="129" t="s">
        <v>79</v>
      </c>
      <c r="J12" s="129" t="s">
        <v>26</v>
      </c>
      <c r="K12" s="129" t="s">
        <v>26</v>
      </c>
      <c r="L12" s="129" t="s">
        <v>80</v>
      </c>
      <c r="M12" s="129" t="s">
        <v>81</v>
      </c>
      <c r="N12" s="129" t="s">
        <v>82</v>
      </c>
      <c r="O12" s="129" t="s">
        <v>26</v>
      </c>
      <c r="P12" s="129" t="s">
        <v>83</v>
      </c>
      <c r="Q12" s="129" t="s">
        <v>53</v>
      </c>
      <c r="R12" s="129" t="s">
        <v>42</v>
      </c>
      <c r="S12" s="129" t="s">
        <v>26</v>
      </c>
      <c r="T12" s="129" t="s">
        <v>33</v>
      </c>
      <c r="U12" s="129" t="s">
        <v>26</v>
      </c>
    </row>
    <row r="13" spans="1:21" ht="45">
      <c r="A13" s="128">
        <v>104</v>
      </c>
      <c r="B13" s="129" t="s">
        <v>84</v>
      </c>
      <c r="C13" s="129" t="s">
        <v>22</v>
      </c>
      <c r="D13" s="130">
        <v>36439</v>
      </c>
      <c r="E13" s="129" t="s">
        <v>23</v>
      </c>
      <c r="F13" s="129" t="s">
        <v>26</v>
      </c>
      <c r="G13" s="129" t="s">
        <v>33</v>
      </c>
      <c r="H13" s="129" t="s">
        <v>26</v>
      </c>
      <c r="I13" s="129" t="s">
        <v>85</v>
      </c>
      <c r="J13" s="129" t="s">
        <v>26</v>
      </c>
      <c r="K13" s="129" t="s">
        <v>26</v>
      </c>
      <c r="L13" s="129" t="s">
        <v>61</v>
      </c>
      <c r="M13" s="129" t="s">
        <v>86</v>
      </c>
      <c r="N13" s="129" t="s">
        <v>87</v>
      </c>
      <c r="O13" s="129" t="s">
        <v>64</v>
      </c>
      <c r="P13" s="129" t="s">
        <v>83</v>
      </c>
      <c r="Q13" s="129" t="s">
        <v>83</v>
      </c>
      <c r="R13" s="129" t="s">
        <v>26</v>
      </c>
      <c r="S13" s="129" t="s">
        <v>88</v>
      </c>
      <c r="T13" s="129" t="s">
        <v>33</v>
      </c>
      <c r="U13" s="129" t="s">
        <v>26</v>
      </c>
    </row>
    <row r="14" spans="1:21" ht="45">
      <c r="A14" s="128">
        <v>113</v>
      </c>
      <c r="B14" s="129" t="s">
        <v>1652</v>
      </c>
      <c r="C14" s="129" t="s">
        <v>22</v>
      </c>
      <c r="D14" s="130">
        <v>39644</v>
      </c>
      <c r="E14" s="129" t="s">
        <v>89</v>
      </c>
      <c r="F14" s="129" t="s">
        <v>90</v>
      </c>
      <c r="G14" s="129" t="s">
        <v>33</v>
      </c>
      <c r="H14" s="129" t="s">
        <v>26</v>
      </c>
      <c r="I14" s="129" t="s">
        <v>91</v>
      </c>
      <c r="J14" s="129" t="s">
        <v>92</v>
      </c>
      <c r="K14" s="129" t="s">
        <v>26</v>
      </c>
      <c r="L14" s="129" t="s">
        <v>26</v>
      </c>
      <c r="M14" s="129" t="s">
        <v>93</v>
      </c>
      <c r="N14" s="129" t="s">
        <v>94</v>
      </c>
      <c r="O14" s="129" t="s">
        <v>95</v>
      </c>
      <c r="P14" s="129" t="s">
        <v>41</v>
      </c>
      <c r="Q14" s="129" t="s">
        <v>93</v>
      </c>
      <c r="R14" s="129" t="s">
        <v>42</v>
      </c>
      <c r="S14" s="129" t="s">
        <v>96</v>
      </c>
      <c r="T14" s="129" t="s">
        <v>33</v>
      </c>
      <c r="U14" s="129" t="s">
        <v>26</v>
      </c>
    </row>
    <row r="15" spans="1:21" ht="30">
      <c r="A15" s="128">
        <v>114</v>
      </c>
      <c r="B15" s="129" t="s">
        <v>97</v>
      </c>
      <c r="C15" s="129" t="s">
        <v>22</v>
      </c>
      <c r="D15" s="130">
        <v>39780</v>
      </c>
      <c r="E15" s="129" t="s">
        <v>89</v>
      </c>
      <c r="F15" s="129" t="s">
        <v>26</v>
      </c>
      <c r="G15" s="129" t="s">
        <v>33</v>
      </c>
      <c r="H15" s="129" t="s">
        <v>26</v>
      </c>
      <c r="I15" s="129" t="s">
        <v>98</v>
      </c>
      <c r="J15" s="129" t="s">
        <v>26</v>
      </c>
      <c r="K15" s="129" t="s">
        <v>26</v>
      </c>
      <c r="L15" s="129" t="s">
        <v>26</v>
      </c>
      <c r="M15" s="129" t="s">
        <v>41</v>
      </c>
      <c r="N15" s="129" t="s">
        <v>99</v>
      </c>
      <c r="O15" s="129" t="s">
        <v>26</v>
      </c>
      <c r="P15" s="129" t="s">
        <v>26</v>
      </c>
      <c r="Q15" s="129" t="s">
        <v>26</v>
      </c>
      <c r="R15" s="129" t="s">
        <v>42</v>
      </c>
      <c r="S15" s="129" t="s">
        <v>26</v>
      </c>
      <c r="T15" s="129" t="s">
        <v>33</v>
      </c>
      <c r="U15" s="129" t="s">
        <v>26</v>
      </c>
    </row>
    <row r="16" spans="1:21" ht="30">
      <c r="A16" s="128">
        <v>115</v>
      </c>
      <c r="B16" s="129" t="s">
        <v>100</v>
      </c>
      <c r="C16" s="129" t="s">
        <v>22</v>
      </c>
      <c r="D16" s="130">
        <v>39639</v>
      </c>
      <c r="E16" s="129" t="s">
        <v>89</v>
      </c>
      <c r="F16" s="129" t="s">
        <v>101</v>
      </c>
      <c r="G16" s="129" t="s">
        <v>33</v>
      </c>
      <c r="H16" s="129" t="s">
        <v>26</v>
      </c>
      <c r="I16" s="129" t="s">
        <v>26</v>
      </c>
      <c r="J16" s="129" t="s">
        <v>102</v>
      </c>
      <c r="K16" s="129" t="s">
        <v>103</v>
      </c>
      <c r="L16" s="129" t="s">
        <v>49</v>
      </c>
      <c r="M16" s="129" t="s">
        <v>104</v>
      </c>
      <c r="N16" s="129" t="s">
        <v>105</v>
      </c>
      <c r="O16" s="129" t="s">
        <v>26</v>
      </c>
      <c r="P16" s="129" t="s">
        <v>70</v>
      </c>
      <c r="Q16" s="129" t="s">
        <v>106</v>
      </c>
      <c r="R16" s="129" t="s">
        <v>42</v>
      </c>
      <c r="S16" s="129" t="s">
        <v>107</v>
      </c>
      <c r="T16" s="129" t="s">
        <v>33</v>
      </c>
      <c r="U16" s="129" t="s">
        <v>26</v>
      </c>
    </row>
    <row r="17" spans="1:21" ht="45">
      <c r="A17" s="128">
        <v>116</v>
      </c>
      <c r="B17" s="129" t="s">
        <v>108</v>
      </c>
      <c r="C17" s="129" t="s">
        <v>22</v>
      </c>
      <c r="D17" s="130">
        <v>39788</v>
      </c>
      <c r="E17" s="129" t="s">
        <v>89</v>
      </c>
      <c r="F17" s="129" t="s">
        <v>109</v>
      </c>
      <c r="G17" s="129" t="s">
        <v>33</v>
      </c>
      <c r="H17" s="129" t="s">
        <v>26</v>
      </c>
      <c r="I17" s="129" t="s">
        <v>110</v>
      </c>
      <c r="J17" s="129" t="s">
        <v>111</v>
      </c>
      <c r="K17" s="129" t="s">
        <v>112</v>
      </c>
      <c r="L17" s="129" t="s">
        <v>113</v>
      </c>
      <c r="M17" s="129" t="s">
        <v>114</v>
      </c>
      <c r="N17" s="129" t="s">
        <v>115</v>
      </c>
      <c r="O17" s="129" t="s">
        <v>26</v>
      </c>
      <c r="P17" s="129" t="s">
        <v>116</v>
      </c>
      <c r="Q17" s="129" t="s">
        <v>53</v>
      </c>
      <c r="R17" s="129" t="s">
        <v>42</v>
      </c>
      <c r="S17" s="129" t="s">
        <v>117</v>
      </c>
      <c r="T17" s="129" t="s">
        <v>33</v>
      </c>
      <c r="U17" s="129" t="s">
        <v>26</v>
      </c>
    </row>
    <row r="18" spans="1:21" ht="30">
      <c r="A18" s="128">
        <v>118</v>
      </c>
      <c r="B18" s="129" t="s">
        <v>118</v>
      </c>
      <c r="C18" s="129" t="s">
        <v>22</v>
      </c>
      <c r="D18" s="130">
        <v>40033</v>
      </c>
      <c r="E18" s="129" t="s">
        <v>89</v>
      </c>
      <c r="F18" s="129" t="s">
        <v>26</v>
      </c>
      <c r="G18" s="129" t="s">
        <v>33</v>
      </c>
      <c r="H18" s="129" t="s">
        <v>26</v>
      </c>
      <c r="I18" s="129" t="s">
        <v>119</v>
      </c>
      <c r="J18" s="129" t="s">
        <v>26</v>
      </c>
      <c r="K18" s="129" t="s">
        <v>26</v>
      </c>
      <c r="L18" s="129" t="s">
        <v>26</v>
      </c>
      <c r="M18" s="129" t="s">
        <v>26</v>
      </c>
      <c r="N18" s="129" t="s">
        <v>120</v>
      </c>
      <c r="O18" s="129" t="s">
        <v>26</v>
      </c>
      <c r="P18" s="129" t="s">
        <v>53</v>
      </c>
      <c r="Q18" s="129" t="s">
        <v>41</v>
      </c>
      <c r="R18" s="129" t="s">
        <v>121</v>
      </c>
      <c r="S18" s="129" t="s">
        <v>26</v>
      </c>
      <c r="T18" s="129" t="s">
        <v>33</v>
      </c>
      <c r="U18" s="129" t="s">
        <v>26</v>
      </c>
    </row>
    <row r="19" spans="1:21" ht="30">
      <c r="A19" s="128">
        <v>119</v>
      </c>
      <c r="B19" s="129" t="s">
        <v>122</v>
      </c>
      <c r="C19" s="129" t="s">
        <v>22</v>
      </c>
      <c r="D19" s="130">
        <v>39486</v>
      </c>
      <c r="E19" s="129" t="s">
        <v>89</v>
      </c>
      <c r="F19" s="129" t="s">
        <v>26</v>
      </c>
      <c r="G19" s="129" t="s">
        <v>33</v>
      </c>
      <c r="H19" s="129" t="s">
        <v>26</v>
      </c>
      <c r="I19" s="129" t="s">
        <v>123</v>
      </c>
      <c r="J19" s="129" t="s">
        <v>26</v>
      </c>
      <c r="K19" s="129" t="s">
        <v>26</v>
      </c>
      <c r="L19" s="129" t="s">
        <v>26</v>
      </c>
      <c r="M19" s="129" t="s">
        <v>124</v>
      </c>
      <c r="N19" s="129" t="s">
        <v>125</v>
      </c>
      <c r="O19" s="129" t="s">
        <v>26</v>
      </c>
      <c r="P19" s="129" t="s">
        <v>41</v>
      </c>
      <c r="Q19" s="129" t="s">
        <v>50</v>
      </c>
      <c r="R19" s="129" t="s">
        <v>42</v>
      </c>
      <c r="S19" s="129" t="s">
        <v>26</v>
      </c>
      <c r="T19" s="129" t="s">
        <v>33</v>
      </c>
      <c r="U19" s="129" t="s">
        <v>26</v>
      </c>
    </row>
    <row r="20" spans="1:21" ht="30">
      <c r="A20" s="128">
        <v>120</v>
      </c>
      <c r="B20" s="129" t="s">
        <v>126</v>
      </c>
      <c r="C20" s="129" t="s">
        <v>22</v>
      </c>
      <c r="D20" s="130">
        <v>39920</v>
      </c>
      <c r="E20" s="129" t="s">
        <v>89</v>
      </c>
      <c r="F20" s="129" t="s">
        <v>109</v>
      </c>
      <c r="G20" s="129" t="s">
        <v>33</v>
      </c>
      <c r="H20" s="129" t="s">
        <v>26</v>
      </c>
      <c r="I20" s="129" t="s">
        <v>127</v>
      </c>
      <c r="J20" s="129" t="s">
        <v>26</v>
      </c>
      <c r="K20" s="129" t="s">
        <v>26</v>
      </c>
      <c r="L20" s="129" t="s">
        <v>128</v>
      </c>
      <c r="M20" s="129" t="s">
        <v>129</v>
      </c>
      <c r="N20" s="129" t="s">
        <v>130</v>
      </c>
      <c r="O20" s="129" t="s">
        <v>26</v>
      </c>
      <c r="P20" s="129" t="s">
        <v>53</v>
      </c>
      <c r="Q20" s="129" t="s">
        <v>116</v>
      </c>
      <c r="R20" s="129" t="s">
        <v>42</v>
      </c>
      <c r="S20" s="129" t="s">
        <v>131</v>
      </c>
      <c r="T20" s="129" t="s">
        <v>33</v>
      </c>
      <c r="U20" s="129" t="s">
        <v>26</v>
      </c>
    </row>
    <row r="21" spans="1:21" ht="45">
      <c r="A21" s="128">
        <v>121</v>
      </c>
      <c r="B21" s="129" t="s">
        <v>1637</v>
      </c>
      <c r="C21" s="129" t="s">
        <v>22</v>
      </c>
      <c r="D21" s="130">
        <v>39731</v>
      </c>
      <c r="E21" s="129" t="s">
        <v>89</v>
      </c>
      <c r="F21" s="129" t="s">
        <v>1638</v>
      </c>
      <c r="G21" s="129" t="s">
        <v>33</v>
      </c>
      <c r="H21" s="129" t="s">
        <v>26</v>
      </c>
      <c r="I21" s="129" t="s">
        <v>132</v>
      </c>
      <c r="J21" s="129" t="s">
        <v>1639</v>
      </c>
      <c r="K21" s="129" t="s">
        <v>1640</v>
      </c>
      <c r="L21" s="129" t="s">
        <v>49</v>
      </c>
      <c r="M21" s="129" t="s">
        <v>133</v>
      </c>
      <c r="N21" s="129" t="s">
        <v>75</v>
      </c>
      <c r="O21" s="129" t="s">
        <v>26</v>
      </c>
      <c r="P21" s="129" t="s">
        <v>54</v>
      </c>
      <c r="Q21" s="129" t="s">
        <v>50</v>
      </c>
      <c r="R21" s="129" t="s">
        <v>42</v>
      </c>
      <c r="S21" s="129" t="s">
        <v>1641</v>
      </c>
      <c r="T21" s="129" t="s">
        <v>33</v>
      </c>
      <c r="U21" s="129" t="s">
        <v>26</v>
      </c>
    </row>
    <row r="22" spans="1:21" ht="60">
      <c r="A22" s="128">
        <v>122</v>
      </c>
      <c r="B22" s="129" t="s">
        <v>134</v>
      </c>
      <c r="C22" s="129" t="s">
        <v>22</v>
      </c>
      <c r="D22" s="130">
        <v>39702</v>
      </c>
      <c r="E22" s="129" t="s">
        <v>89</v>
      </c>
      <c r="F22" s="129" t="s">
        <v>109</v>
      </c>
      <c r="G22" s="129" t="s">
        <v>33</v>
      </c>
      <c r="H22" s="129" t="s">
        <v>26</v>
      </c>
      <c r="I22" s="129" t="s">
        <v>135</v>
      </c>
      <c r="J22" s="129" t="s">
        <v>136</v>
      </c>
      <c r="K22" s="129" t="s">
        <v>137</v>
      </c>
      <c r="L22" s="129" t="s">
        <v>26</v>
      </c>
      <c r="M22" s="129" t="s">
        <v>138</v>
      </c>
      <c r="N22" s="129" t="s">
        <v>130</v>
      </c>
      <c r="O22" s="129" t="s">
        <v>26</v>
      </c>
      <c r="P22" s="129" t="s">
        <v>38</v>
      </c>
      <c r="Q22" s="129" t="s">
        <v>50</v>
      </c>
      <c r="R22" s="129" t="s">
        <v>42</v>
      </c>
      <c r="S22" s="129" t="s">
        <v>139</v>
      </c>
      <c r="T22" s="129" t="s">
        <v>33</v>
      </c>
      <c r="U22" s="129" t="s">
        <v>26</v>
      </c>
    </row>
    <row r="23" spans="1:21" ht="45">
      <c r="A23" s="128">
        <v>123</v>
      </c>
      <c r="B23" s="129" t="s">
        <v>1653</v>
      </c>
      <c r="C23" s="129" t="s">
        <v>22</v>
      </c>
      <c r="D23" s="130">
        <v>39605</v>
      </c>
      <c r="E23" s="129" t="s">
        <v>89</v>
      </c>
      <c r="F23" s="129" t="s">
        <v>26</v>
      </c>
      <c r="G23" s="129" t="s">
        <v>33</v>
      </c>
      <c r="H23" s="129" t="s">
        <v>26</v>
      </c>
      <c r="I23" s="129" t="s">
        <v>140</v>
      </c>
      <c r="J23" s="129" t="s">
        <v>26</v>
      </c>
      <c r="K23" s="129" t="s">
        <v>26</v>
      </c>
      <c r="L23" s="129" t="s">
        <v>26</v>
      </c>
      <c r="M23" s="129" t="s">
        <v>141</v>
      </c>
      <c r="N23" s="129" t="s">
        <v>82</v>
      </c>
      <c r="O23" s="129" t="s">
        <v>64</v>
      </c>
      <c r="P23" s="129" t="s">
        <v>38</v>
      </c>
      <c r="Q23" s="129" t="s">
        <v>142</v>
      </c>
      <c r="R23" s="129" t="s">
        <v>42</v>
      </c>
      <c r="S23" s="129" t="s">
        <v>143</v>
      </c>
      <c r="T23" s="129" t="s">
        <v>33</v>
      </c>
      <c r="U23" s="129" t="s">
        <v>26</v>
      </c>
    </row>
    <row r="24" spans="1:21" ht="45">
      <c r="A24" s="128">
        <v>124</v>
      </c>
      <c r="B24" s="129" t="s">
        <v>1654</v>
      </c>
      <c r="C24" s="129" t="s">
        <v>22</v>
      </c>
      <c r="D24" s="130">
        <v>40055</v>
      </c>
      <c r="E24" s="129" t="s">
        <v>89</v>
      </c>
      <c r="F24" s="129" t="s">
        <v>26</v>
      </c>
      <c r="G24" s="129" t="s">
        <v>33</v>
      </c>
      <c r="H24" s="129" t="s">
        <v>26</v>
      </c>
      <c r="I24" s="129" t="s">
        <v>144</v>
      </c>
      <c r="J24" s="129" t="s">
        <v>26</v>
      </c>
      <c r="K24" s="129" t="s">
        <v>26</v>
      </c>
      <c r="L24" s="129" t="s">
        <v>26</v>
      </c>
      <c r="M24" s="129" t="s">
        <v>138</v>
      </c>
      <c r="N24" s="129" t="s">
        <v>130</v>
      </c>
      <c r="O24" s="129" t="s">
        <v>26</v>
      </c>
      <c r="P24" s="129" t="s">
        <v>53</v>
      </c>
      <c r="Q24" s="129" t="s">
        <v>116</v>
      </c>
      <c r="R24" s="129" t="s">
        <v>42</v>
      </c>
      <c r="S24" s="129" t="s">
        <v>26</v>
      </c>
      <c r="T24" s="129" t="s">
        <v>33</v>
      </c>
      <c r="U24" s="129" t="s">
        <v>26</v>
      </c>
    </row>
    <row r="25" spans="1:21" ht="30">
      <c r="A25" s="128">
        <v>125</v>
      </c>
      <c r="B25" s="129" t="s">
        <v>145</v>
      </c>
      <c r="C25" s="129" t="s">
        <v>22</v>
      </c>
      <c r="D25" s="130">
        <v>39896</v>
      </c>
      <c r="E25" s="129" t="s">
        <v>89</v>
      </c>
      <c r="F25" s="129" t="s">
        <v>26</v>
      </c>
      <c r="G25" s="129" t="s">
        <v>33</v>
      </c>
      <c r="H25" s="129" t="s">
        <v>26</v>
      </c>
      <c r="I25" s="129" t="s">
        <v>146</v>
      </c>
      <c r="J25" s="129" t="s">
        <v>26</v>
      </c>
      <c r="K25" s="129" t="s">
        <v>26</v>
      </c>
      <c r="L25" s="129" t="s">
        <v>26</v>
      </c>
      <c r="M25" s="129" t="s">
        <v>38</v>
      </c>
      <c r="N25" s="129" t="s">
        <v>147</v>
      </c>
      <c r="O25" s="129" t="s">
        <v>75</v>
      </c>
      <c r="P25" s="129" t="s">
        <v>26</v>
      </c>
      <c r="Q25" s="129" t="s">
        <v>26</v>
      </c>
      <c r="R25" s="129" t="s">
        <v>42</v>
      </c>
      <c r="S25" s="129" t="s">
        <v>148</v>
      </c>
      <c r="T25" s="129" t="s">
        <v>33</v>
      </c>
      <c r="U25" s="129" t="s">
        <v>26</v>
      </c>
    </row>
    <row r="26" spans="1:21" ht="45">
      <c r="A26" s="128">
        <v>126</v>
      </c>
      <c r="B26" s="129" t="s">
        <v>149</v>
      </c>
      <c r="C26" s="129" t="s">
        <v>22</v>
      </c>
      <c r="D26" s="130">
        <v>39882</v>
      </c>
      <c r="E26" s="129" t="s">
        <v>89</v>
      </c>
      <c r="F26" s="129" t="s">
        <v>150</v>
      </c>
      <c r="G26" s="129" t="s">
        <v>33</v>
      </c>
      <c r="H26" s="129" t="s">
        <v>26</v>
      </c>
      <c r="I26" s="129" t="s">
        <v>151</v>
      </c>
      <c r="J26" s="129" t="s">
        <v>26</v>
      </c>
      <c r="K26" s="129" t="s">
        <v>152</v>
      </c>
      <c r="L26" s="129" t="s">
        <v>153</v>
      </c>
      <c r="M26" s="129" t="s">
        <v>26</v>
      </c>
      <c r="N26" s="129" t="s">
        <v>154</v>
      </c>
      <c r="O26" s="129" t="s">
        <v>26</v>
      </c>
      <c r="P26" s="129" t="s">
        <v>26</v>
      </c>
      <c r="Q26" s="129" t="s">
        <v>26</v>
      </c>
      <c r="R26" s="129" t="s">
        <v>42</v>
      </c>
      <c r="S26" s="129" t="s">
        <v>155</v>
      </c>
      <c r="T26" s="129" t="s">
        <v>33</v>
      </c>
      <c r="U26" s="129" t="s">
        <v>26</v>
      </c>
    </row>
    <row r="27" spans="1:21" ht="45">
      <c r="A27" s="128">
        <v>127</v>
      </c>
      <c r="B27" s="129" t="s">
        <v>156</v>
      </c>
      <c r="C27" s="129" t="s">
        <v>22</v>
      </c>
      <c r="D27" s="130">
        <v>39706</v>
      </c>
      <c r="E27" s="129" t="s">
        <v>89</v>
      </c>
      <c r="F27" s="129" t="s">
        <v>26</v>
      </c>
      <c r="G27" s="129" t="s">
        <v>33</v>
      </c>
      <c r="H27" s="129" t="s">
        <v>26</v>
      </c>
      <c r="I27" s="129" t="s">
        <v>157</v>
      </c>
      <c r="J27" s="129" t="s">
        <v>26</v>
      </c>
      <c r="K27" s="129" t="s">
        <v>26</v>
      </c>
      <c r="L27" s="129" t="s">
        <v>26</v>
      </c>
      <c r="M27" s="129" t="s">
        <v>93</v>
      </c>
      <c r="N27" s="129" t="s">
        <v>158</v>
      </c>
      <c r="O27" s="129" t="s">
        <v>125</v>
      </c>
      <c r="P27" s="129" t="s">
        <v>26</v>
      </c>
      <c r="Q27" s="129" t="s">
        <v>26</v>
      </c>
      <c r="R27" s="129" t="s">
        <v>42</v>
      </c>
      <c r="S27" s="129" t="s">
        <v>26</v>
      </c>
      <c r="T27" s="129" t="s">
        <v>33</v>
      </c>
      <c r="U27" s="129" t="s">
        <v>26</v>
      </c>
    </row>
    <row r="28" spans="1:21" ht="45">
      <c r="A28" s="128">
        <v>128</v>
      </c>
      <c r="B28" s="129" t="s">
        <v>159</v>
      </c>
      <c r="C28" s="129" t="s">
        <v>22</v>
      </c>
      <c r="D28" s="130">
        <v>39640</v>
      </c>
      <c r="E28" s="129" t="s">
        <v>89</v>
      </c>
      <c r="F28" s="129" t="s">
        <v>26</v>
      </c>
      <c r="G28" s="129" t="s">
        <v>33</v>
      </c>
      <c r="H28" s="129" t="s">
        <v>26</v>
      </c>
      <c r="I28" s="129" t="s">
        <v>160</v>
      </c>
      <c r="J28" s="129" t="s">
        <v>26</v>
      </c>
      <c r="K28" s="129" t="s">
        <v>26</v>
      </c>
      <c r="L28" s="129" t="s">
        <v>26</v>
      </c>
      <c r="M28" s="129" t="s">
        <v>31</v>
      </c>
      <c r="N28" s="129" t="s">
        <v>161</v>
      </c>
      <c r="O28" s="129" t="s">
        <v>64</v>
      </c>
      <c r="P28" s="129" t="s">
        <v>41</v>
      </c>
      <c r="Q28" s="129" t="s">
        <v>26</v>
      </c>
      <c r="R28" s="129" t="s">
        <v>42</v>
      </c>
      <c r="S28" s="129" t="s">
        <v>26</v>
      </c>
      <c r="T28" s="129" t="s">
        <v>33</v>
      </c>
      <c r="U28" s="129" t="s">
        <v>26</v>
      </c>
    </row>
    <row r="29" spans="1:21" ht="60">
      <c r="A29" s="128">
        <v>129</v>
      </c>
      <c r="B29" s="129" t="s">
        <v>162</v>
      </c>
      <c r="C29" s="129" t="s">
        <v>22</v>
      </c>
      <c r="D29" s="130">
        <v>39684</v>
      </c>
      <c r="E29" s="129" t="s">
        <v>89</v>
      </c>
      <c r="F29" s="129" t="s">
        <v>26</v>
      </c>
      <c r="G29" s="129" t="s">
        <v>33</v>
      </c>
      <c r="H29" s="129" t="s">
        <v>26</v>
      </c>
      <c r="I29" s="129" t="s">
        <v>163</v>
      </c>
      <c r="J29" s="129" t="s">
        <v>26</v>
      </c>
      <c r="K29" s="129" t="s">
        <v>26</v>
      </c>
      <c r="L29" s="129" t="s">
        <v>26</v>
      </c>
      <c r="M29" s="129" t="s">
        <v>164</v>
      </c>
      <c r="N29" s="129" t="s">
        <v>147</v>
      </c>
      <c r="O29" s="129" t="s">
        <v>82</v>
      </c>
      <c r="P29" s="129" t="s">
        <v>38</v>
      </c>
      <c r="Q29" s="129" t="s">
        <v>26</v>
      </c>
      <c r="R29" s="129" t="s">
        <v>42</v>
      </c>
      <c r="S29" s="129" t="s">
        <v>165</v>
      </c>
      <c r="T29" s="129" t="s">
        <v>33</v>
      </c>
      <c r="U29" s="129" t="s">
        <v>26</v>
      </c>
    </row>
    <row r="30" spans="1:21" ht="45">
      <c r="A30" s="128">
        <v>130</v>
      </c>
      <c r="B30" s="129" t="s">
        <v>166</v>
      </c>
      <c r="C30" s="129" t="s">
        <v>22</v>
      </c>
      <c r="D30" s="130">
        <v>39773</v>
      </c>
      <c r="E30" s="129" t="s">
        <v>89</v>
      </c>
      <c r="F30" s="129" t="s">
        <v>109</v>
      </c>
      <c r="G30" s="129" t="s">
        <v>33</v>
      </c>
      <c r="H30" s="129" t="s">
        <v>26</v>
      </c>
      <c r="I30" s="129" t="s">
        <v>167</v>
      </c>
      <c r="J30" s="129" t="s">
        <v>168</v>
      </c>
      <c r="K30" s="129" t="s">
        <v>169</v>
      </c>
      <c r="L30" s="129" t="s">
        <v>170</v>
      </c>
      <c r="M30" s="129" t="s">
        <v>171</v>
      </c>
      <c r="N30" s="129" t="s">
        <v>82</v>
      </c>
      <c r="O30" s="129" t="s">
        <v>26</v>
      </c>
      <c r="P30" s="129" t="s">
        <v>54</v>
      </c>
      <c r="Q30" s="129" t="s">
        <v>31</v>
      </c>
      <c r="R30" s="129" t="s">
        <v>42</v>
      </c>
      <c r="S30" s="129" t="s">
        <v>172</v>
      </c>
      <c r="T30" s="129" t="s">
        <v>33</v>
      </c>
      <c r="U30" s="129" t="s">
        <v>26</v>
      </c>
    </row>
    <row r="31" spans="1:21" ht="45">
      <c r="A31" s="128">
        <v>131</v>
      </c>
      <c r="B31" s="129" t="s">
        <v>173</v>
      </c>
      <c r="C31" s="129" t="s">
        <v>22</v>
      </c>
      <c r="D31" s="130">
        <v>40266</v>
      </c>
      <c r="E31" s="129" t="s">
        <v>89</v>
      </c>
      <c r="F31" s="129" t="s">
        <v>26</v>
      </c>
      <c r="G31" s="129" t="s">
        <v>33</v>
      </c>
      <c r="H31" s="129" t="s">
        <v>26</v>
      </c>
      <c r="I31" s="129" t="s">
        <v>174</v>
      </c>
      <c r="J31" s="129" t="s">
        <v>26</v>
      </c>
      <c r="K31" s="129" t="s">
        <v>26</v>
      </c>
      <c r="L31" s="129" t="s">
        <v>26</v>
      </c>
      <c r="M31" s="129" t="s">
        <v>175</v>
      </c>
      <c r="N31" s="129" t="s">
        <v>176</v>
      </c>
      <c r="O31" s="129" t="s">
        <v>26</v>
      </c>
      <c r="P31" s="129" t="s">
        <v>26</v>
      </c>
      <c r="Q31" s="129" t="s">
        <v>26</v>
      </c>
      <c r="R31" s="129" t="s">
        <v>177</v>
      </c>
      <c r="S31" s="129" t="s">
        <v>26</v>
      </c>
      <c r="T31" s="129" t="s">
        <v>33</v>
      </c>
      <c r="U31" s="129" t="s">
        <v>26</v>
      </c>
    </row>
    <row r="32" spans="1:21" ht="45">
      <c r="A32" s="128">
        <v>132</v>
      </c>
      <c r="B32" s="129" t="s">
        <v>178</v>
      </c>
      <c r="C32" s="129" t="s">
        <v>22</v>
      </c>
      <c r="D32" s="130">
        <v>39717</v>
      </c>
      <c r="E32" s="129" t="s">
        <v>89</v>
      </c>
      <c r="F32" s="129" t="s">
        <v>26</v>
      </c>
      <c r="G32" s="129" t="s">
        <v>33</v>
      </c>
      <c r="H32" s="129" t="s">
        <v>26</v>
      </c>
      <c r="I32" s="129" t="s">
        <v>179</v>
      </c>
      <c r="J32" s="129" t="s">
        <v>26</v>
      </c>
      <c r="K32" s="129" t="s">
        <v>26</v>
      </c>
      <c r="L32" s="129" t="s">
        <v>26</v>
      </c>
      <c r="M32" s="129" t="s">
        <v>180</v>
      </c>
      <c r="N32" s="129" t="s">
        <v>64</v>
      </c>
      <c r="O32" s="129" t="s">
        <v>26</v>
      </c>
      <c r="P32" s="129" t="s">
        <v>31</v>
      </c>
      <c r="Q32" s="129" t="s">
        <v>141</v>
      </c>
      <c r="R32" s="129" t="s">
        <v>42</v>
      </c>
      <c r="S32" s="129" t="s">
        <v>181</v>
      </c>
      <c r="T32" s="129" t="s">
        <v>33</v>
      </c>
      <c r="U32" s="129" t="s">
        <v>26</v>
      </c>
    </row>
    <row r="33" spans="1:21" ht="45">
      <c r="A33" s="128">
        <v>133</v>
      </c>
      <c r="B33" s="129" t="s">
        <v>182</v>
      </c>
      <c r="C33" s="129" t="s">
        <v>22</v>
      </c>
      <c r="D33" s="130">
        <v>39777</v>
      </c>
      <c r="E33" s="129" t="s">
        <v>89</v>
      </c>
      <c r="F33" s="129" t="s">
        <v>183</v>
      </c>
      <c r="G33" s="129" t="s">
        <v>25</v>
      </c>
      <c r="H33" s="129" t="s">
        <v>26</v>
      </c>
      <c r="I33" s="129" t="s">
        <v>184</v>
      </c>
      <c r="J33" s="129" t="s">
        <v>185</v>
      </c>
      <c r="K33" s="129" t="s">
        <v>186</v>
      </c>
      <c r="L33" s="129" t="s">
        <v>49</v>
      </c>
      <c r="M33" s="129" t="s">
        <v>187</v>
      </c>
      <c r="N33" s="129" t="s">
        <v>188</v>
      </c>
      <c r="O33" s="129" t="s">
        <v>105</v>
      </c>
      <c r="P33" s="129" t="s">
        <v>54</v>
      </c>
      <c r="Q33" s="129" t="s">
        <v>106</v>
      </c>
      <c r="R33" s="129" t="s">
        <v>42</v>
      </c>
      <c r="S33" s="129" t="s">
        <v>189</v>
      </c>
      <c r="T33" s="129" t="s">
        <v>33</v>
      </c>
      <c r="U33" s="129" t="s">
        <v>26</v>
      </c>
    </row>
    <row r="34" spans="1:21" ht="30">
      <c r="A34" s="128">
        <v>134</v>
      </c>
      <c r="B34" s="129" t="s">
        <v>190</v>
      </c>
      <c r="C34" s="129" t="s">
        <v>22</v>
      </c>
      <c r="D34" s="130">
        <v>40068</v>
      </c>
      <c r="E34" s="129" t="s">
        <v>89</v>
      </c>
      <c r="F34" s="129" t="s">
        <v>26</v>
      </c>
      <c r="G34" s="129" t="s">
        <v>33</v>
      </c>
      <c r="H34" s="129" t="s">
        <v>26</v>
      </c>
      <c r="I34" s="129" t="s">
        <v>191</v>
      </c>
      <c r="J34" s="129" t="s">
        <v>26</v>
      </c>
      <c r="K34" s="129" t="s">
        <v>26</v>
      </c>
      <c r="L34" s="129" t="s">
        <v>26</v>
      </c>
      <c r="M34" s="129" t="s">
        <v>192</v>
      </c>
      <c r="N34" s="129" t="s">
        <v>193</v>
      </c>
      <c r="O34" s="129" t="s">
        <v>26</v>
      </c>
      <c r="P34" s="129" t="s">
        <v>38</v>
      </c>
      <c r="Q34" s="129" t="s">
        <v>38</v>
      </c>
      <c r="R34" s="129" t="s">
        <v>42</v>
      </c>
      <c r="S34" s="129" t="s">
        <v>194</v>
      </c>
      <c r="T34" s="129" t="s">
        <v>33</v>
      </c>
      <c r="U34" s="129" t="s">
        <v>26</v>
      </c>
    </row>
    <row r="35" spans="1:21" ht="30">
      <c r="A35" s="128">
        <v>135</v>
      </c>
      <c r="B35" s="129" t="s">
        <v>195</v>
      </c>
      <c r="C35" s="129" t="s">
        <v>22</v>
      </c>
      <c r="D35" s="130">
        <v>39985</v>
      </c>
      <c r="E35" s="129" t="s">
        <v>89</v>
      </c>
      <c r="F35" s="129" t="s">
        <v>26</v>
      </c>
      <c r="G35" s="129" t="s">
        <v>33</v>
      </c>
      <c r="H35" s="129" t="s">
        <v>26</v>
      </c>
      <c r="I35" s="129" t="s">
        <v>196</v>
      </c>
      <c r="J35" s="129" t="s">
        <v>26</v>
      </c>
      <c r="K35" s="129" t="s">
        <v>26</v>
      </c>
      <c r="L35" s="129" t="s">
        <v>26</v>
      </c>
      <c r="M35" s="129" t="s">
        <v>197</v>
      </c>
      <c r="N35" s="129" t="s">
        <v>198</v>
      </c>
      <c r="O35" s="129" t="s">
        <v>64</v>
      </c>
      <c r="P35" s="129" t="s">
        <v>53</v>
      </c>
      <c r="Q35" s="129" t="s">
        <v>50</v>
      </c>
      <c r="R35" s="129" t="s">
        <v>42</v>
      </c>
      <c r="S35" s="129" t="s">
        <v>26</v>
      </c>
      <c r="T35" s="129" t="s">
        <v>33</v>
      </c>
      <c r="U35" s="129" t="s">
        <v>26</v>
      </c>
    </row>
    <row r="36" spans="1:21" ht="45">
      <c r="A36" s="128">
        <v>136</v>
      </c>
      <c r="B36" s="129" t="s">
        <v>199</v>
      </c>
      <c r="C36" s="129" t="s">
        <v>22</v>
      </c>
      <c r="D36" s="130">
        <v>39614</v>
      </c>
      <c r="E36" s="129" t="s">
        <v>89</v>
      </c>
      <c r="F36" s="129" t="s">
        <v>26</v>
      </c>
      <c r="G36" s="129" t="s">
        <v>33</v>
      </c>
      <c r="H36" s="129" t="s">
        <v>26</v>
      </c>
      <c r="I36" s="129" t="s">
        <v>200</v>
      </c>
      <c r="J36" s="129" t="s">
        <v>26</v>
      </c>
      <c r="K36" s="129" t="s">
        <v>26</v>
      </c>
      <c r="L36" s="129" t="s">
        <v>26</v>
      </c>
      <c r="M36" s="129" t="s">
        <v>54</v>
      </c>
      <c r="N36" s="129" t="s">
        <v>201</v>
      </c>
      <c r="O36" s="129" t="s">
        <v>26</v>
      </c>
      <c r="P36" s="129" t="s">
        <v>26</v>
      </c>
      <c r="Q36" s="129" t="s">
        <v>26</v>
      </c>
      <c r="R36" s="129" t="s">
        <v>202</v>
      </c>
      <c r="S36" s="129" t="s">
        <v>26</v>
      </c>
      <c r="T36" s="129" t="s">
        <v>33</v>
      </c>
      <c r="U36" s="129" t="s">
        <v>26</v>
      </c>
    </row>
    <row r="37" spans="1:21" ht="45">
      <c r="A37" s="128">
        <v>137</v>
      </c>
      <c r="B37" s="129" t="s">
        <v>203</v>
      </c>
      <c r="C37" s="129" t="s">
        <v>22</v>
      </c>
      <c r="D37" s="130">
        <v>39820</v>
      </c>
      <c r="E37" s="129" t="s">
        <v>89</v>
      </c>
      <c r="F37" s="129" t="s">
        <v>204</v>
      </c>
      <c r="G37" s="129" t="s">
        <v>25</v>
      </c>
      <c r="H37" s="129" t="s">
        <v>26</v>
      </c>
      <c r="I37" s="129" t="s">
        <v>205</v>
      </c>
      <c r="J37" s="129" t="s">
        <v>206</v>
      </c>
      <c r="K37" s="129" t="s">
        <v>26</v>
      </c>
      <c r="L37" s="129" t="s">
        <v>153</v>
      </c>
      <c r="M37" s="129" t="s">
        <v>38</v>
      </c>
      <c r="N37" s="129" t="s">
        <v>130</v>
      </c>
      <c r="O37" s="129" t="s">
        <v>26</v>
      </c>
      <c r="P37" s="129" t="s">
        <v>83</v>
      </c>
      <c r="Q37" s="129" t="s">
        <v>207</v>
      </c>
      <c r="R37" s="129" t="s">
        <v>42</v>
      </c>
      <c r="S37" s="129" t="s">
        <v>208</v>
      </c>
      <c r="T37" s="129" t="s">
        <v>33</v>
      </c>
      <c r="U37" s="129" t="s">
        <v>26</v>
      </c>
    </row>
    <row r="38" spans="1:21" ht="75">
      <c r="A38" s="128">
        <v>138</v>
      </c>
      <c r="B38" s="129" t="s">
        <v>1655</v>
      </c>
      <c r="C38" s="129" t="s">
        <v>22</v>
      </c>
      <c r="D38" s="130">
        <v>39908</v>
      </c>
      <c r="E38" s="129" t="s">
        <v>89</v>
      </c>
      <c r="F38" s="129" t="s">
        <v>209</v>
      </c>
      <c r="G38" s="129" t="s">
        <v>25</v>
      </c>
      <c r="H38" s="129" t="s">
        <v>26</v>
      </c>
      <c r="I38" s="129" t="s">
        <v>1696</v>
      </c>
      <c r="J38" s="129" t="s">
        <v>210</v>
      </c>
      <c r="K38" s="129" t="s">
        <v>1697</v>
      </c>
      <c r="L38" s="129" t="s">
        <v>1698</v>
      </c>
      <c r="M38" s="129" t="s">
        <v>211</v>
      </c>
      <c r="N38" s="129" t="s">
        <v>130</v>
      </c>
      <c r="O38" s="129" t="s">
        <v>26</v>
      </c>
      <c r="P38" s="129" t="s">
        <v>86</v>
      </c>
      <c r="Q38" s="129" t="s">
        <v>212</v>
      </c>
      <c r="R38" s="129" t="s">
        <v>42</v>
      </c>
      <c r="S38" s="129" t="s">
        <v>213</v>
      </c>
      <c r="T38" s="129" t="s">
        <v>33</v>
      </c>
      <c r="U38" s="129" t="s">
        <v>1699</v>
      </c>
    </row>
    <row r="39" spans="1:21" ht="45">
      <c r="A39" s="128">
        <v>139</v>
      </c>
      <c r="B39" s="129" t="s">
        <v>214</v>
      </c>
      <c r="C39" s="129" t="s">
        <v>22</v>
      </c>
      <c r="D39" s="130">
        <v>39823</v>
      </c>
      <c r="E39" s="129" t="s">
        <v>89</v>
      </c>
      <c r="F39" s="129" t="s">
        <v>215</v>
      </c>
      <c r="G39" s="129" t="s">
        <v>33</v>
      </c>
      <c r="H39" s="129" t="s">
        <v>26</v>
      </c>
      <c r="I39" s="129" t="s">
        <v>216</v>
      </c>
      <c r="J39" s="129" t="s">
        <v>26</v>
      </c>
      <c r="K39" s="129" t="s">
        <v>217</v>
      </c>
      <c r="L39" s="129" t="s">
        <v>128</v>
      </c>
      <c r="M39" s="129" t="s">
        <v>218</v>
      </c>
      <c r="N39" s="129" t="s">
        <v>64</v>
      </c>
      <c r="O39" s="129" t="s">
        <v>26</v>
      </c>
      <c r="P39" s="129" t="s">
        <v>70</v>
      </c>
      <c r="Q39" s="129" t="s">
        <v>219</v>
      </c>
      <c r="R39" s="129" t="s">
        <v>42</v>
      </c>
      <c r="S39" s="129" t="s">
        <v>220</v>
      </c>
      <c r="T39" s="129" t="s">
        <v>33</v>
      </c>
      <c r="U39" s="129" t="s">
        <v>26</v>
      </c>
    </row>
    <row r="40" spans="1:21" ht="45">
      <c r="A40" s="128">
        <v>140</v>
      </c>
      <c r="B40" s="129" t="s">
        <v>221</v>
      </c>
      <c r="C40" s="129" t="s">
        <v>22</v>
      </c>
      <c r="D40" s="130">
        <v>39795</v>
      </c>
      <c r="E40" s="129" t="s">
        <v>89</v>
      </c>
      <c r="F40" s="129" t="s">
        <v>109</v>
      </c>
      <c r="G40" s="129" t="s">
        <v>25</v>
      </c>
      <c r="H40" s="129" t="s">
        <v>26</v>
      </c>
      <c r="I40" s="129" t="s">
        <v>1642</v>
      </c>
      <c r="J40" s="129" t="s">
        <v>222</v>
      </c>
      <c r="K40" s="129" t="s">
        <v>26</v>
      </c>
      <c r="L40" s="129" t="s">
        <v>26</v>
      </c>
      <c r="M40" s="129" t="s">
        <v>223</v>
      </c>
      <c r="N40" s="129" t="s">
        <v>224</v>
      </c>
      <c r="O40" s="129" t="s">
        <v>26</v>
      </c>
      <c r="P40" s="129" t="s">
        <v>116</v>
      </c>
      <c r="Q40" s="129" t="s">
        <v>26</v>
      </c>
      <c r="R40" s="129" t="s">
        <v>26</v>
      </c>
      <c r="S40" s="129" t="s">
        <v>225</v>
      </c>
      <c r="T40" s="129" t="s">
        <v>33</v>
      </c>
      <c r="U40" s="129" t="s">
        <v>26</v>
      </c>
    </row>
    <row r="41" spans="1:21" ht="30">
      <c r="A41" s="128">
        <v>141</v>
      </c>
      <c r="B41" s="129" t="s">
        <v>226</v>
      </c>
      <c r="C41" s="129" t="s">
        <v>22</v>
      </c>
      <c r="D41" s="130">
        <v>39965</v>
      </c>
      <c r="E41" s="129" t="s">
        <v>89</v>
      </c>
      <c r="F41" s="129" t="s">
        <v>227</v>
      </c>
      <c r="G41" s="129" t="s">
        <v>25</v>
      </c>
      <c r="H41" s="129" t="s">
        <v>26</v>
      </c>
      <c r="I41" s="129" t="s">
        <v>228</v>
      </c>
      <c r="J41" s="129" t="s">
        <v>26</v>
      </c>
      <c r="K41" s="129" t="s">
        <v>229</v>
      </c>
      <c r="L41" s="129" t="s">
        <v>26</v>
      </c>
      <c r="M41" s="129" t="s">
        <v>230</v>
      </c>
      <c r="N41" s="129" t="s">
        <v>231</v>
      </c>
      <c r="O41" s="129" t="s">
        <v>26</v>
      </c>
      <c r="P41" s="129" t="s">
        <v>86</v>
      </c>
      <c r="Q41" s="129" t="s">
        <v>65</v>
      </c>
      <c r="R41" s="129" t="s">
        <v>42</v>
      </c>
      <c r="S41" s="129" t="s">
        <v>232</v>
      </c>
      <c r="T41" s="129" t="s">
        <v>33</v>
      </c>
      <c r="U41" s="129" t="s">
        <v>26</v>
      </c>
    </row>
    <row r="42" spans="1:21" ht="45">
      <c r="A42" s="128">
        <v>202</v>
      </c>
      <c r="B42" s="129" t="s">
        <v>1968</v>
      </c>
      <c r="C42" s="129" t="s">
        <v>22</v>
      </c>
      <c r="D42" s="130">
        <v>28712</v>
      </c>
      <c r="E42" s="129" t="s">
        <v>23</v>
      </c>
      <c r="F42" s="129" t="s">
        <v>1969</v>
      </c>
      <c r="G42" s="129" t="s">
        <v>33</v>
      </c>
      <c r="H42" s="129" t="s">
        <v>26</v>
      </c>
      <c r="I42" s="129" t="s">
        <v>233</v>
      </c>
      <c r="J42" s="129" t="s">
        <v>26</v>
      </c>
      <c r="K42" s="129" t="s">
        <v>26</v>
      </c>
      <c r="L42" s="129" t="s">
        <v>68</v>
      </c>
      <c r="M42" s="129" t="s">
        <v>234</v>
      </c>
      <c r="N42" s="129" t="s">
        <v>235</v>
      </c>
      <c r="O42" s="129" t="s">
        <v>125</v>
      </c>
      <c r="P42" s="129" t="s">
        <v>53</v>
      </c>
      <c r="Q42" s="129" t="s">
        <v>53</v>
      </c>
      <c r="R42" s="129" t="s">
        <v>42</v>
      </c>
      <c r="S42" s="129" t="s">
        <v>26</v>
      </c>
      <c r="T42" s="129" t="s">
        <v>33</v>
      </c>
      <c r="U42" s="129" t="s">
        <v>26</v>
      </c>
    </row>
    <row r="43" spans="1:21" ht="45">
      <c r="A43" s="128">
        <v>203</v>
      </c>
      <c r="B43" s="129" t="s">
        <v>236</v>
      </c>
      <c r="C43" s="129" t="s">
        <v>22</v>
      </c>
      <c r="D43" s="130">
        <v>35097</v>
      </c>
      <c r="E43" s="129" t="s">
        <v>23</v>
      </c>
      <c r="F43" s="129" t="s">
        <v>26</v>
      </c>
      <c r="G43" s="129" t="s">
        <v>33</v>
      </c>
      <c r="H43" s="129" t="s">
        <v>26</v>
      </c>
      <c r="I43" s="129" t="s">
        <v>237</v>
      </c>
      <c r="J43" s="129" t="s">
        <v>26</v>
      </c>
      <c r="K43" s="129" t="s">
        <v>26</v>
      </c>
      <c r="L43" s="129" t="s">
        <v>153</v>
      </c>
      <c r="M43" s="129" t="s">
        <v>70</v>
      </c>
      <c r="N43" s="129" t="s">
        <v>238</v>
      </c>
      <c r="O43" s="129" t="s">
        <v>64</v>
      </c>
      <c r="P43" s="129" t="s">
        <v>53</v>
      </c>
      <c r="Q43" s="129" t="s">
        <v>86</v>
      </c>
      <c r="R43" s="129" t="s">
        <v>42</v>
      </c>
      <c r="S43" s="129" t="s">
        <v>239</v>
      </c>
      <c r="T43" s="129" t="s">
        <v>33</v>
      </c>
      <c r="U43" s="129" t="s">
        <v>26</v>
      </c>
    </row>
    <row r="44" spans="1:21" ht="30">
      <c r="A44" s="128">
        <v>204</v>
      </c>
      <c r="B44" s="129" t="s">
        <v>240</v>
      </c>
      <c r="C44" s="129" t="s">
        <v>22</v>
      </c>
      <c r="D44" s="130">
        <v>31147</v>
      </c>
      <c r="E44" s="129" t="s">
        <v>23</v>
      </c>
      <c r="F44" s="129" t="s">
        <v>26</v>
      </c>
      <c r="G44" s="129" t="s">
        <v>33</v>
      </c>
      <c r="H44" s="129" t="s">
        <v>26</v>
      </c>
      <c r="I44" s="129" t="s">
        <v>241</v>
      </c>
      <c r="J44" s="129" t="s">
        <v>26</v>
      </c>
      <c r="K44" s="129" t="s">
        <v>26</v>
      </c>
      <c r="L44" s="129" t="s">
        <v>68</v>
      </c>
      <c r="M44" s="129" t="s">
        <v>242</v>
      </c>
      <c r="N44" s="129" t="s">
        <v>243</v>
      </c>
      <c r="O44" s="129" t="s">
        <v>26</v>
      </c>
      <c r="P44" s="129" t="s">
        <v>38</v>
      </c>
      <c r="Q44" s="129" t="s">
        <v>53</v>
      </c>
      <c r="R44" s="129" t="s">
        <v>42</v>
      </c>
      <c r="S44" s="129" t="s">
        <v>244</v>
      </c>
      <c r="T44" s="129" t="s">
        <v>33</v>
      </c>
      <c r="U44" s="129" t="s">
        <v>26</v>
      </c>
    </row>
    <row r="45" spans="1:21" ht="45">
      <c r="A45" s="128">
        <v>210</v>
      </c>
      <c r="B45" s="129" t="s">
        <v>245</v>
      </c>
      <c r="C45" s="129" t="s">
        <v>22</v>
      </c>
      <c r="D45" s="130">
        <v>39925</v>
      </c>
      <c r="E45" s="129" t="s">
        <v>246</v>
      </c>
      <c r="F45" s="129" t="s">
        <v>150</v>
      </c>
      <c r="G45" s="129" t="s">
        <v>33</v>
      </c>
      <c r="H45" s="129" t="s">
        <v>26</v>
      </c>
      <c r="I45" s="129" t="s">
        <v>247</v>
      </c>
      <c r="J45" s="129" t="s">
        <v>248</v>
      </c>
      <c r="K45" s="129" t="s">
        <v>249</v>
      </c>
      <c r="L45" s="129" t="s">
        <v>80</v>
      </c>
      <c r="M45" s="129" t="s">
        <v>54</v>
      </c>
      <c r="N45" s="129" t="s">
        <v>250</v>
      </c>
      <c r="O45" s="129" t="s">
        <v>40</v>
      </c>
      <c r="P45" s="129" t="s">
        <v>53</v>
      </c>
      <c r="Q45" s="129" t="s">
        <v>41</v>
      </c>
      <c r="R45" s="129" t="s">
        <v>42</v>
      </c>
      <c r="S45" s="129" t="s">
        <v>26</v>
      </c>
      <c r="T45" s="129" t="s">
        <v>33</v>
      </c>
      <c r="U45" s="129" t="s">
        <v>26</v>
      </c>
    </row>
    <row r="46" spans="1:21" ht="30">
      <c r="A46" s="128">
        <v>211</v>
      </c>
      <c r="B46" s="129" t="s">
        <v>251</v>
      </c>
      <c r="C46" s="129" t="s">
        <v>22</v>
      </c>
      <c r="D46" s="130">
        <v>40191</v>
      </c>
      <c r="E46" s="129" t="s">
        <v>246</v>
      </c>
      <c r="F46" s="129" t="s">
        <v>424</v>
      </c>
      <c r="G46" s="129" t="s">
        <v>33</v>
      </c>
      <c r="H46" s="129" t="s">
        <v>26</v>
      </c>
      <c r="I46" s="129" t="s">
        <v>1365</v>
      </c>
      <c r="J46" s="129" t="s">
        <v>252</v>
      </c>
      <c r="K46" s="129" t="s">
        <v>1366</v>
      </c>
      <c r="L46" s="129" t="s">
        <v>128</v>
      </c>
      <c r="M46" s="129" t="s">
        <v>1367</v>
      </c>
      <c r="N46" s="129" t="s">
        <v>64</v>
      </c>
      <c r="O46" s="129" t="s">
        <v>26</v>
      </c>
      <c r="P46" s="129" t="s">
        <v>86</v>
      </c>
      <c r="Q46" s="129" t="s">
        <v>1368</v>
      </c>
      <c r="R46" s="129" t="s">
        <v>42</v>
      </c>
      <c r="S46" s="129" t="s">
        <v>1232</v>
      </c>
      <c r="T46" s="129" t="s">
        <v>33</v>
      </c>
      <c r="U46" s="129" t="s">
        <v>1369</v>
      </c>
    </row>
    <row r="47" spans="1:21" ht="30">
      <c r="A47" s="128">
        <v>212</v>
      </c>
      <c r="B47" s="129" t="s">
        <v>254</v>
      </c>
      <c r="C47" s="129" t="s">
        <v>22</v>
      </c>
      <c r="D47" s="130">
        <v>40011</v>
      </c>
      <c r="E47" s="129" t="s">
        <v>246</v>
      </c>
      <c r="F47" s="129" t="s">
        <v>26</v>
      </c>
      <c r="G47" s="129" t="s">
        <v>33</v>
      </c>
      <c r="H47" s="129" t="s">
        <v>26</v>
      </c>
      <c r="I47" s="129" t="s">
        <v>255</v>
      </c>
      <c r="J47" s="129" t="s">
        <v>26</v>
      </c>
      <c r="K47" s="129" t="s">
        <v>26</v>
      </c>
      <c r="L47" s="129" t="s">
        <v>26</v>
      </c>
      <c r="M47" s="129" t="s">
        <v>253</v>
      </c>
      <c r="N47" s="129" t="s">
        <v>95</v>
      </c>
      <c r="O47" s="129" t="s">
        <v>26</v>
      </c>
      <c r="P47" s="129" t="s">
        <v>26</v>
      </c>
      <c r="Q47" s="129" t="s">
        <v>26</v>
      </c>
      <c r="R47" s="129" t="s">
        <v>42</v>
      </c>
      <c r="S47" s="129" t="s">
        <v>26</v>
      </c>
      <c r="T47" s="129" t="s">
        <v>33</v>
      </c>
      <c r="U47" s="129" t="s">
        <v>26</v>
      </c>
    </row>
    <row r="48" spans="1:21" ht="30">
      <c r="A48" s="128">
        <v>214</v>
      </c>
      <c r="B48" s="129" t="s">
        <v>256</v>
      </c>
      <c r="C48" s="129" t="s">
        <v>22</v>
      </c>
      <c r="D48" s="130">
        <v>39920</v>
      </c>
      <c r="E48" s="129" t="s">
        <v>246</v>
      </c>
      <c r="F48" s="129" t="s">
        <v>109</v>
      </c>
      <c r="G48" s="129" t="s">
        <v>25</v>
      </c>
      <c r="H48" s="129" t="s">
        <v>26</v>
      </c>
      <c r="I48" s="129" t="s">
        <v>257</v>
      </c>
      <c r="J48" s="129" t="s">
        <v>127</v>
      </c>
      <c r="K48" s="129" t="s">
        <v>258</v>
      </c>
      <c r="L48" s="129" t="s">
        <v>49</v>
      </c>
      <c r="M48" s="129" t="s">
        <v>129</v>
      </c>
      <c r="N48" s="129" t="s">
        <v>130</v>
      </c>
      <c r="O48" s="129" t="s">
        <v>26</v>
      </c>
      <c r="P48" s="129" t="s">
        <v>53</v>
      </c>
      <c r="Q48" s="129" t="s">
        <v>116</v>
      </c>
      <c r="R48" s="129" t="s">
        <v>42</v>
      </c>
      <c r="S48" s="129" t="s">
        <v>259</v>
      </c>
      <c r="T48" s="129" t="s">
        <v>33</v>
      </c>
      <c r="U48" s="129" t="s">
        <v>26</v>
      </c>
    </row>
    <row r="49" spans="1:21" ht="30">
      <c r="A49" s="128">
        <v>215</v>
      </c>
      <c r="B49" s="129" t="s">
        <v>260</v>
      </c>
      <c r="C49" s="129" t="s">
        <v>22</v>
      </c>
      <c r="D49" s="130">
        <v>39883</v>
      </c>
      <c r="E49" s="129" t="s">
        <v>246</v>
      </c>
      <c r="F49" s="129" t="s">
        <v>26</v>
      </c>
      <c r="G49" s="129" t="s">
        <v>33</v>
      </c>
      <c r="H49" s="129" t="s">
        <v>26</v>
      </c>
      <c r="I49" s="129" t="s">
        <v>261</v>
      </c>
      <c r="J49" s="129" t="s">
        <v>26</v>
      </c>
      <c r="K49" s="129" t="s">
        <v>26</v>
      </c>
      <c r="L49" s="129" t="s">
        <v>26</v>
      </c>
      <c r="M49" s="129" t="s">
        <v>262</v>
      </c>
      <c r="N49" s="129" t="s">
        <v>82</v>
      </c>
      <c r="O49" s="129" t="s">
        <v>64</v>
      </c>
      <c r="P49" s="129" t="s">
        <v>86</v>
      </c>
      <c r="Q49" s="129" t="s">
        <v>263</v>
      </c>
      <c r="R49" s="129" t="s">
        <v>42</v>
      </c>
      <c r="S49" s="129" t="s">
        <v>26</v>
      </c>
      <c r="T49" s="129" t="s">
        <v>33</v>
      </c>
      <c r="U49" s="129" t="s">
        <v>26</v>
      </c>
    </row>
    <row r="50" spans="1:21" ht="45">
      <c r="A50" s="128">
        <v>216</v>
      </c>
      <c r="B50" s="129" t="s">
        <v>264</v>
      </c>
      <c r="C50" s="129" t="s">
        <v>22</v>
      </c>
      <c r="D50" s="130">
        <v>40048</v>
      </c>
      <c r="E50" s="129" t="s">
        <v>246</v>
      </c>
      <c r="F50" s="129" t="s">
        <v>26</v>
      </c>
      <c r="G50" s="129" t="s">
        <v>33</v>
      </c>
      <c r="H50" s="129" t="s">
        <v>26</v>
      </c>
      <c r="I50" s="129" t="s">
        <v>265</v>
      </c>
      <c r="J50" s="129" t="s">
        <v>26</v>
      </c>
      <c r="K50" s="129" t="s">
        <v>26</v>
      </c>
      <c r="L50" s="129" t="s">
        <v>26</v>
      </c>
      <c r="M50" s="129" t="s">
        <v>266</v>
      </c>
      <c r="N50" s="129" t="s">
        <v>130</v>
      </c>
      <c r="O50" s="129" t="s">
        <v>26</v>
      </c>
      <c r="P50" s="129" t="s">
        <v>26</v>
      </c>
      <c r="Q50" s="129" t="s">
        <v>26</v>
      </c>
      <c r="R50" s="129" t="s">
        <v>42</v>
      </c>
      <c r="S50" s="129" t="s">
        <v>26</v>
      </c>
      <c r="T50" s="129" t="s">
        <v>33</v>
      </c>
      <c r="U50" s="129" t="s">
        <v>26</v>
      </c>
    </row>
    <row r="51" spans="1:21" ht="30">
      <c r="A51" s="128">
        <v>217</v>
      </c>
      <c r="B51" s="129" t="s">
        <v>267</v>
      </c>
      <c r="C51" s="129" t="s">
        <v>22</v>
      </c>
      <c r="D51" s="130">
        <v>39737</v>
      </c>
      <c r="E51" s="129" t="s">
        <v>246</v>
      </c>
      <c r="F51" s="129" t="s">
        <v>26</v>
      </c>
      <c r="G51" s="129" t="s">
        <v>33</v>
      </c>
      <c r="H51" s="129" t="s">
        <v>26</v>
      </c>
      <c r="I51" s="129" t="s">
        <v>268</v>
      </c>
      <c r="J51" s="129" t="s">
        <v>26</v>
      </c>
      <c r="K51" s="129" t="s">
        <v>26</v>
      </c>
      <c r="L51" s="129" t="s">
        <v>26</v>
      </c>
      <c r="M51" s="129" t="s">
        <v>86</v>
      </c>
      <c r="N51" s="129" t="s">
        <v>269</v>
      </c>
      <c r="O51" s="129" t="s">
        <v>40</v>
      </c>
      <c r="P51" s="129" t="s">
        <v>38</v>
      </c>
      <c r="Q51" s="129" t="s">
        <v>262</v>
      </c>
      <c r="R51" s="129" t="s">
        <v>42</v>
      </c>
      <c r="S51" s="129" t="s">
        <v>26</v>
      </c>
      <c r="T51" s="129" t="s">
        <v>33</v>
      </c>
      <c r="U51" s="129" t="s">
        <v>26</v>
      </c>
    </row>
    <row r="52" spans="1:21" ht="45">
      <c r="A52" s="128">
        <v>218</v>
      </c>
      <c r="B52" s="129" t="s">
        <v>270</v>
      </c>
      <c r="C52" s="129" t="s">
        <v>22</v>
      </c>
      <c r="D52" s="130">
        <v>39581</v>
      </c>
      <c r="E52" s="129" t="s">
        <v>246</v>
      </c>
      <c r="F52" s="129" t="s">
        <v>271</v>
      </c>
      <c r="G52" s="129" t="s">
        <v>33</v>
      </c>
      <c r="H52" s="129" t="s">
        <v>26</v>
      </c>
      <c r="I52" s="129" t="s">
        <v>272</v>
      </c>
      <c r="J52" s="129" t="s">
        <v>273</v>
      </c>
      <c r="K52" s="129" t="s">
        <v>26</v>
      </c>
      <c r="L52" s="129" t="s">
        <v>61</v>
      </c>
      <c r="M52" s="129" t="s">
        <v>274</v>
      </c>
      <c r="N52" s="129" t="s">
        <v>224</v>
      </c>
      <c r="O52" s="129" t="s">
        <v>64</v>
      </c>
      <c r="P52" s="129" t="s">
        <v>62</v>
      </c>
      <c r="Q52" s="129" t="s">
        <v>275</v>
      </c>
      <c r="R52" s="129" t="s">
        <v>42</v>
      </c>
      <c r="S52" s="129" t="s">
        <v>276</v>
      </c>
      <c r="T52" s="129" t="s">
        <v>33</v>
      </c>
      <c r="U52" s="129" t="s">
        <v>26</v>
      </c>
    </row>
    <row r="53" spans="1:21" ht="45">
      <c r="A53" s="128">
        <v>219</v>
      </c>
      <c r="B53" s="129" t="s">
        <v>277</v>
      </c>
      <c r="C53" s="129" t="s">
        <v>22</v>
      </c>
      <c r="D53" s="130">
        <v>39543</v>
      </c>
      <c r="E53" s="129" t="s">
        <v>246</v>
      </c>
      <c r="F53" s="129" t="s">
        <v>26</v>
      </c>
      <c r="G53" s="129" t="s">
        <v>33</v>
      </c>
      <c r="H53" s="129" t="s">
        <v>26</v>
      </c>
      <c r="I53" s="129" t="s">
        <v>278</v>
      </c>
      <c r="J53" s="129" t="s">
        <v>26</v>
      </c>
      <c r="K53" s="129" t="s">
        <v>26</v>
      </c>
      <c r="L53" s="129" t="s">
        <v>26</v>
      </c>
      <c r="M53" s="129" t="s">
        <v>212</v>
      </c>
      <c r="N53" s="129" t="s">
        <v>130</v>
      </c>
      <c r="O53" s="129" t="s">
        <v>26</v>
      </c>
      <c r="P53" s="129" t="s">
        <v>41</v>
      </c>
      <c r="Q53" s="129" t="s">
        <v>26</v>
      </c>
      <c r="R53" s="129" t="s">
        <v>42</v>
      </c>
      <c r="S53" s="129" t="s">
        <v>279</v>
      </c>
      <c r="T53" s="129" t="s">
        <v>33</v>
      </c>
      <c r="U53" s="129" t="s">
        <v>26</v>
      </c>
    </row>
    <row r="54" spans="1:21" ht="45">
      <c r="A54" s="128">
        <v>220</v>
      </c>
      <c r="B54" s="129" t="s">
        <v>280</v>
      </c>
      <c r="C54" s="129" t="s">
        <v>22</v>
      </c>
      <c r="D54" s="130">
        <v>39722</v>
      </c>
      <c r="E54" s="129" t="s">
        <v>246</v>
      </c>
      <c r="F54" s="129" t="s">
        <v>26</v>
      </c>
      <c r="G54" s="129" t="s">
        <v>33</v>
      </c>
      <c r="H54" s="129" t="s">
        <v>26</v>
      </c>
      <c r="I54" s="129" t="s">
        <v>281</v>
      </c>
      <c r="J54" s="129" t="s">
        <v>26</v>
      </c>
      <c r="K54" s="129" t="s">
        <v>26</v>
      </c>
      <c r="L54" s="129" t="s">
        <v>26</v>
      </c>
      <c r="M54" s="129" t="s">
        <v>26</v>
      </c>
      <c r="N54" s="129" t="s">
        <v>282</v>
      </c>
      <c r="O54" s="129" t="s">
        <v>26</v>
      </c>
      <c r="P54" s="129" t="s">
        <v>26</v>
      </c>
      <c r="Q54" s="129" t="s">
        <v>26</v>
      </c>
      <c r="R54" s="129" t="s">
        <v>42</v>
      </c>
      <c r="S54" s="129" t="s">
        <v>26</v>
      </c>
      <c r="T54" s="129" t="s">
        <v>33</v>
      </c>
      <c r="U54" s="129" t="s">
        <v>26</v>
      </c>
    </row>
    <row r="55" spans="1:21" ht="30">
      <c r="A55" s="128">
        <v>221</v>
      </c>
      <c r="B55" s="129" t="s">
        <v>1656</v>
      </c>
      <c r="C55" s="129" t="s">
        <v>22</v>
      </c>
      <c r="D55" s="130">
        <v>39686</v>
      </c>
      <c r="E55" s="129" t="s">
        <v>246</v>
      </c>
      <c r="F55" s="129" t="s">
        <v>26</v>
      </c>
      <c r="G55" s="129" t="s">
        <v>33</v>
      </c>
      <c r="H55" s="129" t="s">
        <v>26</v>
      </c>
      <c r="I55" s="129" t="s">
        <v>283</v>
      </c>
      <c r="J55" s="129" t="s">
        <v>26</v>
      </c>
      <c r="K55" s="129" t="s">
        <v>26</v>
      </c>
      <c r="L55" s="129" t="s">
        <v>26</v>
      </c>
      <c r="M55" s="129" t="s">
        <v>86</v>
      </c>
      <c r="N55" s="129" t="s">
        <v>284</v>
      </c>
      <c r="O55" s="129" t="s">
        <v>26</v>
      </c>
      <c r="P55" s="129" t="s">
        <v>26</v>
      </c>
      <c r="Q55" s="129" t="s">
        <v>26</v>
      </c>
      <c r="R55" s="129" t="s">
        <v>285</v>
      </c>
      <c r="S55" s="129" t="s">
        <v>26</v>
      </c>
      <c r="T55" s="129" t="s">
        <v>33</v>
      </c>
      <c r="U55" s="129" t="s">
        <v>26</v>
      </c>
    </row>
    <row r="56" spans="1:21" ht="30">
      <c r="A56" s="128">
        <v>222</v>
      </c>
      <c r="B56" s="129" t="s">
        <v>286</v>
      </c>
      <c r="C56" s="129" t="s">
        <v>22</v>
      </c>
      <c r="D56" s="130">
        <v>39491</v>
      </c>
      <c r="E56" s="129" t="s">
        <v>246</v>
      </c>
      <c r="F56" s="129" t="s">
        <v>26</v>
      </c>
      <c r="G56" s="129" t="s">
        <v>33</v>
      </c>
      <c r="H56" s="129" t="s">
        <v>26</v>
      </c>
      <c r="I56" s="129" t="s">
        <v>287</v>
      </c>
      <c r="J56" s="129" t="s">
        <v>26</v>
      </c>
      <c r="K56" s="129" t="s">
        <v>26</v>
      </c>
      <c r="L56" s="129" t="s">
        <v>26</v>
      </c>
      <c r="M56" s="129" t="s">
        <v>288</v>
      </c>
      <c r="N56" s="129" t="s">
        <v>193</v>
      </c>
      <c r="O56" s="129" t="s">
        <v>26</v>
      </c>
      <c r="P56" s="129" t="s">
        <v>26</v>
      </c>
      <c r="Q56" s="129" t="s">
        <v>26</v>
      </c>
      <c r="R56" s="129" t="s">
        <v>42</v>
      </c>
      <c r="S56" s="129" t="s">
        <v>26</v>
      </c>
      <c r="T56" s="129" t="s">
        <v>33</v>
      </c>
      <c r="U56" s="129" t="s">
        <v>26</v>
      </c>
    </row>
    <row r="57" spans="1:21" ht="45">
      <c r="A57" s="128">
        <v>223</v>
      </c>
      <c r="B57" s="129" t="s">
        <v>289</v>
      </c>
      <c r="C57" s="129" t="s">
        <v>22</v>
      </c>
      <c r="D57" s="130">
        <v>39650</v>
      </c>
      <c r="E57" s="129" t="s">
        <v>246</v>
      </c>
      <c r="F57" s="129" t="s">
        <v>26</v>
      </c>
      <c r="G57" s="129" t="s">
        <v>33</v>
      </c>
      <c r="H57" s="129" t="s">
        <v>26</v>
      </c>
      <c r="I57" s="129" t="s">
        <v>290</v>
      </c>
      <c r="J57" s="129" t="s">
        <v>26</v>
      </c>
      <c r="K57" s="129" t="s">
        <v>26</v>
      </c>
      <c r="L57" s="129" t="s">
        <v>26</v>
      </c>
      <c r="M57" s="129" t="s">
        <v>291</v>
      </c>
      <c r="N57" s="129" t="s">
        <v>64</v>
      </c>
      <c r="O57" s="129" t="s">
        <v>26</v>
      </c>
      <c r="P57" s="129" t="s">
        <v>65</v>
      </c>
      <c r="Q57" s="129" t="s">
        <v>292</v>
      </c>
      <c r="R57" s="129" t="s">
        <v>42</v>
      </c>
      <c r="S57" s="129" t="s">
        <v>293</v>
      </c>
      <c r="T57" s="129" t="s">
        <v>33</v>
      </c>
      <c r="U57" s="129" t="s">
        <v>26</v>
      </c>
    </row>
    <row r="58" spans="1:21" ht="30">
      <c r="A58" s="128">
        <v>224</v>
      </c>
      <c r="B58" s="129" t="s">
        <v>1657</v>
      </c>
      <c r="C58" s="129" t="s">
        <v>22</v>
      </c>
      <c r="D58" s="130">
        <v>39687</v>
      </c>
      <c r="E58" s="129" t="s">
        <v>246</v>
      </c>
      <c r="F58" s="129" t="s">
        <v>26</v>
      </c>
      <c r="G58" s="129" t="s">
        <v>33</v>
      </c>
      <c r="H58" s="129" t="s">
        <v>26</v>
      </c>
      <c r="I58" s="129" t="s">
        <v>294</v>
      </c>
      <c r="J58" s="129" t="s">
        <v>26</v>
      </c>
      <c r="K58" s="129" t="s">
        <v>26</v>
      </c>
      <c r="L58" s="129" t="s">
        <v>26</v>
      </c>
      <c r="M58" s="129" t="s">
        <v>211</v>
      </c>
      <c r="N58" s="129" t="s">
        <v>269</v>
      </c>
      <c r="O58" s="129" t="s">
        <v>40</v>
      </c>
      <c r="P58" s="129" t="s">
        <v>38</v>
      </c>
      <c r="Q58" s="129" t="s">
        <v>70</v>
      </c>
      <c r="R58" s="129" t="s">
        <v>42</v>
      </c>
      <c r="S58" s="129" t="s">
        <v>295</v>
      </c>
      <c r="T58" s="129" t="s">
        <v>33</v>
      </c>
      <c r="U58" s="129" t="s">
        <v>26</v>
      </c>
    </row>
    <row r="59" spans="1:21" ht="30">
      <c r="A59" s="128">
        <v>225</v>
      </c>
      <c r="B59" s="129" t="s">
        <v>296</v>
      </c>
      <c r="C59" s="129" t="s">
        <v>22</v>
      </c>
      <c r="D59" s="130">
        <v>39354</v>
      </c>
      <c r="E59" s="129" t="s">
        <v>246</v>
      </c>
      <c r="F59" s="129" t="s">
        <v>297</v>
      </c>
      <c r="G59" s="129" t="s">
        <v>33</v>
      </c>
      <c r="H59" s="129" t="s">
        <v>26</v>
      </c>
      <c r="I59" s="129" t="s">
        <v>298</v>
      </c>
      <c r="J59" s="129" t="s">
        <v>299</v>
      </c>
      <c r="K59" s="129" t="s">
        <v>300</v>
      </c>
      <c r="L59" s="129" t="s">
        <v>26</v>
      </c>
      <c r="M59" s="129" t="s">
        <v>38</v>
      </c>
      <c r="N59" s="129" t="s">
        <v>301</v>
      </c>
      <c r="O59" s="129" t="s">
        <v>302</v>
      </c>
      <c r="P59" s="129" t="s">
        <v>116</v>
      </c>
      <c r="Q59" s="129" t="s">
        <v>26</v>
      </c>
      <c r="R59" s="129" t="s">
        <v>303</v>
      </c>
      <c r="S59" s="129" t="s">
        <v>26</v>
      </c>
      <c r="T59" s="129" t="s">
        <v>33</v>
      </c>
      <c r="U59" s="129" t="s">
        <v>26</v>
      </c>
    </row>
    <row r="60" spans="1:21" ht="30">
      <c r="A60" s="128">
        <v>226</v>
      </c>
      <c r="B60" s="129" t="s">
        <v>304</v>
      </c>
      <c r="C60" s="129" t="s">
        <v>22</v>
      </c>
      <c r="D60" s="130">
        <v>39092</v>
      </c>
      <c r="E60" s="129" t="s">
        <v>246</v>
      </c>
      <c r="F60" s="129" t="s">
        <v>26</v>
      </c>
      <c r="G60" s="129" t="s">
        <v>33</v>
      </c>
      <c r="H60" s="129" t="s">
        <v>26</v>
      </c>
      <c r="I60" s="129" t="s">
        <v>305</v>
      </c>
      <c r="J60" s="129" t="s">
        <v>26</v>
      </c>
      <c r="K60" s="129" t="s">
        <v>26</v>
      </c>
      <c r="L60" s="129" t="s">
        <v>26</v>
      </c>
      <c r="M60" s="129" t="s">
        <v>306</v>
      </c>
      <c r="N60" s="129" t="s">
        <v>224</v>
      </c>
      <c r="O60" s="129" t="s">
        <v>64</v>
      </c>
      <c r="P60" s="129" t="s">
        <v>83</v>
      </c>
      <c r="Q60" s="129" t="s">
        <v>106</v>
      </c>
      <c r="R60" s="129" t="s">
        <v>42</v>
      </c>
      <c r="S60" s="129" t="s">
        <v>26</v>
      </c>
      <c r="T60" s="129" t="s">
        <v>33</v>
      </c>
      <c r="U60" s="129" t="s">
        <v>26</v>
      </c>
    </row>
    <row r="61" spans="1:21" ht="45">
      <c r="A61" s="128">
        <v>227</v>
      </c>
      <c r="B61" s="129" t="s">
        <v>307</v>
      </c>
      <c r="C61" s="129" t="s">
        <v>22</v>
      </c>
      <c r="D61" s="130">
        <v>39994</v>
      </c>
      <c r="E61" s="129" t="s">
        <v>246</v>
      </c>
      <c r="F61" s="129" t="s">
        <v>26</v>
      </c>
      <c r="G61" s="129" t="s">
        <v>33</v>
      </c>
      <c r="H61" s="129" t="s">
        <v>26</v>
      </c>
      <c r="I61" s="129" t="s">
        <v>308</v>
      </c>
      <c r="J61" s="129" t="s">
        <v>26</v>
      </c>
      <c r="K61" s="129" t="s">
        <v>26</v>
      </c>
      <c r="L61" s="129" t="s">
        <v>26</v>
      </c>
      <c r="M61" s="129" t="s">
        <v>62</v>
      </c>
      <c r="N61" s="129" t="s">
        <v>309</v>
      </c>
      <c r="O61" s="129" t="s">
        <v>52</v>
      </c>
      <c r="P61" s="129" t="s">
        <v>116</v>
      </c>
      <c r="Q61" s="129" t="s">
        <v>41</v>
      </c>
      <c r="R61" s="129" t="s">
        <v>42</v>
      </c>
      <c r="S61" s="129" t="s">
        <v>310</v>
      </c>
      <c r="T61" s="129" t="s">
        <v>33</v>
      </c>
      <c r="U61" s="129" t="s">
        <v>26</v>
      </c>
    </row>
    <row r="62" spans="1:21" ht="60">
      <c r="A62" s="128">
        <v>228</v>
      </c>
      <c r="B62" s="129" t="s">
        <v>311</v>
      </c>
      <c r="C62" s="129" t="s">
        <v>22</v>
      </c>
      <c r="D62" s="130">
        <v>39884</v>
      </c>
      <c r="E62" s="129" t="s">
        <v>246</v>
      </c>
      <c r="F62" s="129" t="s">
        <v>26</v>
      </c>
      <c r="G62" s="129" t="s">
        <v>33</v>
      </c>
      <c r="H62" s="129" t="s">
        <v>26</v>
      </c>
      <c r="I62" s="129" t="s">
        <v>312</v>
      </c>
      <c r="J62" s="129" t="s">
        <v>26</v>
      </c>
      <c r="K62" s="129" t="s">
        <v>26</v>
      </c>
      <c r="L62" s="129" t="s">
        <v>26</v>
      </c>
      <c r="M62" s="129" t="s">
        <v>26</v>
      </c>
      <c r="N62" s="129" t="s">
        <v>313</v>
      </c>
      <c r="O62" s="129" t="s">
        <v>52</v>
      </c>
      <c r="P62" s="129" t="s">
        <v>26</v>
      </c>
      <c r="Q62" s="129" t="s">
        <v>26</v>
      </c>
      <c r="R62" s="129" t="s">
        <v>42</v>
      </c>
      <c r="S62" s="129" t="s">
        <v>314</v>
      </c>
      <c r="T62" s="129" t="s">
        <v>33</v>
      </c>
      <c r="U62" s="129" t="s">
        <v>26</v>
      </c>
    </row>
    <row r="63" spans="1:21" ht="45">
      <c r="A63" s="128">
        <v>229</v>
      </c>
      <c r="B63" s="129" t="s">
        <v>1619</v>
      </c>
      <c r="C63" s="129" t="s">
        <v>22</v>
      </c>
      <c r="D63" s="130">
        <v>39741</v>
      </c>
      <c r="E63" s="129" t="s">
        <v>246</v>
      </c>
      <c r="F63" s="129" t="s">
        <v>315</v>
      </c>
      <c r="G63" s="129" t="s">
        <v>33</v>
      </c>
      <c r="H63" s="129" t="s">
        <v>26</v>
      </c>
      <c r="I63" s="129" t="s">
        <v>316</v>
      </c>
      <c r="J63" s="129" t="s">
        <v>317</v>
      </c>
      <c r="K63" s="129" t="s">
        <v>318</v>
      </c>
      <c r="L63" s="129" t="s">
        <v>128</v>
      </c>
      <c r="M63" s="129" t="s">
        <v>41</v>
      </c>
      <c r="N63" s="129" t="s">
        <v>319</v>
      </c>
      <c r="O63" s="129" t="s">
        <v>320</v>
      </c>
      <c r="P63" s="129" t="s">
        <v>53</v>
      </c>
      <c r="Q63" s="129" t="s">
        <v>41</v>
      </c>
      <c r="R63" s="129" t="s">
        <v>321</v>
      </c>
      <c r="S63" s="129" t="s">
        <v>322</v>
      </c>
      <c r="T63" s="129" t="s">
        <v>33</v>
      </c>
      <c r="U63" s="129" t="s">
        <v>26</v>
      </c>
    </row>
    <row r="64" spans="1:21" ht="30">
      <c r="A64" s="128">
        <v>230</v>
      </c>
      <c r="B64" s="129" t="s">
        <v>323</v>
      </c>
      <c r="C64" s="129" t="s">
        <v>22</v>
      </c>
      <c r="D64" s="130">
        <v>40029</v>
      </c>
      <c r="E64" s="129" t="s">
        <v>246</v>
      </c>
      <c r="F64" s="129" t="s">
        <v>26</v>
      </c>
      <c r="G64" s="129" t="s">
        <v>33</v>
      </c>
      <c r="H64" s="129" t="s">
        <v>26</v>
      </c>
      <c r="I64" s="129" t="s">
        <v>324</v>
      </c>
      <c r="J64" s="129" t="s">
        <v>26</v>
      </c>
      <c r="K64" s="129" t="s">
        <v>26</v>
      </c>
      <c r="L64" s="129" t="s">
        <v>26</v>
      </c>
      <c r="M64" s="129" t="s">
        <v>325</v>
      </c>
      <c r="N64" s="129" t="s">
        <v>326</v>
      </c>
      <c r="O64" s="129" t="s">
        <v>26</v>
      </c>
      <c r="P64" s="129" t="s">
        <v>54</v>
      </c>
      <c r="Q64" s="129" t="s">
        <v>93</v>
      </c>
      <c r="R64" s="129" t="s">
        <v>321</v>
      </c>
      <c r="S64" s="129" t="s">
        <v>327</v>
      </c>
      <c r="T64" s="129" t="s">
        <v>33</v>
      </c>
      <c r="U64" s="129" t="s">
        <v>26</v>
      </c>
    </row>
    <row r="65" spans="1:21" ht="30">
      <c r="A65" s="128">
        <v>231</v>
      </c>
      <c r="B65" s="129" t="s">
        <v>328</v>
      </c>
      <c r="C65" s="129" t="s">
        <v>22</v>
      </c>
      <c r="D65" s="130">
        <v>39731</v>
      </c>
      <c r="E65" s="129" t="s">
        <v>246</v>
      </c>
      <c r="F65" s="129" t="s">
        <v>26</v>
      </c>
      <c r="G65" s="129" t="s">
        <v>33</v>
      </c>
      <c r="H65" s="129" t="s">
        <v>26</v>
      </c>
      <c r="I65" s="129" t="s">
        <v>329</v>
      </c>
      <c r="J65" s="129" t="s">
        <v>26</v>
      </c>
      <c r="K65" s="129" t="s">
        <v>26</v>
      </c>
      <c r="L65" s="129" t="s">
        <v>26</v>
      </c>
      <c r="M65" s="129" t="s">
        <v>86</v>
      </c>
      <c r="N65" s="129" t="s">
        <v>238</v>
      </c>
      <c r="O65" s="129" t="s">
        <v>64</v>
      </c>
      <c r="P65" s="129" t="s">
        <v>26</v>
      </c>
      <c r="Q65" s="129" t="s">
        <v>26</v>
      </c>
      <c r="R65" s="129" t="s">
        <v>42</v>
      </c>
      <c r="S65" s="129" t="s">
        <v>26</v>
      </c>
      <c r="T65" s="129" t="s">
        <v>33</v>
      </c>
      <c r="U65" s="129" t="s">
        <v>26</v>
      </c>
    </row>
    <row r="66" spans="1:21" ht="45">
      <c r="A66" s="128">
        <v>232</v>
      </c>
      <c r="B66" s="129" t="s">
        <v>330</v>
      </c>
      <c r="C66" s="129" t="s">
        <v>22</v>
      </c>
      <c r="D66" s="130">
        <v>39569</v>
      </c>
      <c r="E66" s="129" t="s">
        <v>246</v>
      </c>
      <c r="F66" s="129" t="s">
        <v>183</v>
      </c>
      <c r="G66" s="129" t="s">
        <v>33</v>
      </c>
      <c r="H66" s="129" t="s">
        <v>26</v>
      </c>
      <c r="I66" s="129" t="s">
        <v>331</v>
      </c>
      <c r="J66" s="129" t="s">
        <v>332</v>
      </c>
      <c r="K66" s="129" t="s">
        <v>333</v>
      </c>
      <c r="L66" s="129" t="s">
        <v>128</v>
      </c>
      <c r="M66" s="129" t="s">
        <v>93</v>
      </c>
      <c r="N66" s="129" t="s">
        <v>130</v>
      </c>
      <c r="O66" s="129" t="s">
        <v>26</v>
      </c>
      <c r="P66" s="129" t="s">
        <v>53</v>
      </c>
      <c r="Q66" s="129" t="s">
        <v>38</v>
      </c>
      <c r="R66" s="129" t="s">
        <v>42</v>
      </c>
      <c r="S66" s="129" t="s">
        <v>334</v>
      </c>
      <c r="T66" s="129" t="s">
        <v>33</v>
      </c>
      <c r="U66" s="129" t="s">
        <v>26</v>
      </c>
    </row>
    <row r="67" spans="1:21" ht="30">
      <c r="A67" s="128">
        <v>234</v>
      </c>
      <c r="B67" s="129" t="s">
        <v>335</v>
      </c>
      <c r="C67" s="129" t="s">
        <v>22</v>
      </c>
      <c r="D67" s="130">
        <v>40008</v>
      </c>
      <c r="E67" s="129" t="s">
        <v>246</v>
      </c>
      <c r="F67" s="129" t="s">
        <v>336</v>
      </c>
      <c r="G67" s="129" t="s">
        <v>33</v>
      </c>
      <c r="H67" s="129" t="s">
        <v>26</v>
      </c>
      <c r="I67" s="129" t="s">
        <v>337</v>
      </c>
      <c r="J67" s="129" t="s">
        <v>338</v>
      </c>
      <c r="K67" s="129" t="s">
        <v>339</v>
      </c>
      <c r="L67" s="129" t="s">
        <v>26</v>
      </c>
      <c r="M67" s="129" t="s">
        <v>340</v>
      </c>
      <c r="N67" s="129" t="s">
        <v>341</v>
      </c>
      <c r="O67" s="129" t="s">
        <v>26</v>
      </c>
      <c r="P67" s="129" t="s">
        <v>138</v>
      </c>
      <c r="Q67" s="129" t="s">
        <v>26</v>
      </c>
      <c r="R67" s="129" t="s">
        <v>42</v>
      </c>
      <c r="S67" s="129" t="s">
        <v>26</v>
      </c>
      <c r="T67" s="129" t="s">
        <v>33</v>
      </c>
      <c r="U67" s="129" t="s">
        <v>26</v>
      </c>
    </row>
    <row r="68" spans="1:21" ht="45">
      <c r="A68" s="128">
        <v>235</v>
      </c>
      <c r="B68" s="129" t="s">
        <v>342</v>
      </c>
      <c r="C68" s="129" t="s">
        <v>22</v>
      </c>
      <c r="D68" s="130">
        <v>39826</v>
      </c>
      <c r="E68" s="129" t="s">
        <v>246</v>
      </c>
      <c r="F68" s="129" t="s">
        <v>26</v>
      </c>
      <c r="G68" s="129" t="s">
        <v>33</v>
      </c>
      <c r="H68" s="129" t="s">
        <v>26</v>
      </c>
      <c r="I68" s="129" t="s">
        <v>343</v>
      </c>
      <c r="J68" s="129" t="s">
        <v>26</v>
      </c>
      <c r="K68" s="129" t="s">
        <v>26</v>
      </c>
      <c r="L68" s="129" t="s">
        <v>26</v>
      </c>
      <c r="M68" s="129" t="s">
        <v>32</v>
      </c>
      <c r="N68" s="129" t="s">
        <v>40</v>
      </c>
      <c r="O68" s="129" t="s">
        <v>26</v>
      </c>
      <c r="P68" s="129" t="s">
        <v>41</v>
      </c>
      <c r="Q68" s="129" t="s">
        <v>50</v>
      </c>
      <c r="R68" s="129" t="s">
        <v>42</v>
      </c>
      <c r="S68" s="129" t="s">
        <v>344</v>
      </c>
      <c r="T68" s="129" t="s">
        <v>33</v>
      </c>
      <c r="U68" s="129" t="s">
        <v>26</v>
      </c>
    </row>
    <row r="69" spans="1:21" ht="30">
      <c r="A69" s="128">
        <v>236</v>
      </c>
      <c r="B69" s="129" t="s">
        <v>1343</v>
      </c>
      <c r="C69" s="129" t="s">
        <v>22</v>
      </c>
      <c r="D69" s="130">
        <v>40095</v>
      </c>
      <c r="E69" s="129" t="s">
        <v>246</v>
      </c>
      <c r="F69" s="129" t="s">
        <v>297</v>
      </c>
      <c r="G69" s="129" t="s">
        <v>25</v>
      </c>
      <c r="H69" s="129" t="s">
        <v>26</v>
      </c>
      <c r="I69" s="129" t="s">
        <v>1344</v>
      </c>
      <c r="J69" s="129" t="s">
        <v>345</v>
      </c>
      <c r="K69" s="129" t="s">
        <v>1345</v>
      </c>
      <c r="L69" s="129" t="s">
        <v>128</v>
      </c>
      <c r="M69" s="129" t="s">
        <v>26</v>
      </c>
      <c r="N69" s="129" t="s">
        <v>82</v>
      </c>
      <c r="O69" s="129" t="s">
        <v>26</v>
      </c>
      <c r="P69" s="129" t="s">
        <v>54</v>
      </c>
      <c r="Q69" s="129" t="s">
        <v>26</v>
      </c>
      <c r="R69" s="129" t="s">
        <v>42</v>
      </c>
      <c r="S69" s="129" t="s">
        <v>1346</v>
      </c>
      <c r="T69" s="129" t="s">
        <v>33</v>
      </c>
      <c r="U69" s="129" t="s">
        <v>26</v>
      </c>
    </row>
    <row r="70" spans="1:21" ht="30">
      <c r="A70" s="128">
        <v>237</v>
      </c>
      <c r="B70" s="129" t="s">
        <v>346</v>
      </c>
      <c r="C70" s="129" t="s">
        <v>22</v>
      </c>
      <c r="D70" s="130">
        <v>39599</v>
      </c>
      <c r="E70" s="129" t="s">
        <v>246</v>
      </c>
      <c r="F70" s="129" t="s">
        <v>26</v>
      </c>
      <c r="G70" s="129" t="s">
        <v>33</v>
      </c>
      <c r="H70" s="129" t="s">
        <v>26</v>
      </c>
      <c r="I70" s="129" t="s">
        <v>347</v>
      </c>
      <c r="J70" s="129" t="s">
        <v>26</v>
      </c>
      <c r="K70" s="129" t="s">
        <v>26</v>
      </c>
      <c r="L70" s="129" t="s">
        <v>26</v>
      </c>
      <c r="M70" s="129" t="s">
        <v>38</v>
      </c>
      <c r="N70" s="129" t="s">
        <v>348</v>
      </c>
      <c r="O70" s="129" t="s">
        <v>64</v>
      </c>
      <c r="P70" s="129" t="s">
        <v>83</v>
      </c>
      <c r="Q70" s="129" t="s">
        <v>106</v>
      </c>
      <c r="R70" s="129" t="s">
        <v>42</v>
      </c>
      <c r="S70" s="129" t="s">
        <v>349</v>
      </c>
      <c r="T70" s="129" t="s">
        <v>33</v>
      </c>
      <c r="U70" s="129" t="s">
        <v>26</v>
      </c>
    </row>
    <row r="71" spans="1:21" ht="45">
      <c r="A71" s="128">
        <v>239</v>
      </c>
      <c r="B71" s="129" t="s">
        <v>350</v>
      </c>
      <c r="C71" s="129" t="s">
        <v>22</v>
      </c>
      <c r="D71" s="130">
        <v>39496</v>
      </c>
      <c r="E71" s="129" t="s">
        <v>246</v>
      </c>
      <c r="F71" s="129" t="s">
        <v>26</v>
      </c>
      <c r="G71" s="129" t="s">
        <v>33</v>
      </c>
      <c r="H71" s="129" t="s">
        <v>26</v>
      </c>
      <c r="I71" s="129" t="s">
        <v>351</v>
      </c>
      <c r="J71" s="129" t="s">
        <v>26</v>
      </c>
      <c r="K71" s="129" t="s">
        <v>26</v>
      </c>
      <c r="L71" s="129" t="s">
        <v>26</v>
      </c>
      <c r="M71" s="129" t="s">
        <v>41</v>
      </c>
      <c r="N71" s="129" t="s">
        <v>352</v>
      </c>
      <c r="O71" s="129" t="s">
        <v>26</v>
      </c>
      <c r="P71" s="129" t="s">
        <v>26</v>
      </c>
      <c r="Q71" s="129" t="s">
        <v>26</v>
      </c>
      <c r="R71" s="129" t="s">
        <v>42</v>
      </c>
      <c r="S71" s="129" t="s">
        <v>26</v>
      </c>
      <c r="T71" s="129" t="s">
        <v>33</v>
      </c>
      <c r="U71" s="129" t="s">
        <v>26</v>
      </c>
    </row>
    <row r="72" spans="1:21" ht="45">
      <c r="A72" s="128">
        <v>240</v>
      </c>
      <c r="B72" s="129" t="s">
        <v>353</v>
      </c>
      <c r="C72" s="129" t="s">
        <v>22</v>
      </c>
      <c r="D72" s="130">
        <v>40081</v>
      </c>
      <c r="E72" s="129" t="s">
        <v>246</v>
      </c>
      <c r="F72" s="129" t="s">
        <v>26</v>
      </c>
      <c r="G72" s="129" t="s">
        <v>33</v>
      </c>
      <c r="H72" s="129" t="s">
        <v>26</v>
      </c>
      <c r="I72" s="129" t="s">
        <v>354</v>
      </c>
      <c r="J72" s="129" t="s">
        <v>26</v>
      </c>
      <c r="K72" s="129" t="s">
        <v>26</v>
      </c>
      <c r="L72" s="129" t="s">
        <v>26</v>
      </c>
      <c r="M72" s="129" t="s">
        <v>355</v>
      </c>
      <c r="N72" s="129" t="s">
        <v>356</v>
      </c>
      <c r="O72" s="129" t="s">
        <v>64</v>
      </c>
      <c r="P72" s="129" t="s">
        <v>38</v>
      </c>
      <c r="Q72" s="129" t="s">
        <v>357</v>
      </c>
      <c r="R72" s="129" t="s">
        <v>42</v>
      </c>
      <c r="S72" s="129" t="s">
        <v>358</v>
      </c>
      <c r="T72" s="129" t="s">
        <v>33</v>
      </c>
      <c r="U72" s="129" t="s">
        <v>26</v>
      </c>
    </row>
    <row r="73" spans="1:21" ht="45">
      <c r="A73" s="128">
        <v>241</v>
      </c>
      <c r="B73" s="129" t="s">
        <v>359</v>
      </c>
      <c r="C73" s="129" t="s">
        <v>22</v>
      </c>
      <c r="D73" s="130">
        <v>39980</v>
      </c>
      <c r="E73" s="129" t="s">
        <v>246</v>
      </c>
      <c r="F73" s="129" t="s">
        <v>26</v>
      </c>
      <c r="G73" s="129" t="s">
        <v>33</v>
      </c>
      <c r="H73" s="129" t="s">
        <v>26</v>
      </c>
      <c r="I73" s="129" t="s">
        <v>360</v>
      </c>
      <c r="J73" s="129" t="s">
        <v>26</v>
      </c>
      <c r="K73" s="129" t="s">
        <v>26</v>
      </c>
      <c r="L73" s="129" t="s">
        <v>26</v>
      </c>
      <c r="M73" s="129" t="s">
        <v>361</v>
      </c>
      <c r="N73" s="129" t="s">
        <v>362</v>
      </c>
      <c r="O73" s="129" t="s">
        <v>363</v>
      </c>
      <c r="P73" s="129" t="s">
        <v>53</v>
      </c>
      <c r="Q73" s="129" t="s">
        <v>38</v>
      </c>
      <c r="R73" s="129" t="s">
        <v>321</v>
      </c>
      <c r="S73" s="129" t="s">
        <v>364</v>
      </c>
      <c r="T73" s="129" t="s">
        <v>33</v>
      </c>
      <c r="U73" s="129" t="s">
        <v>26</v>
      </c>
    </row>
    <row r="74" spans="1:21" ht="45">
      <c r="A74" s="128">
        <v>242</v>
      </c>
      <c r="B74" s="129" t="s">
        <v>1658</v>
      </c>
      <c r="C74" s="129" t="s">
        <v>22</v>
      </c>
      <c r="D74" s="130">
        <v>39463</v>
      </c>
      <c r="E74" s="129" t="s">
        <v>246</v>
      </c>
      <c r="F74" s="129" t="s">
        <v>26</v>
      </c>
      <c r="G74" s="129" t="s">
        <v>33</v>
      </c>
      <c r="H74" s="129" t="s">
        <v>26</v>
      </c>
      <c r="I74" s="129" t="s">
        <v>365</v>
      </c>
      <c r="J74" s="129" t="s">
        <v>26</v>
      </c>
      <c r="K74" s="129" t="s">
        <v>26</v>
      </c>
      <c r="L74" s="129" t="s">
        <v>26</v>
      </c>
      <c r="M74" s="129" t="s">
        <v>274</v>
      </c>
      <c r="N74" s="129" t="s">
        <v>366</v>
      </c>
      <c r="O74" s="129" t="s">
        <v>26</v>
      </c>
      <c r="P74" s="129" t="s">
        <v>26</v>
      </c>
      <c r="Q74" s="129" t="s">
        <v>367</v>
      </c>
      <c r="R74" s="129" t="s">
        <v>42</v>
      </c>
      <c r="S74" s="129" t="s">
        <v>368</v>
      </c>
      <c r="T74" s="129" t="s">
        <v>33</v>
      </c>
      <c r="U74" s="129" t="s">
        <v>26</v>
      </c>
    </row>
    <row r="75" spans="1:21" ht="30">
      <c r="A75" s="128">
        <v>243</v>
      </c>
      <c r="B75" s="129" t="s">
        <v>369</v>
      </c>
      <c r="C75" s="129" t="s">
        <v>22</v>
      </c>
      <c r="D75" s="130">
        <v>40121</v>
      </c>
      <c r="E75" s="129" t="s">
        <v>246</v>
      </c>
      <c r="F75" s="129" t="s">
        <v>370</v>
      </c>
      <c r="G75" s="129" t="s">
        <v>33</v>
      </c>
      <c r="H75" s="129" t="s">
        <v>371</v>
      </c>
      <c r="I75" s="129" t="s">
        <v>372</v>
      </c>
      <c r="J75" s="129" t="s">
        <v>373</v>
      </c>
      <c r="K75" s="129" t="s">
        <v>374</v>
      </c>
      <c r="L75" s="129" t="s">
        <v>26</v>
      </c>
      <c r="M75" s="129" t="s">
        <v>197</v>
      </c>
      <c r="N75" s="129" t="s">
        <v>39</v>
      </c>
      <c r="O75" s="129" t="s">
        <v>64</v>
      </c>
      <c r="P75" s="129" t="s">
        <v>375</v>
      </c>
      <c r="Q75" s="129" t="s">
        <v>376</v>
      </c>
      <c r="R75" s="129" t="s">
        <v>42</v>
      </c>
      <c r="S75" s="129" t="s">
        <v>26</v>
      </c>
      <c r="T75" s="129" t="s">
        <v>33</v>
      </c>
      <c r="U75" s="129" t="s">
        <v>26</v>
      </c>
    </row>
    <row r="76" spans="1:21" ht="30">
      <c r="A76" s="128">
        <v>244</v>
      </c>
      <c r="B76" s="129" t="s">
        <v>377</v>
      </c>
      <c r="C76" s="129" t="s">
        <v>22</v>
      </c>
      <c r="D76" s="130">
        <v>39454</v>
      </c>
      <c r="E76" s="129" t="s">
        <v>246</v>
      </c>
      <c r="F76" s="129" t="s">
        <v>26</v>
      </c>
      <c r="G76" s="129" t="s">
        <v>33</v>
      </c>
      <c r="H76" s="129" t="s">
        <v>26</v>
      </c>
      <c r="I76" s="129" t="s">
        <v>378</v>
      </c>
      <c r="J76" s="129" t="s">
        <v>26</v>
      </c>
      <c r="K76" s="129" t="s">
        <v>26</v>
      </c>
      <c r="L76" s="129" t="s">
        <v>26</v>
      </c>
      <c r="M76" s="129" t="s">
        <v>197</v>
      </c>
      <c r="N76" s="129" t="s">
        <v>379</v>
      </c>
      <c r="O76" s="129" t="s">
        <v>40</v>
      </c>
      <c r="P76" s="129" t="s">
        <v>26</v>
      </c>
      <c r="Q76" s="129" t="s">
        <v>26</v>
      </c>
      <c r="R76" s="129" t="s">
        <v>42</v>
      </c>
      <c r="S76" s="129" t="s">
        <v>26</v>
      </c>
      <c r="T76" s="129" t="s">
        <v>33</v>
      </c>
      <c r="U76" s="129" t="s">
        <v>26</v>
      </c>
    </row>
    <row r="77" spans="1:21" ht="45">
      <c r="A77" s="128">
        <v>245</v>
      </c>
      <c r="B77" s="129" t="s">
        <v>380</v>
      </c>
      <c r="C77" s="129" t="s">
        <v>22</v>
      </c>
      <c r="D77" s="130">
        <v>39914</v>
      </c>
      <c r="E77" s="129" t="s">
        <v>246</v>
      </c>
      <c r="F77" s="129" t="s">
        <v>370</v>
      </c>
      <c r="G77" s="129" t="s">
        <v>33</v>
      </c>
      <c r="H77" s="129" t="s">
        <v>26</v>
      </c>
      <c r="I77" s="129" t="s">
        <v>381</v>
      </c>
      <c r="J77" s="129" t="s">
        <v>382</v>
      </c>
      <c r="K77" s="129" t="s">
        <v>383</v>
      </c>
      <c r="L77" s="129" t="s">
        <v>128</v>
      </c>
      <c r="M77" s="129" t="s">
        <v>1347</v>
      </c>
      <c r="N77" s="129" t="s">
        <v>1348</v>
      </c>
      <c r="O77" s="129" t="s">
        <v>26</v>
      </c>
      <c r="P77" s="129" t="s">
        <v>83</v>
      </c>
      <c r="Q77" s="129" t="s">
        <v>1349</v>
      </c>
      <c r="R77" s="129" t="s">
        <v>42</v>
      </c>
      <c r="S77" s="129" t="s">
        <v>1350</v>
      </c>
      <c r="T77" s="129" t="s">
        <v>33</v>
      </c>
      <c r="U77" s="129" t="s">
        <v>26</v>
      </c>
    </row>
    <row r="78" spans="1:21" ht="45">
      <c r="A78" s="128">
        <v>246</v>
      </c>
      <c r="B78" s="129" t="s">
        <v>384</v>
      </c>
      <c r="C78" s="129" t="s">
        <v>22</v>
      </c>
      <c r="D78" s="130">
        <v>39591</v>
      </c>
      <c r="E78" s="129" t="s">
        <v>246</v>
      </c>
      <c r="F78" s="129" t="s">
        <v>385</v>
      </c>
      <c r="G78" s="129" t="s">
        <v>33</v>
      </c>
      <c r="H78" s="129" t="s">
        <v>26</v>
      </c>
      <c r="I78" s="129" t="s">
        <v>26</v>
      </c>
      <c r="J78" s="129" t="s">
        <v>386</v>
      </c>
      <c r="K78" s="129" t="s">
        <v>26</v>
      </c>
      <c r="L78" s="129" t="s">
        <v>387</v>
      </c>
      <c r="M78" s="129" t="s">
        <v>388</v>
      </c>
      <c r="N78" s="129" t="s">
        <v>105</v>
      </c>
      <c r="O78" s="129" t="s">
        <v>26</v>
      </c>
      <c r="P78" s="129" t="s">
        <v>62</v>
      </c>
      <c r="Q78" s="129" t="s">
        <v>104</v>
      </c>
      <c r="R78" s="129" t="s">
        <v>42</v>
      </c>
      <c r="S78" s="129" t="s">
        <v>389</v>
      </c>
      <c r="T78" s="129" t="s">
        <v>33</v>
      </c>
      <c r="U78" s="129" t="s">
        <v>26</v>
      </c>
    </row>
    <row r="79" spans="1:21" ht="30">
      <c r="A79" s="128">
        <v>247</v>
      </c>
      <c r="B79" s="129" t="s">
        <v>390</v>
      </c>
      <c r="C79" s="129" t="s">
        <v>22</v>
      </c>
      <c r="D79" s="130">
        <v>39707</v>
      </c>
      <c r="E79" s="129" t="s">
        <v>246</v>
      </c>
      <c r="F79" s="129" t="s">
        <v>391</v>
      </c>
      <c r="G79" s="129" t="s">
        <v>33</v>
      </c>
      <c r="H79" s="129" t="s">
        <v>26</v>
      </c>
      <c r="I79" s="129" t="s">
        <v>392</v>
      </c>
      <c r="J79" s="129" t="s">
        <v>26</v>
      </c>
      <c r="K79" s="129" t="s">
        <v>26</v>
      </c>
      <c r="L79" s="129" t="s">
        <v>26</v>
      </c>
      <c r="M79" s="129" t="s">
        <v>26</v>
      </c>
      <c r="N79" s="129" t="s">
        <v>393</v>
      </c>
      <c r="O79" s="129" t="s">
        <v>26</v>
      </c>
      <c r="P79" s="129" t="s">
        <v>394</v>
      </c>
      <c r="Q79" s="129" t="s">
        <v>116</v>
      </c>
      <c r="R79" s="129" t="s">
        <v>26</v>
      </c>
      <c r="S79" s="129" t="s">
        <v>26</v>
      </c>
      <c r="T79" s="129" t="s">
        <v>33</v>
      </c>
      <c r="U79" s="129" t="s">
        <v>26</v>
      </c>
    </row>
    <row r="80" spans="1:21" ht="30">
      <c r="A80" s="128">
        <v>248</v>
      </c>
      <c r="B80" s="129" t="s">
        <v>395</v>
      </c>
      <c r="C80" s="129" t="s">
        <v>22</v>
      </c>
      <c r="D80" s="130">
        <v>39948</v>
      </c>
      <c r="E80" s="129" t="s">
        <v>246</v>
      </c>
      <c r="F80" s="129" t="s">
        <v>396</v>
      </c>
      <c r="G80" s="129" t="s">
        <v>33</v>
      </c>
      <c r="H80" s="129" t="s">
        <v>397</v>
      </c>
      <c r="I80" s="129" t="s">
        <v>398</v>
      </c>
      <c r="J80" s="129" t="s">
        <v>399</v>
      </c>
      <c r="K80" s="129" t="s">
        <v>400</v>
      </c>
      <c r="L80" s="129" t="s">
        <v>387</v>
      </c>
      <c r="M80" s="129" t="s">
        <v>401</v>
      </c>
      <c r="N80" s="129" t="s">
        <v>402</v>
      </c>
      <c r="O80" s="129" t="s">
        <v>26</v>
      </c>
      <c r="P80" s="129" t="s">
        <v>53</v>
      </c>
      <c r="Q80" s="129" t="s">
        <v>41</v>
      </c>
      <c r="R80" s="129" t="s">
        <v>26</v>
      </c>
      <c r="S80" s="129" t="s">
        <v>71</v>
      </c>
      <c r="T80" s="129" t="s">
        <v>33</v>
      </c>
      <c r="U80" s="129" t="s">
        <v>26</v>
      </c>
    </row>
    <row r="81" spans="1:21" ht="30">
      <c r="A81" s="128">
        <v>249</v>
      </c>
      <c r="B81" s="129" t="s">
        <v>403</v>
      </c>
      <c r="C81" s="129" t="s">
        <v>22</v>
      </c>
      <c r="D81" s="130">
        <v>39963</v>
      </c>
      <c r="E81" s="129" t="s">
        <v>246</v>
      </c>
      <c r="F81" s="129" t="s">
        <v>150</v>
      </c>
      <c r="G81" s="129" t="s">
        <v>33</v>
      </c>
      <c r="H81" s="129" t="s">
        <v>26</v>
      </c>
      <c r="I81" s="129" t="s">
        <v>404</v>
      </c>
      <c r="J81" s="129" t="s">
        <v>405</v>
      </c>
      <c r="K81" s="129" t="s">
        <v>406</v>
      </c>
      <c r="L81" s="129" t="s">
        <v>26</v>
      </c>
      <c r="M81" s="129" t="s">
        <v>407</v>
      </c>
      <c r="N81" s="129" t="s">
        <v>52</v>
      </c>
      <c r="O81" s="129" t="s">
        <v>26</v>
      </c>
      <c r="P81" s="129" t="s">
        <v>86</v>
      </c>
      <c r="Q81" s="129" t="s">
        <v>26</v>
      </c>
      <c r="R81" s="129" t="s">
        <v>42</v>
      </c>
      <c r="S81" s="129" t="s">
        <v>408</v>
      </c>
      <c r="T81" s="129" t="s">
        <v>33</v>
      </c>
      <c r="U81" s="129" t="s">
        <v>26</v>
      </c>
    </row>
    <row r="82" spans="1:21" ht="30">
      <c r="A82" s="128">
        <v>250</v>
      </c>
      <c r="B82" s="129" t="s">
        <v>409</v>
      </c>
      <c r="C82" s="129" t="s">
        <v>22</v>
      </c>
      <c r="D82" s="130">
        <v>39868</v>
      </c>
      <c r="E82" s="129" t="s">
        <v>246</v>
      </c>
      <c r="F82" s="129" t="s">
        <v>410</v>
      </c>
      <c r="G82" s="129" t="s">
        <v>33</v>
      </c>
      <c r="H82" s="129" t="s">
        <v>26</v>
      </c>
      <c r="I82" s="129" t="s">
        <v>26</v>
      </c>
      <c r="J82" s="129" t="s">
        <v>411</v>
      </c>
      <c r="K82" s="129" t="s">
        <v>26</v>
      </c>
      <c r="L82" s="129" t="s">
        <v>49</v>
      </c>
      <c r="M82" s="129" t="s">
        <v>53</v>
      </c>
      <c r="N82" s="129" t="s">
        <v>412</v>
      </c>
      <c r="O82" s="129" t="s">
        <v>64</v>
      </c>
      <c r="P82" s="129" t="s">
        <v>394</v>
      </c>
      <c r="Q82" s="129" t="s">
        <v>26</v>
      </c>
      <c r="R82" s="129" t="s">
        <v>26</v>
      </c>
      <c r="S82" s="129" t="s">
        <v>26</v>
      </c>
      <c r="T82" s="129" t="s">
        <v>33</v>
      </c>
      <c r="U82" s="129" t="s">
        <v>26</v>
      </c>
    </row>
    <row r="83" spans="1:21" ht="45">
      <c r="A83" s="128">
        <v>251</v>
      </c>
      <c r="B83" s="129" t="s">
        <v>2067</v>
      </c>
      <c r="C83" s="129" t="s">
        <v>22</v>
      </c>
      <c r="D83" s="130">
        <v>39939</v>
      </c>
      <c r="E83" s="129" t="s">
        <v>246</v>
      </c>
      <c r="F83" s="129" t="s">
        <v>297</v>
      </c>
      <c r="G83" s="129" t="s">
        <v>33</v>
      </c>
      <c r="H83" s="129" t="s">
        <v>26</v>
      </c>
      <c r="I83" s="129" t="s">
        <v>413</v>
      </c>
      <c r="J83" s="129" t="s">
        <v>414</v>
      </c>
      <c r="K83" s="129" t="s">
        <v>415</v>
      </c>
      <c r="L83" s="129" t="s">
        <v>416</v>
      </c>
      <c r="M83" s="129" t="s">
        <v>417</v>
      </c>
      <c r="N83" s="129" t="s">
        <v>224</v>
      </c>
      <c r="O83" s="129" t="s">
        <v>26</v>
      </c>
      <c r="P83" s="129" t="s">
        <v>50</v>
      </c>
      <c r="Q83" s="129" t="s">
        <v>26</v>
      </c>
      <c r="R83" s="129" t="s">
        <v>26</v>
      </c>
      <c r="S83" s="129" t="s">
        <v>276</v>
      </c>
      <c r="T83" s="129" t="s">
        <v>33</v>
      </c>
      <c r="U83" s="129" t="s">
        <v>26</v>
      </c>
    </row>
    <row r="84" spans="1:21" ht="30">
      <c r="A84" s="128">
        <v>253</v>
      </c>
      <c r="B84" s="129" t="s">
        <v>418</v>
      </c>
      <c r="C84" s="129" t="s">
        <v>22</v>
      </c>
      <c r="D84" s="130">
        <v>40258</v>
      </c>
      <c r="E84" s="129" t="s">
        <v>246</v>
      </c>
      <c r="F84" s="129" t="s">
        <v>297</v>
      </c>
      <c r="G84" s="129" t="s">
        <v>25</v>
      </c>
      <c r="H84" s="129" t="s">
        <v>26</v>
      </c>
      <c r="I84" s="129" t="s">
        <v>419</v>
      </c>
      <c r="J84" s="129" t="s">
        <v>420</v>
      </c>
      <c r="K84" s="129" t="s">
        <v>421</v>
      </c>
      <c r="L84" s="129" t="s">
        <v>128</v>
      </c>
      <c r="M84" s="129" t="s">
        <v>340</v>
      </c>
      <c r="N84" s="129" t="s">
        <v>105</v>
      </c>
      <c r="O84" s="129" t="s">
        <v>26</v>
      </c>
      <c r="P84" s="129" t="s">
        <v>65</v>
      </c>
      <c r="Q84" s="129" t="s">
        <v>54</v>
      </c>
      <c r="R84" s="129" t="s">
        <v>42</v>
      </c>
      <c r="S84" s="129" t="s">
        <v>422</v>
      </c>
      <c r="T84" s="129" t="s">
        <v>33</v>
      </c>
      <c r="U84" s="129" t="s">
        <v>26</v>
      </c>
    </row>
    <row r="85" spans="1:21" ht="30">
      <c r="A85" s="128">
        <v>254</v>
      </c>
      <c r="B85" s="129" t="s">
        <v>423</v>
      </c>
      <c r="C85" s="129" t="s">
        <v>22</v>
      </c>
      <c r="D85" s="130">
        <v>39917</v>
      </c>
      <c r="E85" s="129" t="s">
        <v>246</v>
      </c>
      <c r="F85" s="129" t="s">
        <v>424</v>
      </c>
      <c r="G85" s="129" t="s">
        <v>33</v>
      </c>
      <c r="H85" s="129" t="s">
        <v>26</v>
      </c>
      <c r="I85" s="129" t="s">
        <v>425</v>
      </c>
      <c r="J85" s="129" t="s">
        <v>26</v>
      </c>
      <c r="K85" s="129" t="s">
        <v>426</v>
      </c>
      <c r="L85" s="129" t="s">
        <v>26</v>
      </c>
      <c r="M85" s="129" t="s">
        <v>65</v>
      </c>
      <c r="N85" s="129" t="s">
        <v>39</v>
      </c>
      <c r="O85" s="129" t="s">
        <v>26</v>
      </c>
      <c r="P85" s="129" t="s">
        <v>38</v>
      </c>
      <c r="Q85" s="129" t="s">
        <v>427</v>
      </c>
      <c r="R85" s="129" t="s">
        <v>42</v>
      </c>
      <c r="S85" s="129" t="s">
        <v>428</v>
      </c>
      <c r="T85" s="129" t="s">
        <v>33</v>
      </c>
      <c r="U85" s="129" t="s">
        <v>26</v>
      </c>
    </row>
    <row r="86" spans="1:21" ht="30">
      <c r="A86" s="128">
        <v>255</v>
      </c>
      <c r="B86" s="129" t="s">
        <v>429</v>
      </c>
      <c r="C86" s="129" t="s">
        <v>22</v>
      </c>
      <c r="D86" s="130">
        <v>40002</v>
      </c>
      <c r="E86" s="129" t="s">
        <v>246</v>
      </c>
      <c r="F86" s="129" t="s">
        <v>424</v>
      </c>
      <c r="G86" s="129" t="s">
        <v>33</v>
      </c>
      <c r="H86" s="129" t="s">
        <v>26</v>
      </c>
      <c r="I86" s="129" t="s">
        <v>430</v>
      </c>
      <c r="J86" s="129" t="s">
        <v>431</v>
      </c>
      <c r="K86" s="129" t="s">
        <v>26</v>
      </c>
      <c r="L86" s="129" t="s">
        <v>26</v>
      </c>
      <c r="M86" s="129" t="s">
        <v>54</v>
      </c>
      <c r="N86" s="129" t="s">
        <v>432</v>
      </c>
      <c r="O86" s="129" t="s">
        <v>26</v>
      </c>
      <c r="P86" s="129" t="s">
        <v>116</v>
      </c>
      <c r="Q86" s="129" t="s">
        <v>26</v>
      </c>
      <c r="R86" s="129" t="s">
        <v>433</v>
      </c>
      <c r="S86" s="129" t="s">
        <v>26</v>
      </c>
      <c r="T86" s="129" t="s">
        <v>33</v>
      </c>
      <c r="U86" s="129" t="s">
        <v>26</v>
      </c>
    </row>
    <row r="87" spans="1:21" ht="30">
      <c r="A87" s="128">
        <v>256</v>
      </c>
      <c r="B87" s="129" t="s">
        <v>1620</v>
      </c>
      <c r="C87" s="129" t="s">
        <v>22</v>
      </c>
      <c r="D87" s="130">
        <v>40150</v>
      </c>
      <c r="E87" s="129" t="s">
        <v>246</v>
      </c>
      <c r="F87" s="129" t="s">
        <v>297</v>
      </c>
      <c r="G87" s="129" t="s">
        <v>25</v>
      </c>
      <c r="H87" s="129" t="s">
        <v>26</v>
      </c>
      <c r="I87" s="129" t="s">
        <v>1621</v>
      </c>
      <c r="J87" s="129" t="s">
        <v>26</v>
      </c>
      <c r="K87" s="129" t="s">
        <v>26</v>
      </c>
      <c r="L87" s="129" t="s">
        <v>1622</v>
      </c>
      <c r="M87" s="129" t="s">
        <v>26</v>
      </c>
      <c r="N87" s="129" t="s">
        <v>64</v>
      </c>
      <c r="O87" s="129" t="s">
        <v>26</v>
      </c>
      <c r="P87" s="129" t="s">
        <v>54</v>
      </c>
      <c r="Q87" s="129" t="s">
        <v>106</v>
      </c>
      <c r="R87" s="129" t="s">
        <v>42</v>
      </c>
      <c r="S87" s="129" t="s">
        <v>26</v>
      </c>
      <c r="T87" s="129" t="s">
        <v>33</v>
      </c>
      <c r="U87" s="129" t="s">
        <v>26</v>
      </c>
    </row>
    <row r="88" spans="1:21" ht="45">
      <c r="A88" s="128">
        <v>257</v>
      </c>
      <c r="B88" s="129" t="s">
        <v>1623</v>
      </c>
      <c r="C88" s="129" t="s">
        <v>22</v>
      </c>
      <c r="D88" s="130">
        <v>0</v>
      </c>
      <c r="E88" s="129" t="s">
        <v>246</v>
      </c>
      <c r="F88" s="129" t="s">
        <v>297</v>
      </c>
      <c r="G88" s="129" t="s">
        <v>33</v>
      </c>
      <c r="H88" s="129" t="s">
        <v>26</v>
      </c>
      <c r="I88" s="129" t="s">
        <v>1624</v>
      </c>
      <c r="J88" s="129" t="s">
        <v>1625</v>
      </c>
      <c r="K88" s="129" t="s">
        <v>1626</v>
      </c>
      <c r="L88" s="129" t="s">
        <v>1627</v>
      </c>
      <c r="M88" s="129" t="s">
        <v>1434</v>
      </c>
      <c r="N88" s="129" t="s">
        <v>321</v>
      </c>
      <c r="O88" s="129" t="s">
        <v>26</v>
      </c>
      <c r="P88" s="129" t="s">
        <v>50</v>
      </c>
      <c r="Q88" s="129" t="s">
        <v>1399</v>
      </c>
      <c r="R88" s="129" t="s">
        <v>26</v>
      </c>
      <c r="S88" s="129" t="s">
        <v>26</v>
      </c>
      <c r="T88" s="129" t="s">
        <v>33</v>
      </c>
      <c r="U88" s="129" t="s">
        <v>26</v>
      </c>
    </row>
    <row r="89" spans="1:21" ht="30">
      <c r="A89" s="128">
        <v>258</v>
      </c>
      <c r="B89" s="129" t="s">
        <v>1988</v>
      </c>
      <c r="C89" s="129" t="s">
        <v>22</v>
      </c>
      <c r="D89" s="130">
        <v>39681</v>
      </c>
      <c r="E89" s="129" t="s">
        <v>246</v>
      </c>
      <c r="F89" s="129" t="s">
        <v>150</v>
      </c>
      <c r="G89" s="129" t="s">
        <v>33</v>
      </c>
      <c r="H89" s="129" t="s">
        <v>26</v>
      </c>
      <c r="I89" s="129" t="s">
        <v>1989</v>
      </c>
      <c r="J89" s="129" t="s">
        <v>1990</v>
      </c>
      <c r="K89" s="129" t="s">
        <v>1991</v>
      </c>
      <c r="L89" s="129" t="s">
        <v>74</v>
      </c>
      <c r="M89" s="129" t="s">
        <v>340</v>
      </c>
      <c r="N89" s="129" t="s">
        <v>1992</v>
      </c>
      <c r="O89" s="129" t="s">
        <v>26</v>
      </c>
      <c r="P89" s="129" t="s">
        <v>65</v>
      </c>
      <c r="Q89" s="129" t="s">
        <v>26</v>
      </c>
      <c r="R89" s="129" t="s">
        <v>26</v>
      </c>
      <c r="S89" s="129" t="s">
        <v>26</v>
      </c>
      <c r="T89" s="129" t="s">
        <v>33</v>
      </c>
      <c r="U89" s="129" t="s">
        <v>26</v>
      </c>
    </row>
    <row r="90" spans="1:21" ht="30">
      <c r="A90" s="128">
        <v>259</v>
      </c>
      <c r="B90" s="129" t="s">
        <v>2011</v>
      </c>
      <c r="C90" s="129" t="s">
        <v>22</v>
      </c>
      <c r="D90" s="130">
        <v>39918</v>
      </c>
      <c r="E90" s="129" t="s">
        <v>246</v>
      </c>
      <c r="F90" s="129" t="s">
        <v>2012</v>
      </c>
      <c r="G90" s="129" t="s">
        <v>33</v>
      </c>
      <c r="H90" s="129" t="s">
        <v>26</v>
      </c>
      <c r="I90" s="129" t="s">
        <v>26</v>
      </c>
      <c r="J90" s="129" t="s">
        <v>2013</v>
      </c>
      <c r="K90" s="129" t="s">
        <v>2014</v>
      </c>
      <c r="L90" s="129" t="s">
        <v>2015</v>
      </c>
      <c r="M90" s="129" t="s">
        <v>129</v>
      </c>
      <c r="N90" s="129" t="s">
        <v>130</v>
      </c>
      <c r="O90" s="129" t="s">
        <v>26</v>
      </c>
      <c r="P90" s="129" t="s">
        <v>65</v>
      </c>
      <c r="Q90" s="129" t="s">
        <v>116</v>
      </c>
      <c r="R90" s="129" t="s">
        <v>42</v>
      </c>
      <c r="S90" s="129" t="s">
        <v>26</v>
      </c>
      <c r="T90" s="129" t="s">
        <v>33</v>
      </c>
      <c r="U90" s="129" t="s">
        <v>26</v>
      </c>
    </row>
    <row r="91" spans="1:21" ht="45">
      <c r="A91" s="128">
        <v>260</v>
      </c>
      <c r="B91" s="129" t="s">
        <v>2048</v>
      </c>
      <c r="C91" s="129" t="s">
        <v>22</v>
      </c>
      <c r="D91" s="130">
        <v>29221</v>
      </c>
      <c r="E91" s="129" t="s">
        <v>246</v>
      </c>
      <c r="F91" s="129" t="s">
        <v>26</v>
      </c>
      <c r="G91" s="129" t="s">
        <v>25</v>
      </c>
      <c r="H91" s="129" t="s">
        <v>26</v>
      </c>
      <c r="I91" s="129" t="s">
        <v>2049</v>
      </c>
      <c r="J91" s="129" t="s">
        <v>26</v>
      </c>
      <c r="K91" s="129" t="s">
        <v>26</v>
      </c>
      <c r="L91" s="129" t="s">
        <v>26</v>
      </c>
      <c r="M91" s="129" t="s">
        <v>41</v>
      </c>
      <c r="N91" s="129" t="s">
        <v>238</v>
      </c>
      <c r="O91" s="129" t="s">
        <v>64</v>
      </c>
      <c r="P91" s="129" t="s">
        <v>394</v>
      </c>
      <c r="Q91" s="129" t="s">
        <v>394</v>
      </c>
      <c r="R91" s="129" t="s">
        <v>42</v>
      </c>
      <c r="S91" s="129" t="s">
        <v>26</v>
      </c>
      <c r="T91" s="129" t="s">
        <v>33</v>
      </c>
      <c r="U91" s="129" t="s">
        <v>26</v>
      </c>
    </row>
    <row r="92" spans="1:21" ht="30">
      <c r="A92" s="128">
        <v>303</v>
      </c>
      <c r="B92" s="129" t="s">
        <v>440</v>
      </c>
      <c r="C92" s="129" t="s">
        <v>22</v>
      </c>
      <c r="D92" s="130">
        <v>32698</v>
      </c>
      <c r="E92" s="129" t="s">
        <v>23</v>
      </c>
      <c r="F92" s="129" t="s">
        <v>26</v>
      </c>
      <c r="G92" s="129" t="s">
        <v>33</v>
      </c>
      <c r="H92" s="129" t="s">
        <v>26</v>
      </c>
      <c r="I92" s="129" t="s">
        <v>441</v>
      </c>
      <c r="J92" s="129" t="s">
        <v>26</v>
      </c>
      <c r="K92" s="129" t="s">
        <v>26</v>
      </c>
      <c r="L92" s="129" t="s">
        <v>61</v>
      </c>
      <c r="M92" s="129" t="s">
        <v>54</v>
      </c>
      <c r="N92" s="129" t="s">
        <v>99</v>
      </c>
      <c r="O92" s="129" t="s">
        <v>26</v>
      </c>
      <c r="P92" s="129" t="s">
        <v>38</v>
      </c>
      <c r="Q92" s="129" t="s">
        <v>106</v>
      </c>
      <c r="R92" s="129" t="s">
        <v>42</v>
      </c>
      <c r="S92" s="129" t="s">
        <v>26</v>
      </c>
      <c r="T92" s="129" t="s">
        <v>33</v>
      </c>
      <c r="U92" s="129" t="s">
        <v>26</v>
      </c>
    </row>
    <row r="93" spans="1:21" ht="30">
      <c r="A93" s="128">
        <v>304</v>
      </c>
      <c r="B93" s="129" t="s">
        <v>442</v>
      </c>
      <c r="C93" s="129" t="s">
        <v>22</v>
      </c>
      <c r="D93" s="130">
        <v>37362</v>
      </c>
      <c r="E93" s="129" t="s">
        <v>23</v>
      </c>
      <c r="F93" s="129" t="s">
        <v>26</v>
      </c>
      <c r="G93" s="129" t="s">
        <v>33</v>
      </c>
      <c r="H93" s="129" t="s">
        <v>26</v>
      </c>
      <c r="I93" s="129" t="s">
        <v>443</v>
      </c>
      <c r="J93" s="129" t="s">
        <v>26</v>
      </c>
      <c r="K93" s="129" t="s">
        <v>26</v>
      </c>
      <c r="L93" s="129" t="s">
        <v>444</v>
      </c>
      <c r="M93" s="129" t="s">
        <v>26</v>
      </c>
      <c r="N93" s="129" t="s">
        <v>445</v>
      </c>
      <c r="O93" s="129" t="s">
        <v>26</v>
      </c>
      <c r="P93" s="129" t="s">
        <v>26</v>
      </c>
      <c r="Q93" s="129" t="s">
        <v>26</v>
      </c>
      <c r="R93" s="129" t="s">
        <v>303</v>
      </c>
      <c r="S93" s="129" t="s">
        <v>26</v>
      </c>
      <c r="T93" s="129" t="s">
        <v>33</v>
      </c>
      <c r="U93" s="129" t="s">
        <v>26</v>
      </c>
    </row>
    <row r="94" spans="1:21" ht="30">
      <c r="A94" s="128">
        <v>310</v>
      </c>
      <c r="B94" s="129" t="s">
        <v>446</v>
      </c>
      <c r="C94" s="129" t="s">
        <v>22</v>
      </c>
      <c r="D94" s="130">
        <v>39875</v>
      </c>
      <c r="E94" s="129" t="s">
        <v>447</v>
      </c>
      <c r="F94" s="129" t="s">
        <v>26</v>
      </c>
      <c r="G94" s="129" t="s">
        <v>33</v>
      </c>
      <c r="H94" s="129" t="s">
        <v>26</v>
      </c>
      <c r="I94" s="129" t="s">
        <v>448</v>
      </c>
      <c r="J94" s="129" t="s">
        <v>26</v>
      </c>
      <c r="K94" s="129" t="s">
        <v>26</v>
      </c>
      <c r="L94" s="129" t="s">
        <v>26</v>
      </c>
      <c r="M94" s="129" t="s">
        <v>180</v>
      </c>
      <c r="N94" s="129" t="s">
        <v>64</v>
      </c>
      <c r="O94" s="129" t="s">
        <v>26</v>
      </c>
      <c r="P94" s="129" t="s">
        <v>116</v>
      </c>
      <c r="Q94" s="129" t="s">
        <v>53</v>
      </c>
      <c r="R94" s="129" t="s">
        <v>42</v>
      </c>
      <c r="S94" s="129" t="s">
        <v>26</v>
      </c>
      <c r="T94" s="129" t="s">
        <v>33</v>
      </c>
      <c r="U94" s="129" t="s">
        <v>26</v>
      </c>
    </row>
    <row r="95" spans="1:21" ht="30">
      <c r="A95" s="128">
        <v>311</v>
      </c>
      <c r="B95" s="129" t="s">
        <v>449</v>
      </c>
      <c r="C95" s="129" t="s">
        <v>22</v>
      </c>
      <c r="D95" s="130">
        <v>39763</v>
      </c>
      <c r="E95" s="129" t="s">
        <v>447</v>
      </c>
      <c r="F95" s="129" t="s">
        <v>2050</v>
      </c>
      <c r="G95" s="129" t="s">
        <v>33</v>
      </c>
      <c r="H95" s="129" t="s">
        <v>26</v>
      </c>
      <c r="I95" s="129" t="s">
        <v>450</v>
      </c>
      <c r="J95" s="129" t="s">
        <v>2051</v>
      </c>
      <c r="K95" s="129" t="s">
        <v>2052</v>
      </c>
      <c r="L95" s="129" t="s">
        <v>26</v>
      </c>
      <c r="M95" s="129" t="s">
        <v>451</v>
      </c>
      <c r="N95" s="129" t="s">
        <v>452</v>
      </c>
      <c r="O95" s="129" t="s">
        <v>453</v>
      </c>
      <c r="P95" s="129" t="s">
        <v>394</v>
      </c>
      <c r="Q95" s="129" t="s">
        <v>116</v>
      </c>
      <c r="R95" s="129" t="s">
        <v>42</v>
      </c>
      <c r="S95" s="129" t="s">
        <v>26</v>
      </c>
      <c r="T95" s="129" t="s">
        <v>25</v>
      </c>
      <c r="U95" s="129" t="s">
        <v>26</v>
      </c>
    </row>
    <row r="96" spans="1:21" ht="45">
      <c r="A96" s="128">
        <v>312</v>
      </c>
      <c r="B96" s="129" t="s">
        <v>454</v>
      </c>
      <c r="C96" s="129" t="s">
        <v>22</v>
      </c>
      <c r="D96" s="130">
        <v>39694</v>
      </c>
      <c r="E96" s="129" t="s">
        <v>447</v>
      </c>
      <c r="F96" s="129" t="s">
        <v>26</v>
      </c>
      <c r="G96" s="129" t="s">
        <v>33</v>
      </c>
      <c r="H96" s="129" t="s">
        <v>26</v>
      </c>
      <c r="I96" s="129" t="s">
        <v>455</v>
      </c>
      <c r="J96" s="129" t="s">
        <v>26</v>
      </c>
      <c r="K96" s="129" t="s">
        <v>26</v>
      </c>
      <c r="L96" s="129" t="s">
        <v>26</v>
      </c>
      <c r="M96" s="129" t="s">
        <v>456</v>
      </c>
      <c r="N96" s="129" t="s">
        <v>64</v>
      </c>
      <c r="O96" s="129" t="s">
        <v>26</v>
      </c>
      <c r="P96" s="129" t="s">
        <v>26</v>
      </c>
      <c r="Q96" s="129" t="s">
        <v>26</v>
      </c>
      <c r="R96" s="129" t="s">
        <v>42</v>
      </c>
      <c r="S96" s="129" t="s">
        <v>26</v>
      </c>
      <c r="T96" s="129" t="s">
        <v>33</v>
      </c>
      <c r="U96" s="129" t="s">
        <v>26</v>
      </c>
    </row>
    <row r="97" spans="1:21" ht="45">
      <c r="A97" s="128">
        <v>313</v>
      </c>
      <c r="B97" s="129" t="s">
        <v>457</v>
      </c>
      <c r="C97" s="129" t="s">
        <v>22</v>
      </c>
      <c r="D97" s="130">
        <v>39700</v>
      </c>
      <c r="E97" s="129" t="s">
        <v>447</v>
      </c>
      <c r="F97" s="129" t="s">
        <v>26</v>
      </c>
      <c r="G97" s="129" t="s">
        <v>33</v>
      </c>
      <c r="H97" s="129" t="s">
        <v>26</v>
      </c>
      <c r="I97" s="129" t="s">
        <v>458</v>
      </c>
      <c r="J97" s="129" t="s">
        <v>26</v>
      </c>
      <c r="K97" s="129" t="s">
        <v>26</v>
      </c>
      <c r="L97" s="129" t="s">
        <v>26</v>
      </c>
      <c r="M97" s="129" t="s">
        <v>223</v>
      </c>
      <c r="N97" s="129" t="s">
        <v>40</v>
      </c>
      <c r="O97" s="129" t="s">
        <v>26</v>
      </c>
      <c r="P97" s="129" t="s">
        <v>26</v>
      </c>
      <c r="Q97" s="129" t="s">
        <v>26</v>
      </c>
      <c r="R97" s="129" t="s">
        <v>42</v>
      </c>
      <c r="S97" s="129" t="s">
        <v>26</v>
      </c>
      <c r="T97" s="129" t="s">
        <v>33</v>
      </c>
      <c r="U97" s="129" t="s">
        <v>26</v>
      </c>
    </row>
    <row r="98" spans="1:21" ht="30">
      <c r="A98" s="128">
        <v>314</v>
      </c>
      <c r="B98" s="129" t="s">
        <v>459</v>
      </c>
      <c r="C98" s="129" t="s">
        <v>22</v>
      </c>
      <c r="D98" s="130">
        <v>39679</v>
      </c>
      <c r="E98" s="129" t="s">
        <v>447</v>
      </c>
      <c r="F98" s="129" t="s">
        <v>26</v>
      </c>
      <c r="G98" s="129" t="s">
        <v>33</v>
      </c>
      <c r="H98" s="129" t="s">
        <v>26</v>
      </c>
      <c r="I98" s="129" t="s">
        <v>460</v>
      </c>
      <c r="J98" s="129" t="s">
        <v>26</v>
      </c>
      <c r="K98" s="129" t="s">
        <v>26</v>
      </c>
      <c r="L98" s="129" t="s">
        <v>26</v>
      </c>
      <c r="M98" s="129" t="s">
        <v>461</v>
      </c>
      <c r="N98" s="129" t="s">
        <v>82</v>
      </c>
      <c r="O98" s="129" t="s">
        <v>26</v>
      </c>
      <c r="P98" s="129" t="s">
        <v>83</v>
      </c>
      <c r="Q98" s="129" t="s">
        <v>223</v>
      </c>
      <c r="R98" s="129" t="s">
        <v>42</v>
      </c>
      <c r="S98" s="129" t="s">
        <v>26</v>
      </c>
      <c r="T98" s="129" t="s">
        <v>33</v>
      </c>
      <c r="U98" s="129" t="s">
        <v>26</v>
      </c>
    </row>
    <row r="99" spans="1:21" ht="30">
      <c r="A99" s="128">
        <v>315</v>
      </c>
      <c r="B99" s="129" t="s">
        <v>1643</v>
      </c>
      <c r="C99" s="129" t="s">
        <v>22</v>
      </c>
      <c r="D99" s="130">
        <v>39836</v>
      </c>
      <c r="E99" s="129" t="s">
        <v>447</v>
      </c>
      <c r="F99" s="129" t="s">
        <v>26</v>
      </c>
      <c r="G99" s="129" t="s">
        <v>33</v>
      </c>
      <c r="H99" s="129" t="s">
        <v>26</v>
      </c>
      <c r="I99" s="129" t="s">
        <v>462</v>
      </c>
      <c r="J99" s="129" t="s">
        <v>26</v>
      </c>
      <c r="K99" s="129" t="s">
        <v>26</v>
      </c>
      <c r="L99" s="129" t="s">
        <v>26</v>
      </c>
      <c r="M99" s="129" t="s">
        <v>26</v>
      </c>
      <c r="N99" s="129" t="s">
        <v>26</v>
      </c>
      <c r="O99" s="129" t="s">
        <v>26</v>
      </c>
      <c r="P99" s="129" t="s">
        <v>26</v>
      </c>
      <c r="Q99" s="129" t="s">
        <v>26</v>
      </c>
      <c r="R99" s="129" t="s">
        <v>285</v>
      </c>
      <c r="S99" s="129" t="s">
        <v>463</v>
      </c>
      <c r="T99" s="129" t="s">
        <v>33</v>
      </c>
      <c r="U99" s="129" t="s">
        <v>26</v>
      </c>
    </row>
    <row r="100" spans="1:21" ht="30">
      <c r="A100" s="128">
        <v>317</v>
      </c>
      <c r="B100" s="129" t="s">
        <v>464</v>
      </c>
      <c r="C100" s="129" t="s">
        <v>22</v>
      </c>
      <c r="D100" s="130">
        <v>39743</v>
      </c>
      <c r="E100" s="129" t="s">
        <v>447</v>
      </c>
      <c r="F100" s="129" t="s">
        <v>465</v>
      </c>
      <c r="G100" s="129" t="s">
        <v>33</v>
      </c>
      <c r="H100" s="129" t="s">
        <v>26</v>
      </c>
      <c r="I100" s="129" t="s">
        <v>466</v>
      </c>
      <c r="J100" s="129" t="s">
        <v>467</v>
      </c>
      <c r="K100" s="129" t="s">
        <v>468</v>
      </c>
      <c r="L100" s="129" t="s">
        <v>153</v>
      </c>
      <c r="M100" s="129" t="s">
        <v>70</v>
      </c>
      <c r="N100" s="129" t="s">
        <v>188</v>
      </c>
      <c r="O100" s="129" t="s">
        <v>469</v>
      </c>
      <c r="P100" s="129" t="s">
        <v>41</v>
      </c>
      <c r="Q100" s="129" t="s">
        <v>197</v>
      </c>
      <c r="R100" s="129" t="s">
        <v>42</v>
      </c>
      <c r="S100" s="129" t="s">
        <v>26</v>
      </c>
      <c r="T100" s="129" t="s">
        <v>33</v>
      </c>
      <c r="U100" s="129" t="s">
        <v>26</v>
      </c>
    </row>
    <row r="101" spans="1:21" ht="30">
      <c r="A101" s="128">
        <v>318</v>
      </c>
      <c r="B101" s="129" t="s">
        <v>470</v>
      </c>
      <c r="C101" s="129" t="s">
        <v>22</v>
      </c>
      <c r="D101" s="130">
        <v>39739</v>
      </c>
      <c r="E101" s="129" t="s">
        <v>447</v>
      </c>
      <c r="F101" s="129" t="s">
        <v>109</v>
      </c>
      <c r="G101" s="129" t="s">
        <v>33</v>
      </c>
      <c r="H101" s="129" t="s">
        <v>471</v>
      </c>
      <c r="I101" s="129" t="s">
        <v>462</v>
      </c>
      <c r="J101" s="129" t="s">
        <v>472</v>
      </c>
      <c r="K101" s="129" t="s">
        <v>473</v>
      </c>
      <c r="L101" s="129" t="s">
        <v>26</v>
      </c>
      <c r="M101" s="129" t="s">
        <v>54</v>
      </c>
      <c r="N101" s="129" t="s">
        <v>474</v>
      </c>
      <c r="O101" s="129" t="s">
        <v>412</v>
      </c>
      <c r="P101" s="129" t="s">
        <v>116</v>
      </c>
      <c r="Q101" s="129" t="s">
        <v>375</v>
      </c>
      <c r="R101" s="129" t="s">
        <v>42</v>
      </c>
      <c r="S101" s="129" t="s">
        <v>26</v>
      </c>
      <c r="T101" s="129" t="s">
        <v>33</v>
      </c>
      <c r="U101" s="129" t="s">
        <v>26</v>
      </c>
    </row>
    <row r="102" spans="1:21" ht="30">
      <c r="A102" s="128">
        <v>319</v>
      </c>
      <c r="B102" s="129" t="s">
        <v>475</v>
      </c>
      <c r="C102" s="129" t="s">
        <v>22</v>
      </c>
      <c r="D102" s="130">
        <v>40218</v>
      </c>
      <c r="E102" s="129" t="s">
        <v>447</v>
      </c>
      <c r="F102" s="129" t="s">
        <v>150</v>
      </c>
      <c r="G102" s="129" t="s">
        <v>33</v>
      </c>
      <c r="H102" s="129" t="s">
        <v>26</v>
      </c>
      <c r="I102" s="129" t="s">
        <v>476</v>
      </c>
      <c r="J102" s="129" t="s">
        <v>26</v>
      </c>
      <c r="K102" s="129" t="s">
        <v>26</v>
      </c>
      <c r="L102" s="129" t="s">
        <v>61</v>
      </c>
      <c r="M102" s="129" t="s">
        <v>62</v>
      </c>
      <c r="N102" s="129" t="s">
        <v>63</v>
      </c>
      <c r="O102" s="129" t="s">
        <v>64</v>
      </c>
      <c r="P102" s="129" t="s">
        <v>54</v>
      </c>
      <c r="Q102" s="129" t="s">
        <v>26</v>
      </c>
      <c r="R102" s="129" t="s">
        <v>42</v>
      </c>
      <c r="S102" s="129" t="s">
        <v>26</v>
      </c>
      <c r="T102" s="129" t="s">
        <v>33</v>
      </c>
      <c r="U102" s="129" t="s">
        <v>26</v>
      </c>
    </row>
    <row r="103" spans="1:21" ht="45">
      <c r="A103" s="128">
        <v>321</v>
      </c>
      <c r="B103" s="129" t="s">
        <v>477</v>
      </c>
      <c r="C103" s="129" t="s">
        <v>22</v>
      </c>
      <c r="D103" s="130">
        <v>40113</v>
      </c>
      <c r="E103" s="129" t="s">
        <v>447</v>
      </c>
      <c r="F103" s="129" t="s">
        <v>101</v>
      </c>
      <c r="G103" s="129" t="s">
        <v>33</v>
      </c>
      <c r="H103" s="129" t="s">
        <v>26</v>
      </c>
      <c r="I103" s="129" t="s">
        <v>478</v>
      </c>
      <c r="J103" s="129" t="s">
        <v>479</v>
      </c>
      <c r="K103" s="129" t="s">
        <v>26</v>
      </c>
      <c r="L103" s="129" t="s">
        <v>113</v>
      </c>
      <c r="M103" s="129" t="s">
        <v>480</v>
      </c>
      <c r="N103" s="129" t="s">
        <v>105</v>
      </c>
      <c r="O103" s="129" t="s">
        <v>26</v>
      </c>
      <c r="P103" s="129" t="s">
        <v>70</v>
      </c>
      <c r="Q103" s="129" t="s">
        <v>481</v>
      </c>
      <c r="R103" s="129" t="s">
        <v>42</v>
      </c>
      <c r="S103" s="129" t="s">
        <v>482</v>
      </c>
      <c r="T103" s="129" t="s">
        <v>33</v>
      </c>
      <c r="U103" s="129" t="s">
        <v>26</v>
      </c>
    </row>
    <row r="104" spans="1:21" ht="45">
      <c r="A104" s="128">
        <v>322</v>
      </c>
      <c r="B104" s="129" t="s">
        <v>1659</v>
      </c>
      <c r="C104" s="129" t="s">
        <v>22</v>
      </c>
      <c r="D104" s="130">
        <v>40052</v>
      </c>
      <c r="E104" s="129" t="s">
        <v>447</v>
      </c>
      <c r="F104" s="129" t="s">
        <v>26</v>
      </c>
      <c r="G104" s="129" t="s">
        <v>33</v>
      </c>
      <c r="H104" s="129" t="s">
        <v>26</v>
      </c>
      <c r="I104" s="129" t="s">
        <v>483</v>
      </c>
      <c r="J104" s="129" t="s">
        <v>26</v>
      </c>
      <c r="K104" s="129" t="s">
        <v>26</v>
      </c>
      <c r="L104" s="129" t="s">
        <v>26</v>
      </c>
      <c r="M104" s="129" t="s">
        <v>54</v>
      </c>
      <c r="N104" s="129" t="s">
        <v>484</v>
      </c>
      <c r="O104" s="129" t="s">
        <v>64</v>
      </c>
      <c r="P104" s="129" t="s">
        <v>38</v>
      </c>
      <c r="Q104" s="129" t="s">
        <v>427</v>
      </c>
      <c r="R104" s="129" t="s">
        <v>42</v>
      </c>
      <c r="S104" s="129" t="s">
        <v>485</v>
      </c>
      <c r="T104" s="129" t="s">
        <v>33</v>
      </c>
      <c r="U104" s="129" t="s">
        <v>26</v>
      </c>
    </row>
    <row r="105" spans="1:21" ht="45">
      <c r="A105" s="128">
        <v>323</v>
      </c>
      <c r="B105" s="129" t="s">
        <v>486</v>
      </c>
      <c r="C105" s="129" t="s">
        <v>22</v>
      </c>
      <c r="D105" s="130">
        <v>39599</v>
      </c>
      <c r="E105" s="129" t="s">
        <v>447</v>
      </c>
      <c r="F105" s="129" t="s">
        <v>487</v>
      </c>
      <c r="G105" s="129" t="s">
        <v>33</v>
      </c>
      <c r="H105" s="129" t="s">
        <v>26</v>
      </c>
      <c r="I105" s="129" t="s">
        <v>488</v>
      </c>
      <c r="J105" s="129" t="s">
        <v>489</v>
      </c>
      <c r="K105" s="129" t="s">
        <v>490</v>
      </c>
      <c r="L105" s="129" t="s">
        <v>128</v>
      </c>
      <c r="M105" s="129" t="s">
        <v>26</v>
      </c>
      <c r="N105" s="129" t="s">
        <v>491</v>
      </c>
      <c r="O105" s="129" t="s">
        <v>52</v>
      </c>
      <c r="P105" s="129" t="s">
        <v>83</v>
      </c>
      <c r="Q105" s="129" t="s">
        <v>223</v>
      </c>
      <c r="R105" s="129" t="s">
        <v>42</v>
      </c>
      <c r="S105" s="129" t="s">
        <v>26</v>
      </c>
      <c r="T105" s="129" t="s">
        <v>33</v>
      </c>
      <c r="U105" s="129" t="s">
        <v>26</v>
      </c>
    </row>
    <row r="106" spans="1:21" ht="30">
      <c r="A106" s="128">
        <v>324</v>
      </c>
      <c r="B106" s="129" t="s">
        <v>492</v>
      </c>
      <c r="C106" s="129" t="s">
        <v>22</v>
      </c>
      <c r="D106" s="130">
        <v>40107</v>
      </c>
      <c r="E106" s="129" t="s">
        <v>447</v>
      </c>
      <c r="F106" s="129" t="s">
        <v>26</v>
      </c>
      <c r="G106" s="129" t="s">
        <v>33</v>
      </c>
      <c r="H106" s="129" t="s">
        <v>2068</v>
      </c>
      <c r="I106" s="129" t="s">
        <v>2069</v>
      </c>
      <c r="J106" s="129" t="s">
        <v>26</v>
      </c>
      <c r="K106" s="129" t="s">
        <v>26</v>
      </c>
      <c r="L106" s="129" t="s">
        <v>26</v>
      </c>
      <c r="M106" s="129" t="s">
        <v>357</v>
      </c>
      <c r="N106" s="129" t="s">
        <v>2070</v>
      </c>
      <c r="O106" s="129" t="s">
        <v>64</v>
      </c>
      <c r="P106" s="129" t="s">
        <v>53</v>
      </c>
      <c r="Q106" s="129" t="s">
        <v>2071</v>
      </c>
      <c r="R106" s="129" t="s">
        <v>42</v>
      </c>
      <c r="S106" s="129" t="s">
        <v>2072</v>
      </c>
      <c r="T106" s="129" t="s">
        <v>33</v>
      </c>
      <c r="U106" s="129" t="s">
        <v>26</v>
      </c>
    </row>
    <row r="107" spans="1:21" ht="30">
      <c r="A107" s="128">
        <v>325</v>
      </c>
      <c r="B107" s="129" t="s">
        <v>493</v>
      </c>
      <c r="C107" s="129" t="s">
        <v>22</v>
      </c>
      <c r="D107" s="130">
        <v>40169</v>
      </c>
      <c r="E107" s="129" t="s">
        <v>447</v>
      </c>
      <c r="F107" s="129" t="s">
        <v>370</v>
      </c>
      <c r="G107" s="129" t="s">
        <v>33</v>
      </c>
      <c r="H107" s="129" t="s">
        <v>26</v>
      </c>
      <c r="I107" s="129" t="s">
        <v>494</v>
      </c>
      <c r="J107" s="129" t="s">
        <v>495</v>
      </c>
      <c r="K107" s="129" t="s">
        <v>496</v>
      </c>
      <c r="L107" s="129" t="s">
        <v>153</v>
      </c>
      <c r="M107" s="129" t="s">
        <v>50</v>
      </c>
      <c r="N107" s="129" t="s">
        <v>497</v>
      </c>
      <c r="O107" s="129" t="s">
        <v>26</v>
      </c>
      <c r="P107" s="129" t="s">
        <v>65</v>
      </c>
      <c r="Q107" s="129" t="s">
        <v>38</v>
      </c>
      <c r="R107" s="129" t="s">
        <v>42</v>
      </c>
      <c r="S107" s="129" t="s">
        <v>498</v>
      </c>
      <c r="T107" s="129" t="s">
        <v>33</v>
      </c>
      <c r="U107" s="129" t="s">
        <v>26</v>
      </c>
    </row>
    <row r="108" spans="1:21" ht="30">
      <c r="A108" s="128">
        <v>327</v>
      </c>
      <c r="B108" s="129" t="s">
        <v>499</v>
      </c>
      <c r="C108" s="129" t="s">
        <v>22</v>
      </c>
      <c r="D108" s="130">
        <v>39678</v>
      </c>
      <c r="E108" s="129" t="s">
        <v>447</v>
      </c>
      <c r="F108" s="129" t="s">
        <v>26</v>
      </c>
      <c r="G108" s="129" t="s">
        <v>33</v>
      </c>
      <c r="H108" s="129" t="s">
        <v>26</v>
      </c>
      <c r="I108" s="129" t="s">
        <v>500</v>
      </c>
      <c r="J108" s="129" t="s">
        <v>26</v>
      </c>
      <c r="K108" s="129" t="s">
        <v>26</v>
      </c>
      <c r="L108" s="129" t="s">
        <v>26</v>
      </c>
      <c r="M108" s="129" t="s">
        <v>38</v>
      </c>
      <c r="N108" s="129" t="s">
        <v>82</v>
      </c>
      <c r="O108" s="129" t="s">
        <v>26</v>
      </c>
      <c r="P108" s="129" t="s">
        <v>65</v>
      </c>
      <c r="Q108" s="129" t="s">
        <v>50</v>
      </c>
      <c r="R108" s="129" t="s">
        <v>42</v>
      </c>
      <c r="S108" s="129" t="s">
        <v>26</v>
      </c>
      <c r="T108" s="129" t="s">
        <v>33</v>
      </c>
      <c r="U108" s="129" t="s">
        <v>26</v>
      </c>
    </row>
    <row r="109" spans="1:21" ht="30">
      <c r="A109" s="128">
        <v>328</v>
      </c>
      <c r="B109" s="129" t="s">
        <v>1660</v>
      </c>
      <c r="C109" s="129" t="s">
        <v>22</v>
      </c>
      <c r="D109" s="130">
        <v>39651</v>
      </c>
      <c r="E109" s="129" t="s">
        <v>447</v>
      </c>
      <c r="F109" s="129" t="s">
        <v>26</v>
      </c>
      <c r="G109" s="129" t="s">
        <v>33</v>
      </c>
      <c r="H109" s="129" t="s">
        <v>26</v>
      </c>
      <c r="I109" s="129" t="s">
        <v>501</v>
      </c>
      <c r="J109" s="129" t="s">
        <v>26</v>
      </c>
      <c r="K109" s="129" t="s">
        <v>26</v>
      </c>
      <c r="L109" s="129" t="s">
        <v>26</v>
      </c>
      <c r="M109" s="129" t="s">
        <v>70</v>
      </c>
      <c r="N109" s="129" t="s">
        <v>502</v>
      </c>
      <c r="O109" s="129" t="s">
        <v>125</v>
      </c>
      <c r="P109" s="129" t="s">
        <v>53</v>
      </c>
      <c r="Q109" s="129" t="s">
        <v>26</v>
      </c>
      <c r="R109" s="129" t="s">
        <v>42</v>
      </c>
      <c r="S109" s="129" t="s">
        <v>503</v>
      </c>
      <c r="T109" s="129" t="s">
        <v>33</v>
      </c>
      <c r="U109" s="129" t="s">
        <v>26</v>
      </c>
    </row>
    <row r="110" spans="1:21" ht="45">
      <c r="A110" s="128">
        <v>329</v>
      </c>
      <c r="B110" s="129" t="s">
        <v>504</v>
      </c>
      <c r="C110" s="129" t="s">
        <v>22</v>
      </c>
      <c r="D110" s="130">
        <v>39925</v>
      </c>
      <c r="E110" s="129" t="s">
        <v>447</v>
      </c>
      <c r="F110" s="129" t="s">
        <v>370</v>
      </c>
      <c r="G110" s="129" t="s">
        <v>33</v>
      </c>
      <c r="H110" s="129" t="s">
        <v>505</v>
      </c>
      <c r="I110" s="129" t="s">
        <v>506</v>
      </c>
      <c r="J110" s="129" t="s">
        <v>26</v>
      </c>
      <c r="K110" s="129" t="s">
        <v>500</v>
      </c>
      <c r="L110" s="129" t="s">
        <v>153</v>
      </c>
      <c r="M110" s="129" t="s">
        <v>86</v>
      </c>
      <c r="N110" s="129" t="s">
        <v>507</v>
      </c>
      <c r="O110" s="129" t="s">
        <v>125</v>
      </c>
      <c r="P110" s="129" t="s">
        <v>53</v>
      </c>
      <c r="Q110" s="129" t="s">
        <v>54</v>
      </c>
      <c r="R110" s="129" t="s">
        <v>42</v>
      </c>
      <c r="S110" s="129" t="s">
        <v>508</v>
      </c>
      <c r="T110" s="129" t="s">
        <v>33</v>
      </c>
      <c r="U110" s="129" t="s">
        <v>26</v>
      </c>
    </row>
    <row r="111" spans="1:21" ht="30">
      <c r="A111" s="128">
        <v>330</v>
      </c>
      <c r="B111" s="129" t="s">
        <v>509</v>
      </c>
      <c r="C111" s="129" t="s">
        <v>22</v>
      </c>
      <c r="D111" s="130">
        <v>39568</v>
      </c>
      <c r="E111" s="129" t="s">
        <v>447</v>
      </c>
      <c r="F111" s="129" t="s">
        <v>26</v>
      </c>
      <c r="G111" s="129" t="s">
        <v>33</v>
      </c>
      <c r="H111" s="129" t="s">
        <v>26</v>
      </c>
      <c r="I111" s="129" t="s">
        <v>510</v>
      </c>
      <c r="J111" s="129" t="s">
        <v>26</v>
      </c>
      <c r="K111" s="129" t="s">
        <v>26</v>
      </c>
      <c r="L111" s="129" t="s">
        <v>26</v>
      </c>
      <c r="M111" s="129" t="s">
        <v>50</v>
      </c>
      <c r="N111" s="129" t="s">
        <v>99</v>
      </c>
      <c r="O111" s="129" t="s">
        <v>64</v>
      </c>
      <c r="P111" s="129" t="s">
        <v>38</v>
      </c>
      <c r="Q111" s="129" t="s">
        <v>262</v>
      </c>
      <c r="R111" s="129" t="s">
        <v>42</v>
      </c>
      <c r="S111" s="129" t="s">
        <v>26</v>
      </c>
      <c r="T111" s="129" t="s">
        <v>33</v>
      </c>
      <c r="U111" s="129" t="s">
        <v>26</v>
      </c>
    </row>
    <row r="112" spans="1:21" ht="30">
      <c r="A112" s="128">
        <v>333</v>
      </c>
      <c r="B112" s="129" t="s">
        <v>511</v>
      </c>
      <c r="C112" s="129" t="s">
        <v>22</v>
      </c>
      <c r="D112" s="130">
        <v>39831</v>
      </c>
      <c r="E112" s="129" t="s">
        <v>447</v>
      </c>
      <c r="F112" s="129" t="s">
        <v>26</v>
      </c>
      <c r="G112" s="129" t="s">
        <v>33</v>
      </c>
      <c r="H112" s="129" t="s">
        <v>26</v>
      </c>
      <c r="I112" s="129" t="s">
        <v>512</v>
      </c>
      <c r="J112" s="129" t="s">
        <v>26</v>
      </c>
      <c r="K112" s="129" t="s">
        <v>26</v>
      </c>
      <c r="L112" s="129" t="s">
        <v>26</v>
      </c>
      <c r="M112" s="129" t="s">
        <v>93</v>
      </c>
      <c r="N112" s="129" t="s">
        <v>82</v>
      </c>
      <c r="O112" s="129" t="s">
        <v>26</v>
      </c>
      <c r="P112" s="129" t="s">
        <v>26</v>
      </c>
      <c r="Q112" s="129" t="s">
        <v>26</v>
      </c>
      <c r="R112" s="129" t="s">
        <v>42</v>
      </c>
      <c r="S112" s="129" t="s">
        <v>276</v>
      </c>
      <c r="T112" s="129" t="s">
        <v>33</v>
      </c>
      <c r="U112" s="129" t="s">
        <v>26</v>
      </c>
    </row>
    <row r="113" spans="1:21" ht="30">
      <c r="A113" s="128">
        <v>334</v>
      </c>
      <c r="B113" s="129" t="s">
        <v>513</v>
      </c>
      <c r="C113" s="129" t="s">
        <v>22</v>
      </c>
      <c r="D113" s="130">
        <v>39589</v>
      </c>
      <c r="E113" s="129" t="s">
        <v>447</v>
      </c>
      <c r="F113" s="129" t="s">
        <v>514</v>
      </c>
      <c r="G113" s="129" t="s">
        <v>33</v>
      </c>
      <c r="H113" s="129" t="s">
        <v>26</v>
      </c>
      <c r="I113" s="129" t="s">
        <v>26</v>
      </c>
      <c r="J113" s="129" t="s">
        <v>515</v>
      </c>
      <c r="K113" s="129" t="s">
        <v>516</v>
      </c>
      <c r="L113" s="129" t="s">
        <v>153</v>
      </c>
      <c r="M113" s="129" t="s">
        <v>62</v>
      </c>
      <c r="N113" s="129" t="s">
        <v>356</v>
      </c>
      <c r="O113" s="129" t="s">
        <v>64</v>
      </c>
      <c r="P113" s="129" t="s">
        <v>65</v>
      </c>
      <c r="Q113" s="129" t="s">
        <v>38</v>
      </c>
      <c r="R113" s="129" t="s">
        <v>42</v>
      </c>
      <c r="S113" s="129" t="s">
        <v>517</v>
      </c>
      <c r="T113" s="129" t="s">
        <v>33</v>
      </c>
      <c r="U113" s="129" t="s">
        <v>26</v>
      </c>
    </row>
    <row r="114" spans="1:21" ht="30">
      <c r="A114" s="128">
        <v>336</v>
      </c>
      <c r="B114" s="129" t="s">
        <v>518</v>
      </c>
      <c r="C114" s="129" t="s">
        <v>22</v>
      </c>
      <c r="D114" s="130">
        <v>39722</v>
      </c>
      <c r="E114" s="129" t="s">
        <v>447</v>
      </c>
      <c r="F114" s="129" t="s">
        <v>26</v>
      </c>
      <c r="G114" s="129" t="s">
        <v>33</v>
      </c>
      <c r="H114" s="129" t="s">
        <v>26</v>
      </c>
      <c r="I114" s="129" t="s">
        <v>519</v>
      </c>
      <c r="J114" s="129" t="s">
        <v>26</v>
      </c>
      <c r="K114" s="129" t="s">
        <v>26</v>
      </c>
      <c r="L114" s="129" t="s">
        <v>26</v>
      </c>
      <c r="M114" s="129" t="s">
        <v>262</v>
      </c>
      <c r="N114" s="129" t="s">
        <v>520</v>
      </c>
      <c r="O114" s="129" t="s">
        <v>125</v>
      </c>
      <c r="P114" s="129" t="s">
        <v>26</v>
      </c>
      <c r="Q114" s="129" t="s">
        <v>26</v>
      </c>
      <c r="R114" s="129" t="s">
        <v>42</v>
      </c>
      <c r="S114" s="129" t="s">
        <v>26</v>
      </c>
      <c r="T114" s="129" t="s">
        <v>33</v>
      </c>
      <c r="U114" s="129" t="s">
        <v>26</v>
      </c>
    </row>
    <row r="115" spans="1:21" ht="30">
      <c r="A115" s="128">
        <v>337</v>
      </c>
      <c r="B115" s="129" t="s">
        <v>521</v>
      </c>
      <c r="C115" s="129" t="s">
        <v>22</v>
      </c>
      <c r="D115" s="130">
        <v>39750</v>
      </c>
      <c r="E115" s="129" t="s">
        <v>447</v>
      </c>
      <c r="F115" s="129" t="s">
        <v>522</v>
      </c>
      <c r="G115" s="129" t="s">
        <v>33</v>
      </c>
      <c r="H115" s="129" t="s">
        <v>26</v>
      </c>
      <c r="I115" s="129" t="s">
        <v>523</v>
      </c>
      <c r="J115" s="129" t="s">
        <v>26</v>
      </c>
      <c r="K115" s="129" t="s">
        <v>524</v>
      </c>
      <c r="L115" s="129" t="s">
        <v>153</v>
      </c>
      <c r="M115" s="129" t="s">
        <v>26</v>
      </c>
      <c r="N115" s="129" t="s">
        <v>525</v>
      </c>
      <c r="O115" s="129" t="s">
        <v>193</v>
      </c>
      <c r="P115" s="129" t="s">
        <v>41</v>
      </c>
      <c r="Q115" s="129" t="s">
        <v>86</v>
      </c>
      <c r="R115" s="129" t="s">
        <v>42</v>
      </c>
      <c r="S115" s="129" t="s">
        <v>526</v>
      </c>
      <c r="T115" s="129" t="s">
        <v>33</v>
      </c>
      <c r="U115" s="129" t="s">
        <v>26</v>
      </c>
    </row>
    <row r="116" spans="1:21" ht="60">
      <c r="A116" s="128">
        <v>338</v>
      </c>
      <c r="B116" s="129" t="s">
        <v>527</v>
      </c>
      <c r="C116" s="129" t="s">
        <v>22</v>
      </c>
      <c r="D116" s="130">
        <v>39614</v>
      </c>
      <c r="E116" s="129" t="s">
        <v>447</v>
      </c>
      <c r="F116" s="129" t="s">
        <v>528</v>
      </c>
      <c r="G116" s="129" t="s">
        <v>33</v>
      </c>
      <c r="H116" s="129" t="s">
        <v>26</v>
      </c>
      <c r="I116" s="129" t="s">
        <v>529</v>
      </c>
      <c r="J116" s="129" t="s">
        <v>26</v>
      </c>
      <c r="K116" s="129" t="s">
        <v>26</v>
      </c>
      <c r="L116" s="129" t="s">
        <v>128</v>
      </c>
      <c r="M116" s="129" t="s">
        <v>530</v>
      </c>
      <c r="N116" s="129" t="s">
        <v>64</v>
      </c>
      <c r="O116" s="129" t="s">
        <v>26</v>
      </c>
      <c r="P116" s="129" t="s">
        <v>86</v>
      </c>
      <c r="Q116" s="129" t="s">
        <v>531</v>
      </c>
      <c r="R116" s="129" t="s">
        <v>42</v>
      </c>
      <c r="S116" s="129" t="s">
        <v>532</v>
      </c>
      <c r="T116" s="129" t="s">
        <v>33</v>
      </c>
      <c r="U116" s="129" t="s">
        <v>26</v>
      </c>
    </row>
    <row r="117" spans="1:21" ht="30">
      <c r="A117" s="128">
        <v>339</v>
      </c>
      <c r="B117" s="129" t="s">
        <v>533</v>
      </c>
      <c r="C117" s="129" t="s">
        <v>22</v>
      </c>
      <c r="D117" s="130">
        <v>39436</v>
      </c>
      <c r="E117" s="129" t="s">
        <v>447</v>
      </c>
      <c r="F117" s="129" t="s">
        <v>534</v>
      </c>
      <c r="G117" s="129" t="s">
        <v>25</v>
      </c>
      <c r="H117" s="129" t="s">
        <v>26</v>
      </c>
      <c r="I117" s="129" t="s">
        <v>535</v>
      </c>
      <c r="J117" s="129" t="s">
        <v>536</v>
      </c>
      <c r="K117" s="129" t="s">
        <v>537</v>
      </c>
      <c r="L117" s="129" t="s">
        <v>49</v>
      </c>
      <c r="M117" s="129" t="s">
        <v>83</v>
      </c>
      <c r="N117" s="129" t="s">
        <v>538</v>
      </c>
      <c r="O117" s="129" t="s">
        <v>95</v>
      </c>
      <c r="P117" s="129" t="s">
        <v>83</v>
      </c>
      <c r="Q117" s="129" t="s">
        <v>223</v>
      </c>
      <c r="R117" s="129" t="s">
        <v>42</v>
      </c>
      <c r="S117" s="129" t="s">
        <v>539</v>
      </c>
      <c r="T117" s="129" t="s">
        <v>33</v>
      </c>
      <c r="U117" s="129" t="s">
        <v>26</v>
      </c>
    </row>
    <row r="118" spans="1:21" ht="45">
      <c r="A118" s="128">
        <v>341</v>
      </c>
      <c r="B118" s="129" t="s">
        <v>540</v>
      </c>
      <c r="C118" s="129" t="s">
        <v>22</v>
      </c>
      <c r="D118" s="130">
        <v>39636</v>
      </c>
      <c r="E118" s="129" t="s">
        <v>447</v>
      </c>
      <c r="F118" s="129" t="s">
        <v>109</v>
      </c>
      <c r="G118" s="129" t="s">
        <v>33</v>
      </c>
      <c r="H118" s="129" t="s">
        <v>26</v>
      </c>
      <c r="I118" s="129" t="s">
        <v>26</v>
      </c>
      <c r="J118" s="129" t="s">
        <v>26</v>
      </c>
      <c r="K118" s="129" t="s">
        <v>541</v>
      </c>
      <c r="L118" s="129" t="s">
        <v>26</v>
      </c>
      <c r="M118" s="129" t="s">
        <v>138</v>
      </c>
      <c r="N118" s="129" t="s">
        <v>130</v>
      </c>
      <c r="O118" s="129" t="s">
        <v>26</v>
      </c>
      <c r="P118" s="129" t="s">
        <v>54</v>
      </c>
      <c r="Q118" s="129" t="s">
        <v>86</v>
      </c>
      <c r="R118" s="129" t="s">
        <v>42</v>
      </c>
      <c r="S118" s="129" t="s">
        <v>542</v>
      </c>
      <c r="T118" s="129" t="s">
        <v>33</v>
      </c>
      <c r="U118" s="129" t="s">
        <v>26</v>
      </c>
    </row>
    <row r="119" spans="1:21" ht="30">
      <c r="A119" s="128">
        <v>342</v>
      </c>
      <c r="B119" s="129" t="s">
        <v>543</v>
      </c>
      <c r="C119" s="129" t="s">
        <v>22</v>
      </c>
      <c r="D119" s="130">
        <v>39519</v>
      </c>
      <c r="E119" s="129" t="s">
        <v>447</v>
      </c>
      <c r="F119" s="129" t="s">
        <v>544</v>
      </c>
      <c r="G119" s="129" t="s">
        <v>33</v>
      </c>
      <c r="H119" s="129" t="s">
        <v>26</v>
      </c>
      <c r="I119" s="129" t="s">
        <v>545</v>
      </c>
      <c r="J119" s="129" t="s">
        <v>546</v>
      </c>
      <c r="K119" s="129" t="s">
        <v>547</v>
      </c>
      <c r="L119" s="129" t="s">
        <v>153</v>
      </c>
      <c r="M119" s="129" t="s">
        <v>124</v>
      </c>
      <c r="N119" s="129" t="s">
        <v>548</v>
      </c>
      <c r="O119" s="129" t="s">
        <v>402</v>
      </c>
      <c r="P119" s="129" t="s">
        <v>549</v>
      </c>
      <c r="Q119" s="129" t="s">
        <v>263</v>
      </c>
      <c r="R119" s="129" t="s">
        <v>42</v>
      </c>
      <c r="S119" s="129" t="s">
        <v>550</v>
      </c>
      <c r="T119" s="129" t="s">
        <v>33</v>
      </c>
      <c r="U119" s="129" t="s">
        <v>26</v>
      </c>
    </row>
    <row r="120" spans="1:21" ht="60">
      <c r="A120" s="128">
        <v>343</v>
      </c>
      <c r="B120" s="129" t="s">
        <v>551</v>
      </c>
      <c r="C120" s="129" t="s">
        <v>22</v>
      </c>
      <c r="D120" s="130">
        <v>39717</v>
      </c>
      <c r="E120" s="129" t="s">
        <v>447</v>
      </c>
      <c r="F120" s="129" t="s">
        <v>552</v>
      </c>
      <c r="G120" s="129" t="s">
        <v>33</v>
      </c>
      <c r="H120" s="129" t="s">
        <v>26</v>
      </c>
      <c r="I120" s="129" t="s">
        <v>553</v>
      </c>
      <c r="J120" s="129" t="s">
        <v>554</v>
      </c>
      <c r="K120" s="129" t="s">
        <v>555</v>
      </c>
      <c r="L120" s="129" t="s">
        <v>153</v>
      </c>
      <c r="M120" s="129" t="s">
        <v>53</v>
      </c>
      <c r="N120" s="129" t="s">
        <v>556</v>
      </c>
      <c r="O120" s="129" t="s">
        <v>26</v>
      </c>
      <c r="P120" s="129" t="s">
        <v>53</v>
      </c>
      <c r="Q120" s="129" t="s">
        <v>41</v>
      </c>
      <c r="R120" s="129" t="s">
        <v>42</v>
      </c>
      <c r="S120" s="129" t="s">
        <v>26</v>
      </c>
      <c r="T120" s="129" t="s">
        <v>33</v>
      </c>
      <c r="U120" s="129" t="s">
        <v>26</v>
      </c>
    </row>
    <row r="121" spans="1:21" ht="60">
      <c r="A121" s="128">
        <v>344</v>
      </c>
      <c r="B121" s="129" t="s">
        <v>557</v>
      </c>
      <c r="C121" s="129" t="s">
        <v>22</v>
      </c>
      <c r="D121" s="130">
        <v>39584</v>
      </c>
      <c r="E121" s="129" t="s">
        <v>447</v>
      </c>
      <c r="F121" s="129" t="s">
        <v>26</v>
      </c>
      <c r="G121" s="129" t="s">
        <v>33</v>
      </c>
      <c r="H121" s="129" t="s">
        <v>26</v>
      </c>
      <c r="I121" s="129" t="s">
        <v>558</v>
      </c>
      <c r="J121" s="129" t="s">
        <v>26</v>
      </c>
      <c r="K121" s="129" t="s">
        <v>26</v>
      </c>
      <c r="L121" s="129" t="s">
        <v>26</v>
      </c>
      <c r="M121" s="129" t="s">
        <v>559</v>
      </c>
      <c r="N121" s="129" t="s">
        <v>82</v>
      </c>
      <c r="O121" s="129" t="s">
        <v>26</v>
      </c>
      <c r="P121" s="129" t="s">
        <v>26</v>
      </c>
      <c r="Q121" s="129" t="s">
        <v>26</v>
      </c>
      <c r="R121" s="129" t="s">
        <v>42</v>
      </c>
      <c r="S121" s="129" t="s">
        <v>26</v>
      </c>
      <c r="T121" s="129" t="s">
        <v>33</v>
      </c>
      <c r="U121" s="129" t="s">
        <v>26</v>
      </c>
    </row>
    <row r="122" spans="1:21" ht="30">
      <c r="A122" s="128">
        <v>345</v>
      </c>
      <c r="B122" s="129" t="s">
        <v>560</v>
      </c>
      <c r="C122" s="129" t="s">
        <v>22</v>
      </c>
      <c r="D122" s="130">
        <v>39860</v>
      </c>
      <c r="E122" s="129" t="s">
        <v>447</v>
      </c>
      <c r="F122" s="129" t="s">
        <v>26</v>
      </c>
      <c r="G122" s="129" t="s">
        <v>33</v>
      </c>
      <c r="H122" s="129" t="s">
        <v>26</v>
      </c>
      <c r="I122" s="129" t="s">
        <v>561</v>
      </c>
      <c r="J122" s="129" t="s">
        <v>26</v>
      </c>
      <c r="K122" s="129" t="s">
        <v>26</v>
      </c>
      <c r="L122" s="129" t="s">
        <v>26</v>
      </c>
      <c r="M122" s="129" t="s">
        <v>106</v>
      </c>
      <c r="N122" s="129" t="s">
        <v>562</v>
      </c>
      <c r="O122" s="129" t="s">
        <v>26</v>
      </c>
      <c r="P122" s="129" t="s">
        <v>26</v>
      </c>
      <c r="Q122" s="129" t="s">
        <v>26</v>
      </c>
      <c r="R122" s="129" t="s">
        <v>285</v>
      </c>
      <c r="S122" s="129" t="s">
        <v>26</v>
      </c>
      <c r="T122" s="129" t="s">
        <v>33</v>
      </c>
      <c r="U122" s="129" t="s">
        <v>26</v>
      </c>
    </row>
    <row r="123" spans="1:21" ht="45">
      <c r="A123" s="128">
        <v>346</v>
      </c>
      <c r="B123" s="129" t="s">
        <v>563</v>
      </c>
      <c r="C123" s="129" t="s">
        <v>22</v>
      </c>
      <c r="D123" s="130">
        <v>39760</v>
      </c>
      <c r="E123" s="129" t="s">
        <v>447</v>
      </c>
      <c r="F123" s="129" t="s">
        <v>564</v>
      </c>
      <c r="G123" s="129" t="s">
        <v>33</v>
      </c>
      <c r="H123" s="129" t="s">
        <v>26</v>
      </c>
      <c r="I123" s="129" t="s">
        <v>565</v>
      </c>
      <c r="J123" s="129" t="s">
        <v>566</v>
      </c>
      <c r="K123" s="129" t="s">
        <v>26</v>
      </c>
      <c r="L123" s="129" t="s">
        <v>128</v>
      </c>
      <c r="M123" s="129" t="s">
        <v>70</v>
      </c>
      <c r="N123" s="129" t="s">
        <v>99</v>
      </c>
      <c r="O123" s="129" t="s">
        <v>64</v>
      </c>
      <c r="P123" s="129" t="s">
        <v>53</v>
      </c>
      <c r="Q123" s="129" t="s">
        <v>38</v>
      </c>
      <c r="R123" s="129" t="s">
        <v>42</v>
      </c>
      <c r="S123" s="129" t="s">
        <v>567</v>
      </c>
      <c r="T123" s="129" t="s">
        <v>33</v>
      </c>
      <c r="U123" s="129" t="s">
        <v>26</v>
      </c>
    </row>
    <row r="124" spans="1:21" ht="45">
      <c r="A124" s="128">
        <v>347</v>
      </c>
      <c r="B124" s="129" t="s">
        <v>568</v>
      </c>
      <c r="C124" s="129" t="s">
        <v>22</v>
      </c>
      <c r="D124" s="130">
        <v>39665</v>
      </c>
      <c r="E124" s="129" t="s">
        <v>447</v>
      </c>
      <c r="F124" s="129" t="s">
        <v>370</v>
      </c>
      <c r="G124" s="129" t="s">
        <v>33</v>
      </c>
      <c r="H124" s="129" t="s">
        <v>569</v>
      </c>
      <c r="I124" s="129" t="s">
        <v>570</v>
      </c>
      <c r="J124" s="129" t="s">
        <v>571</v>
      </c>
      <c r="K124" s="129" t="s">
        <v>572</v>
      </c>
      <c r="L124" s="129" t="s">
        <v>573</v>
      </c>
      <c r="M124" s="129" t="s">
        <v>70</v>
      </c>
      <c r="N124" s="129" t="s">
        <v>574</v>
      </c>
      <c r="O124" s="129" t="s">
        <v>193</v>
      </c>
      <c r="P124" s="129" t="s">
        <v>83</v>
      </c>
      <c r="Q124" s="129" t="s">
        <v>86</v>
      </c>
      <c r="R124" s="129" t="s">
        <v>42</v>
      </c>
      <c r="S124" s="129" t="s">
        <v>26</v>
      </c>
      <c r="T124" s="129" t="s">
        <v>33</v>
      </c>
      <c r="U124" s="129" t="s">
        <v>26</v>
      </c>
    </row>
    <row r="125" spans="1:21" ht="45">
      <c r="A125" s="128">
        <v>348</v>
      </c>
      <c r="B125" s="129" t="s">
        <v>575</v>
      </c>
      <c r="C125" s="129" t="s">
        <v>22</v>
      </c>
      <c r="D125" s="130">
        <v>39470</v>
      </c>
      <c r="E125" s="129" t="s">
        <v>447</v>
      </c>
      <c r="F125" s="129" t="s">
        <v>183</v>
      </c>
      <c r="G125" s="129" t="s">
        <v>33</v>
      </c>
      <c r="H125" s="129" t="s">
        <v>26</v>
      </c>
      <c r="I125" s="129" t="s">
        <v>26</v>
      </c>
      <c r="J125" s="129" t="s">
        <v>576</v>
      </c>
      <c r="K125" s="129" t="s">
        <v>26</v>
      </c>
      <c r="L125" s="129" t="s">
        <v>26</v>
      </c>
      <c r="M125" s="129" t="s">
        <v>375</v>
      </c>
      <c r="N125" s="129" t="s">
        <v>577</v>
      </c>
      <c r="O125" s="129" t="s">
        <v>26</v>
      </c>
      <c r="P125" s="129" t="s">
        <v>86</v>
      </c>
      <c r="Q125" s="129" t="s">
        <v>26</v>
      </c>
      <c r="R125" s="129" t="s">
        <v>26</v>
      </c>
      <c r="S125" s="129" t="s">
        <v>578</v>
      </c>
      <c r="T125" s="129" t="s">
        <v>33</v>
      </c>
      <c r="U125" s="129" t="s">
        <v>26</v>
      </c>
    </row>
    <row r="126" spans="1:21" ht="45">
      <c r="A126" s="128">
        <v>349</v>
      </c>
      <c r="B126" s="129" t="s">
        <v>579</v>
      </c>
      <c r="C126" s="129" t="s">
        <v>22</v>
      </c>
      <c r="D126" s="130">
        <v>39614</v>
      </c>
      <c r="E126" s="129" t="s">
        <v>447</v>
      </c>
      <c r="F126" s="129" t="s">
        <v>183</v>
      </c>
      <c r="G126" s="129" t="s">
        <v>33</v>
      </c>
      <c r="H126" s="129" t="s">
        <v>580</v>
      </c>
      <c r="I126" s="129" t="s">
        <v>26</v>
      </c>
      <c r="J126" s="129" t="s">
        <v>26</v>
      </c>
      <c r="K126" s="129" t="s">
        <v>26</v>
      </c>
      <c r="L126" s="129" t="s">
        <v>26</v>
      </c>
      <c r="M126" s="129" t="s">
        <v>581</v>
      </c>
      <c r="N126" s="129" t="s">
        <v>64</v>
      </c>
      <c r="O126" s="129" t="s">
        <v>26</v>
      </c>
      <c r="P126" s="129" t="s">
        <v>41</v>
      </c>
      <c r="Q126" s="129" t="s">
        <v>582</v>
      </c>
      <c r="R126" s="129" t="s">
        <v>42</v>
      </c>
      <c r="S126" s="129" t="s">
        <v>583</v>
      </c>
      <c r="T126" s="129" t="s">
        <v>33</v>
      </c>
      <c r="U126" s="129" t="s">
        <v>26</v>
      </c>
    </row>
    <row r="127" spans="1:21" ht="30">
      <c r="A127" s="128">
        <v>350</v>
      </c>
      <c r="B127" s="129" t="s">
        <v>584</v>
      </c>
      <c r="C127" s="129" t="s">
        <v>22</v>
      </c>
      <c r="D127" s="130">
        <v>39455</v>
      </c>
      <c r="E127" s="129" t="s">
        <v>447</v>
      </c>
      <c r="F127" s="129" t="s">
        <v>183</v>
      </c>
      <c r="G127" s="129" t="s">
        <v>33</v>
      </c>
      <c r="H127" s="129" t="s">
        <v>585</v>
      </c>
      <c r="I127" s="129" t="s">
        <v>443</v>
      </c>
      <c r="J127" s="129" t="s">
        <v>26</v>
      </c>
      <c r="K127" s="129" t="s">
        <v>26</v>
      </c>
      <c r="L127" s="129" t="s">
        <v>586</v>
      </c>
      <c r="M127" s="129" t="s">
        <v>274</v>
      </c>
      <c r="N127" s="129" t="s">
        <v>224</v>
      </c>
      <c r="O127" s="129" t="s">
        <v>26</v>
      </c>
      <c r="P127" s="129" t="s">
        <v>53</v>
      </c>
      <c r="Q127" s="129" t="s">
        <v>54</v>
      </c>
      <c r="R127" s="129" t="s">
        <v>42</v>
      </c>
      <c r="S127" s="129" t="s">
        <v>276</v>
      </c>
      <c r="T127" s="129" t="s">
        <v>33</v>
      </c>
      <c r="U127" s="129" t="s">
        <v>26</v>
      </c>
    </row>
    <row r="128" spans="1:21" ht="30">
      <c r="A128" s="128">
        <v>351</v>
      </c>
      <c r="B128" s="129" t="s">
        <v>587</v>
      </c>
      <c r="C128" s="129" t="s">
        <v>22</v>
      </c>
      <c r="D128" s="130">
        <v>39917</v>
      </c>
      <c r="E128" s="129" t="s">
        <v>447</v>
      </c>
      <c r="F128" s="129" t="s">
        <v>150</v>
      </c>
      <c r="G128" s="129" t="s">
        <v>33</v>
      </c>
      <c r="H128" s="129" t="s">
        <v>26</v>
      </c>
      <c r="I128" s="129" t="s">
        <v>26</v>
      </c>
      <c r="J128" s="129" t="s">
        <v>588</v>
      </c>
      <c r="K128" s="129" t="s">
        <v>589</v>
      </c>
      <c r="L128" s="129" t="s">
        <v>26</v>
      </c>
      <c r="M128" s="129" t="s">
        <v>26</v>
      </c>
      <c r="N128" s="129" t="s">
        <v>64</v>
      </c>
      <c r="O128" s="129" t="s">
        <v>26</v>
      </c>
      <c r="P128" s="129" t="s">
        <v>53</v>
      </c>
      <c r="Q128" s="129" t="s">
        <v>38</v>
      </c>
      <c r="R128" s="129" t="s">
        <v>42</v>
      </c>
      <c r="S128" s="129" t="s">
        <v>590</v>
      </c>
      <c r="T128" s="129" t="s">
        <v>33</v>
      </c>
      <c r="U128" s="129" t="s">
        <v>591</v>
      </c>
    </row>
    <row r="129" spans="1:21" ht="45">
      <c r="A129" s="128">
        <v>352</v>
      </c>
      <c r="B129" s="129" t="s">
        <v>1993</v>
      </c>
      <c r="C129" s="129" t="s">
        <v>22</v>
      </c>
      <c r="D129" s="130">
        <v>40209</v>
      </c>
      <c r="E129" s="129" t="s">
        <v>447</v>
      </c>
      <c r="F129" s="129" t="s">
        <v>385</v>
      </c>
      <c r="G129" s="129" t="s">
        <v>25</v>
      </c>
      <c r="H129" s="129" t="s">
        <v>26</v>
      </c>
      <c r="I129" s="129" t="s">
        <v>1994</v>
      </c>
      <c r="J129" s="129" t="s">
        <v>1995</v>
      </c>
      <c r="K129" s="129" t="s">
        <v>26</v>
      </c>
      <c r="L129" s="129" t="s">
        <v>26</v>
      </c>
      <c r="M129" s="129" t="s">
        <v>1996</v>
      </c>
      <c r="N129" s="129" t="s">
        <v>231</v>
      </c>
      <c r="O129" s="129" t="s">
        <v>26</v>
      </c>
      <c r="P129" s="129" t="s">
        <v>86</v>
      </c>
      <c r="Q129" s="129" t="s">
        <v>38</v>
      </c>
      <c r="R129" s="129" t="s">
        <v>42</v>
      </c>
      <c r="S129" s="129" t="s">
        <v>26</v>
      </c>
      <c r="T129" s="129" t="s">
        <v>33</v>
      </c>
      <c r="U129" s="129" t="s">
        <v>26</v>
      </c>
    </row>
    <row r="130" spans="1:21" ht="45">
      <c r="A130" s="128">
        <v>353</v>
      </c>
      <c r="B130" s="129" t="s">
        <v>2053</v>
      </c>
      <c r="C130" s="129" t="s">
        <v>22</v>
      </c>
      <c r="D130" s="130">
        <v>39744</v>
      </c>
      <c r="E130" s="129" t="s">
        <v>447</v>
      </c>
      <c r="F130" s="129" t="s">
        <v>150</v>
      </c>
      <c r="G130" s="129" t="s">
        <v>33</v>
      </c>
      <c r="H130" s="129" t="s">
        <v>26</v>
      </c>
      <c r="I130" s="129" t="s">
        <v>26</v>
      </c>
      <c r="J130" s="129" t="s">
        <v>2054</v>
      </c>
      <c r="K130" s="129" t="s">
        <v>26</v>
      </c>
      <c r="L130" s="129" t="s">
        <v>2055</v>
      </c>
      <c r="M130" s="129" t="s">
        <v>197</v>
      </c>
      <c r="N130" s="129" t="s">
        <v>525</v>
      </c>
      <c r="O130" s="129" t="s">
        <v>64</v>
      </c>
      <c r="P130" s="129" t="s">
        <v>394</v>
      </c>
      <c r="Q130" s="129" t="s">
        <v>394</v>
      </c>
      <c r="R130" s="129" t="s">
        <v>42</v>
      </c>
      <c r="S130" s="129" t="s">
        <v>498</v>
      </c>
      <c r="T130" s="129" t="s">
        <v>33</v>
      </c>
      <c r="U130" s="129" t="s">
        <v>26</v>
      </c>
    </row>
    <row r="131" spans="1:21" ht="30">
      <c r="A131" s="128">
        <v>354</v>
      </c>
      <c r="B131" s="129" t="s">
        <v>2056</v>
      </c>
      <c r="C131" s="129" t="s">
        <v>22</v>
      </c>
      <c r="D131" s="130">
        <v>40095</v>
      </c>
      <c r="E131" s="129" t="s">
        <v>447</v>
      </c>
      <c r="F131" s="129" t="s">
        <v>150</v>
      </c>
      <c r="G131" s="129" t="s">
        <v>33</v>
      </c>
      <c r="H131" s="129" t="s">
        <v>26</v>
      </c>
      <c r="I131" s="129" t="s">
        <v>26</v>
      </c>
      <c r="J131" s="129" t="s">
        <v>2054</v>
      </c>
      <c r="K131" s="129" t="s">
        <v>26</v>
      </c>
      <c r="L131" s="129" t="s">
        <v>2055</v>
      </c>
      <c r="M131" s="129" t="s">
        <v>197</v>
      </c>
      <c r="N131" s="129" t="s">
        <v>525</v>
      </c>
      <c r="O131" s="129" t="s">
        <v>26</v>
      </c>
      <c r="P131" s="129" t="s">
        <v>394</v>
      </c>
      <c r="Q131" s="129" t="s">
        <v>394</v>
      </c>
      <c r="R131" s="129" t="s">
        <v>42</v>
      </c>
      <c r="S131" s="129" t="s">
        <v>498</v>
      </c>
      <c r="T131" s="129" t="s">
        <v>33</v>
      </c>
      <c r="U131" s="129" t="s">
        <v>26</v>
      </c>
    </row>
    <row r="132" spans="1:21" ht="30">
      <c r="A132" s="128">
        <v>402</v>
      </c>
      <c r="B132" s="129" t="s">
        <v>594</v>
      </c>
      <c r="C132" s="129" t="s">
        <v>22</v>
      </c>
      <c r="D132" s="130">
        <v>35497</v>
      </c>
      <c r="E132" s="129" t="s">
        <v>23</v>
      </c>
      <c r="F132" s="129" t="s">
        <v>26</v>
      </c>
      <c r="G132" s="129" t="s">
        <v>33</v>
      </c>
      <c r="H132" s="129" t="s">
        <v>26</v>
      </c>
      <c r="I132" s="129" t="s">
        <v>595</v>
      </c>
      <c r="J132" s="129" t="s">
        <v>26</v>
      </c>
      <c r="K132" s="129" t="s">
        <v>26</v>
      </c>
      <c r="L132" s="129" t="s">
        <v>49</v>
      </c>
      <c r="M132" s="129" t="s">
        <v>375</v>
      </c>
      <c r="N132" s="129" t="s">
        <v>596</v>
      </c>
      <c r="O132" s="129" t="s">
        <v>26</v>
      </c>
      <c r="P132" s="129" t="s">
        <v>41</v>
      </c>
      <c r="Q132" s="129" t="s">
        <v>53</v>
      </c>
      <c r="R132" s="129" t="s">
        <v>42</v>
      </c>
      <c r="S132" s="129" t="s">
        <v>26</v>
      </c>
      <c r="T132" s="129" t="s">
        <v>33</v>
      </c>
      <c r="U132" s="129" t="s">
        <v>26</v>
      </c>
    </row>
    <row r="133" spans="1:21" ht="45">
      <c r="A133" s="128">
        <v>403</v>
      </c>
      <c r="B133" s="129" t="s">
        <v>597</v>
      </c>
      <c r="C133" s="129" t="s">
        <v>22</v>
      </c>
      <c r="D133" s="130">
        <v>36689</v>
      </c>
      <c r="E133" s="129" t="s">
        <v>23</v>
      </c>
      <c r="F133" s="129" t="s">
        <v>26</v>
      </c>
      <c r="G133" s="129" t="s">
        <v>33</v>
      </c>
      <c r="H133" s="129" t="s">
        <v>26</v>
      </c>
      <c r="I133" s="129" t="s">
        <v>598</v>
      </c>
      <c r="J133" s="129" t="s">
        <v>26</v>
      </c>
      <c r="K133" s="129" t="s">
        <v>26</v>
      </c>
      <c r="L133" s="129" t="s">
        <v>128</v>
      </c>
      <c r="M133" s="129" t="s">
        <v>31</v>
      </c>
      <c r="N133" s="129" t="s">
        <v>599</v>
      </c>
      <c r="O133" s="129" t="s">
        <v>130</v>
      </c>
      <c r="P133" s="129" t="s">
        <v>83</v>
      </c>
      <c r="Q133" s="129" t="s">
        <v>83</v>
      </c>
      <c r="R133" s="129" t="s">
        <v>42</v>
      </c>
      <c r="S133" s="129" t="s">
        <v>600</v>
      </c>
      <c r="T133" s="129" t="s">
        <v>33</v>
      </c>
      <c r="U133" s="129" t="s">
        <v>26</v>
      </c>
    </row>
    <row r="134" spans="1:21" ht="30">
      <c r="A134" s="128">
        <v>404</v>
      </c>
      <c r="B134" s="129" t="s">
        <v>601</v>
      </c>
      <c r="C134" s="129" t="s">
        <v>22</v>
      </c>
      <c r="D134" s="130">
        <v>25032</v>
      </c>
      <c r="E134" s="129" t="s">
        <v>23</v>
      </c>
      <c r="F134" s="129" t="s">
        <v>26</v>
      </c>
      <c r="G134" s="129" t="s">
        <v>33</v>
      </c>
      <c r="H134" s="129" t="s">
        <v>602</v>
      </c>
      <c r="I134" s="129" t="s">
        <v>603</v>
      </c>
      <c r="J134" s="129" t="s">
        <v>26</v>
      </c>
      <c r="K134" s="129" t="s">
        <v>26</v>
      </c>
      <c r="L134" s="129" t="s">
        <v>128</v>
      </c>
      <c r="M134" s="129" t="s">
        <v>604</v>
      </c>
      <c r="N134" s="129" t="s">
        <v>75</v>
      </c>
      <c r="O134" s="129" t="s">
        <v>26</v>
      </c>
      <c r="P134" s="129" t="s">
        <v>394</v>
      </c>
      <c r="Q134" s="129" t="s">
        <v>53</v>
      </c>
      <c r="R134" s="129" t="s">
        <v>42</v>
      </c>
      <c r="S134" s="129" t="s">
        <v>605</v>
      </c>
      <c r="T134" s="129" t="s">
        <v>33</v>
      </c>
      <c r="U134" s="129" t="s">
        <v>26</v>
      </c>
    </row>
    <row r="135" spans="1:21" ht="45">
      <c r="A135" s="128">
        <v>410</v>
      </c>
      <c r="B135" s="129" t="s">
        <v>606</v>
      </c>
      <c r="C135" s="129" t="s">
        <v>22</v>
      </c>
      <c r="D135" s="130">
        <v>39499</v>
      </c>
      <c r="E135" s="129" t="s">
        <v>607</v>
      </c>
      <c r="F135" s="129" t="s">
        <v>26</v>
      </c>
      <c r="G135" s="129" t="s">
        <v>33</v>
      </c>
      <c r="H135" s="129" t="s">
        <v>26</v>
      </c>
      <c r="I135" s="129" t="s">
        <v>608</v>
      </c>
      <c r="J135" s="129" t="s">
        <v>26</v>
      </c>
      <c r="K135" s="129" t="s">
        <v>26</v>
      </c>
      <c r="L135" s="129" t="s">
        <v>26</v>
      </c>
      <c r="M135" s="129" t="s">
        <v>26</v>
      </c>
      <c r="N135" s="129" t="s">
        <v>609</v>
      </c>
      <c r="O135" s="129" t="s">
        <v>26</v>
      </c>
      <c r="P135" s="129" t="s">
        <v>26</v>
      </c>
      <c r="Q135" s="129" t="s">
        <v>26</v>
      </c>
      <c r="R135" s="129" t="s">
        <v>285</v>
      </c>
      <c r="S135" s="129" t="s">
        <v>26</v>
      </c>
      <c r="T135" s="129" t="s">
        <v>33</v>
      </c>
      <c r="U135" s="129" t="s">
        <v>26</v>
      </c>
    </row>
    <row r="136" spans="1:21" ht="30">
      <c r="A136" s="128">
        <v>411</v>
      </c>
      <c r="B136" s="129" t="s">
        <v>610</v>
      </c>
      <c r="C136" s="129" t="s">
        <v>22</v>
      </c>
      <c r="D136" s="130">
        <v>39625</v>
      </c>
      <c r="E136" s="129" t="s">
        <v>607</v>
      </c>
      <c r="F136" s="129" t="s">
        <v>26</v>
      </c>
      <c r="G136" s="129" t="s">
        <v>33</v>
      </c>
      <c r="H136" s="129" t="s">
        <v>26</v>
      </c>
      <c r="I136" s="129" t="s">
        <v>26</v>
      </c>
      <c r="J136" s="129" t="s">
        <v>26</v>
      </c>
      <c r="K136" s="129" t="s">
        <v>26</v>
      </c>
      <c r="L136" s="129" t="s">
        <v>26</v>
      </c>
      <c r="M136" s="129" t="s">
        <v>611</v>
      </c>
      <c r="N136" s="129" t="s">
        <v>612</v>
      </c>
      <c r="O136" s="129" t="s">
        <v>26</v>
      </c>
      <c r="P136" s="129" t="s">
        <v>26</v>
      </c>
      <c r="Q136" s="129" t="s">
        <v>26</v>
      </c>
      <c r="R136" s="129" t="s">
        <v>42</v>
      </c>
      <c r="S136" s="129" t="s">
        <v>26</v>
      </c>
      <c r="T136" s="129" t="s">
        <v>33</v>
      </c>
      <c r="U136" s="129" t="s">
        <v>26</v>
      </c>
    </row>
    <row r="137" spans="1:21" ht="45">
      <c r="A137" s="128">
        <v>412</v>
      </c>
      <c r="B137" s="129" t="s">
        <v>613</v>
      </c>
      <c r="C137" s="129" t="s">
        <v>22</v>
      </c>
      <c r="D137" s="130">
        <v>39668</v>
      </c>
      <c r="E137" s="129" t="s">
        <v>607</v>
      </c>
      <c r="F137" s="129" t="s">
        <v>26</v>
      </c>
      <c r="G137" s="129" t="s">
        <v>33</v>
      </c>
      <c r="H137" s="129" t="s">
        <v>26</v>
      </c>
      <c r="I137" s="129" t="s">
        <v>614</v>
      </c>
      <c r="J137" s="129" t="s">
        <v>26</v>
      </c>
      <c r="K137" s="129" t="s">
        <v>26</v>
      </c>
      <c r="L137" s="129" t="s">
        <v>26</v>
      </c>
      <c r="M137" s="129" t="s">
        <v>106</v>
      </c>
      <c r="N137" s="129" t="s">
        <v>615</v>
      </c>
      <c r="O137" s="129" t="s">
        <v>26</v>
      </c>
      <c r="P137" s="129" t="s">
        <v>26</v>
      </c>
      <c r="Q137" s="129" t="s">
        <v>26</v>
      </c>
      <c r="R137" s="129" t="s">
        <v>42</v>
      </c>
      <c r="S137" s="129" t="s">
        <v>26</v>
      </c>
      <c r="T137" s="129" t="s">
        <v>33</v>
      </c>
      <c r="U137" s="129" t="s">
        <v>26</v>
      </c>
    </row>
    <row r="138" spans="1:21" ht="45">
      <c r="A138" s="128">
        <v>413</v>
      </c>
      <c r="B138" s="129" t="s">
        <v>616</v>
      </c>
      <c r="C138" s="129" t="s">
        <v>22</v>
      </c>
      <c r="D138" s="130">
        <v>39625</v>
      </c>
      <c r="E138" s="129" t="s">
        <v>607</v>
      </c>
      <c r="F138" s="129" t="s">
        <v>26</v>
      </c>
      <c r="G138" s="129" t="s">
        <v>33</v>
      </c>
      <c r="H138" s="129" t="s">
        <v>26</v>
      </c>
      <c r="I138" s="129" t="s">
        <v>26</v>
      </c>
      <c r="J138" s="129" t="s">
        <v>26</v>
      </c>
      <c r="K138" s="129" t="s">
        <v>26</v>
      </c>
      <c r="L138" s="129" t="s">
        <v>26</v>
      </c>
      <c r="M138" s="129" t="s">
        <v>617</v>
      </c>
      <c r="N138" s="129" t="s">
        <v>618</v>
      </c>
      <c r="O138" s="129" t="s">
        <v>26</v>
      </c>
      <c r="P138" s="129" t="s">
        <v>26</v>
      </c>
      <c r="Q138" s="129" t="s">
        <v>26</v>
      </c>
      <c r="R138" s="129" t="s">
        <v>42</v>
      </c>
      <c r="S138" s="129" t="s">
        <v>619</v>
      </c>
      <c r="T138" s="129" t="s">
        <v>33</v>
      </c>
      <c r="U138" s="129" t="s">
        <v>26</v>
      </c>
    </row>
    <row r="139" spans="1:21" ht="30">
      <c r="A139" s="128">
        <v>415</v>
      </c>
      <c r="B139" s="129" t="s">
        <v>620</v>
      </c>
      <c r="C139" s="129" t="s">
        <v>22</v>
      </c>
      <c r="D139" s="130">
        <v>0</v>
      </c>
      <c r="E139" s="129" t="s">
        <v>607</v>
      </c>
      <c r="F139" s="129" t="s">
        <v>26</v>
      </c>
      <c r="G139" s="129" t="s">
        <v>33</v>
      </c>
      <c r="H139" s="129" t="s">
        <v>26</v>
      </c>
      <c r="I139" s="129" t="s">
        <v>621</v>
      </c>
      <c r="J139" s="129" t="s">
        <v>26</v>
      </c>
      <c r="K139" s="129" t="s">
        <v>26</v>
      </c>
      <c r="L139" s="129" t="s">
        <v>26</v>
      </c>
      <c r="M139" s="129" t="s">
        <v>197</v>
      </c>
      <c r="N139" s="129" t="s">
        <v>622</v>
      </c>
      <c r="O139" s="129" t="s">
        <v>26</v>
      </c>
      <c r="P139" s="129" t="s">
        <v>26</v>
      </c>
      <c r="Q139" s="129" t="s">
        <v>26</v>
      </c>
      <c r="R139" s="129" t="s">
        <v>285</v>
      </c>
      <c r="S139" s="129" t="s">
        <v>26</v>
      </c>
      <c r="T139" s="129" t="s">
        <v>33</v>
      </c>
      <c r="U139" s="129" t="s">
        <v>26</v>
      </c>
    </row>
    <row r="140" spans="1:21" ht="30">
      <c r="A140" s="128">
        <v>416</v>
      </c>
      <c r="B140" s="129" t="s">
        <v>623</v>
      </c>
      <c r="C140" s="129" t="s">
        <v>22</v>
      </c>
      <c r="D140" s="130">
        <v>39716</v>
      </c>
      <c r="E140" s="129" t="s">
        <v>607</v>
      </c>
      <c r="F140" s="129" t="s">
        <v>26</v>
      </c>
      <c r="G140" s="129" t="s">
        <v>33</v>
      </c>
      <c r="H140" s="129" t="s">
        <v>26</v>
      </c>
      <c r="I140" s="129" t="s">
        <v>624</v>
      </c>
      <c r="J140" s="129" t="s">
        <v>26</v>
      </c>
      <c r="K140" s="129" t="s">
        <v>26</v>
      </c>
      <c r="L140" s="129" t="s">
        <v>26</v>
      </c>
      <c r="M140" s="129" t="s">
        <v>625</v>
      </c>
      <c r="N140" s="129" t="s">
        <v>231</v>
      </c>
      <c r="O140" s="129" t="s">
        <v>26</v>
      </c>
      <c r="P140" s="129" t="s">
        <v>26</v>
      </c>
      <c r="Q140" s="129" t="s">
        <v>26</v>
      </c>
      <c r="R140" s="129" t="s">
        <v>42</v>
      </c>
      <c r="S140" s="129" t="s">
        <v>26</v>
      </c>
      <c r="T140" s="129" t="s">
        <v>33</v>
      </c>
      <c r="U140" s="129" t="s">
        <v>26</v>
      </c>
    </row>
    <row r="141" spans="1:21" ht="30">
      <c r="A141" s="128">
        <v>417</v>
      </c>
      <c r="B141" s="129" t="s">
        <v>626</v>
      </c>
      <c r="C141" s="129" t="s">
        <v>22</v>
      </c>
      <c r="D141" s="130">
        <v>39643</v>
      </c>
      <c r="E141" s="129" t="s">
        <v>607</v>
      </c>
      <c r="F141" s="129" t="s">
        <v>522</v>
      </c>
      <c r="G141" s="129" t="s">
        <v>33</v>
      </c>
      <c r="H141" s="129" t="s">
        <v>627</v>
      </c>
      <c r="I141" s="129" t="s">
        <v>628</v>
      </c>
      <c r="J141" s="129" t="s">
        <v>629</v>
      </c>
      <c r="K141" s="129" t="s">
        <v>630</v>
      </c>
      <c r="L141" s="129" t="s">
        <v>26</v>
      </c>
      <c r="M141" s="129" t="s">
        <v>50</v>
      </c>
      <c r="N141" s="129" t="s">
        <v>631</v>
      </c>
      <c r="O141" s="129" t="s">
        <v>402</v>
      </c>
      <c r="P141" s="129" t="s">
        <v>54</v>
      </c>
      <c r="Q141" s="129" t="s">
        <v>93</v>
      </c>
      <c r="R141" s="129" t="s">
        <v>42</v>
      </c>
      <c r="S141" s="129" t="s">
        <v>632</v>
      </c>
      <c r="T141" s="129" t="s">
        <v>33</v>
      </c>
      <c r="U141" s="129" t="s">
        <v>26</v>
      </c>
    </row>
    <row r="142" spans="1:21" ht="45">
      <c r="A142" s="128">
        <v>419</v>
      </c>
      <c r="B142" s="129" t="s">
        <v>633</v>
      </c>
      <c r="C142" s="129" t="s">
        <v>22</v>
      </c>
      <c r="D142" s="130">
        <v>39661</v>
      </c>
      <c r="E142" s="129" t="s">
        <v>607</v>
      </c>
      <c r="F142" s="129" t="s">
        <v>26</v>
      </c>
      <c r="G142" s="129" t="s">
        <v>33</v>
      </c>
      <c r="H142" s="129" t="s">
        <v>26</v>
      </c>
      <c r="I142" s="129" t="s">
        <v>634</v>
      </c>
      <c r="J142" s="129" t="s">
        <v>26</v>
      </c>
      <c r="K142" s="129" t="s">
        <v>26</v>
      </c>
      <c r="L142" s="129" t="s">
        <v>26</v>
      </c>
      <c r="M142" s="129" t="s">
        <v>41</v>
      </c>
      <c r="N142" s="129" t="s">
        <v>635</v>
      </c>
      <c r="O142" s="129" t="s">
        <v>26</v>
      </c>
      <c r="P142" s="129" t="s">
        <v>26</v>
      </c>
      <c r="Q142" s="129" t="s">
        <v>26</v>
      </c>
      <c r="R142" s="129" t="s">
        <v>42</v>
      </c>
      <c r="S142" s="129" t="s">
        <v>26</v>
      </c>
      <c r="T142" s="129" t="s">
        <v>33</v>
      </c>
      <c r="U142" s="129" t="s">
        <v>26</v>
      </c>
    </row>
    <row r="143" spans="1:21" ht="45">
      <c r="A143" s="128">
        <v>420</v>
      </c>
      <c r="B143" s="129" t="s">
        <v>636</v>
      </c>
      <c r="C143" s="129" t="s">
        <v>22</v>
      </c>
      <c r="D143" s="130">
        <v>39824</v>
      </c>
      <c r="E143" s="129" t="s">
        <v>607</v>
      </c>
      <c r="F143" s="129" t="s">
        <v>26</v>
      </c>
      <c r="G143" s="129" t="s">
        <v>33</v>
      </c>
      <c r="H143" s="129" t="s">
        <v>26</v>
      </c>
      <c r="I143" s="129" t="s">
        <v>637</v>
      </c>
      <c r="J143" s="129" t="s">
        <v>26</v>
      </c>
      <c r="K143" s="129" t="s">
        <v>26</v>
      </c>
      <c r="L143" s="129" t="s">
        <v>26</v>
      </c>
      <c r="M143" s="129" t="s">
        <v>232</v>
      </c>
      <c r="N143" s="129" t="s">
        <v>231</v>
      </c>
      <c r="O143" s="129" t="s">
        <v>26</v>
      </c>
      <c r="P143" s="129" t="s">
        <v>26</v>
      </c>
      <c r="Q143" s="129" t="s">
        <v>26</v>
      </c>
      <c r="R143" s="129" t="s">
        <v>42</v>
      </c>
      <c r="S143" s="129" t="s">
        <v>26</v>
      </c>
      <c r="T143" s="129" t="s">
        <v>33</v>
      </c>
      <c r="U143" s="129" t="s">
        <v>26</v>
      </c>
    </row>
    <row r="144" spans="1:21" ht="45">
      <c r="A144" s="128">
        <v>421</v>
      </c>
      <c r="B144" s="129" t="s">
        <v>638</v>
      </c>
      <c r="C144" s="129" t="s">
        <v>22</v>
      </c>
      <c r="D144" s="130">
        <v>39672</v>
      </c>
      <c r="E144" s="129" t="s">
        <v>607</v>
      </c>
      <c r="F144" s="129" t="s">
        <v>26</v>
      </c>
      <c r="G144" s="129" t="s">
        <v>33</v>
      </c>
      <c r="H144" s="129" t="s">
        <v>26</v>
      </c>
      <c r="I144" s="129" t="s">
        <v>639</v>
      </c>
      <c r="J144" s="129" t="s">
        <v>26</v>
      </c>
      <c r="K144" s="129" t="s">
        <v>26</v>
      </c>
      <c r="L144" s="129" t="s">
        <v>26</v>
      </c>
      <c r="M144" s="129" t="s">
        <v>266</v>
      </c>
      <c r="N144" s="129" t="s">
        <v>231</v>
      </c>
      <c r="O144" s="129" t="s">
        <v>75</v>
      </c>
      <c r="P144" s="129" t="s">
        <v>26</v>
      </c>
      <c r="Q144" s="129" t="s">
        <v>26</v>
      </c>
      <c r="R144" s="129" t="s">
        <v>42</v>
      </c>
      <c r="S144" s="129" t="s">
        <v>26</v>
      </c>
      <c r="T144" s="129" t="s">
        <v>33</v>
      </c>
      <c r="U144" s="129" t="s">
        <v>26</v>
      </c>
    </row>
    <row r="145" spans="1:21" ht="45">
      <c r="A145" s="128">
        <v>422</v>
      </c>
      <c r="B145" s="129" t="s">
        <v>640</v>
      </c>
      <c r="C145" s="129" t="s">
        <v>22</v>
      </c>
      <c r="D145" s="130">
        <v>39737</v>
      </c>
      <c r="E145" s="129" t="s">
        <v>607</v>
      </c>
      <c r="F145" s="129" t="s">
        <v>26</v>
      </c>
      <c r="G145" s="129" t="s">
        <v>33</v>
      </c>
      <c r="H145" s="129" t="s">
        <v>26</v>
      </c>
      <c r="I145" s="129" t="s">
        <v>641</v>
      </c>
      <c r="J145" s="129" t="s">
        <v>26</v>
      </c>
      <c r="K145" s="129" t="s">
        <v>26</v>
      </c>
      <c r="L145" s="129" t="s">
        <v>26</v>
      </c>
      <c r="M145" s="129" t="s">
        <v>41</v>
      </c>
      <c r="N145" s="129" t="s">
        <v>75</v>
      </c>
      <c r="O145" s="129" t="s">
        <v>26</v>
      </c>
      <c r="P145" s="129" t="s">
        <v>26</v>
      </c>
      <c r="Q145" s="129" t="s">
        <v>26</v>
      </c>
      <c r="R145" s="129" t="s">
        <v>42</v>
      </c>
      <c r="S145" s="129" t="s">
        <v>26</v>
      </c>
      <c r="T145" s="129" t="s">
        <v>33</v>
      </c>
      <c r="U145" s="129" t="s">
        <v>26</v>
      </c>
    </row>
    <row r="146" spans="1:21" ht="45">
      <c r="A146" s="128">
        <v>423</v>
      </c>
      <c r="B146" s="129" t="s">
        <v>642</v>
      </c>
      <c r="C146" s="129" t="s">
        <v>22</v>
      </c>
      <c r="D146" s="130">
        <v>39623</v>
      </c>
      <c r="E146" s="129" t="s">
        <v>607</v>
      </c>
      <c r="F146" s="129" t="s">
        <v>26</v>
      </c>
      <c r="G146" s="129" t="s">
        <v>33</v>
      </c>
      <c r="H146" s="129" t="s">
        <v>26</v>
      </c>
      <c r="I146" s="129" t="s">
        <v>643</v>
      </c>
      <c r="J146" s="129" t="s">
        <v>26</v>
      </c>
      <c r="K146" s="129" t="s">
        <v>26</v>
      </c>
      <c r="L146" s="129" t="s">
        <v>26</v>
      </c>
      <c r="M146" s="129" t="s">
        <v>83</v>
      </c>
      <c r="N146" s="129" t="s">
        <v>82</v>
      </c>
      <c r="O146" s="129" t="s">
        <v>26</v>
      </c>
      <c r="P146" s="129" t="s">
        <v>26</v>
      </c>
      <c r="Q146" s="129" t="s">
        <v>26</v>
      </c>
      <c r="R146" s="129" t="s">
        <v>42</v>
      </c>
      <c r="S146" s="129" t="s">
        <v>26</v>
      </c>
      <c r="T146" s="129" t="s">
        <v>33</v>
      </c>
      <c r="U146" s="129" t="s">
        <v>26</v>
      </c>
    </row>
    <row r="147" spans="1:21" ht="45">
      <c r="A147" s="128">
        <v>424</v>
      </c>
      <c r="B147" s="129" t="s">
        <v>644</v>
      </c>
      <c r="C147" s="129" t="s">
        <v>22</v>
      </c>
      <c r="D147" s="130">
        <v>39687</v>
      </c>
      <c r="E147" s="129" t="s">
        <v>607</v>
      </c>
      <c r="F147" s="129" t="s">
        <v>26</v>
      </c>
      <c r="G147" s="129" t="s">
        <v>33</v>
      </c>
      <c r="H147" s="129" t="s">
        <v>26</v>
      </c>
      <c r="I147" s="129" t="s">
        <v>645</v>
      </c>
      <c r="J147" s="129" t="s">
        <v>26</v>
      </c>
      <c r="K147" s="129" t="s">
        <v>26</v>
      </c>
      <c r="L147" s="129" t="s">
        <v>26</v>
      </c>
      <c r="M147" s="129" t="s">
        <v>646</v>
      </c>
      <c r="N147" s="129" t="s">
        <v>647</v>
      </c>
      <c r="O147" s="129" t="s">
        <v>26</v>
      </c>
      <c r="P147" s="129" t="s">
        <v>26</v>
      </c>
      <c r="Q147" s="129" t="s">
        <v>26</v>
      </c>
      <c r="R147" s="129" t="s">
        <v>42</v>
      </c>
      <c r="S147" s="129" t="s">
        <v>26</v>
      </c>
      <c r="T147" s="129" t="s">
        <v>33</v>
      </c>
      <c r="U147" s="129" t="s">
        <v>26</v>
      </c>
    </row>
    <row r="148" spans="1:21" ht="45">
      <c r="A148" s="128">
        <v>426</v>
      </c>
      <c r="B148" s="129" t="s">
        <v>648</v>
      </c>
      <c r="C148" s="129" t="s">
        <v>22</v>
      </c>
      <c r="D148" s="130">
        <v>40192</v>
      </c>
      <c r="E148" s="129" t="s">
        <v>607</v>
      </c>
      <c r="F148" s="129" t="s">
        <v>26</v>
      </c>
      <c r="G148" s="129" t="s">
        <v>33</v>
      </c>
      <c r="H148" s="129" t="s">
        <v>26</v>
      </c>
      <c r="I148" s="129" t="s">
        <v>649</v>
      </c>
      <c r="J148" s="129" t="s">
        <v>26</v>
      </c>
      <c r="K148" s="129" t="s">
        <v>26</v>
      </c>
      <c r="L148" s="129" t="s">
        <v>26</v>
      </c>
      <c r="M148" s="129" t="s">
        <v>26</v>
      </c>
      <c r="N148" s="129" t="s">
        <v>650</v>
      </c>
      <c r="O148" s="129" t="s">
        <v>26</v>
      </c>
      <c r="P148" s="129" t="s">
        <v>26</v>
      </c>
      <c r="Q148" s="129" t="s">
        <v>26</v>
      </c>
      <c r="R148" s="129" t="s">
        <v>42</v>
      </c>
      <c r="S148" s="129" t="s">
        <v>26</v>
      </c>
      <c r="T148" s="129" t="s">
        <v>33</v>
      </c>
      <c r="U148" s="129" t="s">
        <v>26</v>
      </c>
    </row>
    <row r="149" spans="1:21" ht="45">
      <c r="A149" s="128">
        <v>427</v>
      </c>
      <c r="B149" s="129" t="s">
        <v>651</v>
      </c>
      <c r="C149" s="129" t="s">
        <v>22</v>
      </c>
      <c r="D149" s="130">
        <v>39713</v>
      </c>
      <c r="E149" s="129" t="s">
        <v>607</v>
      </c>
      <c r="F149" s="129" t="s">
        <v>109</v>
      </c>
      <c r="G149" s="129" t="s">
        <v>33</v>
      </c>
      <c r="H149" s="129" t="s">
        <v>26</v>
      </c>
      <c r="I149" s="129" t="s">
        <v>652</v>
      </c>
      <c r="J149" s="129" t="s">
        <v>653</v>
      </c>
      <c r="K149" s="129" t="s">
        <v>654</v>
      </c>
      <c r="L149" s="129" t="s">
        <v>113</v>
      </c>
      <c r="M149" s="129" t="s">
        <v>655</v>
      </c>
      <c r="N149" s="129" t="s">
        <v>452</v>
      </c>
      <c r="O149" s="129" t="s">
        <v>26</v>
      </c>
      <c r="P149" s="129" t="s">
        <v>116</v>
      </c>
      <c r="Q149" s="129" t="s">
        <v>41</v>
      </c>
      <c r="R149" s="129" t="s">
        <v>42</v>
      </c>
      <c r="S149" s="129" t="s">
        <v>656</v>
      </c>
      <c r="T149" s="129" t="s">
        <v>33</v>
      </c>
      <c r="U149" s="129" t="s">
        <v>26</v>
      </c>
    </row>
    <row r="150" spans="1:21" ht="45">
      <c r="A150" s="128">
        <v>428</v>
      </c>
      <c r="B150" s="129" t="s">
        <v>657</v>
      </c>
      <c r="C150" s="129" t="s">
        <v>22</v>
      </c>
      <c r="D150" s="130">
        <v>39625</v>
      </c>
      <c r="E150" s="129" t="s">
        <v>607</v>
      </c>
      <c r="F150" s="129" t="s">
        <v>26</v>
      </c>
      <c r="G150" s="129" t="s">
        <v>33</v>
      </c>
      <c r="H150" s="129" t="s">
        <v>26</v>
      </c>
      <c r="I150" s="129" t="s">
        <v>658</v>
      </c>
      <c r="J150" s="129" t="s">
        <v>26</v>
      </c>
      <c r="K150" s="129" t="s">
        <v>26</v>
      </c>
      <c r="L150" s="129" t="s">
        <v>26</v>
      </c>
      <c r="M150" s="129" t="s">
        <v>26</v>
      </c>
      <c r="N150" s="129" t="s">
        <v>609</v>
      </c>
      <c r="O150" s="129" t="s">
        <v>26</v>
      </c>
      <c r="P150" s="129" t="s">
        <v>26</v>
      </c>
      <c r="Q150" s="129" t="s">
        <v>26</v>
      </c>
      <c r="R150" s="129" t="s">
        <v>42</v>
      </c>
      <c r="S150" s="129" t="s">
        <v>26</v>
      </c>
      <c r="T150" s="129" t="s">
        <v>33</v>
      </c>
      <c r="U150" s="129" t="s">
        <v>26</v>
      </c>
    </row>
    <row r="151" spans="1:21" ht="30">
      <c r="A151" s="128">
        <v>429</v>
      </c>
      <c r="B151" s="129" t="s">
        <v>659</v>
      </c>
      <c r="C151" s="129" t="s">
        <v>22</v>
      </c>
      <c r="D151" s="130">
        <v>39842</v>
      </c>
      <c r="E151" s="129" t="s">
        <v>607</v>
      </c>
      <c r="F151" s="129" t="s">
        <v>26</v>
      </c>
      <c r="G151" s="129" t="s">
        <v>33</v>
      </c>
      <c r="H151" s="129" t="s">
        <v>26</v>
      </c>
      <c r="I151" s="129" t="s">
        <v>660</v>
      </c>
      <c r="J151" s="129" t="s">
        <v>26</v>
      </c>
      <c r="K151" s="129" t="s">
        <v>26</v>
      </c>
      <c r="L151" s="129" t="s">
        <v>26</v>
      </c>
      <c r="M151" s="129" t="s">
        <v>604</v>
      </c>
      <c r="N151" s="129" t="s">
        <v>661</v>
      </c>
      <c r="O151" s="129" t="s">
        <v>662</v>
      </c>
      <c r="P151" s="129" t="s">
        <v>26</v>
      </c>
      <c r="Q151" s="129" t="s">
        <v>26</v>
      </c>
      <c r="R151" s="129" t="s">
        <v>42</v>
      </c>
      <c r="S151" s="129" t="s">
        <v>26</v>
      </c>
      <c r="T151" s="129" t="s">
        <v>33</v>
      </c>
      <c r="U151" s="129" t="s">
        <v>26</v>
      </c>
    </row>
    <row r="152" spans="1:21" ht="30">
      <c r="A152" s="128">
        <v>430</v>
      </c>
      <c r="B152" s="129" t="s">
        <v>663</v>
      </c>
      <c r="C152" s="129" t="s">
        <v>22</v>
      </c>
      <c r="D152" s="130">
        <v>39625</v>
      </c>
      <c r="E152" s="129" t="s">
        <v>607</v>
      </c>
      <c r="F152" s="129" t="s">
        <v>26</v>
      </c>
      <c r="G152" s="129" t="s">
        <v>33</v>
      </c>
      <c r="H152" s="129" t="s">
        <v>26</v>
      </c>
      <c r="I152" s="129" t="s">
        <v>664</v>
      </c>
      <c r="J152" s="129" t="s">
        <v>26</v>
      </c>
      <c r="K152" s="129" t="s">
        <v>26</v>
      </c>
      <c r="L152" s="129" t="s">
        <v>26</v>
      </c>
      <c r="M152" s="129" t="s">
        <v>53</v>
      </c>
      <c r="N152" s="129" t="s">
        <v>665</v>
      </c>
      <c r="O152" s="129" t="s">
        <v>26</v>
      </c>
      <c r="P152" s="129" t="s">
        <v>26</v>
      </c>
      <c r="Q152" s="129" t="s">
        <v>26</v>
      </c>
      <c r="R152" s="129" t="s">
        <v>42</v>
      </c>
      <c r="S152" s="129" t="s">
        <v>26</v>
      </c>
      <c r="T152" s="129" t="s">
        <v>33</v>
      </c>
      <c r="U152" s="129" t="s">
        <v>26</v>
      </c>
    </row>
    <row r="153" spans="1:21" ht="60">
      <c r="A153" s="128">
        <v>431</v>
      </c>
      <c r="B153" s="129" t="s">
        <v>666</v>
      </c>
      <c r="C153" s="129" t="s">
        <v>22</v>
      </c>
      <c r="D153" s="130">
        <v>39483</v>
      </c>
      <c r="E153" s="129" t="s">
        <v>607</v>
      </c>
      <c r="F153" s="129" t="s">
        <v>667</v>
      </c>
      <c r="G153" s="129" t="s">
        <v>33</v>
      </c>
      <c r="H153" s="129" t="s">
        <v>26</v>
      </c>
      <c r="I153" s="129" t="s">
        <v>668</v>
      </c>
      <c r="J153" s="129" t="s">
        <v>669</v>
      </c>
      <c r="K153" s="129" t="s">
        <v>670</v>
      </c>
      <c r="L153" s="129" t="s">
        <v>26</v>
      </c>
      <c r="M153" s="129" t="s">
        <v>671</v>
      </c>
      <c r="N153" s="129" t="s">
        <v>596</v>
      </c>
      <c r="O153" s="129" t="s">
        <v>231</v>
      </c>
      <c r="P153" s="129" t="s">
        <v>26</v>
      </c>
      <c r="Q153" s="129" t="s">
        <v>26</v>
      </c>
      <c r="R153" s="129" t="s">
        <v>42</v>
      </c>
      <c r="S153" s="129" t="s">
        <v>26</v>
      </c>
      <c r="T153" s="129" t="s">
        <v>33</v>
      </c>
      <c r="U153" s="129" t="s">
        <v>26</v>
      </c>
    </row>
    <row r="154" spans="1:21" ht="30">
      <c r="A154" s="128">
        <v>432</v>
      </c>
      <c r="B154" s="129" t="s">
        <v>672</v>
      </c>
      <c r="C154" s="129" t="s">
        <v>22</v>
      </c>
      <c r="D154" s="130">
        <v>39490</v>
      </c>
      <c r="E154" s="129" t="s">
        <v>607</v>
      </c>
      <c r="F154" s="129" t="s">
        <v>26</v>
      </c>
      <c r="G154" s="129" t="s">
        <v>33</v>
      </c>
      <c r="H154" s="129" t="s">
        <v>26</v>
      </c>
      <c r="I154" s="129" t="s">
        <v>673</v>
      </c>
      <c r="J154" s="129" t="s">
        <v>26</v>
      </c>
      <c r="K154" s="129" t="s">
        <v>26</v>
      </c>
      <c r="L154" s="129" t="s">
        <v>26</v>
      </c>
      <c r="M154" s="129" t="s">
        <v>674</v>
      </c>
      <c r="N154" s="129" t="s">
        <v>64</v>
      </c>
      <c r="O154" s="129" t="s">
        <v>26</v>
      </c>
      <c r="P154" s="129" t="s">
        <v>26</v>
      </c>
      <c r="Q154" s="129" t="s">
        <v>26</v>
      </c>
      <c r="R154" s="129" t="s">
        <v>42</v>
      </c>
      <c r="S154" s="129" t="s">
        <v>675</v>
      </c>
      <c r="T154" s="129" t="s">
        <v>33</v>
      </c>
      <c r="U154" s="129" t="s">
        <v>26</v>
      </c>
    </row>
    <row r="155" spans="1:21" ht="45">
      <c r="A155" s="128">
        <v>433</v>
      </c>
      <c r="B155" s="129" t="s">
        <v>676</v>
      </c>
      <c r="C155" s="129" t="s">
        <v>22</v>
      </c>
      <c r="D155" s="130">
        <v>40050</v>
      </c>
      <c r="E155" s="129" t="s">
        <v>607</v>
      </c>
      <c r="F155" s="129" t="s">
        <v>26</v>
      </c>
      <c r="G155" s="129" t="s">
        <v>33</v>
      </c>
      <c r="H155" s="129" t="s">
        <v>26</v>
      </c>
      <c r="I155" s="129" t="s">
        <v>677</v>
      </c>
      <c r="J155" s="129" t="s">
        <v>26</v>
      </c>
      <c r="K155" s="129" t="s">
        <v>26</v>
      </c>
      <c r="L155" s="129" t="s">
        <v>26</v>
      </c>
      <c r="M155" s="129" t="s">
        <v>26</v>
      </c>
      <c r="N155" s="129" t="s">
        <v>678</v>
      </c>
      <c r="O155" s="129" t="s">
        <v>679</v>
      </c>
      <c r="P155" s="129" t="s">
        <v>26</v>
      </c>
      <c r="Q155" s="129" t="s">
        <v>26</v>
      </c>
      <c r="R155" s="129" t="s">
        <v>42</v>
      </c>
      <c r="S155" s="129" t="s">
        <v>26</v>
      </c>
      <c r="T155" s="129" t="s">
        <v>33</v>
      </c>
      <c r="U155" s="129" t="s">
        <v>26</v>
      </c>
    </row>
    <row r="156" spans="1:21" ht="30">
      <c r="A156" s="128">
        <v>434</v>
      </c>
      <c r="B156" s="129" t="s">
        <v>680</v>
      </c>
      <c r="C156" s="129" t="s">
        <v>22</v>
      </c>
      <c r="D156" s="130">
        <v>39668</v>
      </c>
      <c r="E156" s="129" t="s">
        <v>607</v>
      </c>
      <c r="F156" s="129" t="s">
        <v>26</v>
      </c>
      <c r="G156" s="129" t="s">
        <v>33</v>
      </c>
      <c r="H156" s="129" t="s">
        <v>26</v>
      </c>
      <c r="I156" s="129" t="s">
        <v>681</v>
      </c>
      <c r="J156" s="129" t="s">
        <v>26</v>
      </c>
      <c r="K156" s="129" t="s">
        <v>26</v>
      </c>
      <c r="L156" s="129" t="s">
        <v>26</v>
      </c>
      <c r="M156" s="129" t="s">
        <v>138</v>
      </c>
      <c r="N156" s="129" t="s">
        <v>682</v>
      </c>
      <c r="O156" s="129" t="s">
        <v>26</v>
      </c>
      <c r="P156" s="129" t="s">
        <v>26</v>
      </c>
      <c r="Q156" s="129" t="s">
        <v>26</v>
      </c>
      <c r="R156" s="129" t="s">
        <v>42</v>
      </c>
      <c r="S156" s="129" t="s">
        <v>26</v>
      </c>
      <c r="T156" s="129" t="s">
        <v>33</v>
      </c>
      <c r="U156" s="129" t="s">
        <v>26</v>
      </c>
    </row>
    <row r="157" spans="1:21" ht="30">
      <c r="A157" s="128">
        <v>435</v>
      </c>
      <c r="B157" s="129" t="s">
        <v>683</v>
      </c>
      <c r="C157" s="129" t="s">
        <v>22</v>
      </c>
      <c r="D157" s="130">
        <v>39716</v>
      </c>
      <c r="E157" s="129" t="s">
        <v>607</v>
      </c>
      <c r="F157" s="129" t="s">
        <v>183</v>
      </c>
      <c r="G157" s="129" t="s">
        <v>33</v>
      </c>
      <c r="H157" s="129" t="s">
        <v>26</v>
      </c>
      <c r="I157" s="129" t="s">
        <v>684</v>
      </c>
      <c r="J157" s="129" t="s">
        <v>685</v>
      </c>
      <c r="K157" s="129" t="s">
        <v>686</v>
      </c>
      <c r="L157" s="129" t="s">
        <v>113</v>
      </c>
      <c r="M157" s="129" t="s">
        <v>86</v>
      </c>
      <c r="N157" s="129" t="s">
        <v>687</v>
      </c>
      <c r="O157" s="129" t="s">
        <v>231</v>
      </c>
      <c r="P157" s="129" t="s">
        <v>53</v>
      </c>
      <c r="Q157" s="129" t="s">
        <v>38</v>
      </c>
      <c r="R157" s="129" t="s">
        <v>42</v>
      </c>
      <c r="S157" s="129" t="s">
        <v>26</v>
      </c>
      <c r="T157" s="129" t="s">
        <v>33</v>
      </c>
      <c r="U157" s="129" t="s">
        <v>26</v>
      </c>
    </row>
    <row r="158" spans="1:21" ht="45">
      <c r="A158" s="128">
        <v>436</v>
      </c>
      <c r="B158" s="129" t="s">
        <v>688</v>
      </c>
      <c r="C158" s="129" t="s">
        <v>22</v>
      </c>
      <c r="D158" s="130">
        <v>39681</v>
      </c>
      <c r="E158" s="129" t="s">
        <v>607</v>
      </c>
      <c r="F158" s="129" t="s">
        <v>26</v>
      </c>
      <c r="G158" s="129" t="s">
        <v>33</v>
      </c>
      <c r="H158" s="129" t="s">
        <v>26</v>
      </c>
      <c r="I158" s="129" t="s">
        <v>689</v>
      </c>
      <c r="J158" s="129" t="s">
        <v>26</v>
      </c>
      <c r="K158" s="129" t="s">
        <v>26</v>
      </c>
      <c r="L158" s="129" t="s">
        <v>26</v>
      </c>
      <c r="M158" s="129" t="s">
        <v>219</v>
      </c>
      <c r="N158" s="129" t="s">
        <v>650</v>
      </c>
      <c r="O158" s="129" t="s">
        <v>26</v>
      </c>
      <c r="P158" s="129" t="s">
        <v>26</v>
      </c>
      <c r="Q158" s="129" t="s">
        <v>26</v>
      </c>
      <c r="R158" s="129" t="s">
        <v>42</v>
      </c>
      <c r="S158" s="129" t="s">
        <v>26</v>
      </c>
      <c r="T158" s="129" t="s">
        <v>33</v>
      </c>
      <c r="U158" s="129" t="s">
        <v>26</v>
      </c>
    </row>
    <row r="159" spans="1:21" ht="45">
      <c r="A159" s="128">
        <v>437</v>
      </c>
      <c r="B159" s="129" t="s">
        <v>690</v>
      </c>
      <c r="C159" s="129" t="s">
        <v>22</v>
      </c>
      <c r="D159" s="130">
        <v>39832</v>
      </c>
      <c r="E159" s="129" t="s">
        <v>607</v>
      </c>
      <c r="F159" s="129" t="s">
        <v>26</v>
      </c>
      <c r="G159" s="129" t="s">
        <v>33</v>
      </c>
      <c r="H159" s="129" t="s">
        <v>26</v>
      </c>
      <c r="I159" s="129" t="s">
        <v>691</v>
      </c>
      <c r="J159" s="129" t="s">
        <v>26</v>
      </c>
      <c r="K159" s="129" t="s">
        <v>26</v>
      </c>
      <c r="L159" s="129" t="s">
        <v>26</v>
      </c>
      <c r="M159" s="129" t="s">
        <v>481</v>
      </c>
      <c r="N159" s="129" t="s">
        <v>125</v>
      </c>
      <c r="O159" s="129" t="s">
        <v>26</v>
      </c>
      <c r="P159" s="129" t="s">
        <v>26</v>
      </c>
      <c r="Q159" s="129" t="s">
        <v>26</v>
      </c>
      <c r="R159" s="129" t="s">
        <v>42</v>
      </c>
      <c r="S159" s="129" t="s">
        <v>26</v>
      </c>
      <c r="T159" s="129" t="s">
        <v>33</v>
      </c>
      <c r="U159" s="129" t="s">
        <v>26</v>
      </c>
    </row>
    <row r="160" spans="1:21" ht="30">
      <c r="A160" s="128">
        <v>438</v>
      </c>
      <c r="B160" s="129" t="s">
        <v>692</v>
      </c>
      <c r="C160" s="129" t="s">
        <v>22</v>
      </c>
      <c r="D160" s="130">
        <v>39642</v>
      </c>
      <c r="E160" s="129" t="s">
        <v>607</v>
      </c>
      <c r="F160" s="129" t="s">
        <v>693</v>
      </c>
      <c r="G160" s="129" t="s">
        <v>33</v>
      </c>
      <c r="H160" s="129" t="s">
        <v>26</v>
      </c>
      <c r="I160" s="129" t="s">
        <v>694</v>
      </c>
      <c r="J160" s="129" t="s">
        <v>695</v>
      </c>
      <c r="K160" s="129" t="s">
        <v>696</v>
      </c>
      <c r="L160" s="129" t="s">
        <v>697</v>
      </c>
      <c r="M160" s="129" t="s">
        <v>141</v>
      </c>
      <c r="N160" s="129" t="s">
        <v>82</v>
      </c>
      <c r="O160" s="129" t="s">
        <v>26</v>
      </c>
      <c r="P160" s="129" t="s">
        <v>38</v>
      </c>
      <c r="Q160" s="129" t="s">
        <v>32</v>
      </c>
      <c r="R160" s="129" t="s">
        <v>42</v>
      </c>
      <c r="S160" s="129" t="s">
        <v>26</v>
      </c>
      <c r="T160" s="129" t="s">
        <v>33</v>
      </c>
      <c r="U160" s="129" t="s">
        <v>26</v>
      </c>
    </row>
    <row r="161" spans="1:21" ht="45">
      <c r="A161" s="128">
        <v>439</v>
      </c>
      <c r="B161" s="129" t="s">
        <v>698</v>
      </c>
      <c r="C161" s="129" t="s">
        <v>22</v>
      </c>
      <c r="D161" s="130">
        <v>39644</v>
      </c>
      <c r="E161" s="129" t="s">
        <v>607</v>
      </c>
      <c r="F161" s="129" t="s">
        <v>693</v>
      </c>
      <c r="G161" s="129" t="s">
        <v>33</v>
      </c>
      <c r="H161" s="129" t="s">
        <v>26</v>
      </c>
      <c r="I161" s="129" t="s">
        <v>699</v>
      </c>
      <c r="J161" s="129" t="s">
        <v>26</v>
      </c>
      <c r="K161" s="129" t="s">
        <v>26</v>
      </c>
      <c r="L161" s="129" t="s">
        <v>128</v>
      </c>
      <c r="M161" s="129" t="s">
        <v>50</v>
      </c>
      <c r="N161" s="129" t="s">
        <v>612</v>
      </c>
      <c r="O161" s="129" t="s">
        <v>26</v>
      </c>
      <c r="P161" s="129" t="s">
        <v>62</v>
      </c>
      <c r="Q161" s="129" t="s">
        <v>700</v>
      </c>
      <c r="R161" s="129" t="s">
        <v>42</v>
      </c>
      <c r="S161" s="129" t="s">
        <v>701</v>
      </c>
      <c r="T161" s="129" t="s">
        <v>33</v>
      </c>
      <c r="U161" s="129" t="s">
        <v>26</v>
      </c>
    </row>
    <row r="162" spans="1:21" ht="30">
      <c r="A162" s="128">
        <v>440</v>
      </c>
      <c r="B162" s="129" t="s">
        <v>702</v>
      </c>
      <c r="C162" s="129" t="s">
        <v>22</v>
      </c>
      <c r="D162" s="130">
        <v>40019</v>
      </c>
      <c r="E162" s="129" t="s">
        <v>607</v>
      </c>
      <c r="F162" s="129" t="s">
        <v>26</v>
      </c>
      <c r="G162" s="129" t="s">
        <v>33</v>
      </c>
      <c r="H162" s="129" t="s">
        <v>26</v>
      </c>
      <c r="I162" s="129" t="s">
        <v>703</v>
      </c>
      <c r="J162" s="129" t="s">
        <v>26</v>
      </c>
      <c r="K162" s="129" t="s">
        <v>26</v>
      </c>
      <c r="L162" s="129" t="s">
        <v>26</v>
      </c>
      <c r="M162" s="129" t="s">
        <v>704</v>
      </c>
      <c r="N162" s="129" t="s">
        <v>231</v>
      </c>
      <c r="O162" s="129" t="s">
        <v>26</v>
      </c>
      <c r="P162" s="129" t="s">
        <v>26</v>
      </c>
      <c r="Q162" s="129" t="s">
        <v>26</v>
      </c>
      <c r="R162" s="129" t="s">
        <v>42</v>
      </c>
      <c r="S162" s="129" t="s">
        <v>26</v>
      </c>
      <c r="T162" s="129" t="s">
        <v>33</v>
      </c>
      <c r="U162" s="129" t="s">
        <v>26</v>
      </c>
    </row>
    <row r="163" spans="1:21" ht="45">
      <c r="A163" s="128">
        <v>441</v>
      </c>
      <c r="B163" s="129" t="s">
        <v>1997</v>
      </c>
      <c r="C163" s="129" t="s">
        <v>22</v>
      </c>
      <c r="D163" s="130">
        <v>39625</v>
      </c>
      <c r="E163" s="129" t="s">
        <v>607</v>
      </c>
      <c r="F163" s="129" t="s">
        <v>26</v>
      </c>
      <c r="G163" s="129" t="s">
        <v>33</v>
      </c>
      <c r="H163" s="129" t="s">
        <v>26</v>
      </c>
      <c r="I163" s="129" t="s">
        <v>705</v>
      </c>
      <c r="J163" s="129" t="s">
        <v>26</v>
      </c>
      <c r="K163" s="129" t="s">
        <v>26</v>
      </c>
      <c r="L163" s="129" t="s">
        <v>26</v>
      </c>
      <c r="M163" s="129" t="s">
        <v>700</v>
      </c>
      <c r="N163" s="129" t="s">
        <v>52</v>
      </c>
      <c r="O163" s="129" t="s">
        <v>26</v>
      </c>
      <c r="P163" s="129" t="s">
        <v>26</v>
      </c>
      <c r="Q163" s="129" t="s">
        <v>26</v>
      </c>
      <c r="R163" s="129" t="s">
        <v>42</v>
      </c>
      <c r="S163" s="129" t="s">
        <v>2016</v>
      </c>
      <c r="T163" s="129" t="s">
        <v>33</v>
      </c>
      <c r="U163" s="129" t="s">
        <v>26</v>
      </c>
    </row>
    <row r="164" spans="1:21" ht="30">
      <c r="A164" s="128">
        <v>442</v>
      </c>
      <c r="B164" s="129" t="s">
        <v>1661</v>
      </c>
      <c r="C164" s="129" t="s">
        <v>22</v>
      </c>
      <c r="D164" s="130">
        <v>39643</v>
      </c>
      <c r="E164" s="129" t="s">
        <v>607</v>
      </c>
      <c r="F164" s="129" t="s">
        <v>26</v>
      </c>
      <c r="G164" s="129" t="s">
        <v>33</v>
      </c>
      <c r="H164" s="129" t="s">
        <v>26</v>
      </c>
      <c r="I164" s="129" t="s">
        <v>706</v>
      </c>
      <c r="J164" s="129" t="s">
        <v>26</v>
      </c>
      <c r="K164" s="129" t="s">
        <v>26</v>
      </c>
      <c r="L164" s="129" t="s">
        <v>26</v>
      </c>
      <c r="M164" s="129" t="s">
        <v>700</v>
      </c>
      <c r="N164" s="129" t="s">
        <v>82</v>
      </c>
      <c r="O164" s="129" t="s">
        <v>26</v>
      </c>
      <c r="P164" s="129" t="s">
        <v>26</v>
      </c>
      <c r="Q164" s="129" t="s">
        <v>26</v>
      </c>
      <c r="R164" s="129" t="s">
        <v>42</v>
      </c>
      <c r="S164" s="129" t="s">
        <v>26</v>
      </c>
      <c r="T164" s="129" t="s">
        <v>33</v>
      </c>
      <c r="U164" s="129" t="s">
        <v>26</v>
      </c>
    </row>
    <row r="165" spans="1:21" ht="30">
      <c r="A165" s="128">
        <v>443</v>
      </c>
      <c r="B165" s="129" t="s">
        <v>707</v>
      </c>
      <c r="C165" s="129" t="s">
        <v>22</v>
      </c>
      <c r="D165" s="130">
        <v>39415</v>
      </c>
      <c r="E165" s="129" t="s">
        <v>607</v>
      </c>
      <c r="F165" s="129" t="s">
        <v>109</v>
      </c>
      <c r="G165" s="129" t="s">
        <v>33</v>
      </c>
      <c r="H165" s="129" t="s">
        <v>26</v>
      </c>
      <c r="I165" s="129" t="s">
        <v>708</v>
      </c>
      <c r="J165" s="129" t="s">
        <v>709</v>
      </c>
      <c r="K165" s="129" t="s">
        <v>710</v>
      </c>
      <c r="L165" s="129" t="s">
        <v>128</v>
      </c>
      <c r="M165" s="129" t="s">
        <v>54</v>
      </c>
      <c r="N165" s="129" t="s">
        <v>711</v>
      </c>
      <c r="O165" s="129" t="s">
        <v>712</v>
      </c>
      <c r="P165" s="129" t="s">
        <v>54</v>
      </c>
      <c r="Q165" s="129" t="s">
        <v>70</v>
      </c>
      <c r="R165" s="129" t="s">
        <v>42</v>
      </c>
      <c r="S165" s="129" t="s">
        <v>713</v>
      </c>
      <c r="T165" s="129" t="s">
        <v>33</v>
      </c>
      <c r="U165" s="129" t="s">
        <v>26</v>
      </c>
    </row>
    <row r="166" spans="1:21" ht="45">
      <c r="A166" s="128">
        <v>444</v>
      </c>
      <c r="B166" s="129" t="s">
        <v>714</v>
      </c>
      <c r="C166" s="129" t="s">
        <v>22</v>
      </c>
      <c r="D166" s="130">
        <v>39692</v>
      </c>
      <c r="E166" s="129" t="s">
        <v>607</v>
      </c>
      <c r="F166" s="129" t="s">
        <v>715</v>
      </c>
      <c r="G166" s="129" t="s">
        <v>33</v>
      </c>
      <c r="H166" s="129" t="s">
        <v>716</v>
      </c>
      <c r="I166" s="129" t="s">
        <v>717</v>
      </c>
      <c r="J166" s="129" t="s">
        <v>718</v>
      </c>
      <c r="K166" s="129" t="s">
        <v>719</v>
      </c>
      <c r="L166" s="129" t="s">
        <v>170</v>
      </c>
      <c r="M166" s="129" t="s">
        <v>720</v>
      </c>
      <c r="N166" s="129" t="s">
        <v>82</v>
      </c>
      <c r="O166" s="129" t="s">
        <v>26</v>
      </c>
      <c r="P166" s="129" t="s">
        <v>50</v>
      </c>
      <c r="Q166" s="129" t="s">
        <v>116</v>
      </c>
      <c r="R166" s="129" t="s">
        <v>42</v>
      </c>
      <c r="S166" s="129" t="s">
        <v>721</v>
      </c>
      <c r="T166" s="129" t="s">
        <v>33</v>
      </c>
      <c r="U166" s="129" t="s">
        <v>26</v>
      </c>
    </row>
    <row r="167" spans="1:21" ht="45">
      <c r="A167" s="128">
        <v>445</v>
      </c>
      <c r="B167" s="129" t="s">
        <v>722</v>
      </c>
      <c r="C167" s="129" t="s">
        <v>22</v>
      </c>
      <c r="D167" s="130">
        <v>39395</v>
      </c>
      <c r="E167" s="129" t="s">
        <v>607</v>
      </c>
      <c r="F167" s="129" t="s">
        <v>45</v>
      </c>
      <c r="G167" s="129" t="s">
        <v>33</v>
      </c>
      <c r="H167" s="129" t="s">
        <v>26</v>
      </c>
      <c r="I167" s="129" t="s">
        <v>723</v>
      </c>
      <c r="J167" s="129" t="s">
        <v>724</v>
      </c>
      <c r="K167" s="129" t="s">
        <v>725</v>
      </c>
      <c r="L167" s="129" t="s">
        <v>128</v>
      </c>
      <c r="M167" s="129" t="s">
        <v>726</v>
      </c>
      <c r="N167" s="129" t="s">
        <v>52</v>
      </c>
      <c r="O167" s="129" t="s">
        <v>26</v>
      </c>
      <c r="P167" s="129" t="s">
        <v>116</v>
      </c>
      <c r="Q167" s="129" t="s">
        <v>26</v>
      </c>
      <c r="R167" s="129" t="s">
        <v>42</v>
      </c>
      <c r="S167" s="129" t="s">
        <v>727</v>
      </c>
      <c r="T167" s="129" t="s">
        <v>33</v>
      </c>
      <c r="U167" s="129" t="s">
        <v>1703</v>
      </c>
    </row>
    <row r="168" spans="1:21" ht="30">
      <c r="A168" s="128">
        <v>446</v>
      </c>
      <c r="B168" s="129" t="s">
        <v>728</v>
      </c>
      <c r="C168" s="129" t="s">
        <v>22</v>
      </c>
      <c r="D168" s="130">
        <v>39556</v>
      </c>
      <c r="E168" s="129" t="s">
        <v>607</v>
      </c>
      <c r="F168" s="129" t="s">
        <v>729</v>
      </c>
      <c r="G168" s="129" t="s">
        <v>33</v>
      </c>
      <c r="H168" s="129" t="s">
        <v>26</v>
      </c>
      <c r="I168" s="129" t="s">
        <v>730</v>
      </c>
      <c r="J168" s="129" t="s">
        <v>731</v>
      </c>
      <c r="K168" s="129" t="s">
        <v>731</v>
      </c>
      <c r="L168" s="129" t="s">
        <v>26</v>
      </c>
      <c r="M168" s="129" t="s">
        <v>54</v>
      </c>
      <c r="N168" s="129" t="s">
        <v>732</v>
      </c>
      <c r="O168" s="129" t="s">
        <v>231</v>
      </c>
      <c r="P168" s="129" t="s">
        <v>38</v>
      </c>
      <c r="Q168" s="129" t="s">
        <v>26</v>
      </c>
      <c r="R168" s="129" t="s">
        <v>42</v>
      </c>
      <c r="S168" s="129" t="s">
        <v>26</v>
      </c>
      <c r="T168" s="129" t="s">
        <v>33</v>
      </c>
      <c r="U168" s="129" t="s">
        <v>26</v>
      </c>
    </row>
    <row r="169" spans="1:21" ht="30">
      <c r="A169" s="128">
        <v>448</v>
      </c>
      <c r="B169" s="129" t="s">
        <v>733</v>
      </c>
      <c r="C169" s="129" t="s">
        <v>22</v>
      </c>
      <c r="D169" s="130">
        <v>39400</v>
      </c>
      <c r="E169" s="129" t="s">
        <v>607</v>
      </c>
      <c r="F169" s="129" t="s">
        <v>26</v>
      </c>
      <c r="G169" s="129" t="s">
        <v>33</v>
      </c>
      <c r="H169" s="129" t="s">
        <v>26</v>
      </c>
      <c r="I169" s="129" t="s">
        <v>734</v>
      </c>
      <c r="J169" s="129" t="s">
        <v>26</v>
      </c>
      <c r="K169" s="129" t="s">
        <v>26</v>
      </c>
      <c r="L169" s="129" t="s">
        <v>26</v>
      </c>
      <c r="M169" s="129" t="s">
        <v>116</v>
      </c>
      <c r="N169" s="129" t="s">
        <v>735</v>
      </c>
      <c r="O169" s="129" t="s">
        <v>26</v>
      </c>
      <c r="P169" s="129" t="s">
        <v>26</v>
      </c>
      <c r="Q169" s="129" t="s">
        <v>26</v>
      </c>
      <c r="R169" s="129" t="s">
        <v>42</v>
      </c>
      <c r="S169" s="129" t="s">
        <v>26</v>
      </c>
      <c r="T169" s="129" t="s">
        <v>33</v>
      </c>
      <c r="U169" s="129" t="s">
        <v>26</v>
      </c>
    </row>
    <row r="170" spans="1:21" ht="30">
      <c r="A170" s="128">
        <v>449</v>
      </c>
      <c r="B170" s="129" t="s">
        <v>736</v>
      </c>
      <c r="C170" s="129" t="s">
        <v>22</v>
      </c>
      <c r="D170" s="130">
        <v>39448</v>
      </c>
      <c r="E170" s="129" t="s">
        <v>607</v>
      </c>
      <c r="F170" s="129" t="s">
        <v>26</v>
      </c>
      <c r="G170" s="129" t="s">
        <v>33</v>
      </c>
      <c r="H170" s="129" t="s">
        <v>26</v>
      </c>
      <c r="I170" s="129" t="s">
        <v>737</v>
      </c>
      <c r="J170" s="129" t="s">
        <v>26</v>
      </c>
      <c r="K170" s="129" t="s">
        <v>26</v>
      </c>
      <c r="L170" s="129" t="s">
        <v>26</v>
      </c>
      <c r="M170" s="129" t="s">
        <v>50</v>
      </c>
      <c r="N170" s="129" t="s">
        <v>738</v>
      </c>
      <c r="O170" s="129" t="s">
        <v>231</v>
      </c>
      <c r="P170" s="129" t="s">
        <v>26</v>
      </c>
      <c r="Q170" s="129" t="s">
        <v>26</v>
      </c>
      <c r="R170" s="129" t="s">
        <v>42</v>
      </c>
      <c r="S170" s="129" t="s">
        <v>26</v>
      </c>
      <c r="T170" s="129" t="s">
        <v>33</v>
      </c>
      <c r="U170" s="129" t="s">
        <v>26</v>
      </c>
    </row>
    <row r="171" spans="1:21" ht="30">
      <c r="A171" s="128">
        <v>450</v>
      </c>
      <c r="B171" s="129" t="s">
        <v>739</v>
      </c>
      <c r="C171" s="129" t="s">
        <v>22</v>
      </c>
      <c r="D171" s="130">
        <v>40137</v>
      </c>
      <c r="E171" s="129" t="s">
        <v>607</v>
      </c>
      <c r="F171" s="129" t="s">
        <v>150</v>
      </c>
      <c r="G171" s="129" t="s">
        <v>33</v>
      </c>
      <c r="H171" s="129" t="s">
        <v>26</v>
      </c>
      <c r="I171" s="129" t="s">
        <v>740</v>
      </c>
      <c r="J171" s="129" t="s">
        <v>26</v>
      </c>
      <c r="K171" s="129" t="s">
        <v>26</v>
      </c>
      <c r="L171" s="129" t="s">
        <v>128</v>
      </c>
      <c r="M171" s="129" t="s">
        <v>741</v>
      </c>
      <c r="N171" s="129" t="s">
        <v>742</v>
      </c>
      <c r="O171" s="129" t="s">
        <v>26</v>
      </c>
      <c r="P171" s="129" t="s">
        <v>375</v>
      </c>
      <c r="Q171" s="129" t="s">
        <v>275</v>
      </c>
      <c r="R171" s="129" t="s">
        <v>42</v>
      </c>
      <c r="S171" s="129" t="s">
        <v>498</v>
      </c>
      <c r="T171" s="129" t="s">
        <v>33</v>
      </c>
      <c r="U171" s="129" t="s">
        <v>26</v>
      </c>
    </row>
    <row r="172" spans="1:21" ht="30">
      <c r="A172" s="128">
        <v>451</v>
      </c>
      <c r="B172" s="129" t="s">
        <v>1644</v>
      </c>
      <c r="C172" s="129" t="s">
        <v>22</v>
      </c>
      <c r="D172" s="130">
        <v>39917</v>
      </c>
      <c r="E172" s="129" t="s">
        <v>607</v>
      </c>
      <c r="F172" s="129" t="s">
        <v>370</v>
      </c>
      <c r="G172" s="129" t="s">
        <v>33</v>
      </c>
      <c r="H172" s="129" t="s">
        <v>26</v>
      </c>
      <c r="I172" s="129" t="s">
        <v>743</v>
      </c>
      <c r="J172" s="129" t="s">
        <v>744</v>
      </c>
      <c r="K172" s="129" t="s">
        <v>745</v>
      </c>
      <c r="L172" s="129" t="s">
        <v>26</v>
      </c>
      <c r="M172" s="129" t="s">
        <v>741</v>
      </c>
      <c r="N172" s="129" t="s">
        <v>746</v>
      </c>
      <c r="O172" s="129" t="s">
        <v>26</v>
      </c>
      <c r="P172" s="129" t="s">
        <v>53</v>
      </c>
      <c r="Q172" s="129" t="s">
        <v>747</v>
      </c>
      <c r="R172" s="129" t="s">
        <v>42</v>
      </c>
      <c r="S172" s="129" t="s">
        <v>498</v>
      </c>
      <c r="T172" s="129" t="s">
        <v>33</v>
      </c>
      <c r="U172" s="129" t="s">
        <v>26</v>
      </c>
    </row>
    <row r="173" spans="1:21" ht="30">
      <c r="A173" s="128">
        <v>502</v>
      </c>
      <c r="B173" s="129" t="s">
        <v>748</v>
      </c>
      <c r="C173" s="129" t="s">
        <v>22</v>
      </c>
      <c r="D173" s="130">
        <v>33164</v>
      </c>
      <c r="E173" s="129" t="s">
        <v>23</v>
      </c>
      <c r="F173" s="129" t="s">
        <v>26</v>
      </c>
      <c r="G173" s="129" t="s">
        <v>33</v>
      </c>
      <c r="H173" s="129" t="s">
        <v>749</v>
      </c>
      <c r="I173" s="129" t="s">
        <v>750</v>
      </c>
      <c r="J173" s="129" t="s">
        <v>26</v>
      </c>
      <c r="K173" s="129" t="s">
        <v>26</v>
      </c>
      <c r="L173" s="129" t="s">
        <v>128</v>
      </c>
      <c r="M173" s="129" t="s">
        <v>751</v>
      </c>
      <c r="N173" s="129" t="s">
        <v>64</v>
      </c>
      <c r="O173" s="129" t="s">
        <v>26</v>
      </c>
      <c r="P173" s="129" t="s">
        <v>70</v>
      </c>
      <c r="Q173" s="129" t="s">
        <v>219</v>
      </c>
      <c r="R173" s="129" t="s">
        <v>42</v>
      </c>
      <c r="S173" s="129" t="s">
        <v>752</v>
      </c>
      <c r="T173" s="129" t="s">
        <v>33</v>
      </c>
      <c r="U173" s="129" t="s">
        <v>26</v>
      </c>
    </row>
    <row r="174" spans="1:21" ht="45">
      <c r="A174" s="128">
        <v>503</v>
      </c>
      <c r="B174" s="129" t="s">
        <v>753</v>
      </c>
      <c r="C174" s="129" t="s">
        <v>22</v>
      </c>
      <c r="D174" s="130">
        <v>27216</v>
      </c>
      <c r="E174" s="129" t="s">
        <v>23</v>
      </c>
      <c r="F174" s="129" t="s">
        <v>26</v>
      </c>
      <c r="G174" s="129" t="s">
        <v>33</v>
      </c>
      <c r="H174" s="129" t="s">
        <v>754</v>
      </c>
      <c r="I174" s="129" t="s">
        <v>755</v>
      </c>
      <c r="J174" s="129" t="s">
        <v>26</v>
      </c>
      <c r="K174" s="129" t="s">
        <v>26</v>
      </c>
      <c r="L174" s="129" t="s">
        <v>37</v>
      </c>
      <c r="M174" s="129" t="s">
        <v>756</v>
      </c>
      <c r="N174" s="129" t="s">
        <v>64</v>
      </c>
      <c r="O174" s="129" t="s">
        <v>26</v>
      </c>
      <c r="P174" s="129" t="s">
        <v>53</v>
      </c>
      <c r="Q174" s="129" t="s">
        <v>41</v>
      </c>
      <c r="R174" s="129" t="s">
        <v>42</v>
      </c>
      <c r="S174" s="129" t="s">
        <v>757</v>
      </c>
      <c r="T174" s="129" t="s">
        <v>33</v>
      </c>
      <c r="U174" s="129" t="s">
        <v>26</v>
      </c>
    </row>
    <row r="175" spans="1:21" ht="30">
      <c r="A175" s="128">
        <v>504</v>
      </c>
      <c r="B175" s="129" t="s">
        <v>758</v>
      </c>
      <c r="C175" s="129" t="s">
        <v>22</v>
      </c>
      <c r="D175" s="130">
        <v>32698</v>
      </c>
      <c r="E175" s="129" t="s">
        <v>23</v>
      </c>
      <c r="F175" s="129" t="s">
        <v>26</v>
      </c>
      <c r="G175" s="129" t="s">
        <v>33</v>
      </c>
      <c r="H175" s="129" t="s">
        <v>26</v>
      </c>
      <c r="I175" s="129" t="s">
        <v>759</v>
      </c>
      <c r="J175" s="129" t="s">
        <v>26</v>
      </c>
      <c r="K175" s="129" t="s">
        <v>26</v>
      </c>
      <c r="L175" s="129" t="s">
        <v>61</v>
      </c>
      <c r="M175" s="129" t="s">
        <v>274</v>
      </c>
      <c r="N175" s="129" t="s">
        <v>125</v>
      </c>
      <c r="O175" s="129" t="s">
        <v>26</v>
      </c>
      <c r="P175" s="129" t="s">
        <v>50</v>
      </c>
      <c r="Q175" s="129" t="s">
        <v>704</v>
      </c>
      <c r="R175" s="129" t="s">
        <v>42</v>
      </c>
      <c r="S175" s="129" t="s">
        <v>760</v>
      </c>
      <c r="T175" s="129" t="s">
        <v>33</v>
      </c>
      <c r="U175" s="129" t="s">
        <v>26</v>
      </c>
    </row>
    <row r="176" spans="1:21" ht="30">
      <c r="A176" s="128">
        <v>510</v>
      </c>
      <c r="B176" s="129" t="s">
        <v>761</v>
      </c>
      <c r="C176" s="129" t="s">
        <v>22</v>
      </c>
      <c r="D176" s="130">
        <v>40053</v>
      </c>
      <c r="E176" s="129" t="s">
        <v>762</v>
      </c>
      <c r="F176" s="129" t="s">
        <v>26</v>
      </c>
      <c r="G176" s="129" t="s">
        <v>33</v>
      </c>
      <c r="H176" s="129" t="s">
        <v>26</v>
      </c>
      <c r="I176" s="129" t="s">
        <v>763</v>
      </c>
      <c r="J176" s="129" t="s">
        <v>26</v>
      </c>
      <c r="K176" s="129" t="s">
        <v>26</v>
      </c>
      <c r="L176" s="129" t="s">
        <v>26</v>
      </c>
      <c r="M176" s="129" t="s">
        <v>65</v>
      </c>
      <c r="N176" s="129" t="s">
        <v>764</v>
      </c>
      <c r="O176" s="129" t="s">
        <v>95</v>
      </c>
      <c r="P176" s="129" t="s">
        <v>54</v>
      </c>
      <c r="Q176" s="129" t="s">
        <v>93</v>
      </c>
      <c r="R176" s="129" t="s">
        <v>42</v>
      </c>
      <c r="S176" s="129" t="s">
        <v>26</v>
      </c>
      <c r="T176" s="129" t="s">
        <v>33</v>
      </c>
      <c r="U176" s="129" t="s">
        <v>26</v>
      </c>
    </row>
    <row r="177" spans="1:21" ht="30">
      <c r="A177" s="128">
        <v>512</v>
      </c>
      <c r="B177" s="129" t="s">
        <v>765</v>
      </c>
      <c r="C177" s="129" t="s">
        <v>22</v>
      </c>
      <c r="D177" s="130">
        <v>39550</v>
      </c>
      <c r="E177" s="129" t="s">
        <v>762</v>
      </c>
      <c r="F177" s="129" t="s">
        <v>26</v>
      </c>
      <c r="G177" s="129" t="s">
        <v>33</v>
      </c>
      <c r="H177" s="129" t="s">
        <v>26</v>
      </c>
      <c r="I177" s="129" t="s">
        <v>766</v>
      </c>
      <c r="J177" s="129" t="s">
        <v>26</v>
      </c>
      <c r="K177" s="129" t="s">
        <v>26</v>
      </c>
      <c r="L177" s="129" t="s">
        <v>26</v>
      </c>
      <c r="M177" s="129" t="s">
        <v>26</v>
      </c>
      <c r="N177" s="129" t="s">
        <v>767</v>
      </c>
      <c r="O177" s="129" t="s">
        <v>26</v>
      </c>
      <c r="P177" s="129" t="s">
        <v>26</v>
      </c>
      <c r="Q177" s="129" t="s">
        <v>26</v>
      </c>
      <c r="R177" s="129" t="s">
        <v>42</v>
      </c>
      <c r="S177" s="129" t="s">
        <v>768</v>
      </c>
      <c r="T177" s="129" t="s">
        <v>33</v>
      </c>
      <c r="U177" s="129" t="s">
        <v>26</v>
      </c>
    </row>
    <row r="178" spans="1:21" ht="45">
      <c r="A178" s="128">
        <v>513</v>
      </c>
      <c r="B178" s="129" t="s">
        <v>769</v>
      </c>
      <c r="C178" s="129" t="s">
        <v>22</v>
      </c>
      <c r="D178" s="130">
        <v>39797</v>
      </c>
      <c r="E178" s="129" t="s">
        <v>762</v>
      </c>
      <c r="F178" s="129" t="s">
        <v>26</v>
      </c>
      <c r="G178" s="129" t="s">
        <v>33</v>
      </c>
      <c r="H178" s="129" t="s">
        <v>26</v>
      </c>
      <c r="I178" s="129" t="s">
        <v>770</v>
      </c>
      <c r="J178" s="129" t="s">
        <v>26</v>
      </c>
      <c r="K178" s="129" t="s">
        <v>26</v>
      </c>
      <c r="L178" s="129" t="s">
        <v>26</v>
      </c>
      <c r="M178" s="129" t="s">
        <v>70</v>
      </c>
      <c r="N178" s="129" t="s">
        <v>238</v>
      </c>
      <c r="O178" s="129" t="s">
        <v>64</v>
      </c>
      <c r="P178" s="129" t="s">
        <v>38</v>
      </c>
      <c r="Q178" s="129" t="s">
        <v>262</v>
      </c>
      <c r="R178" s="129" t="s">
        <v>42</v>
      </c>
      <c r="S178" s="129" t="s">
        <v>771</v>
      </c>
      <c r="T178" s="129" t="s">
        <v>33</v>
      </c>
      <c r="U178" s="129" t="s">
        <v>26</v>
      </c>
    </row>
    <row r="179" spans="1:21" ht="45">
      <c r="A179" s="128">
        <v>514</v>
      </c>
      <c r="B179" s="129" t="s">
        <v>772</v>
      </c>
      <c r="C179" s="129" t="s">
        <v>22</v>
      </c>
      <c r="D179" s="130">
        <v>39831</v>
      </c>
      <c r="E179" s="129" t="s">
        <v>762</v>
      </c>
      <c r="F179" s="129" t="s">
        <v>26</v>
      </c>
      <c r="G179" s="129" t="s">
        <v>33</v>
      </c>
      <c r="H179" s="129" t="s">
        <v>26</v>
      </c>
      <c r="I179" s="129" t="s">
        <v>773</v>
      </c>
      <c r="J179" s="129" t="s">
        <v>26</v>
      </c>
      <c r="K179" s="129" t="s">
        <v>26</v>
      </c>
      <c r="L179" s="129" t="s">
        <v>26</v>
      </c>
      <c r="M179" s="129" t="s">
        <v>774</v>
      </c>
      <c r="N179" s="129" t="s">
        <v>64</v>
      </c>
      <c r="O179" s="129" t="s">
        <v>26</v>
      </c>
      <c r="P179" s="129" t="s">
        <v>83</v>
      </c>
      <c r="Q179" s="129" t="s">
        <v>775</v>
      </c>
      <c r="R179" s="129" t="s">
        <v>42</v>
      </c>
      <c r="S179" s="129" t="s">
        <v>26</v>
      </c>
      <c r="T179" s="129" t="s">
        <v>33</v>
      </c>
      <c r="U179" s="129" t="s">
        <v>26</v>
      </c>
    </row>
    <row r="180" spans="1:21" ht="30">
      <c r="A180" s="128">
        <v>515</v>
      </c>
      <c r="B180" s="129" t="s">
        <v>776</v>
      </c>
      <c r="C180" s="129" t="s">
        <v>22</v>
      </c>
      <c r="D180" s="130">
        <v>39986</v>
      </c>
      <c r="E180" s="129" t="s">
        <v>762</v>
      </c>
      <c r="F180" s="129" t="s">
        <v>552</v>
      </c>
      <c r="G180" s="129" t="s">
        <v>33</v>
      </c>
      <c r="H180" s="129" t="s">
        <v>26</v>
      </c>
      <c r="I180" s="129" t="s">
        <v>777</v>
      </c>
      <c r="J180" s="129" t="s">
        <v>26</v>
      </c>
      <c r="K180" s="129" t="s">
        <v>26</v>
      </c>
      <c r="L180" s="129" t="s">
        <v>26</v>
      </c>
      <c r="M180" s="129" t="s">
        <v>778</v>
      </c>
      <c r="N180" s="129" t="s">
        <v>130</v>
      </c>
      <c r="O180" s="129" t="s">
        <v>26</v>
      </c>
      <c r="P180" s="129" t="s">
        <v>116</v>
      </c>
      <c r="Q180" s="129" t="s">
        <v>53</v>
      </c>
      <c r="R180" s="129" t="s">
        <v>42</v>
      </c>
      <c r="S180" s="129" t="s">
        <v>779</v>
      </c>
      <c r="T180" s="129" t="s">
        <v>33</v>
      </c>
      <c r="U180" s="129" t="s">
        <v>26</v>
      </c>
    </row>
    <row r="181" spans="1:21" ht="45">
      <c r="A181" s="128">
        <v>516</v>
      </c>
      <c r="B181" s="129" t="s">
        <v>780</v>
      </c>
      <c r="C181" s="129" t="s">
        <v>22</v>
      </c>
      <c r="D181" s="130">
        <v>39829</v>
      </c>
      <c r="E181" s="129" t="s">
        <v>762</v>
      </c>
      <c r="F181" s="129" t="s">
        <v>26</v>
      </c>
      <c r="G181" s="129" t="s">
        <v>33</v>
      </c>
      <c r="H181" s="129" t="s">
        <v>26</v>
      </c>
      <c r="I181" s="129" t="s">
        <v>781</v>
      </c>
      <c r="J181" s="129" t="s">
        <v>26</v>
      </c>
      <c r="K181" s="129" t="s">
        <v>26</v>
      </c>
      <c r="L181" s="129" t="s">
        <v>26</v>
      </c>
      <c r="M181" s="129" t="s">
        <v>38</v>
      </c>
      <c r="N181" s="129" t="s">
        <v>782</v>
      </c>
      <c r="O181" s="129" t="s">
        <v>26</v>
      </c>
      <c r="P181" s="129" t="s">
        <v>26</v>
      </c>
      <c r="Q181" s="129" t="s">
        <v>26</v>
      </c>
      <c r="R181" s="129" t="s">
        <v>42</v>
      </c>
      <c r="S181" s="129" t="s">
        <v>26</v>
      </c>
      <c r="T181" s="129" t="s">
        <v>33</v>
      </c>
      <c r="U181" s="129" t="s">
        <v>26</v>
      </c>
    </row>
    <row r="182" spans="1:21" ht="30">
      <c r="A182" s="128">
        <v>519</v>
      </c>
      <c r="B182" s="129" t="s">
        <v>783</v>
      </c>
      <c r="C182" s="129" t="s">
        <v>22</v>
      </c>
      <c r="D182" s="130">
        <v>39871</v>
      </c>
      <c r="E182" s="129" t="s">
        <v>762</v>
      </c>
      <c r="F182" s="129" t="s">
        <v>26</v>
      </c>
      <c r="G182" s="129" t="s">
        <v>33</v>
      </c>
      <c r="H182" s="129" t="s">
        <v>26</v>
      </c>
      <c r="I182" s="129" t="s">
        <v>784</v>
      </c>
      <c r="J182" s="129" t="s">
        <v>26</v>
      </c>
      <c r="K182" s="129" t="s">
        <v>26</v>
      </c>
      <c r="L182" s="129" t="s">
        <v>26</v>
      </c>
      <c r="M182" s="129" t="s">
        <v>41</v>
      </c>
      <c r="N182" s="129" t="s">
        <v>412</v>
      </c>
      <c r="O182" s="129" t="s">
        <v>26</v>
      </c>
      <c r="P182" s="129" t="s">
        <v>26</v>
      </c>
      <c r="Q182" s="129" t="s">
        <v>26</v>
      </c>
      <c r="R182" s="129" t="s">
        <v>42</v>
      </c>
      <c r="S182" s="129" t="s">
        <v>785</v>
      </c>
      <c r="T182" s="129" t="s">
        <v>33</v>
      </c>
      <c r="U182" s="129" t="s">
        <v>26</v>
      </c>
    </row>
    <row r="183" spans="1:21" ht="45">
      <c r="A183" s="128">
        <v>520</v>
      </c>
      <c r="B183" s="129" t="s">
        <v>786</v>
      </c>
      <c r="C183" s="129" t="s">
        <v>22</v>
      </c>
      <c r="D183" s="130">
        <v>39881</v>
      </c>
      <c r="E183" s="129" t="s">
        <v>762</v>
      </c>
      <c r="F183" s="129" t="s">
        <v>26</v>
      </c>
      <c r="G183" s="129" t="s">
        <v>33</v>
      </c>
      <c r="H183" s="129" t="s">
        <v>26</v>
      </c>
      <c r="I183" s="129" t="s">
        <v>787</v>
      </c>
      <c r="J183" s="129" t="s">
        <v>26</v>
      </c>
      <c r="K183" s="129" t="s">
        <v>26</v>
      </c>
      <c r="L183" s="129" t="s">
        <v>26</v>
      </c>
      <c r="M183" s="129" t="s">
        <v>26</v>
      </c>
      <c r="N183" s="129" t="s">
        <v>788</v>
      </c>
      <c r="O183" s="129" t="s">
        <v>662</v>
      </c>
      <c r="P183" s="129" t="s">
        <v>53</v>
      </c>
      <c r="Q183" s="129" t="s">
        <v>38</v>
      </c>
      <c r="R183" s="129" t="s">
        <v>285</v>
      </c>
      <c r="S183" s="129" t="s">
        <v>789</v>
      </c>
      <c r="T183" s="129" t="s">
        <v>33</v>
      </c>
      <c r="U183" s="129" t="s">
        <v>26</v>
      </c>
    </row>
    <row r="184" spans="1:21" ht="45">
      <c r="A184" s="128">
        <v>521</v>
      </c>
      <c r="B184" s="129" t="s">
        <v>790</v>
      </c>
      <c r="C184" s="129" t="s">
        <v>22</v>
      </c>
      <c r="D184" s="130">
        <v>39881</v>
      </c>
      <c r="E184" s="129" t="s">
        <v>762</v>
      </c>
      <c r="F184" s="129" t="s">
        <v>26</v>
      </c>
      <c r="G184" s="129" t="s">
        <v>33</v>
      </c>
      <c r="H184" s="129" t="s">
        <v>26</v>
      </c>
      <c r="I184" s="129" t="s">
        <v>791</v>
      </c>
      <c r="J184" s="129" t="s">
        <v>26</v>
      </c>
      <c r="K184" s="129" t="s">
        <v>26</v>
      </c>
      <c r="L184" s="129" t="s">
        <v>26</v>
      </c>
      <c r="M184" s="129" t="s">
        <v>31</v>
      </c>
      <c r="N184" s="129" t="s">
        <v>238</v>
      </c>
      <c r="O184" s="129" t="s">
        <v>64</v>
      </c>
      <c r="P184" s="129" t="s">
        <v>26</v>
      </c>
      <c r="Q184" s="129" t="s">
        <v>26</v>
      </c>
      <c r="R184" s="129" t="s">
        <v>42</v>
      </c>
      <c r="S184" s="129" t="s">
        <v>771</v>
      </c>
      <c r="T184" s="129" t="s">
        <v>33</v>
      </c>
      <c r="U184" s="129" t="s">
        <v>26</v>
      </c>
    </row>
    <row r="185" spans="1:21" ht="30">
      <c r="A185" s="128">
        <v>523</v>
      </c>
      <c r="B185" s="129" t="s">
        <v>792</v>
      </c>
      <c r="C185" s="129" t="s">
        <v>22</v>
      </c>
      <c r="D185" s="130">
        <v>39461</v>
      </c>
      <c r="E185" s="129" t="s">
        <v>762</v>
      </c>
      <c r="F185" s="129" t="s">
        <v>370</v>
      </c>
      <c r="G185" s="129" t="s">
        <v>33</v>
      </c>
      <c r="H185" s="129" t="s">
        <v>26</v>
      </c>
      <c r="I185" s="129" t="s">
        <v>793</v>
      </c>
      <c r="J185" s="129" t="s">
        <v>794</v>
      </c>
      <c r="K185" s="129" t="s">
        <v>795</v>
      </c>
      <c r="L185" s="129" t="s">
        <v>26</v>
      </c>
      <c r="M185" s="129" t="s">
        <v>274</v>
      </c>
      <c r="N185" s="129" t="s">
        <v>231</v>
      </c>
      <c r="O185" s="129" t="s">
        <v>26</v>
      </c>
      <c r="P185" s="129" t="s">
        <v>70</v>
      </c>
      <c r="Q185" s="129" t="s">
        <v>133</v>
      </c>
      <c r="R185" s="129" t="s">
        <v>42</v>
      </c>
      <c r="S185" s="129" t="s">
        <v>796</v>
      </c>
      <c r="T185" s="129" t="s">
        <v>33</v>
      </c>
      <c r="U185" s="129" t="s">
        <v>26</v>
      </c>
    </row>
    <row r="186" spans="1:21" ht="30">
      <c r="A186" s="128">
        <v>524</v>
      </c>
      <c r="B186" s="129" t="s">
        <v>797</v>
      </c>
      <c r="C186" s="129" t="s">
        <v>22</v>
      </c>
      <c r="D186" s="130">
        <v>39467</v>
      </c>
      <c r="E186" s="129" t="s">
        <v>762</v>
      </c>
      <c r="F186" s="129" t="s">
        <v>26</v>
      </c>
      <c r="G186" s="129" t="s">
        <v>33</v>
      </c>
      <c r="H186" s="129" t="s">
        <v>26</v>
      </c>
      <c r="I186" s="129" t="s">
        <v>798</v>
      </c>
      <c r="J186" s="129" t="s">
        <v>26</v>
      </c>
      <c r="K186" s="129" t="s">
        <v>26</v>
      </c>
      <c r="L186" s="129" t="s">
        <v>26</v>
      </c>
      <c r="M186" s="129" t="s">
        <v>26</v>
      </c>
      <c r="N186" s="129" t="s">
        <v>799</v>
      </c>
      <c r="O186" s="129" t="s">
        <v>26</v>
      </c>
      <c r="P186" s="129" t="s">
        <v>26</v>
      </c>
      <c r="Q186" s="129" t="s">
        <v>26</v>
      </c>
      <c r="R186" s="129" t="s">
        <v>42</v>
      </c>
      <c r="S186" s="129" t="s">
        <v>26</v>
      </c>
      <c r="T186" s="129" t="s">
        <v>33</v>
      </c>
      <c r="U186" s="129" t="s">
        <v>26</v>
      </c>
    </row>
    <row r="187" spans="1:21" ht="45">
      <c r="A187" s="128">
        <v>525</v>
      </c>
      <c r="B187" s="129" t="s">
        <v>800</v>
      </c>
      <c r="C187" s="129" t="s">
        <v>22</v>
      </c>
      <c r="D187" s="130">
        <v>39622</v>
      </c>
      <c r="E187" s="129" t="s">
        <v>762</v>
      </c>
      <c r="F187" s="129" t="s">
        <v>52</v>
      </c>
      <c r="G187" s="129" t="s">
        <v>33</v>
      </c>
      <c r="H187" s="129" t="s">
        <v>26</v>
      </c>
      <c r="I187" s="129" t="s">
        <v>26</v>
      </c>
      <c r="J187" s="129" t="s">
        <v>801</v>
      </c>
      <c r="K187" s="129" t="s">
        <v>26</v>
      </c>
      <c r="L187" s="129" t="s">
        <v>802</v>
      </c>
      <c r="M187" s="129" t="s">
        <v>116</v>
      </c>
      <c r="N187" s="129" t="s">
        <v>803</v>
      </c>
      <c r="O187" s="129" t="s">
        <v>26</v>
      </c>
      <c r="P187" s="129" t="s">
        <v>41</v>
      </c>
      <c r="Q187" s="129" t="s">
        <v>38</v>
      </c>
      <c r="R187" s="129" t="s">
        <v>42</v>
      </c>
      <c r="S187" s="129" t="s">
        <v>804</v>
      </c>
      <c r="T187" s="129" t="s">
        <v>33</v>
      </c>
      <c r="U187" s="129" t="s">
        <v>26</v>
      </c>
    </row>
    <row r="188" spans="1:21" ht="30">
      <c r="A188" s="128">
        <v>526</v>
      </c>
      <c r="B188" s="129" t="s">
        <v>805</v>
      </c>
      <c r="C188" s="129" t="s">
        <v>22</v>
      </c>
      <c r="D188" s="130">
        <v>39793</v>
      </c>
      <c r="E188" s="129" t="s">
        <v>762</v>
      </c>
      <c r="F188" s="129" t="s">
        <v>26</v>
      </c>
      <c r="G188" s="129" t="s">
        <v>33</v>
      </c>
      <c r="H188" s="129" t="s">
        <v>26</v>
      </c>
      <c r="I188" s="129" t="s">
        <v>806</v>
      </c>
      <c r="J188" s="129" t="s">
        <v>26</v>
      </c>
      <c r="K188" s="129" t="s">
        <v>26</v>
      </c>
      <c r="L188" s="129" t="s">
        <v>26</v>
      </c>
      <c r="M188" s="129" t="s">
        <v>65</v>
      </c>
      <c r="N188" s="129" t="s">
        <v>130</v>
      </c>
      <c r="O188" s="129" t="s">
        <v>26</v>
      </c>
      <c r="P188" s="129" t="s">
        <v>26</v>
      </c>
      <c r="Q188" s="129" t="s">
        <v>26</v>
      </c>
      <c r="R188" s="129" t="s">
        <v>42</v>
      </c>
      <c r="S188" s="129" t="s">
        <v>26</v>
      </c>
      <c r="T188" s="129" t="s">
        <v>33</v>
      </c>
      <c r="U188" s="129" t="s">
        <v>26</v>
      </c>
    </row>
    <row r="189" spans="1:21" ht="30">
      <c r="A189" s="128">
        <v>528</v>
      </c>
      <c r="B189" s="129" t="s">
        <v>807</v>
      </c>
      <c r="C189" s="129" t="s">
        <v>22</v>
      </c>
      <c r="D189" s="130">
        <v>39958</v>
      </c>
      <c r="E189" s="129" t="s">
        <v>762</v>
      </c>
      <c r="F189" s="129" t="s">
        <v>26</v>
      </c>
      <c r="G189" s="129" t="s">
        <v>33</v>
      </c>
      <c r="H189" s="129" t="s">
        <v>26</v>
      </c>
      <c r="I189" s="129" t="s">
        <v>808</v>
      </c>
      <c r="J189" s="129" t="s">
        <v>26</v>
      </c>
      <c r="K189" s="129" t="s">
        <v>26</v>
      </c>
      <c r="L189" s="129" t="s">
        <v>26</v>
      </c>
      <c r="M189" s="129" t="s">
        <v>809</v>
      </c>
      <c r="N189" s="129" t="s">
        <v>231</v>
      </c>
      <c r="O189" s="129" t="s">
        <v>26</v>
      </c>
      <c r="P189" s="129" t="s">
        <v>38</v>
      </c>
      <c r="Q189" s="129" t="s">
        <v>83</v>
      </c>
      <c r="R189" s="129" t="s">
        <v>42</v>
      </c>
      <c r="S189" s="129" t="s">
        <v>26</v>
      </c>
      <c r="T189" s="129" t="s">
        <v>33</v>
      </c>
      <c r="U189" s="129" t="s">
        <v>26</v>
      </c>
    </row>
    <row r="190" spans="1:21" ht="30">
      <c r="A190" s="128">
        <v>529</v>
      </c>
      <c r="B190" s="129" t="s">
        <v>810</v>
      </c>
      <c r="C190" s="129" t="s">
        <v>22</v>
      </c>
      <c r="D190" s="130">
        <v>40062</v>
      </c>
      <c r="E190" s="129" t="s">
        <v>762</v>
      </c>
      <c r="F190" s="129" t="s">
        <v>26</v>
      </c>
      <c r="G190" s="129" t="s">
        <v>33</v>
      </c>
      <c r="H190" s="129" t="s">
        <v>26</v>
      </c>
      <c r="I190" s="129" t="s">
        <v>811</v>
      </c>
      <c r="J190" s="129" t="s">
        <v>26</v>
      </c>
      <c r="K190" s="129" t="s">
        <v>26</v>
      </c>
      <c r="L190" s="129" t="s">
        <v>26</v>
      </c>
      <c r="M190" s="129" t="s">
        <v>361</v>
      </c>
      <c r="N190" s="129" t="s">
        <v>99</v>
      </c>
      <c r="O190" s="129" t="s">
        <v>26</v>
      </c>
      <c r="P190" s="129" t="s">
        <v>26</v>
      </c>
      <c r="Q190" s="129" t="s">
        <v>26</v>
      </c>
      <c r="R190" s="129" t="s">
        <v>42</v>
      </c>
      <c r="S190" s="129" t="s">
        <v>26</v>
      </c>
      <c r="T190" s="129" t="s">
        <v>33</v>
      </c>
      <c r="U190" s="129" t="s">
        <v>26</v>
      </c>
    </row>
    <row r="191" spans="1:21" ht="30">
      <c r="A191" s="128">
        <v>532</v>
      </c>
      <c r="B191" s="129" t="s">
        <v>812</v>
      </c>
      <c r="C191" s="129" t="s">
        <v>22</v>
      </c>
      <c r="D191" s="130">
        <v>40042</v>
      </c>
      <c r="E191" s="129" t="s">
        <v>762</v>
      </c>
      <c r="F191" s="129" t="s">
        <v>209</v>
      </c>
      <c r="G191" s="129" t="s">
        <v>25</v>
      </c>
      <c r="H191" s="129" t="s">
        <v>26</v>
      </c>
      <c r="I191" s="129" t="s">
        <v>813</v>
      </c>
      <c r="J191" s="129" t="s">
        <v>814</v>
      </c>
      <c r="K191" s="129" t="s">
        <v>26</v>
      </c>
      <c r="L191" s="129" t="s">
        <v>128</v>
      </c>
      <c r="M191" s="129" t="s">
        <v>65</v>
      </c>
      <c r="N191" s="129" t="s">
        <v>269</v>
      </c>
      <c r="O191" s="129" t="s">
        <v>40</v>
      </c>
      <c r="P191" s="129" t="s">
        <v>38</v>
      </c>
      <c r="Q191" s="129" t="s">
        <v>70</v>
      </c>
      <c r="R191" s="129" t="s">
        <v>42</v>
      </c>
      <c r="S191" s="129" t="s">
        <v>26</v>
      </c>
      <c r="T191" s="129" t="s">
        <v>33</v>
      </c>
      <c r="U191" s="129" t="s">
        <v>26</v>
      </c>
    </row>
    <row r="192" spans="1:21" ht="60">
      <c r="A192" s="128">
        <v>533</v>
      </c>
      <c r="B192" s="129" t="s">
        <v>1645</v>
      </c>
      <c r="C192" s="129" t="s">
        <v>22</v>
      </c>
      <c r="D192" s="130">
        <v>39798</v>
      </c>
      <c r="E192" s="129" t="s">
        <v>762</v>
      </c>
      <c r="F192" s="129" t="s">
        <v>1646</v>
      </c>
      <c r="G192" s="129" t="s">
        <v>25</v>
      </c>
      <c r="H192" s="129" t="s">
        <v>26</v>
      </c>
      <c r="I192" s="129" t="s">
        <v>1647</v>
      </c>
      <c r="J192" s="129" t="s">
        <v>1648</v>
      </c>
      <c r="K192" s="129" t="s">
        <v>26</v>
      </c>
      <c r="L192" s="129" t="s">
        <v>61</v>
      </c>
      <c r="M192" s="129" t="s">
        <v>38</v>
      </c>
      <c r="N192" s="129" t="s">
        <v>412</v>
      </c>
      <c r="O192" s="129" t="s">
        <v>26</v>
      </c>
      <c r="P192" s="129" t="s">
        <v>62</v>
      </c>
      <c r="Q192" s="129" t="s">
        <v>26</v>
      </c>
      <c r="R192" s="129" t="s">
        <v>26</v>
      </c>
      <c r="S192" s="129" t="s">
        <v>1649</v>
      </c>
      <c r="T192" s="129" t="s">
        <v>33</v>
      </c>
      <c r="U192" s="129" t="s">
        <v>26</v>
      </c>
    </row>
    <row r="193" spans="1:21" ht="45">
      <c r="A193" s="128">
        <v>534</v>
      </c>
      <c r="B193" s="129" t="s">
        <v>2017</v>
      </c>
      <c r="C193" s="129" t="s">
        <v>22</v>
      </c>
      <c r="D193" s="130">
        <v>367</v>
      </c>
      <c r="E193" s="129" t="s">
        <v>762</v>
      </c>
      <c r="F193" s="129" t="s">
        <v>2018</v>
      </c>
      <c r="G193" s="129" t="s">
        <v>25</v>
      </c>
      <c r="H193" s="129" t="s">
        <v>26</v>
      </c>
      <c r="I193" s="129" t="s">
        <v>26</v>
      </c>
      <c r="J193" s="129" t="s">
        <v>2019</v>
      </c>
      <c r="K193" s="129" t="s">
        <v>2020</v>
      </c>
      <c r="L193" s="129" t="s">
        <v>2021</v>
      </c>
      <c r="M193" s="129" t="s">
        <v>54</v>
      </c>
      <c r="N193" s="129" t="s">
        <v>63</v>
      </c>
      <c r="O193" s="129" t="s">
        <v>26</v>
      </c>
      <c r="P193" s="129" t="s">
        <v>65</v>
      </c>
      <c r="Q193" s="129" t="s">
        <v>26</v>
      </c>
      <c r="R193" s="129" t="s">
        <v>26</v>
      </c>
      <c r="S193" s="129" t="s">
        <v>26</v>
      </c>
      <c r="T193" s="129" t="s">
        <v>33</v>
      </c>
      <c r="U193" s="129" t="s">
        <v>26</v>
      </c>
    </row>
    <row r="194" spans="1:21" ht="45">
      <c r="A194" s="128">
        <v>602</v>
      </c>
      <c r="B194" s="129" t="s">
        <v>815</v>
      </c>
      <c r="C194" s="129" t="s">
        <v>22</v>
      </c>
      <c r="D194" s="130">
        <v>23435</v>
      </c>
      <c r="E194" s="129" t="s">
        <v>23</v>
      </c>
      <c r="F194" s="129" t="s">
        <v>26</v>
      </c>
      <c r="G194" s="129" t="s">
        <v>25</v>
      </c>
      <c r="H194" s="129" t="s">
        <v>26</v>
      </c>
      <c r="I194" s="129" t="s">
        <v>816</v>
      </c>
      <c r="J194" s="129" t="s">
        <v>26</v>
      </c>
      <c r="K194" s="129" t="s">
        <v>26</v>
      </c>
      <c r="L194" s="129" t="s">
        <v>817</v>
      </c>
      <c r="M194" s="129" t="s">
        <v>340</v>
      </c>
      <c r="N194" s="129" t="s">
        <v>341</v>
      </c>
      <c r="O194" s="129" t="s">
        <v>64</v>
      </c>
      <c r="P194" s="129" t="s">
        <v>38</v>
      </c>
      <c r="Q194" s="129" t="s">
        <v>38</v>
      </c>
      <c r="R194" s="129" t="s">
        <v>42</v>
      </c>
      <c r="S194" s="129" t="s">
        <v>26</v>
      </c>
      <c r="T194" s="129" t="s">
        <v>33</v>
      </c>
      <c r="U194" s="129" t="s">
        <v>26</v>
      </c>
    </row>
    <row r="195" spans="1:21" ht="30">
      <c r="A195" s="128">
        <v>603</v>
      </c>
      <c r="B195" s="129" t="s">
        <v>818</v>
      </c>
      <c r="C195" s="129" t="s">
        <v>22</v>
      </c>
      <c r="D195" s="130">
        <v>31807</v>
      </c>
      <c r="E195" s="129" t="s">
        <v>23</v>
      </c>
      <c r="F195" s="129" t="s">
        <v>26</v>
      </c>
      <c r="G195" s="129" t="s">
        <v>33</v>
      </c>
      <c r="H195" s="129" t="s">
        <v>26</v>
      </c>
      <c r="I195" s="129" t="s">
        <v>819</v>
      </c>
      <c r="J195" s="129" t="s">
        <v>26</v>
      </c>
      <c r="K195" s="129" t="s">
        <v>26</v>
      </c>
      <c r="L195" s="129" t="s">
        <v>68</v>
      </c>
      <c r="M195" s="129" t="s">
        <v>26</v>
      </c>
      <c r="N195" s="129" t="s">
        <v>820</v>
      </c>
      <c r="O195" s="129" t="s">
        <v>26</v>
      </c>
      <c r="P195" s="129" t="s">
        <v>86</v>
      </c>
      <c r="Q195" s="129" t="s">
        <v>26</v>
      </c>
      <c r="R195" s="129" t="s">
        <v>26</v>
      </c>
      <c r="S195" s="129" t="s">
        <v>26</v>
      </c>
      <c r="T195" s="129" t="s">
        <v>33</v>
      </c>
      <c r="U195" s="129" t="s">
        <v>26</v>
      </c>
    </row>
    <row r="196" spans="1:21" ht="60">
      <c r="A196" s="128">
        <v>610</v>
      </c>
      <c r="B196" s="129" t="s">
        <v>821</v>
      </c>
      <c r="C196" s="129" t="s">
        <v>22</v>
      </c>
      <c r="D196" s="130">
        <v>40071</v>
      </c>
      <c r="E196" s="129" t="s">
        <v>822</v>
      </c>
      <c r="F196" s="129" t="s">
        <v>823</v>
      </c>
      <c r="G196" s="129" t="s">
        <v>33</v>
      </c>
      <c r="H196" s="129" t="s">
        <v>26</v>
      </c>
      <c r="I196" s="129" t="s">
        <v>824</v>
      </c>
      <c r="J196" s="129" t="s">
        <v>825</v>
      </c>
      <c r="K196" s="129" t="s">
        <v>26</v>
      </c>
      <c r="L196" s="129" t="s">
        <v>26</v>
      </c>
      <c r="M196" s="129" t="s">
        <v>31</v>
      </c>
      <c r="N196" s="129" t="s">
        <v>82</v>
      </c>
      <c r="O196" s="129" t="s">
        <v>26</v>
      </c>
      <c r="P196" s="129" t="s">
        <v>394</v>
      </c>
      <c r="Q196" s="129" t="s">
        <v>26</v>
      </c>
      <c r="R196" s="129" t="s">
        <v>26</v>
      </c>
      <c r="S196" s="129" t="s">
        <v>26</v>
      </c>
      <c r="T196" s="129" t="s">
        <v>33</v>
      </c>
      <c r="U196" s="129" t="s">
        <v>826</v>
      </c>
    </row>
    <row r="197" spans="1:21" ht="30">
      <c r="A197" s="128">
        <v>611</v>
      </c>
      <c r="B197" s="129" t="s">
        <v>827</v>
      </c>
      <c r="C197" s="129" t="s">
        <v>22</v>
      </c>
      <c r="D197" s="130">
        <v>39692</v>
      </c>
      <c r="E197" s="129" t="s">
        <v>822</v>
      </c>
      <c r="F197" s="129" t="s">
        <v>828</v>
      </c>
      <c r="G197" s="129" t="s">
        <v>33</v>
      </c>
      <c r="H197" s="129" t="s">
        <v>26</v>
      </c>
      <c r="I197" s="129" t="s">
        <v>829</v>
      </c>
      <c r="J197" s="129" t="s">
        <v>830</v>
      </c>
      <c r="K197" s="129" t="s">
        <v>831</v>
      </c>
      <c r="L197" s="129" t="s">
        <v>26</v>
      </c>
      <c r="M197" s="129" t="s">
        <v>38</v>
      </c>
      <c r="N197" s="129" t="s">
        <v>832</v>
      </c>
      <c r="O197" s="129" t="s">
        <v>40</v>
      </c>
      <c r="P197" s="129" t="s">
        <v>116</v>
      </c>
      <c r="Q197" s="129" t="s">
        <v>26</v>
      </c>
      <c r="R197" s="129" t="s">
        <v>26</v>
      </c>
      <c r="S197" s="129" t="s">
        <v>26</v>
      </c>
      <c r="T197" s="129" t="s">
        <v>33</v>
      </c>
      <c r="U197" s="129" t="s">
        <v>26</v>
      </c>
    </row>
    <row r="198" spans="1:21" ht="45">
      <c r="A198" s="128">
        <v>612</v>
      </c>
      <c r="B198" s="129" t="s">
        <v>833</v>
      </c>
      <c r="C198" s="129" t="s">
        <v>22</v>
      </c>
      <c r="D198" s="130">
        <v>39692</v>
      </c>
      <c r="E198" s="129" t="s">
        <v>822</v>
      </c>
      <c r="F198" s="129" t="s">
        <v>828</v>
      </c>
      <c r="G198" s="129" t="s">
        <v>33</v>
      </c>
      <c r="H198" s="129" t="s">
        <v>26</v>
      </c>
      <c r="I198" s="129" t="s">
        <v>829</v>
      </c>
      <c r="J198" s="129" t="s">
        <v>830</v>
      </c>
      <c r="K198" s="129" t="s">
        <v>831</v>
      </c>
      <c r="L198" s="129" t="s">
        <v>26</v>
      </c>
      <c r="M198" s="129" t="s">
        <v>38</v>
      </c>
      <c r="N198" s="129" t="s">
        <v>832</v>
      </c>
      <c r="O198" s="129" t="s">
        <v>40</v>
      </c>
      <c r="P198" s="129" t="s">
        <v>116</v>
      </c>
      <c r="Q198" s="129" t="s">
        <v>26</v>
      </c>
      <c r="R198" s="129" t="s">
        <v>26</v>
      </c>
      <c r="S198" s="129" t="s">
        <v>26</v>
      </c>
      <c r="T198" s="129" t="s">
        <v>33</v>
      </c>
      <c r="U198" s="129" t="s">
        <v>26</v>
      </c>
    </row>
    <row r="199" spans="1:21" ht="30">
      <c r="A199" s="128">
        <v>613</v>
      </c>
      <c r="B199" s="129" t="s">
        <v>834</v>
      </c>
      <c r="C199" s="129" t="s">
        <v>22</v>
      </c>
      <c r="D199" s="130">
        <v>39932</v>
      </c>
      <c r="E199" s="129" t="s">
        <v>822</v>
      </c>
      <c r="F199" s="129" t="s">
        <v>828</v>
      </c>
      <c r="G199" s="129" t="s">
        <v>33</v>
      </c>
      <c r="H199" s="129" t="s">
        <v>26</v>
      </c>
      <c r="I199" s="129" t="s">
        <v>835</v>
      </c>
      <c r="J199" s="129" t="s">
        <v>26</v>
      </c>
      <c r="K199" s="129" t="s">
        <v>836</v>
      </c>
      <c r="L199" s="129" t="s">
        <v>26</v>
      </c>
      <c r="M199" s="129" t="s">
        <v>837</v>
      </c>
      <c r="N199" s="129" t="s">
        <v>341</v>
      </c>
      <c r="O199" s="129" t="s">
        <v>838</v>
      </c>
      <c r="P199" s="129" t="s">
        <v>26</v>
      </c>
      <c r="Q199" s="129" t="s">
        <v>26</v>
      </c>
      <c r="R199" s="129" t="s">
        <v>26</v>
      </c>
      <c r="S199" s="129" t="s">
        <v>26</v>
      </c>
      <c r="T199" s="129" t="s">
        <v>33</v>
      </c>
      <c r="U199" s="129" t="s">
        <v>26</v>
      </c>
    </row>
    <row r="200" spans="1:21" ht="135">
      <c r="A200" s="128">
        <v>614</v>
      </c>
      <c r="B200" s="129" t="s">
        <v>839</v>
      </c>
      <c r="C200" s="129" t="s">
        <v>22</v>
      </c>
      <c r="D200" s="130">
        <v>40050</v>
      </c>
      <c r="E200" s="129" t="s">
        <v>822</v>
      </c>
      <c r="F200" s="129" t="s">
        <v>823</v>
      </c>
      <c r="G200" s="129" t="s">
        <v>33</v>
      </c>
      <c r="H200" s="129" t="s">
        <v>26</v>
      </c>
      <c r="I200" s="129" t="s">
        <v>840</v>
      </c>
      <c r="J200" s="129" t="s">
        <v>841</v>
      </c>
      <c r="K200" s="129" t="s">
        <v>842</v>
      </c>
      <c r="L200" s="129" t="s">
        <v>26</v>
      </c>
      <c r="M200" s="129" t="s">
        <v>104</v>
      </c>
      <c r="N200" s="129" t="s">
        <v>224</v>
      </c>
      <c r="O200" s="129" t="s">
        <v>838</v>
      </c>
      <c r="P200" s="129" t="s">
        <v>394</v>
      </c>
      <c r="Q200" s="129" t="s">
        <v>26</v>
      </c>
      <c r="R200" s="129" t="s">
        <v>26</v>
      </c>
      <c r="S200" s="129" t="s">
        <v>26</v>
      </c>
      <c r="T200" s="129" t="s">
        <v>33</v>
      </c>
      <c r="U200" s="129" t="s">
        <v>843</v>
      </c>
    </row>
    <row r="201" spans="1:21" ht="30">
      <c r="A201" s="128">
        <v>615</v>
      </c>
      <c r="B201" s="129" t="s">
        <v>844</v>
      </c>
      <c r="C201" s="129" t="s">
        <v>22</v>
      </c>
      <c r="D201" s="130">
        <v>39969</v>
      </c>
      <c r="E201" s="129" t="s">
        <v>822</v>
      </c>
      <c r="F201" s="129" t="s">
        <v>828</v>
      </c>
      <c r="G201" s="129" t="s">
        <v>33</v>
      </c>
      <c r="H201" s="129" t="s">
        <v>26</v>
      </c>
      <c r="I201" s="129" t="s">
        <v>845</v>
      </c>
      <c r="J201" s="129" t="s">
        <v>846</v>
      </c>
      <c r="K201" s="129" t="s">
        <v>847</v>
      </c>
      <c r="L201" s="129" t="s">
        <v>26</v>
      </c>
      <c r="M201" s="129" t="s">
        <v>133</v>
      </c>
      <c r="N201" s="129" t="s">
        <v>341</v>
      </c>
      <c r="O201" s="129" t="s">
        <v>838</v>
      </c>
      <c r="P201" s="129" t="s">
        <v>65</v>
      </c>
      <c r="Q201" s="129" t="s">
        <v>26</v>
      </c>
      <c r="R201" s="129" t="s">
        <v>26</v>
      </c>
      <c r="S201" s="129" t="s">
        <v>26</v>
      </c>
      <c r="T201" s="129" t="s">
        <v>33</v>
      </c>
      <c r="U201" s="129" t="s">
        <v>26</v>
      </c>
    </row>
    <row r="202" spans="1:21" ht="45">
      <c r="A202" s="128">
        <v>616</v>
      </c>
      <c r="B202" s="129" t="s">
        <v>848</v>
      </c>
      <c r="C202" s="129" t="s">
        <v>22</v>
      </c>
      <c r="D202" s="130">
        <v>39665</v>
      </c>
      <c r="E202" s="129" t="s">
        <v>822</v>
      </c>
      <c r="F202" s="129" t="s">
        <v>849</v>
      </c>
      <c r="G202" s="129" t="s">
        <v>33</v>
      </c>
      <c r="H202" s="129" t="s">
        <v>26</v>
      </c>
      <c r="I202" s="129" t="s">
        <v>850</v>
      </c>
      <c r="J202" s="129" t="s">
        <v>26</v>
      </c>
      <c r="K202" s="129" t="s">
        <v>26</v>
      </c>
      <c r="L202" s="129" t="s">
        <v>26</v>
      </c>
      <c r="M202" s="129" t="s">
        <v>26</v>
      </c>
      <c r="N202" s="129" t="s">
        <v>851</v>
      </c>
      <c r="O202" s="129" t="s">
        <v>838</v>
      </c>
      <c r="P202" s="129" t="s">
        <v>26</v>
      </c>
      <c r="Q202" s="129" t="s">
        <v>26</v>
      </c>
      <c r="R202" s="129" t="s">
        <v>26</v>
      </c>
      <c r="S202" s="129" t="s">
        <v>26</v>
      </c>
      <c r="T202" s="129" t="s">
        <v>33</v>
      </c>
      <c r="U202" s="129" t="s">
        <v>852</v>
      </c>
    </row>
    <row r="203" spans="1:21" ht="45">
      <c r="A203" s="128">
        <v>617</v>
      </c>
      <c r="B203" s="129" t="s">
        <v>853</v>
      </c>
      <c r="C203" s="129" t="s">
        <v>22</v>
      </c>
      <c r="D203" s="130">
        <v>39665</v>
      </c>
      <c r="E203" s="129" t="s">
        <v>822</v>
      </c>
      <c r="F203" s="129" t="s">
        <v>849</v>
      </c>
      <c r="G203" s="129" t="s">
        <v>33</v>
      </c>
      <c r="H203" s="129" t="s">
        <v>26</v>
      </c>
      <c r="I203" s="129" t="s">
        <v>850</v>
      </c>
      <c r="J203" s="129" t="s">
        <v>26</v>
      </c>
      <c r="K203" s="129" t="s">
        <v>26</v>
      </c>
      <c r="L203" s="129" t="s">
        <v>26</v>
      </c>
      <c r="M203" s="129" t="s">
        <v>26</v>
      </c>
      <c r="N203" s="129" t="s">
        <v>851</v>
      </c>
      <c r="O203" s="129" t="s">
        <v>838</v>
      </c>
      <c r="P203" s="129" t="s">
        <v>26</v>
      </c>
      <c r="Q203" s="129" t="s">
        <v>26</v>
      </c>
      <c r="R203" s="129" t="s">
        <v>26</v>
      </c>
      <c r="S203" s="129" t="s">
        <v>26</v>
      </c>
      <c r="T203" s="129" t="s">
        <v>33</v>
      </c>
      <c r="U203" s="129" t="s">
        <v>852</v>
      </c>
    </row>
    <row r="204" spans="1:21" ht="75">
      <c r="A204" s="128">
        <v>618</v>
      </c>
      <c r="B204" s="129" t="s">
        <v>1628</v>
      </c>
      <c r="C204" s="129" t="s">
        <v>22</v>
      </c>
      <c r="D204" s="130">
        <v>39822</v>
      </c>
      <c r="E204" s="129" t="s">
        <v>822</v>
      </c>
      <c r="F204" s="129" t="s">
        <v>828</v>
      </c>
      <c r="G204" s="129" t="s">
        <v>33</v>
      </c>
      <c r="H204" s="129" t="s">
        <v>26</v>
      </c>
      <c r="I204" s="129" t="s">
        <v>854</v>
      </c>
      <c r="J204" s="129" t="s">
        <v>855</v>
      </c>
      <c r="K204" s="129" t="s">
        <v>26</v>
      </c>
      <c r="L204" s="129" t="s">
        <v>74</v>
      </c>
      <c r="M204" s="129" t="s">
        <v>124</v>
      </c>
      <c r="N204" s="129" t="s">
        <v>188</v>
      </c>
      <c r="O204" s="129" t="s">
        <v>82</v>
      </c>
      <c r="P204" s="129" t="s">
        <v>116</v>
      </c>
      <c r="Q204" s="129" t="s">
        <v>26</v>
      </c>
      <c r="R204" s="129" t="s">
        <v>26</v>
      </c>
      <c r="S204" s="129" t="s">
        <v>26</v>
      </c>
      <c r="T204" s="129" t="s">
        <v>33</v>
      </c>
      <c r="U204" s="129" t="s">
        <v>856</v>
      </c>
    </row>
    <row r="205" spans="1:21" ht="30">
      <c r="A205" s="128">
        <v>619</v>
      </c>
      <c r="B205" s="129" t="s">
        <v>857</v>
      </c>
      <c r="C205" s="129" t="s">
        <v>22</v>
      </c>
      <c r="D205" s="130">
        <v>39552</v>
      </c>
      <c r="E205" s="129" t="s">
        <v>822</v>
      </c>
      <c r="F205" s="129" t="s">
        <v>828</v>
      </c>
      <c r="G205" s="129" t="s">
        <v>33</v>
      </c>
      <c r="H205" s="129" t="s">
        <v>26</v>
      </c>
      <c r="I205" s="129" t="s">
        <v>858</v>
      </c>
      <c r="J205" s="129" t="s">
        <v>26</v>
      </c>
      <c r="K205" s="129" t="s">
        <v>859</v>
      </c>
      <c r="L205" s="129" t="s">
        <v>26</v>
      </c>
      <c r="M205" s="129" t="s">
        <v>860</v>
      </c>
      <c r="N205" s="129" t="s">
        <v>491</v>
      </c>
      <c r="O205" s="129" t="s">
        <v>52</v>
      </c>
      <c r="P205" s="129" t="s">
        <v>394</v>
      </c>
      <c r="Q205" s="129" t="s">
        <v>26</v>
      </c>
      <c r="R205" s="129" t="s">
        <v>26</v>
      </c>
      <c r="S205" s="129" t="s">
        <v>26</v>
      </c>
      <c r="T205" s="129" t="s">
        <v>33</v>
      </c>
      <c r="U205" s="129" t="s">
        <v>26</v>
      </c>
    </row>
    <row r="206" spans="1:21" ht="45">
      <c r="A206" s="128">
        <v>620</v>
      </c>
      <c r="B206" s="129" t="s">
        <v>1629</v>
      </c>
      <c r="C206" s="129" t="s">
        <v>22</v>
      </c>
      <c r="D206" s="130">
        <v>39288</v>
      </c>
      <c r="E206" s="129" t="s">
        <v>822</v>
      </c>
      <c r="F206" s="129" t="s">
        <v>385</v>
      </c>
      <c r="G206" s="129" t="s">
        <v>33</v>
      </c>
      <c r="H206" s="129" t="s">
        <v>26</v>
      </c>
      <c r="I206" s="129" t="s">
        <v>861</v>
      </c>
      <c r="J206" s="129" t="s">
        <v>26</v>
      </c>
      <c r="K206" s="129" t="s">
        <v>26</v>
      </c>
      <c r="L206" s="129" t="s">
        <v>128</v>
      </c>
      <c r="M206" s="129" t="s">
        <v>70</v>
      </c>
      <c r="N206" s="129" t="s">
        <v>235</v>
      </c>
      <c r="O206" s="129" t="s">
        <v>26</v>
      </c>
      <c r="P206" s="129" t="s">
        <v>394</v>
      </c>
      <c r="Q206" s="129" t="s">
        <v>26</v>
      </c>
      <c r="R206" s="129" t="s">
        <v>26</v>
      </c>
      <c r="S206" s="129" t="s">
        <v>26</v>
      </c>
      <c r="T206" s="129" t="s">
        <v>33</v>
      </c>
      <c r="U206" s="129" t="s">
        <v>26</v>
      </c>
    </row>
    <row r="207" spans="1:21" ht="45">
      <c r="A207" s="128">
        <v>621</v>
      </c>
      <c r="B207" s="129" t="s">
        <v>862</v>
      </c>
      <c r="C207" s="129" t="s">
        <v>22</v>
      </c>
      <c r="D207" s="130">
        <v>40461</v>
      </c>
      <c r="E207" s="129" t="s">
        <v>822</v>
      </c>
      <c r="F207" s="129" t="s">
        <v>823</v>
      </c>
      <c r="G207" s="129" t="s">
        <v>33</v>
      </c>
      <c r="H207" s="129" t="s">
        <v>26</v>
      </c>
      <c r="I207" s="129" t="s">
        <v>26</v>
      </c>
      <c r="J207" s="129" t="s">
        <v>863</v>
      </c>
      <c r="K207" s="129" t="s">
        <v>26</v>
      </c>
      <c r="L207" s="129" t="s">
        <v>26</v>
      </c>
      <c r="M207" s="129" t="s">
        <v>864</v>
      </c>
      <c r="N207" s="129" t="s">
        <v>341</v>
      </c>
      <c r="O207" s="129" t="s">
        <v>26</v>
      </c>
      <c r="P207" s="129" t="s">
        <v>53</v>
      </c>
      <c r="Q207" s="129" t="s">
        <v>38</v>
      </c>
      <c r="R207" s="129" t="s">
        <v>26</v>
      </c>
      <c r="S207" s="129" t="s">
        <v>26</v>
      </c>
      <c r="T207" s="129" t="s">
        <v>33</v>
      </c>
      <c r="U207" s="129" t="s">
        <v>26</v>
      </c>
    </row>
    <row r="208" spans="1:21" ht="30">
      <c r="A208" s="128">
        <v>702</v>
      </c>
      <c r="B208" s="129" t="s">
        <v>865</v>
      </c>
      <c r="C208" s="129" t="s">
        <v>22</v>
      </c>
      <c r="D208" s="130">
        <v>25693</v>
      </c>
      <c r="E208" s="129" t="s">
        <v>23</v>
      </c>
      <c r="F208" s="129" t="s">
        <v>26</v>
      </c>
      <c r="G208" s="129" t="s">
        <v>25</v>
      </c>
      <c r="H208" s="129" t="s">
        <v>26</v>
      </c>
      <c r="I208" s="129" t="s">
        <v>2022</v>
      </c>
      <c r="J208" s="129" t="s">
        <v>26</v>
      </c>
      <c r="K208" s="129" t="s">
        <v>26</v>
      </c>
      <c r="L208" s="129" t="s">
        <v>128</v>
      </c>
      <c r="M208" s="129" t="s">
        <v>70</v>
      </c>
      <c r="N208" s="129" t="s">
        <v>866</v>
      </c>
      <c r="O208" s="129" t="s">
        <v>26</v>
      </c>
      <c r="P208" s="129" t="s">
        <v>867</v>
      </c>
      <c r="Q208" s="129" t="s">
        <v>116</v>
      </c>
      <c r="R208" s="129" t="s">
        <v>42</v>
      </c>
      <c r="S208" s="129" t="s">
        <v>26</v>
      </c>
      <c r="T208" s="129" t="s">
        <v>33</v>
      </c>
      <c r="U208" s="129" t="s">
        <v>26</v>
      </c>
    </row>
    <row r="209" spans="1:21" ht="30">
      <c r="A209" s="128">
        <v>703</v>
      </c>
      <c r="B209" s="129" t="s">
        <v>868</v>
      </c>
      <c r="C209" s="129" t="s">
        <v>22</v>
      </c>
      <c r="D209" s="130">
        <v>34727</v>
      </c>
      <c r="E209" s="129" t="s">
        <v>23</v>
      </c>
      <c r="F209" s="129" t="s">
        <v>26</v>
      </c>
      <c r="G209" s="129" t="s">
        <v>25</v>
      </c>
      <c r="H209" s="129" t="s">
        <v>26</v>
      </c>
      <c r="I209" s="129" t="s">
        <v>869</v>
      </c>
      <c r="J209" s="129" t="s">
        <v>26</v>
      </c>
      <c r="K209" s="129" t="s">
        <v>26</v>
      </c>
      <c r="L209" s="129" t="s">
        <v>870</v>
      </c>
      <c r="M209" s="129" t="s">
        <v>65</v>
      </c>
      <c r="N209" s="129" t="s">
        <v>871</v>
      </c>
      <c r="O209" s="129" t="s">
        <v>64</v>
      </c>
      <c r="P209" s="129" t="s">
        <v>50</v>
      </c>
      <c r="Q209" s="129" t="s">
        <v>116</v>
      </c>
      <c r="R209" s="129" t="s">
        <v>42</v>
      </c>
      <c r="S209" s="129" t="s">
        <v>26</v>
      </c>
      <c r="T209" s="129" t="s">
        <v>33</v>
      </c>
      <c r="U209" s="129" t="s">
        <v>26</v>
      </c>
    </row>
    <row r="210" spans="1:21" ht="45">
      <c r="A210" s="128">
        <v>710</v>
      </c>
      <c r="B210" s="129" t="s">
        <v>872</v>
      </c>
      <c r="C210" s="129" t="s">
        <v>22</v>
      </c>
      <c r="D210" s="130">
        <v>40007</v>
      </c>
      <c r="E210" s="129" t="s">
        <v>873</v>
      </c>
      <c r="F210" s="129" t="s">
        <v>26</v>
      </c>
      <c r="G210" s="129" t="s">
        <v>33</v>
      </c>
      <c r="H210" s="129" t="s">
        <v>26</v>
      </c>
      <c r="I210" s="129" t="s">
        <v>874</v>
      </c>
      <c r="J210" s="129" t="s">
        <v>26</v>
      </c>
      <c r="K210" s="129" t="s">
        <v>26</v>
      </c>
      <c r="L210" s="129" t="s">
        <v>26</v>
      </c>
      <c r="M210" s="129" t="s">
        <v>604</v>
      </c>
      <c r="N210" s="129" t="s">
        <v>875</v>
      </c>
      <c r="O210" s="129" t="s">
        <v>876</v>
      </c>
      <c r="P210" s="129" t="s">
        <v>41</v>
      </c>
      <c r="Q210" s="129" t="s">
        <v>116</v>
      </c>
      <c r="R210" s="129" t="s">
        <v>42</v>
      </c>
      <c r="S210" s="129" t="s">
        <v>26</v>
      </c>
      <c r="T210" s="129" t="s">
        <v>33</v>
      </c>
      <c r="U210" s="129" t="s">
        <v>26</v>
      </c>
    </row>
    <row r="211" spans="1:21" ht="75">
      <c r="A211" s="128">
        <v>711</v>
      </c>
      <c r="B211" s="129" t="s">
        <v>877</v>
      </c>
      <c r="C211" s="129" t="s">
        <v>22</v>
      </c>
      <c r="D211" s="130">
        <v>39720</v>
      </c>
      <c r="E211" s="129" t="s">
        <v>873</v>
      </c>
      <c r="F211" s="129" t="s">
        <v>26</v>
      </c>
      <c r="G211" s="129" t="s">
        <v>33</v>
      </c>
      <c r="H211" s="129" t="s">
        <v>26</v>
      </c>
      <c r="I211" s="129" t="s">
        <v>878</v>
      </c>
      <c r="J211" s="129" t="s">
        <v>26</v>
      </c>
      <c r="K211" s="129" t="s">
        <v>26</v>
      </c>
      <c r="L211" s="129" t="s">
        <v>26</v>
      </c>
      <c r="M211" s="129" t="s">
        <v>879</v>
      </c>
      <c r="N211" s="129" t="s">
        <v>231</v>
      </c>
      <c r="O211" s="129" t="s">
        <v>26</v>
      </c>
      <c r="P211" s="129" t="s">
        <v>394</v>
      </c>
      <c r="Q211" s="129" t="s">
        <v>26</v>
      </c>
      <c r="R211" s="129" t="s">
        <v>42</v>
      </c>
      <c r="S211" s="129" t="s">
        <v>880</v>
      </c>
      <c r="T211" s="129" t="s">
        <v>33</v>
      </c>
      <c r="U211" s="129" t="s">
        <v>881</v>
      </c>
    </row>
    <row r="212" spans="1:21" ht="105">
      <c r="A212" s="128">
        <v>712</v>
      </c>
      <c r="B212" s="129" t="s">
        <v>882</v>
      </c>
      <c r="C212" s="129" t="s">
        <v>22</v>
      </c>
      <c r="D212" s="130">
        <v>39548</v>
      </c>
      <c r="E212" s="129" t="s">
        <v>873</v>
      </c>
      <c r="F212" s="129" t="s">
        <v>26</v>
      </c>
      <c r="G212" s="129" t="s">
        <v>33</v>
      </c>
      <c r="H212" s="129" t="s">
        <v>26</v>
      </c>
      <c r="I212" s="129" t="s">
        <v>883</v>
      </c>
      <c r="J212" s="129" t="s">
        <v>26</v>
      </c>
      <c r="K212" s="129" t="s">
        <v>26</v>
      </c>
      <c r="L212" s="129" t="s">
        <v>26</v>
      </c>
      <c r="M212" s="129" t="s">
        <v>884</v>
      </c>
      <c r="N212" s="129" t="s">
        <v>231</v>
      </c>
      <c r="O212" s="129" t="s">
        <v>26</v>
      </c>
      <c r="P212" s="129" t="s">
        <v>394</v>
      </c>
      <c r="Q212" s="129" t="s">
        <v>26</v>
      </c>
      <c r="R212" s="129" t="s">
        <v>42</v>
      </c>
      <c r="S212" s="129" t="s">
        <v>880</v>
      </c>
      <c r="T212" s="129" t="s">
        <v>33</v>
      </c>
      <c r="U212" s="129" t="s">
        <v>885</v>
      </c>
    </row>
    <row r="213" spans="1:21" ht="75">
      <c r="A213" s="128">
        <v>713</v>
      </c>
      <c r="B213" s="129" t="s">
        <v>886</v>
      </c>
      <c r="C213" s="129" t="s">
        <v>22</v>
      </c>
      <c r="D213" s="130">
        <v>39846</v>
      </c>
      <c r="E213" s="129" t="s">
        <v>873</v>
      </c>
      <c r="F213" s="129" t="s">
        <v>26</v>
      </c>
      <c r="G213" s="129" t="s">
        <v>33</v>
      </c>
      <c r="H213" s="129" t="s">
        <v>26</v>
      </c>
      <c r="I213" s="129" t="s">
        <v>887</v>
      </c>
      <c r="J213" s="129" t="s">
        <v>26</v>
      </c>
      <c r="K213" s="129" t="s">
        <v>26</v>
      </c>
      <c r="L213" s="129" t="s">
        <v>26</v>
      </c>
      <c r="M213" s="129" t="s">
        <v>31</v>
      </c>
      <c r="N213" s="129" t="s">
        <v>888</v>
      </c>
      <c r="O213" s="129" t="s">
        <v>64</v>
      </c>
      <c r="P213" s="129" t="s">
        <v>65</v>
      </c>
      <c r="Q213" s="129" t="s">
        <v>376</v>
      </c>
      <c r="R213" s="129" t="s">
        <v>42</v>
      </c>
      <c r="S213" s="129" t="s">
        <v>26</v>
      </c>
      <c r="T213" s="129" t="s">
        <v>33</v>
      </c>
      <c r="U213" s="129" t="s">
        <v>889</v>
      </c>
    </row>
    <row r="214" spans="1:21" ht="270">
      <c r="A214" s="128">
        <v>714</v>
      </c>
      <c r="B214" s="129" t="s">
        <v>1662</v>
      </c>
      <c r="C214" s="129" t="s">
        <v>22</v>
      </c>
      <c r="D214" s="130">
        <v>0</v>
      </c>
      <c r="E214" s="129" t="s">
        <v>873</v>
      </c>
      <c r="F214" s="129" t="s">
        <v>26</v>
      </c>
      <c r="G214" s="129" t="s">
        <v>33</v>
      </c>
      <c r="H214" s="129" t="s">
        <v>26</v>
      </c>
      <c r="I214" s="129" t="s">
        <v>890</v>
      </c>
      <c r="J214" s="129" t="s">
        <v>26</v>
      </c>
      <c r="K214" s="129" t="s">
        <v>26</v>
      </c>
      <c r="L214" s="129" t="s">
        <v>26</v>
      </c>
      <c r="M214" s="129" t="s">
        <v>38</v>
      </c>
      <c r="N214" s="129" t="s">
        <v>891</v>
      </c>
      <c r="O214" s="129" t="s">
        <v>402</v>
      </c>
      <c r="P214" s="129" t="s">
        <v>50</v>
      </c>
      <c r="Q214" s="129" t="s">
        <v>376</v>
      </c>
      <c r="R214" s="129" t="s">
        <v>42</v>
      </c>
      <c r="S214" s="129" t="s">
        <v>892</v>
      </c>
      <c r="T214" s="129" t="s">
        <v>33</v>
      </c>
      <c r="U214" s="129" t="s">
        <v>893</v>
      </c>
    </row>
    <row r="215" spans="1:21" ht="60">
      <c r="A215" s="128">
        <v>715</v>
      </c>
      <c r="B215" s="129" t="s">
        <v>894</v>
      </c>
      <c r="C215" s="129" t="s">
        <v>22</v>
      </c>
      <c r="D215" s="130">
        <v>39945</v>
      </c>
      <c r="E215" s="129" t="s">
        <v>873</v>
      </c>
      <c r="F215" s="129" t="s">
        <v>26</v>
      </c>
      <c r="G215" s="129" t="s">
        <v>33</v>
      </c>
      <c r="H215" s="129" t="s">
        <v>26</v>
      </c>
      <c r="I215" s="129" t="s">
        <v>895</v>
      </c>
      <c r="J215" s="129" t="s">
        <v>26</v>
      </c>
      <c r="K215" s="129" t="s">
        <v>26</v>
      </c>
      <c r="L215" s="129" t="s">
        <v>26</v>
      </c>
      <c r="M215" s="129" t="s">
        <v>116</v>
      </c>
      <c r="N215" s="129" t="s">
        <v>896</v>
      </c>
      <c r="O215" s="129" t="s">
        <v>224</v>
      </c>
      <c r="P215" s="129" t="s">
        <v>26</v>
      </c>
      <c r="Q215" s="129" t="s">
        <v>26</v>
      </c>
      <c r="R215" s="129" t="s">
        <v>42</v>
      </c>
      <c r="S215" s="129" t="s">
        <v>26</v>
      </c>
      <c r="T215" s="129" t="s">
        <v>33</v>
      </c>
      <c r="U215" s="129" t="s">
        <v>897</v>
      </c>
    </row>
    <row r="216" spans="1:21" ht="30">
      <c r="A216" s="128">
        <v>716</v>
      </c>
      <c r="B216" s="129" t="s">
        <v>1370</v>
      </c>
      <c r="C216" s="129" t="s">
        <v>22</v>
      </c>
      <c r="D216" s="130">
        <v>39780</v>
      </c>
      <c r="E216" s="129" t="s">
        <v>873</v>
      </c>
      <c r="F216" s="129" t="s">
        <v>150</v>
      </c>
      <c r="G216" s="129" t="s">
        <v>33</v>
      </c>
      <c r="H216" s="129" t="s">
        <v>26</v>
      </c>
      <c r="I216" s="129" t="s">
        <v>898</v>
      </c>
      <c r="J216" s="129" t="s">
        <v>1371</v>
      </c>
      <c r="K216" s="129" t="s">
        <v>898</v>
      </c>
      <c r="L216" s="129" t="s">
        <v>49</v>
      </c>
      <c r="M216" s="129" t="s">
        <v>375</v>
      </c>
      <c r="N216" s="129" t="s">
        <v>231</v>
      </c>
      <c r="O216" s="129" t="s">
        <v>26</v>
      </c>
      <c r="P216" s="129" t="s">
        <v>394</v>
      </c>
      <c r="Q216" s="129" t="s">
        <v>394</v>
      </c>
      <c r="R216" s="129" t="s">
        <v>42</v>
      </c>
      <c r="S216" s="129" t="s">
        <v>880</v>
      </c>
      <c r="T216" s="129" t="s">
        <v>25</v>
      </c>
      <c r="U216" s="129" t="s">
        <v>1372</v>
      </c>
    </row>
    <row r="217" spans="1:21" ht="90">
      <c r="A217" s="128">
        <v>717</v>
      </c>
      <c r="B217" s="129" t="s">
        <v>899</v>
      </c>
      <c r="C217" s="129" t="s">
        <v>22</v>
      </c>
      <c r="D217" s="130">
        <v>39352</v>
      </c>
      <c r="E217" s="129" t="s">
        <v>873</v>
      </c>
      <c r="F217" s="129" t="s">
        <v>385</v>
      </c>
      <c r="G217" s="129" t="s">
        <v>33</v>
      </c>
      <c r="H217" s="129" t="s">
        <v>26</v>
      </c>
      <c r="I217" s="129" t="s">
        <v>900</v>
      </c>
      <c r="J217" s="129" t="s">
        <v>901</v>
      </c>
      <c r="K217" s="129" t="s">
        <v>26</v>
      </c>
      <c r="L217" s="129" t="s">
        <v>26</v>
      </c>
      <c r="M217" s="129" t="s">
        <v>704</v>
      </c>
      <c r="N217" s="129" t="s">
        <v>902</v>
      </c>
      <c r="O217" s="129" t="s">
        <v>26</v>
      </c>
      <c r="P217" s="129" t="s">
        <v>394</v>
      </c>
      <c r="Q217" s="129" t="s">
        <v>26</v>
      </c>
      <c r="R217" s="129" t="s">
        <v>42</v>
      </c>
      <c r="S217" s="129" t="s">
        <v>903</v>
      </c>
      <c r="T217" s="129" t="s">
        <v>33</v>
      </c>
      <c r="U217" s="129" t="s">
        <v>904</v>
      </c>
    </row>
    <row r="218" spans="1:21" ht="60">
      <c r="A218" s="128">
        <v>718</v>
      </c>
      <c r="B218" s="129" t="s">
        <v>1663</v>
      </c>
      <c r="C218" s="129" t="s">
        <v>22</v>
      </c>
      <c r="D218" s="130">
        <v>40115</v>
      </c>
      <c r="E218" s="129" t="s">
        <v>873</v>
      </c>
      <c r="F218" s="129" t="s">
        <v>26</v>
      </c>
      <c r="G218" s="129" t="s">
        <v>33</v>
      </c>
      <c r="H218" s="129" t="s">
        <v>26</v>
      </c>
      <c r="I218" s="129" t="s">
        <v>905</v>
      </c>
      <c r="J218" s="129" t="s">
        <v>26</v>
      </c>
      <c r="K218" s="129" t="s">
        <v>26</v>
      </c>
      <c r="L218" s="129" t="s">
        <v>170</v>
      </c>
      <c r="M218" s="129" t="s">
        <v>138</v>
      </c>
      <c r="N218" s="129" t="s">
        <v>906</v>
      </c>
      <c r="O218" s="129" t="s">
        <v>193</v>
      </c>
      <c r="P218" s="129" t="s">
        <v>394</v>
      </c>
      <c r="Q218" s="129" t="s">
        <v>26</v>
      </c>
      <c r="R218" s="129" t="s">
        <v>42</v>
      </c>
      <c r="S218" s="129" t="s">
        <v>26</v>
      </c>
      <c r="T218" s="129" t="s">
        <v>33</v>
      </c>
      <c r="U218" s="129" t="s">
        <v>907</v>
      </c>
    </row>
    <row r="219" spans="1:21" ht="45">
      <c r="A219" s="128">
        <v>719</v>
      </c>
      <c r="B219" s="129" t="s">
        <v>2023</v>
      </c>
      <c r="C219" s="129" t="s">
        <v>22</v>
      </c>
      <c r="D219" s="130">
        <v>39703</v>
      </c>
      <c r="E219" s="129" t="s">
        <v>873</v>
      </c>
      <c r="F219" s="129" t="s">
        <v>1373</v>
      </c>
      <c r="G219" s="129" t="s">
        <v>33</v>
      </c>
      <c r="H219" s="129" t="s">
        <v>26</v>
      </c>
      <c r="I219" s="129" t="s">
        <v>908</v>
      </c>
      <c r="J219" s="129" t="s">
        <v>26</v>
      </c>
      <c r="K219" s="129" t="s">
        <v>26</v>
      </c>
      <c r="L219" s="129" t="s">
        <v>26</v>
      </c>
      <c r="M219" s="129" t="s">
        <v>106</v>
      </c>
      <c r="N219" s="129" t="s">
        <v>1374</v>
      </c>
      <c r="O219" s="129" t="s">
        <v>231</v>
      </c>
      <c r="P219" s="129" t="s">
        <v>83</v>
      </c>
      <c r="Q219" s="129" t="s">
        <v>1375</v>
      </c>
      <c r="R219" s="129" t="s">
        <v>42</v>
      </c>
      <c r="S219" s="129" t="s">
        <v>909</v>
      </c>
      <c r="T219" s="129" t="s">
        <v>33</v>
      </c>
      <c r="U219" s="129" t="s">
        <v>910</v>
      </c>
    </row>
    <row r="220" spans="1:21" ht="135">
      <c r="A220" s="128">
        <v>720</v>
      </c>
      <c r="B220" s="129" t="s">
        <v>1664</v>
      </c>
      <c r="C220" s="129" t="s">
        <v>22</v>
      </c>
      <c r="D220" s="130">
        <v>39458</v>
      </c>
      <c r="E220" s="129" t="s">
        <v>873</v>
      </c>
      <c r="F220" s="129" t="s">
        <v>26</v>
      </c>
      <c r="G220" s="129" t="s">
        <v>33</v>
      </c>
      <c r="H220" s="129" t="s">
        <v>26</v>
      </c>
      <c r="I220" s="129" t="s">
        <v>911</v>
      </c>
      <c r="J220" s="129" t="s">
        <v>26</v>
      </c>
      <c r="K220" s="129" t="s">
        <v>26</v>
      </c>
      <c r="L220" s="129" t="s">
        <v>26</v>
      </c>
      <c r="M220" s="129" t="s">
        <v>38</v>
      </c>
      <c r="N220" s="129" t="s">
        <v>912</v>
      </c>
      <c r="O220" s="129" t="s">
        <v>650</v>
      </c>
      <c r="P220" s="129" t="s">
        <v>65</v>
      </c>
      <c r="Q220" s="129" t="s">
        <v>54</v>
      </c>
      <c r="R220" s="129" t="s">
        <v>42</v>
      </c>
      <c r="S220" s="129" t="s">
        <v>26</v>
      </c>
      <c r="T220" s="129" t="s">
        <v>33</v>
      </c>
      <c r="U220" s="129" t="s">
        <v>913</v>
      </c>
    </row>
    <row r="221" spans="1:21" ht="60">
      <c r="A221" s="128">
        <v>721</v>
      </c>
      <c r="B221" s="129" t="s">
        <v>914</v>
      </c>
      <c r="C221" s="129" t="s">
        <v>22</v>
      </c>
      <c r="D221" s="130">
        <v>40051</v>
      </c>
      <c r="E221" s="129" t="s">
        <v>873</v>
      </c>
      <c r="F221" s="129" t="s">
        <v>26</v>
      </c>
      <c r="G221" s="129" t="s">
        <v>33</v>
      </c>
      <c r="H221" s="129" t="s">
        <v>26</v>
      </c>
      <c r="I221" s="129" t="s">
        <v>915</v>
      </c>
      <c r="J221" s="129" t="s">
        <v>916</v>
      </c>
      <c r="K221" s="129" t="s">
        <v>917</v>
      </c>
      <c r="L221" s="129" t="s">
        <v>128</v>
      </c>
      <c r="M221" s="129" t="s">
        <v>138</v>
      </c>
      <c r="N221" s="129" t="s">
        <v>851</v>
      </c>
      <c r="O221" s="129" t="s">
        <v>26</v>
      </c>
      <c r="P221" s="129" t="s">
        <v>31</v>
      </c>
      <c r="Q221" s="129" t="s">
        <v>141</v>
      </c>
      <c r="R221" s="129" t="s">
        <v>42</v>
      </c>
      <c r="S221" s="129" t="s">
        <v>918</v>
      </c>
      <c r="T221" s="129" t="s">
        <v>33</v>
      </c>
      <c r="U221" s="129" t="s">
        <v>919</v>
      </c>
    </row>
    <row r="222" spans="1:21" ht="45">
      <c r="A222" s="128">
        <v>722</v>
      </c>
      <c r="B222" s="129" t="s">
        <v>920</v>
      </c>
      <c r="C222" s="129" t="s">
        <v>22</v>
      </c>
      <c r="D222" s="130">
        <v>39711</v>
      </c>
      <c r="E222" s="129" t="s">
        <v>873</v>
      </c>
      <c r="F222" s="129" t="s">
        <v>26</v>
      </c>
      <c r="G222" s="129" t="s">
        <v>33</v>
      </c>
      <c r="H222" s="129" t="s">
        <v>26</v>
      </c>
      <c r="I222" s="129" t="s">
        <v>921</v>
      </c>
      <c r="J222" s="129" t="s">
        <v>922</v>
      </c>
      <c r="K222" s="129" t="s">
        <v>923</v>
      </c>
      <c r="L222" s="129" t="s">
        <v>49</v>
      </c>
      <c r="M222" s="129" t="s">
        <v>70</v>
      </c>
      <c r="N222" s="129" t="s">
        <v>188</v>
      </c>
      <c r="O222" s="129" t="s">
        <v>26</v>
      </c>
      <c r="P222" s="129" t="s">
        <v>50</v>
      </c>
      <c r="Q222" s="129" t="s">
        <v>275</v>
      </c>
      <c r="R222" s="129" t="s">
        <v>42</v>
      </c>
      <c r="S222" s="129" t="s">
        <v>259</v>
      </c>
      <c r="T222" s="129" t="s">
        <v>33</v>
      </c>
      <c r="U222" s="129" t="s">
        <v>919</v>
      </c>
    </row>
    <row r="223" spans="1:21" ht="45">
      <c r="A223" s="128">
        <v>723</v>
      </c>
      <c r="B223" s="129" t="s">
        <v>924</v>
      </c>
      <c r="C223" s="129" t="s">
        <v>22</v>
      </c>
      <c r="D223" s="130">
        <v>39737</v>
      </c>
      <c r="E223" s="129" t="s">
        <v>873</v>
      </c>
      <c r="F223" s="129" t="s">
        <v>26</v>
      </c>
      <c r="G223" s="129" t="s">
        <v>33</v>
      </c>
      <c r="H223" s="129" t="s">
        <v>26</v>
      </c>
      <c r="I223" s="129" t="s">
        <v>925</v>
      </c>
      <c r="J223" s="129" t="s">
        <v>26</v>
      </c>
      <c r="K223" s="129" t="s">
        <v>26</v>
      </c>
      <c r="L223" s="129" t="s">
        <v>26</v>
      </c>
      <c r="M223" s="129" t="s">
        <v>926</v>
      </c>
      <c r="N223" s="129" t="s">
        <v>927</v>
      </c>
      <c r="O223" s="129" t="s">
        <v>928</v>
      </c>
      <c r="P223" s="129" t="s">
        <v>38</v>
      </c>
      <c r="Q223" s="129" t="s">
        <v>106</v>
      </c>
      <c r="R223" s="129" t="s">
        <v>42</v>
      </c>
      <c r="S223" s="129" t="s">
        <v>26</v>
      </c>
      <c r="T223" s="129" t="s">
        <v>33</v>
      </c>
      <c r="U223" s="129" t="s">
        <v>929</v>
      </c>
    </row>
    <row r="224" spans="1:21" ht="345">
      <c r="A224" s="128">
        <v>724</v>
      </c>
      <c r="B224" s="129" t="s">
        <v>930</v>
      </c>
      <c r="C224" s="129" t="s">
        <v>22</v>
      </c>
      <c r="D224" s="130">
        <v>39772</v>
      </c>
      <c r="E224" s="129" t="s">
        <v>873</v>
      </c>
      <c r="F224" s="129" t="s">
        <v>26</v>
      </c>
      <c r="G224" s="129" t="s">
        <v>33</v>
      </c>
      <c r="H224" s="129" t="s">
        <v>26</v>
      </c>
      <c r="I224" s="129" t="s">
        <v>931</v>
      </c>
      <c r="J224" s="129" t="s">
        <v>26</v>
      </c>
      <c r="K224" s="129" t="s">
        <v>26</v>
      </c>
      <c r="L224" s="129" t="s">
        <v>26</v>
      </c>
      <c r="M224" s="129" t="s">
        <v>116</v>
      </c>
      <c r="N224" s="129" t="s">
        <v>932</v>
      </c>
      <c r="O224" s="129" t="s">
        <v>933</v>
      </c>
      <c r="P224" s="129" t="s">
        <v>394</v>
      </c>
      <c r="Q224" s="129" t="s">
        <v>26</v>
      </c>
      <c r="R224" s="129" t="s">
        <v>433</v>
      </c>
      <c r="S224" s="129" t="s">
        <v>26</v>
      </c>
      <c r="T224" s="129" t="s">
        <v>33</v>
      </c>
      <c r="U224" s="129" t="s">
        <v>934</v>
      </c>
    </row>
    <row r="225" spans="1:21" ht="409.5">
      <c r="A225" s="128">
        <v>725</v>
      </c>
      <c r="B225" s="129" t="s">
        <v>935</v>
      </c>
      <c r="C225" s="129" t="s">
        <v>22</v>
      </c>
      <c r="D225" s="130">
        <v>39908</v>
      </c>
      <c r="E225" s="129" t="s">
        <v>873</v>
      </c>
      <c r="F225" s="129" t="s">
        <v>26</v>
      </c>
      <c r="G225" s="129" t="s">
        <v>33</v>
      </c>
      <c r="H225" s="129" t="s">
        <v>26</v>
      </c>
      <c r="I225" s="129" t="s">
        <v>936</v>
      </c>
      <c r="J225" s="129" t="s">
        <v>26</v>
      </c>
      <c r="K225" s="129" t="s">
        <v>26</v>
      </c>
      <c r="L225" s="129" t="s">
        <v>26</v>
      </c>
      <c r="M225" s="129" t="s">
        <v>31</v>
      </c>
      <c r="N225" s="129" t="s">
        <v>937</v>
      </c>
      <c r="O225" s="129" t="s">
        <v>224</v>
      </c>
      <c r="P225" s="129" t="s">
        <v>26</v>
      </c>
      <c r="Q225" s="129" t="s">
        <v>26</v>
      </c>
      <c r="R225" s="129" t="s">
        <v>42</v>
      </c>
      <c r="S225" s="129" t="s">
        <v>938</v>
      </c>
      <c r="T225" s="129" t="s">
        <v>33</v>
      </c>
      <c r="U225" s="129" t="s">
        <v>939</v>
      </c>
    </row>
    <row r="226" spans="1:21" ht="60">
      <c r="A226" s="128">
        <v>726</v>
      </c>
      <c r="B226" s="129" t="s">
        <v>940</v>
      </c>
      <c r="C226" s="129" t="s">
        <v>22</v>
      </c>
      <c r="D226" s="130">
        <v>0</v>
      </c>
      <c r="E226" s="129" t="s">
        <v>873</v>
      </c>
      <c r="F226" s="129" t="s">
        <v>26</v>
      </c>
      <c r="G226" s="129" t="s">
        <v>33</v>
      </c>
      <c r="H226" s="129" t="s">
        <v>26</v>
      </c>
      <c r="I226" s="129" t="s">
        <v>941</v>
      </c>
      <c r="J226" s="129" t="s">
        <v>26</v>
      </c>
      <c r="K226" s="129" t="s">
        <v>26</v>
      </c>
      <c r="L226" s="129" t="s">
        <v>26</v>
      </c>
      <c r="M226" s="129" t="s">
        <v>104</v>
      </c>
      <c r="N226" s="129" t="s">
        <v>452</v>
      </c>
      <c r="O226" s="129" t="s">
        <v>26</v>
      </c>
      <c r="P226" s="129" t="s">
        <v>394</v>
      </c>
      <c r="Q226" s="129" t="s">
        <v>26</v>
      </c>
      <c r="R226" s="129" t="s">
        <v>42</v>
      </c>
      <c r="S226" s="129" t="s">
        <v>942</v>
      </c>
      <c r="T226" s="129" t="s">
        <v>33</v>
      </c>
      <c r="U226" s="129" t="s">
        <v>943</v>
      </c>
    </row>
    <row r="227" spans="1:21" ht="165">
      <c r="A227" s="128">
        <v>727</v>
      </c>
      <c r="B227" s="129" t="s">
        <v>944</v>
      </c>
      <c r="C227" s="129" t="s">
        <v>22</v>
      </c>
      <c r="D227" s="130">
        <v>40073</v>
      </c>
      <c r="E227" s="129" t="s">
        <v>873</v>
      </c>
      <c r="F227" s="129" t="s">
        <v>26</v>
      </c>
      <c r="G227" s="129" t="s">
        <v>33</v>
      </c>
      <c r="H227" s="129" t="s">
        <v>26</v>
      </c>
      <c r="I227" s="129" t="s">
        <v>945</v>
      </c>
      <c r="J227" s="129" t="s">
        <v>26</v>
      </c>
      <c r="K227" s="129" t="s">
        <v>26</v>
      </c>
      <c r="L227" s="129" t="s">
        <v>26</v>
      </c>
      <c r="M227" s="129" t="s">
        <v>375</v>
      </c>
      <c r="N227" s="129" t="s">
        <v>946</v>
      </c>
      <c r="O227" s="129" t="s">
        <v>26</v>
      </c>
      <c r="P227" s="129" t="s">
        <v>53</v>
      </c>
      <c r="Q227" s="129" t="s">
        <v>26</v>
      </c>
      <c r="R227" s="129" t="s">
        <v>42</v>
      </c>
      <c r="S227" s="129" t="s">
        <v>26</v>
      </c>
      <c r="T227" s="129" t="s">
        <v>33</v>
      </c>
      <c r="U227" s="129" t="s">
        <v>947</v>
      </c>
    </row>
    <row r="228" spans="1:21" ht="195">
      <c r="A228" s="128">
        <v>728</v>
      </c>
      <c r="B228" s="129" t="s">
        <v>1665</v>
      </c>
      <c r="C228" s="129" t="s">
        <v>22</v>
      </c>
      <c r="D228" s="130">
        <v>39558</v>
      </c>
      <c r="E228" s="129" t="s">
        <v>873</v>
      </c>
      <c r="F228" s="129" t="s">
        <v>26</v>
      </c>
      <c r="G228" s="129" t="s">
        <v>33</v>
      </c>
      <c r="H228" s="129" t="s">
        <v>26</v>
      </c>
      <c r="I228" s="129" t="s">
        <v>948</v>
      </c>
      <c r="J228" s="129" t="s">
        <v>26</v>
      </c>
      <c r="K228" s="129" t="s">
        <v>26</v>
      </c>
      <c r="L228" s="129" t="s">
        <v>26</v>
      </c>
      <c r="M228" s="129" t="s">
        <v>375</v>
      </c>
      <c r="N228" s="129" t="s">
        <v>650</v>
      </c>
      <c r="O228" s="129" t="s">
        <v>26</v>
      </c>
      <c r="P228" s="129" t="s">
        <v>54</v>
      </c>
      <c r="Q228" s="129" t="s">
        <v>32</v>
      </c>
      <c r="R228" s="129" t="s">
        <v>42</v>
      </c>
      <c r="S228" s="129" t="s">
        <v>26</v>
      </c>
      <c r="T228" s="129" t="s">
        <v>33</v>
      </c>
      <c r="U228" s="129" t="s">
        <v>949</v>
      </c>
    </row>
    <row r="229" spans="1:21" ht="180">
      <c r="A229" s="128">
        <v>729</v>
      </c>
      <c r="B229" s="129" t="s">
        <v>1014</v>
      </c>
      <c r="C229" s="129" t="s">
        <v>22</v>
      </c>
      <c r="D229" s="130">
        <v>39667</v>
      </c>
      <c r="E229" s="129" t="s">
        <v>873</v>
      </c>
      <c r="F229" s="129" t="s">
        <v>26</v>
      </c>
      <c r="G229" s="129" t="s">
        <v>33</v>
      </c>
      <c r="H229" s="129" t="s">
        <v>26</v>
      </c>
      <c r="I229" s="129" t="s">
        <v>950</v>
      </c>
      <c r="J229" s="129" t="s">
        <v>26</v>
      </c>
      <c r="K229" s="129" t="s">
        <v>26</v>
      </c>
      <c r="L229" s="129" t="s">
        <v>26</v>
      </c>
      <c r="M229" s="129" t="s">
        <v>62</v>
      </c>
      <c r="N229" s="129" t="s">
        <v>760</v>
      </c>
      <c r="O229" s="129" t="s">
        <v>26</v>
      </c>
      <c r="P229" s="129" t="s">
        <v>394</v>
      </c>
      <c r="Q229" s="129" t="s">
        <v>26</v>
      </c>
      <c r="R229" s="129" t="s">
        <v>42</v>
      </c>
      <c r="S229" s="129" t="s">
        <v>951</v>
      </c>
      <c r="T229" s="129" t="s">
        <v>33</v>
      </c>
      <c r="U229" s="129" t="s">
        <v>952</v>
      </c>
    </row>
    <row r="230" spans="1:21" ht="180">
      <c r="A230" s="128">
        <v>730</v>
      </c>
      <c r="B230" s="129" t="s">
        <v>953</v>
      </c>
      <c r="C230" s="129" t="s">
        <v>22</v>
      </c>
      <c r="D230" s="130">
        <v>0</v>
      </c>
      <c r="E230" s="129" t="s">
        <v>873</v>
      </c>
      <c r="F230" s="129" t="s">
        <v>26</v>
      </c>
      <c r="G230" s="129" t="s">
        <v>33</v>
      </c>
      <c r="H230" s="129" t="s">
        <v>26</v>
      </c>
      <c r="I230" s="129" t="s">
        <v>954</v>
      </c>
      <c r="J230" s="129" t="s">
        <v>26</v>
      </c>
      <c r="K230" s="129" t="s">
        <v>26</v>
      </c>
      <c r="L230" s="129" t="s">
        <v>26</v>
      </c>
      <c r="M230" s="129" t="s">
        <v>955</v>
      </c>
      <c r="N230" s="129" t="s">
        <v>631</v>
      </c>
      <c r="O230" s="129" t="s">
        <v>402</v>
      </c>
      <c r="P230" s="129" t="s">
        <v>53</v>
      </c>
      <c r="Q230" s="129" t="s">
        <v>31</v>
      </c>
      <c r="R230" s="129" t="s">
        <v>42</v>
      </c>
      <c r="S230" s="129" t="s">
        <v>956</v>
      </c>
      <c r="T230" s="129" t="s">
        <v>33</v>
      </c>
      <c r="U230" s="129" t="s">
        <v>957</v>
      </c>
    </row>
    <row r="231" spans="1:21" ht="60">
      <c r="A231" s="128">
        <v>731</v>
      </c>
      <c r="B231" s="129" t="s">
        <v>2081</v>
      </c>
      <c r="C231" s="129" t="s">
        <v>22</v>
      </c>
      <c r="D231" s="130">
        <v>39702</v>
      </c>
      <c r="E231" s="129" t="s">
        <v>873</v>
      </c>
      <c r="F231" s="129" t="s">
        <v>2073</v>
      </c>
      <c r="G231" s="129" t="s">
        <v>33</v>
      </c>
      <c r="H231" s="129" t="s">
        <v>26</v>
      </c>
      <c r="I231" s="129" t="s">
        <v>958</v>
      </c>
      <c r="J231" s="129" t="s">
        <v>2074</v>
      </c>
      <c r="K231" s="129" t="s">
        <v>26</v>
      </c>
      <c r="L231" s="129" t="s">
        <v>26</v>
      </c>
      <c r="M231" s="129" t="s">
        <v>32</v>
      </c>
      <c r="N231" s="129" t="s">
        <v>2075</v>
      </c>
      <c r="O231" s="129" t="s">
        <v>26</v>
      </c>
      <c r="P231" s="129" t="s">
        <v>50</v>
      </c>
      <c r="Q231" s="129" t="s">
        <v>86</v>
      </c>
      <c r="R231" s="129" t="s">
        <v>303</v>
      </c>
      <c r="S231" s="129" t="s">
        <v>2076</v>
      </c>
      <c r="T231" s="129" t="s">
        <v>33</v>
      </c>
      <c r="U231" s="129" t="s">
        <v>959</v>
      </c>
    </row>
    <row r="232" spans="1:21" ht="90">
      <c r="A232" s="128">
        <v>732</v>
      </c>
      <c r="B232" s="129" t="s">
        <v>960</v>
      </c>
      <c r="C232" s="129" t="s">
        <v>22</v>
      </c>
      <c r="D232" s="130">
        <v>39766</v>
      </c>
      <c r="E232" s="129" t="s">
        <v>873</v>
      </c>
      <c r="F232" s="129" t="s">
        <v>209</v>
      </c>
      <c r="G232" s="129" t="s">
        <v>33</v>
      </c>
      <c r="H232" s="129" t="s">
        <v>26</v>
      </c>
      <c r="I232" s="129" t="s">
        <v>961</v>
      </c>
      <c r="J232" s="129" t="s">
        <v>962</v>
      </c>
      <c r="K232" s="129" t="s">
        <v>963</v>
      </c>
      <c r="L232" s="129" t="s">
        <v>26</v>
      </c>
      <c r="M232" s="129" t="s">
        <v>65</v>
      </c>
      <c r="N232" s="129" t="s">
        <v>520</v>
      </c>
      <c r="O232" s="129" t="s">
        <v>231</v>
      </c>
      <c r="P232" s="129" t="s">
        <v>38</v>
      </c>
      <c r="Q232" s="129" t="s">
        <v>325</v>
      </c>
      <c r="R232" s="129" t="s">
        <v>42</v>
      </c>
      <c r="S232" s="129" t="s">
        <v>964</v>
      </c>
      <c r="T232" s="129" t="s">
        <v>33</v>
      </c>
      <c r="U232" s="129" t="s">
        <v>965</v>
      </c>
    </row>
    <row r="233" spans="1:21" ht="180">
      <c r="A233" s="128">
        <v>734</v>
      </c>
      <c r="B233" s="129" t="s">
        <v>966</v>
      </c>
      <c r="C233" s="129" t="s">
        <v>22</v>
      </c>
      <c r="D233" s="130">
        <v>0</v>
      </c>
      <c r="E233" s="129" t="s">
        <v>873</v>
      </c>
      <c r="F233" s="129" t="s">
        <v>26</v>
      </c>
      <c r="G233" s="129" t="s">
        <v>33</v>
      </c>
      <c r="H233" s="129" t="s">
        <v>26</v>
      </c>
      <c r="I233" s="129" t="s">
        <v>967</v>
      </c>
      <c r="J233" s="129" t="s">
        <v>26</v>
      </c>
      <c r="K233" s="129" t="s">
        <v>26</v>
      </c>
      <c r="L233" s="129" t="s">
        <v>26</v>
      </c>
      <c r="M233" s="129" t="s">
        <v>26</v>
      </c>
      <c r="N233" s="129" t="s">
        <v>26</v>
      </c>
      <c r="O233" s="129" t="s">
        <v>26</v>
      </c>
      <c r="P233" s="129" t="s">
        <v>26</v>
      </c>
      <c r="Q233" s="129" t="s">
        <v>26</v>
      </c>
      <c r="R233" s="129" t="s">
        <v>42</v>
      </c>
      <c r="S233" s="129" t="s">
        <v>26</v>
      </c>
      <c r="T233" s="129" t="s">
        <v>33</v>
      </c>
      <c r="U233" s="129" t="s">
        <v>968</v>
      </c>
    </row>
    <row r="234" spans="1:21" ht="90">
      <c r="A234" s="128">
        <v>735</v>
      </c>
      <c r="B234" s="129" t="s">
        <v>1998</v>
      </c>
      <c r="C234" s="129" t="s">
        <v>22</v>
      </c>
      <c r="D234" s="130">
        <v>39633</v>
      </c>
      <c r="E234" s="129" t="s">
        <v>873</v>
      </c>
      <c r="F234" s="129" t="s">
        <v>26</v>
      </c>
      <c r="G234" s="129" t="s">
        <v>33</v>
      </c>
      <c r="H234" s="129" t="s">
        <v>26</v>
      </c>
      <c r="I234" s="129" t="s">
        <v>969</v>
      </c>
      <c r="J234" s="129" t="s">
        <v>26</v>
      </c>
      <c r="K234" s="129" t="s">
        <v>26</v>
      </c>
      <c r="L234" s="129" t="s">
        <v>26</v>
      </c>
      <c r="M234" s="129" t="s">
        <v>970</v>
      </c>
      <c r="N234" s="129" t="s">
        <v>971</v>
      </c>
      <c r="O234" s="129" t="s">
        <v>26</v>
      </c>
      <c r="P234" s="129" t="s">
        <v>41</v>
      </c>
      <c r="Q234" s="129" t="s">
        <v>70</v>
      </c>
      <c r="R234" s="129" t="s">
        <v>42</v>
      </c>
      <c r="S234" s="129" t="s">
        <v>26</v>
      </c>
      <c r="T234" s="129" t="s">
        <v>33</v>
      </c>
      <c r="U234" s="129" t="s">
        <v>972</v>
      </c>
    </row>
    <row r="235" spans="1:21" ht="45">
      <c r="A235" s="128">
        <v>736</v>
      </c>
      <c r="B235" s="129" t="s">
        <v>973</v>
      </c>
      <c r="C235" s="129" t="s">
        <v>22</v>
      </c>
      <c r="D235" s="130">
        <v>39744</v>
      </c>
      <c r="E235" s="129" t="s">
        <v>873</v>
      </c>
      <c r="F235" s="129" t="s">
        <v>974</v>
      </c>
      <c r="G235" s="129" t="s">
        <v>33</v>
      </c>
      <c r="H235" s="129" t="s">
        <v>26</v>
      </c>
      <c r="I235" s="129" t="s">
        <v>975</v>
      </c>
      <c r="J235" s="129" t="s">
        <v>26</v>
      </c>
      <c r="K235" s="129" t="s">
        <v>976</v>
      </c>
      <c r="L235" s="129" t="s">
        <v>977</v>
      </c>
      <c r="M235" s="129" t="s">
        <v>978</v>
      </c>
      <c r="N235" s="129" t="s">
        <v>193</v>
      </c>
      <c r="O235" s="129" t="s">
        <v>26</v>
      </c>
      <c r="P235" s="129" t="s">
        <v>41</v>
      </c>
      <c r="Q235" s="129" t="s">
        <v>116</v>
      </c>
      <c r="R235" s="129" t="s">
        <v>42</v>
      </c>
      <c r="S235" s="129" t="s">
        <v>979</v>
      </c>
      <c r="T235" s="129" t="s">
        <v>33</v>
      </c>
      <c r="U235" s="129" t="s">
        <v>26</v>
      </c>
    </row>
    <row r="236" spans="1:21" ht="120">
      <c r="A236" s="128">
        <v>737</v>
      </c>
      <c r="B236" s="129" t="s">
        <v>980</v>
      </c>
      <c r="C236" s="129" t="s">
        <v>22</v>
      </c>
      <c r="D236" s="130">
        <v>38742</v>
      </c>
      <c r="E236" s="129" t="s">
        <v>873</v>
      </c>
      <c r="F236" s="129" t="s">
        <v>26</v>
      </c>
      <c r="G236" s="129" t="s">
        <v>33</v>
      </c>
      <c r="H236" s="129" t="s">
        <v>26</v>
      </c>
      <c r="I236" s="129" t="s">
        <v>981</v>
      </c>
      <c r="J236" s="129" t="s">
        <v>26</v>
      </c>
      <c r="K236" s="129" t="s">
        <v>26</v>
      </c>
      <c r="L236" s="129" t="s">
        <v>26</v>
      </c>
      <c r="M236" s="129" t="s">
        <v>982</v>
      </c>
      <c r="N236" s="129" t="s">
        <v>875</v>
      </c>
      <c r="O236" s="129" t="s">
        <v>193</v>
      </c>
      <c r="P236" s="129" t="s">
        <v>26</v>
      </c>
      <c r="Q236" s="129" t="s">
        <v>26</v>
      </c>
      <c r="R236" s="129" t="s">
        <v>42</v>
      </c>
      <c r="S236" s="129" t="s">
        <v>26</v>
      </c>
      <c r="T236" s="129" t="s">
        <v>33</v>
      </c>
      <c r="U236" s="129" t="s">
        <v>983</v>
      </c>
    </row>
    <row r="237" spans="1:21" ht="60">
      <c r="A237" s="128">
        <v>738</v>
      </c>
      <c r="B237" s="129" t="s">
        <v>984</v>
      </c>
      <c r="C237" s="129" t="s">
        <v>22</v>
      </c>
      <c r="D237" s="130">
        <v>39583</v>
      </c>
      <c r="E237" s="129" t="s">
        <v>873</v>
      </c>
      <c r="F237" s="129" t="s">
        <v>385</v>
      </c>
      <c r="G237" s="129" t="s">
        <v>33</v>
      </c>
      <c r="H237" s="129" t="s">
        <v>26</v>
      </c>
      <c r="I237" s="129" t="s">
        <v>985</v>
      </c>
      <c r="J237" s="129" t="s">
        <v>985</v>
      </c>
      <c r="K237" s="129" t="s">
        <v>26</v>
      </c>
      <c r="L237" s="129" t="s">
        <v>26</v>
      </c>
      <c r="M237" s="129" t="s">
        <v>54</v>
      </c>
      <c r="N237" s="129" t="s">
        <v>356</v>
      </c>
      <c r="O237" s="129" t="s">
        <v>26</v>
      </c>
      <c r="P237" s="129" t="s">
        <v>394</v>
      </c>
      <c r="Q237" s="129" t="s">
        <v>26</v>
      </c>
      <c r="R237" s="129" t="s">
        <v>42</v>
      </c>
      <c r="S237" s="129" t="s">
        <v>26</v>
      </c>
      <c r="T237" s="129" t="s">
        <v>33</v>
      </c>
      <c r="U237" s="129" t="s">
        <v>986</v>
      </c>
    </row>
    <row r="238" spans="1:21" ht="105">
      <c r="A238" s="128">
        <v>739</v>
      </c>
      <c r="B238" s="129" t="s">
        <v>987</v>
      </c>
      <c r="C238" s="129" t="s">
        <v>22</v>
      </c>
      <c r="D238" s="130">
        <v>39683</v>
      </c>
      <c r="E238" s="129" t="s">
        <v>873</v>
      </c>
      <c r="F238" s="129" t="s">
        <v>26</v>
      </c>
      <c r="G238" s="129" t="s">
        <v>33</v>
      </c>
      <c r="H238" s="129" t="s">
        <v>26</v>
      </c>
      <c r="I238" s="129" t="s">
        <v>988</v>
      </c>
      <c r="J238" s="129" t="s">
        <v>26</v>
      </c>
      <c r="K238" s="129" t="s">
        <v>26</v>
      </c>
      <c r="L238" s="129" t="s">
        <v>26</v>
      </c>
      <c r="M238" s="129" t="s">
        <v>262</v>
      </c>
      <c r="N238" s="129" t="s">
        <v>52</v>
      </c>
      <c r="O238" s="129" t="s">
        <v>26</v>
      </c>
      <c r="P238" s="129" t="s">
        <v>54</v>
      </c>
      <c r="Q238" s="129" t="s">
        <v>70</v>
      </c>
      <c r="R238" s="129" t="s">
        <v>42</v>
      </c>
      <c r="S238" s="129" t="s">
        <v>26</v>
      </c>
      <c r="T238" s="129" t="s">
        <v>33</v>
      </c>
      <c r="U238" s="129" t="s">
        <v>989</v>
      </c>
    </row>
    <row r="239" spans="1:21" ht="30">
      <c r="A239" s="128">
        <v>740</v>
      </c>
      <c r="B239" s="129" t="s">
        <v>990</v>
      </c>
      <c r="C239" s="129" t="s">
        <v>22</v>
      </c>
      <c r="D239" s="130">
        <v>39487</v>
      </c>
      <c r="E239" s="129" t="s">
        <v>873</v>
      </c>
      <c r="F239" s="129" t="s">
        <v>26</v>
      </c>
      <c r="G239" s="129" t="s">
        <v>33</v>
      </c>
      <c r="H239" s="129" t="s">
        <v>26</v>
      </c>
      <c r="I239" s="129" t="s">
        <v>991</v>
      </c>
      <c r="J239" s="129" t="s">
        <v>26</v>
      </c>
      <c r="K239" s="129" t="s">
        <v>26</v>
      </c>
      <c r="L239" s="129" t="s">
        <v>387</v>
      </c>
      <c r="M239" s="129" t="s">
        <v>992</v>
      </c>
      <c r="N239" s="129" t="s">
        <v>548</v>
      </c>
      <c r="O239" s="129" t="s">
        <v>26</v>
      </c>
      <c r="P239" s="129" t="s">
        <v>116</v>
      </c>
      <c r="Q239" s="129" t="s">
        <v>26</v>
      </c>
      <c r="R239" s="129" t="s">
        <v>26</v>
      </c>
      <c r="S239" s="129" t="s">
        <v>993</v>
      </c>
      <c r="T239" s="129" t="s">
        <v>33</v>
      </c>
      <c r="U239" s="129" t="s">
        <v>26</v>
      </c>
    </row>
    <row r="240" spans="1:21" ht="45">
      <c r="A240" s="128">
        <v>741</v>
      </c>
      <c r="B240" s="129" t="s">
        <v>994</v>
      </c>
      <c r="C240" s="129" t="s">
        <v>22</v>
      </c>
      <c r="D240" s="130">
        <v>39761</v>
      </c>
      <c r="E240" s="129" t="s">
        <v>873</v>
      </c>
      <c r="F240" s="129" t="s">
        <v>26</v>
      </c>
      <c r="G240" s="129" t="s">
        <v>33</v>
      </c>
      <c r="H240" s="129" t="s">
        <v>26</v>
      </c>
      <c r="I240" s="129" t="s">
        <v>995</v>
      </c>
      <c r="J240" s="129" t="s">
        <v>26</v>
      </c>
      <c r="K240" s="129" t="s">
        <v>26</v>
      </c>
      <c r="L240" s="129" t="s">
        <v>26</v>
      </c>
      <c r="M240" s="129" t="s">
        <v>197</v>
      </c>
      <c r="N240" s="129" t="s">
        <v>996</v>
      </c>
      <c r="O240" s="129" t="s">
        <v>231</v>
      </c>
      <c r="P240" s="129" t="s">
        <v>394</v>
      </c>
      <c r="Q240" s="129" t="s">
        <v>26</v>
      </c>
      <c r="R240" s="129" t="s">
        <v>42</v>
      </c>
      <c r="S240" s="129" t="s">
        <v>997</v>
      </c>
      <c r="T240" s="129" t="s">
        <v>33</v>
      </c>
      <c r="U240" s="129" t="s">
        <v>998</v>
      </c>
    </row>
    <row r="241" spans="1:21" ht="30">
      <c r="A241" s="128">
        <v>742</v>
      </c>
      <c r="B241" s="129" t="s">
        <v>1915</v>
      </c>
      <c r="C241" s="129" t="s">
        <v>22</v>
      </c>
      <c r="D241" s="130">
        <v>0</v>
      </c>
      <c r="E241" s="129" t="s">
        <v>873</v>
      </c>
      <c r="F241" s="129" t="s">
        <v>150</v>
      </c>
      <c r="G241" s="129" t="s">
        <v>33</v>
      </c>
      <c r="H241" s="129" t="s">
        <v>26</v>
      </c>
      <c r="I241" s="129" t="s">
        <v>1916</v>
      </c>
      <c r="J241" s="129" t="s">
        <v>1917</v>
      </c>
      <c r="K241" s="129" t="s">
        <v>26</v>
      </c>
      <c r="L241" s="129" t="s">
        <v>61</v>
      </c>
      <c r="M241" s="129" t="s">
        <v>32</v>
      </c>
      <c r="N241" s="129" t="s">
        <v>82</v>
      </c>
      <c r="O241" s="129" t="s">
        <v>26</v>
      </c>
      <c r="P241" s="129" t="s">
        <v>394</v>
      </c>
      <c r="Q241" s="129" t="s">
        <v>394</v>
      </c>
      <c r="R241" s="129" t="s">
        <v>42</v>
      </c>
      <c r="S241" s="129" t="s">
        <v>721</v>
      </c>
      <c r="T241" s="129" t="s">
        <v>33</v>
      </c>
      <c r="U241" s="129" t="s">
        <v>999</v>
      </c>
    </row>
    <row r="242" spans="1:21" ht="165">
      <c r="A242" s="128">
        <v>743</v>
      </c>
      <c r="B242" s="129" t="s">
        <v>1000</v>
      </c>
      <c r="C242" s="129" t="s">
        <v>22</v>
      </c>
      <c r="D242" s="130">
        <v>39785</v>
      </c>
      <c r="E242" s="129" t="s">
        <v>873</v>
      </c>
      <c r="F242" s="129" t="s">
        <v>26</v>
      </c>
      <c r="G242" s="129" t="s">
        <v>33</v>
      </c>
      <c r="H242" s="129" t="s">
        <v>26</v>
      </c>
      <c r="I242" s="129" t="s">
        <v>1001</v>
      </c>
      <c r="J242" s="129" t="s">
        <v>26</v>
      </c>
      <c r="K242" s="129" t="s">
        <v>26</v>
      </c>
      <c r="L242" s="129" t="s">
        <v>26</v>
      </c>
      <c r="M242" s="129" t="s">
        <v>263</v>
      </c>
      <c r="N242" s="129" t="s">
        <v>738</v>
      </c>
      <c r="O242" s="129" t="s">
        <v>64</v>
      </c>
      <c r="P242" s="129" t="s">
        <v>26</v>
      </c>
      <c r="Q242" s="129" t="s">
        <v>26</v>
      </c>
      <c r="R242" s="129" t="s">
        <v>1002</v>
      </c>
      <c r="S242" s="129" t="s">
        <v>26</v>
      </c>
      <c r="T242" s="129" t="s">
        <v>33</v>
      </c>
      <c r="U242" s="129" t="s">
        <v>1003</v>
      </c>
    </row>
    <row r="243" spans="1:21" ht="30">
      <c r="A243" s="128">
        <v>744</v>
      </c>
      <c r="B243" s="129" t="s">
        <v>1004</v>
      </c>
      <c r="C243" s="129" t="s">
        <v>22</v>
      </c>
      <c r="D243" s="130">
        <v>40255</v>
      </c>
      <c r="E243" s="129" t="s">
        <v>873</v>
      </c>
      <c r="F243" s="129" t="s">
        <v>26</v>
      </c>
      <c r="G243" s="129" t="s">
        <v>33</v>
      </c>
      <c r="H243" s="129" t="s">
        <v>26</v>
      </c>
      <c r="I243" s="129" t="s">
        <v>1005</v>
      </c>
      <c r="J243" s="129" t="s">
        <v>26</v>
      </c>
      <c r="K243" s="129" t="s">
        <v>26</v>
      </c>
      <c r="L243" s="129" t="s">
        <v>26</v>
      </c>
      <c r="M243" s="129" t="s">
        <v>26</v>
      </c>
      <c r="N243" s="129" t="s">
        <v>1006</v>
      </c>
      <c r="O243" s="129" t="s">
        <v>26</v>
      </c>
      <c r="P243" s="129" t="s">
        <v>41</v>
      </c>
      <c r="Q243" s="129" t="s">
        <v>53</v>
      </c>
      <c r="R243" s="129" t="s">
        <v>121</v>
      </c>
      <c r="S243" s="129" t="s">
        <v>26</v>
      </c>
      <c r="T243" s="129" t="s">
        <v>33</v>
      </c>
      <c r="U243" s="129" t="s">
        <v>26</v>
      </c>
    </row>
    <row r="244" spans="1:21" ht="30">
      <c r="A244" s="128">
        <v>745</v>
      </c>
      <c r="B244" s="129" t="s">
        <v>1007</v>
      </c>
      <c r="C244" s="129" t="s">
        <v>22</v>
      </c>
      <c r="D244" s="130">
        <v>39876</v>
      </c>
      <c r="E244" s="129" t="s">
        <v>873</v>
      </c>
      <c r="F244" s="129" t="s">
        <v>1008</v>
      </c>
      <c r="G244" s="129" t="s">
        <v>33</v>
      </c>
      <c r="H244" s="129" t="s">
        <v>26</v>
      </c>
      <c r="I244" s="129" t="s">
        <v>1009</v>
      </c>
      <c r="J244" s="129" t="s">
        <v>1010</v>
      </c>
      <c r="K244" s="129" t="s">
        <v>1011</v>
      </c>
      <c r="L244" s="129" t="s">
        <v>37</v>
      </c>
      <c r="M244" s="129" t="s">
        <v>1012</v>
      </c>
      <c r="N244" s="129" t="s">
        <v>42</v>
      </c>
      <c r="O244" s="129" t="s">
        <v>26</v>
      </c>
      <c r="P244" s="129" t="s">
        <v>65</v>
      </c>
      <c r="Q244" s="129" t="s">
        <v>116</v>
      </c>
      <c r="R244" s="129" t="s">
        <v>42</v>
      </c>
      <c r="S244" s="129" t="s">
        <v>1013</v>
      </c>
      <c r="T244" s="129" t="s">
        <v>33</v>
      </c>
      <c r="U244" s="129" t="s">
        <v>26</v>
      </c>
    </row>
    <row r="245" spans="1:21" ht="30">
      <c r="A245" s="128">
        <v>746</v>
      </c>
      <c r="B245" s="129" t="s">
        <v>1014</v>
      </c>
      <c r="C245" s="129" t="s">
        <v>22</v>
      </c>
      <c r="D245" s="130">
        <v>39667</v>
      </c>
      <c r="E245" s="129" t="s">
        <v>873</v>
      </c>
      <c r="F245" s="129" t="s">
        <v>150</v>
      </c>
      <c r="G245" s="129" t="s">
        <v>25</v>
      </c>
      <c r="H245" s="129" t="s">
        <v>26</v>
      </c>
      <c r="I245" s="129" t="s">
        <v>26</v>
      </c>
      <c r="J245" s="129" t="s">
        <v>950</v>
      </c>
      <c r="K245" s="129" t="s">
        <v>1015</v>
      </c>
      <c r="L245" s="129" t="s">
        <v>26</v>
      </c>
      <c r="M245" s="129" t="s">
        <v>26</v>
      </c>
      <c r="N245" s="129" t="s">
        <v>224</v>
      </c>
      <c r="O245" s="129" t="s">
        <v>26</v>
      </c>
      <c r="P245" s="129" t="s">
        <v>53</v>
      </c>
      <c r="Q245" s="129" t="s">
        <v>70</v>
      </c>
      <c r="R245" s="129" t="s">
        <v>42</v>
      </c>
      <c r="S245" s="129" t="s">
        <v>1016</v>
      </c>
      <c r="T245" s="129" t="s">
        <v>33</v>
      </c>
      <c r="U245" s="129" t="s">
        <v>26</v>
      </c>
    </row>
    <row r="246" spans="1:21" ht="30">
      <c r="A246" s="128">
        <v>747</v>
      </c>
      <c r="B246" s="129" t="s">
        <v>1707</v>
      </c>
      <c r="C246" s="129" t="s">
        <v>22</v>
      </c>
      <c r="D246" s="130">
        <v>4</v>
      </c>
      <c r="E246" s="129" t="s">
        <v>873</v>
      </c>
      <c r="F246" s="129" t="s">
        <v>385</v>
      </c>
      <c r="G246" s="129" t="s">
        <v>25</v>
      </c>
      <c r="H246" s="129" t="s">
        <v>26</v>
      </c>
      <c r="I246" s="129" t="s">
        <v>1708</v>
      </c>
      <c r="J246" s="129" t="s">
        <v>1709</v>
      </c>
      <c r="K246" s="129" t="s">
        <v>26</v>
      </c>
      <c r="L246" s="129" t="s">
        <v>26</v>
      </c>
      <c r="M246" s="129" t="s">
        <v>141</v>
      </c>
      <c r="N246" s="129" t="s">
        <v>26</v>
      </c>
      <c r="O246" s="129" t="s">
        <v>26</v>
      </c>
      <c r="P246" s="129" t="s">
        <v>394</v>
      </c>
      <c r="Q246" s="129" t="s">
        <v>394</v>
      </c>
      <c r="R246" s="129" t="s">
        <v>26</v>
      </c>
      <c r="S246" s="129" t="s">
        <v>1710</v>
      </c>
      <c r="T246" s="129" t="s">
        <v>33</v>
      </c>
      <c r="U246" s="129" t="s">
        <v>26</v>
      </c>
    </row>
    <row r="247" spans="1:21" ht="30">
      <c r="A247" s="128">
        <v>802</v>
      </c>
      <c r="B247" s="129" t="s">
        <v>1017</v>
      </c>
      <c r="C247" s="129" t="s">
        <v>22</v>
      </c>
      <c r="D247" s="130">
        <v>31807</v>
      </c>
      <c r="E247" s="129" t="s">
        <v>23</v>
      </c>
      <c r="F247" s="129" t="s">
        <v>26</v>
      </c>
      <c r="G247" s="129" t="s">
        <v>33</v>
      </c>
      <c r="H247" s="129" t="s">
        <v>1018</v>
      </c>
      <c r="I247" s="129" t="s">
        <v>1019</v>
      </c>
      <c r="J247" s="129" t="s">
        <v>26</v>
      </c>
      <c r="K247" s="129" t="s">
        <v>26</v>
      </c>
      <c r="L247" s="129" t="s">
        <v>68</v>
      </c>
      <c r="M247" s="129" t="s">
        <v>86</v>
      </c>
      <c r="N247" s="129" t="s">
        <v>1020</v>
      </c>
      <c r="O247" s="129" t="s">
        <v>26</v>
      </c>
      <c r="P247" s="129" t="s">
        <v>53</v>
      </c>
      <c r="Q247" s="129" t="s">
        <v>83</v>
      </c>
      <c r="R247" s="129" t="s">
        <v>26</v>
      </c>
      <c r="S247" s="129" t="s">
        <v>1021</v>
      </c>
      <c r="T247" s="129" t="s">
        <v>33</v>
      </c>
      <c r="U247" s="129" t="s">
        <v>26</v>
      </c>
    </row>
    <row r="248" spans="1:21" ht="45">
      <c r="A248" s="128">
        <v>803</v>
      </c>
      <c r="B248" s="129" t="s">
        <v>1022</v>
      </c>
      <c r="C248" s="129" t="s">
        <v>22</v>
      </c>
      <c r="D248" s="130">
        <v>37009</v>
      </c>
      <c r="E248" s="129" t="s">
        <v>23</v>
      </c>
      <c r="F248" s="129" t="s">
        <v>26</v>
      </c>
      <c r="G248" s="129" t="s">
        <v>33</v>
      </c>
      <c r="H248" s="129" t="s">
        <v>26</v>
      </c>
      <c r="I248" s="129" t="s">
        <v>2024</v>
      </c>
      <c r="J248" s="129" t="s">
        <v>26</v>
      </c>
      <c r="K248" s="129" t="s">
        <v>26</v>
      </c>
      <c r="L248" s="129" t="s">
        <v>68</v>
      </c>
      <c r="M248" s="129" t="s">
        <v>1023</v>
      </c>
      <c r="N248" s="129" t="s">
        <v>1024</v>
      </c>
      <c r="O248" s="129" t="s">
        <v>26</v>
      </c>
      <c r="P248" s="129" t="s">
        <v>26</v>
      </c>
      <c r="Q248" s="129" t="s">
        <v>26</v>
      </c>
      <c r="R248" s="129" t="s">
        <v>26</v>
      </c>
      <c r="S248" s="129" t="s">
        <v>26</v>
      </c>
      <c r="T248" s="129" t="s">
        <v>33</v>
      </c>
      <c r="U248" s="129" t="s">
        <v>26</v>
      </c>
    </row>
    <row r="249" spans="1:21" ht="45">
      <c r="A249" s="128">
        <v>804</v>
      </c>
      <c r="B249" s="129" t="s">
        <v>60</v>
      </c>
      <c r="C249" s="129" t="s">
        <v>22</v>
      </c>
      <c r="D249" s="130">
        <v>27324</v>
      </c>
      <c r="E249" s="129" t="s">
        <v>23</v>
      </c>
      <c r="F249" s="129" t="s">
        <v>26</v>
      </c>
      <c r="G249" s="129" t="s">
        <v>33</v>
      </c>
      <c r="H249" s="129" t="s">
        <v>26</v>
      </c>
      <c r="I249" s="129" t="s">
        <v>26</v>
      </c>
      <c r="J249" s="129" t="s">
        <v>26</v>
      </c>
      <c r="K249" s="129" t="s">
        <v>26</v>
      </c>
      <c r="L249" s="129" t="s">
        <v>61</v>
      </c>
      <c r="M249" s="129" t="s">
        <v>62</v>
      </c>
      <c r="N249" s="129" t="s">
        <v>63</v>
      </c>
      <c r="O249" s="129" t="s">
        <v>64</v>
      </c>
      <c r="P249" s="129" t="s">
        <v>54</v>
      </c>
      <c r="Q249" s="129" t="s">
        <v>65</v>
      </c>
      <c r="R249" s="129" t="s">
        <v>26</v>
      </c>
      <c r="S249" s="129" t="s">
        <v>26</v>
      </c>
      <c r="T249" s="129" t="s">
        <v>33</v>
      </c>
      <c r="U249" s="129" t="s">
        <v>26</v>
      </c>
    </row>
    <row r="250" spans="1:21" ht="30">
      <c r="A250" s="128">
        <v>810</v>
      </c>
      <c r="B250" s="129" t="s">
        <v>1025</v>
      </c>
      <c r="C250" s="129" t="s">
        <v>22</v>
      </c>
      <c r="D250" s="130">
        <v>39625</v>
      </c>
      <c r="E250" s="129" t="s">
        <v>435</v>
      </c>
      <c r="F250" s="129" t="s">
        <v>297</v>
      </c>
      <c r="G250" s="129" t="s">
        <v>33</v>
      </c>
      <c r="H250" s="129" t="s">
        <v>26</v>
      </c>
      <c r="I250" s="129" t="s">
        <v>1026</v>
      </c>
      <c r="J250" s="129" t="s">
        <v>1027</v>
      </c>
      <c r="K250" s="129" t="s">
        <v>1028</v>
      </c>
      <c r="L250" s="129" t="s">
        <v>49</v>
      </c>
      <c r="M250" s="129" t="s">
        <v>54</v>
      </c>
      <c r="N250" s="129" t="s">
        <v>746</v>
      </c>
      <c r="O250" s="129" t="s">
        <v>26</v>
      </c>
      <c r="P250" s="129" t="s">
        <v>86</v>
      </c>
      <c r="Q250" s="129" t="s">
        <v>809</v>
      </c>
      <c r="R250" s="129" t="s">
        <v>42</v>
      </c>
      <c r="S250" s="129" t="s">
        <v>1029</v>
      </c>
      <c r="T250" s="129" t="s">
        <v>33</v>
      </c>
      <c r="U250" s="129" t="s">
        <v>26</v>
      </c>
    </row>
    <row r="251" spans="1:21" ht="45">
      <c r="A251" s="128">
        <v>811</v>
      </c>
      <c r="B251" s="129" t="s">
        <v>1030</v>
      </c>
      <c r="C251" s="129" t="s">
        <v>22</v>
      </c>
      <c r="D251" s="130">
        <v>39923</v>
      </c>
      <c r="E251" s="129" t="s">
        <v>435</v>
      </c>
      <c r="F251" s="129" t="s">
        <v>109</v>
      </c>
      <c r="G251" s="129" t="s">
        <v>33</v>
      </c>
      <c r="H251" s="129" t="s">
        <v>26</v>
      </c>
      <c r="I251" s="129" t="s">
        <v>1031</v>
      </c>
      <c r="J251" s="129" t="s">
        <v>1032</v>
      </c>
      <c r="K251" s="129" t="s">
        <v>1033</v>
      </c>
      <c r="L251" s="129" t="s">
        <v>128</v>
      </c>
      <c r="M251" s="129" t="s">
        <v>1034</v>
      </c>
      <c r="N251" s="129" t="s">
        <v>64</v>
      </c>
      <c r="O251" s="129" t="s">
        <v>26</v>
      </c>
      <c r="P251" s="129" t="s">
        <v>41</v>
      </c>
      <c r="Q251" s="129" t="s">
        <v>864</v>
      </c>
      <c r="R251" s="129" t="s">
        <v>42</v>
      </c>
      <c r="S251" s="129" t="s">
        <v>583</v>
      </c>
      <c r="T251" s="129" t="s">
        <v>33</v>
      </c>
      <c r="U251" s="129" t="s">
        <v>26</v>
      </c>
    </row>
    <row r="252" spans="1:21" ht="30">
      <c r="A252" s="128">
        <v>812</v>
      </c>
      <c r="B252" s="129" t="s">
        <v>2025</v>
      </c>
      <c r="C252" s="129" t="s">
        <v>22</v>
      </c>
      <c r="D252" s="130">
        <v>39613</v>
      </c>
      <c r="E252" s="129" t="s">
        <v>435</v>
      </c>
      <c r="F252" s="129" t="s">
        <v>1630</v>
      </c>
      <c r="G252" s="129" t="s">
        <v>25</v>
      </c>
      <c r="H252" s="129" t="s">
        <v>26</v>
      </c>
      <c r="I252" s="129" t="s">
        <v>2026</v>
      </c>
      <c r="J252" s="129" t="s">
        <v>2027</v>
      </c>
      <c r="K252" s="129" t="s">
        <v>2028</v>
      </c>
      <c r="L252" s="129" t="s">
        <v>49</v>
      </c>
      <c r="M252" s="129" t="s">
        <v>54</v>
      </c>
      <c r="N252" s="129" t="s">
        <v>2029</v>
      </c>
      <c r="O252" s="129" t="s">
        <v>26</v>
      </c>
      <c r="P252" s="129" t="s">
        <v>53</v>
      </c>
      <c r="Q252" s="129" t="s">
        <v>65</v>
      </c>
      <c r="R252" s="129" t="s">
        <v>42</v>
      </c>
      <c r="S252" s="129" t="s">
        <v>2030</v>
      </c>
      <c r="T252" s="129" t="s">
        <v>33</v>
      </c>
      <c r="U252" s="129" t="s">
        <v>26</v>
      </c>
    </row>
    <row r="253" spans="1:21" ht="30">
      <c r="A253" s="128">
        <v>813</v>
      </c>
      <c r="B253" s="129" t="s">
        <v>1035</v>
      </c>
      <c r="C253" s="129" t="s">
        <v>22</v>
      </c>
      <c r="D253" s="130">
        <v>39664</v>
      </c>
      <c r="E253" s="129" t="s">
        <v>435</v>
      </c>
      <c r="F253" s="129" t="s">
        <v>297</v>
      </c>
      <c r="G253" s="129" t="s">
        <v>33</v>
      </c>
      <c r="H253" s="129" t="s">
        <v>26</v>
      </c>
      <c r="I253" s="129" t="s">
        <v>1036</v>
      </c>
      <c r="J253" s="129" t="s">
        <v>26</v>
      </c>
      <c r="K253" s="129" t="s">
        <v>1037</v>
      </c>
      <c r="L253" s="129" t="s">
        <v>49</v>
      </c>
      <c r="M253" s="129" t="s">
        <v>361</v>
      </c>
      <c r="N253" s="129" t="s">
        <v>1038</v>
      </c>
      <c r="O253" s="129" t="s">
        <v>26</v>
      </c>
      <c r="P253" s="129" t="s">
        <v>50</v>
      </c>
      <c r="Q253" s="129" t="s">
        <v>106</v>
      </c>
      <c r="R253" s="129" t="s">
        <v>42</v>
      </c>
      <c r="S253" s="129" t="s">
        <v>1039</v>
      </c>
      <c r="T253" s="129" t="s">
        <v>33</v>
      </c>
      <c r="U253" s="129" t="s">
        <v>26</v>
      </c>
    </row>
    <row r="254" spans="1:21" ht="30">
      <c r="A254" s="128">
        <v>814</v>
      </c>
      <c r="B254" s="129" t="s">
        <v>1040</v>
      </c>
      <c r="C254" s="129" t="s">
        <v>22</v>
      </c>
      <c r="D254" s="130">
        <v>39998</v>
      </c>
      <c r="E254" s="129" t="s">
        <v>435</v>
      </c>
      <c r="F254" s="129" t="s">
        <v>26</v>
      </c>
      <c r="G254" s="129" t="s">
        <v>33</v>
      </c>
      <c r="H254" s="129" t="s">
        <v>26</v>
      </c>
      <c r="I254" s="129" t="s">
        <v>1041</v>
      </c>
      <c r="J254" s="129" t="s">
        <v>26</v>
      </c>
      <c r="K254" s="129" t="s">
        <v>26</v>
      </c>
      <c r="L254" s="129" t="s">
        <v>26</v>
      </c>
      <c r="M254" s="129" t="s">
        <v>1042</v>
      </c>
      <c r="N254" s="129" t="s">
        <v>82</v>
      </c>
      <c r="O254" s="129" t="s">
        <v>64</v>
      </c>
      <c r="P254" s="129" t="s">
        <v>26</v>
      </c>
      <c r="Q254" s="129" t="s">
        <v>26</v>
      </c>
      <c r="R254" s="129" t="s">
        <v>42</v>
      </c>
      <c r="S254" s="129" t="s">
        <v>26</v>
      </c>
      <c r="T254" s="129" t="s">
        <v>33</v>
      </c>
      <c r="U254" s="129" t="s">
        <v>26</v>
      </c>
    </row>
    <row r="255" spans="1:21" ht="45">
      <c r="A255" s="128">
        <v>815</v>
      </c>
      <c r="B255" s="129" t="s">
        <v>1043</v>
      </c>
      <c r="C255" s="129" t="s">
        <v>22</v>
      </c>
      <c r="D255" s="130">
        <v>40005</v>
      </c>
      <c r="E255" s="129" t="s">
        <v>435</v>
      </c>
      <c r="F255" s="129" t="s">
        <v>693</v>
      </c>
      <c r="G255" s="129" t="s">
        <v>33</v>
      </c>
      <c r="H255" s="129" t="s">
        <v>26</v>
      </c>
      <c r="I255" s="129" t="s">
        <v>1044</v>
      </c>
      <c r="J255" s="129" t="s">
        <v>1045</v>
      </c>
      <c r="K255" s="129" t="s">
        <v>1046</v>
      </c>
      <c r="L255" s="129" t="s">
        <v>128</v>
      </c>
      <c r="M255" s="129" t="s">
        <v>1047</v>
      </c>
      <c r="N255" s="129" t="s">
        <v>58</v>
      </c>
      <c r="O255" s="129" t="s">
        <v>26</v>
      </c>
      <c r="P255" s="129" t="s">
        <v>38</v>
      </c>
      <c r="Q255" s="129" t="s">
        <v>197</v>
      </c>
      <c r="R255" s="129" t="s">
        <v>42</v>
      </c>
      <c r="S255" s="129" t="s">
        <v>1048</v>
      </c>
      <c r="T255" s="129" t="s">
        <v>33</v>
      </c>
      <c r="U255" s="129" t="s">
        <v>26</v>
      </c>
    </row>
    <row r="256" spans="1:21" ht="45">
      <c r="A256" s="128">
        <v>817</v>
      </c>
      <c r="B256" s="129" t="s">
        <v>1049</v>
      </c>
      <c r="C256" s="129" t="s">
        <v>22</v>
      </c>
      <c r="D256" s="130">
        <v>39760</v>
      </c>
      <c r="E256" s="129" t="s">
        <v>435</v>
      </c>
      <c r="F256" s="129" t="s">
        <v>522</v>
      </c>
      <c r="G256" s="129" t="s">
        <v>33</v>
      </c>
      <c r="H256" s="129" t="s">
        <v>26</v>
      </c>
      <c r="I256" s="129" t="s">
        <v>1050</v>
      </c>
      <c r="J256" s="129" t="s">
        <v>26</v>
      </c>
      <c r="K256" s="129" t="s">
        <v>26</v>
      </c>
      <c r="L256" s="129" t="s">
        <v>153</v>
      </c>
      <c r="M256" s="129" t="s">
        <v>38</v>
      </c>
      <c r="N256" s="129" t="s">
        <v>1051</v>
      </c>
      <c r="O256" s="129" t="s">
        <v>231</v>
      </c>
      <c r="P256" s="129" t="s">
        <v>83</v>
      </c>
      <c r="Q256" s="129" t="s">
        <v>704</v>
      </c>
      <c r="R256" s="129" t="s">
        <v>42</v>
      </c>
      <c r="S256" s="129" t="s">
        <v>1052</v>
      </c>
      <c r="T256" s="129" t="s">
        <v>33</v>
      </c>
      <c r="U256" s="129" t="s">
        <v>26</v>
      </c>
    </row>
    <row r="257" spans="1:21" ht="45">
      <c r="A257" s="128">
        <v>818</v>
      </c>
      <c r="B257" s="129" t="s">
        <v>1053</v>
      </c>
      <c r="C257" s="129" t="s">
        <v>22</v>
      </c>
      <c r="D257" s="130">
        <v>39936</v>
      </c>
      <c r="E257" s="129" t="s">
        <v>435</v>
      </c>
      <c r="F257" s="129" t="s">
        <v>101</v>
      </c>
      <c r="G257" s="129" t="s">
        <v>33</v>
      </c>
      <c r="H257" s="129" t="s">
        <v>26</v>
      </c>
      <c r="I257" s="129" t="s">
        <v>1054</v>
      </c>
      <c r="J257" s="129" t="s">
        <v>1055</v>
      </c>
      <c r="K257" s="129" t="s">
        <v>26</v>
      </c>
      <c r="L257" s="129" t="s">
        <v>49</v>
      </c>
      <c r="M257" s="129" t="s">
        <v>860</v>
      </c>
      <c r="N257" s="129" t="s">
        <v>491</v>
      </c>
      <c r="O257" s="129" t="s">
        <v>26</v>
      </c>
      <c r="P257" s="129" t="s">
        <v>41</v>
      </c>
      <c r="Q257" s="129" t="s">
        <v>50</v>
      </c>
      <c r="R257" s="129" t="s">
        <v>42</v>
      </c>
      <c r="S257" s="129" t="s">
        <v>1056</v>
      </c>
      <c r="T257" s="129" t="s">
        <v>33</v>
      </c>
      <c r="U257" s="129" t="s">
        <v>26</v>
      </c>
    </row>
    <row r="258" spans="1:21" ht="45">
      <c r="A258" s="128">
        <v>819</v>
      </c>
      <c r="B258" s="129" t="s">
        <v>1057</v>
      </c>
      <c r="C258" s="129" t="s">
        <v>22</v>
      </c>
      <c r="D258" s="130">
        <v>39671</v>
      </c>
      <c r="E258" s="129" t="s">
        <v>435</v>
      </c>
      <c r="F258" s="129" t="s">
        <v>26</v>
      </c>
      <c r="G258" s="129" t="s">
        <v>33</v>
      </c>
      <c r="H258" s="129" t="s">
        <v>26</v>
      </c>
      <c r="I258" s="129" t="s">
        <v>1058</v>
      </c>
      <c r="J258" s="129" t="s">
        <v>26</v>
      </c>
      <c r="K258" s="129" t="s">
        <v>26</v>
      </c>
      <c r="L258" s="129" t="s">
        <v>26</v>
      </c>
      <c r="M258" s="129" t="s">
        <v>1059</v>
      </c>
      <c r="N258" s="129" t="s">
        <v>1060</v>
      </c>
      <c r="O258" s="129" t="s">
        <v>26</v>
      </c>
      <c r="P258" s="129" t="s">
        <v>38</v>
      </c>
      <c r="Q258" s="129" t="s">
        <v>1059</v>
      </c>
      <c r="R258" s="129" t="s">
        <v>1061</v>
      </c>
      <c r="S258" s="129" t="s">
        <v>1062</v>
      </c>
      <c r="T258" s="129" t="s">
        <v>33</v>
      </c>
      <c r="U258" s="129" t="s">
        <v>26</v>
      </c>
    </row>
    <row r="259" spans="1:21" ht="45">
      <c r="A259" s="128">
        <v>820</v>
      </c>
      <c r="B259" s="129" t="s">
        <v>1063</v>
      </c>
      <c r="C259" s="129" t="s">
        <v>22</v>
      </c>
      <c r="D259" s="130">
        <v>39531</v>
      </c>
      <c r="E259" s="129" t="s">
        <v>435</v>
      </c>
      <c r="F259" s="129" t="s">
        <v>1064</v>
      </c>
      <c r="G259" s="129" t="s">
        <v>33</v>
      </c>
      <c r="H259" s="129" t="s">
        <v>26</v>
      </c>
      <c r="I259" s="129" t="s">
        <v>1065</v>
      </c>
      <c r="J259" s="129" t="s">
        <v>1066</v>
      </c>
      <c r="K259" s="129" t="s">
        <v>26</v>
      </c>
      <c r="L259" s="129" t="s">
        <v>128</v>
      </c>
      <c r="M259" s="129" t="s">
        <v>38</v>
      </c>
      <c r="N259" s="129" t="s">
        <v>105</v>
      </c>
      <c r="O259" s="129" t="s">
        <v>26</v>
      </c>
      <c r="P259" s="129" t="s">
        <v>86</v>
      </c>
      <c r="Q259" s="129" t="s">
        <v>263</v>
      </c>
      <c r="R259" s="129" t="s">
        <v>42</v>
      </c>
      <c r="S259" s="129" t="s">
        <v>1067</v>
      </c>
      <c r="T259" s="129" t="s">
        <v>33</v>
      </c>
      <c r="U259" s="129" t="s">
        <v>26</v>
      </c>
    </row>
    <row r="260" spans="1:21" ht="45">
      <c r="A260" s="128">
        <v>821</v>
      </c>
      <c r="B260" s="129" t="s">
        <v>1068</v>
      </c>
      <c r="C260" s="129" t="s">
        <v>22</v>
      </c>
      <c r="D260" s="130">
        <v>39774</v>
      </c>
      <c r="E260" s="129" t="s">
        <v>435</v>
      </c>
      <c r="F260" s="129" t="s">
        <v>26</v>
      </c>
      <c r="G260" s="129" t="s">
        <v>33</v>
      </c>
      <c r="H260" s="129" t="s">
        <v>26</v>
      </c>
      <c r="I260" s="129" t="s">
        <v>1069</v>
      </c>
      <c r="J260" s="129" t="s">
        <v>26</v>
      </c>
      <c r="K260" s="129" t="s">
        <v>26</v>
      </c>
      <c r="L260" s="129" t="s">
        <v>26</v>
      </c>
      <c r="M260" s="129" t="s">
        <v>26</v>
      </c>
      <c r="N260" s="129" t="s">
        <v>1070</v>
      </c>
      <c r="O260" s="129" t="s">
        <v>26</v>
      </c>
      <c r="P260" s="129" t="s">
        <v>41</v>
      </c>
      <c r="Q260" s="129" t="s">
        <v>26</v>
      </c>
      <c r="R260" s="129" t="s">
        <v>42</v>
      </c>
      <c r="S260" s="129" t="s">
        <v>26</v>
      </c>
      <c r="T260" s="129" t="s">
        <v>33</v>
      </c>
      <c r="U260" s="129" t="s">
        <v>26</v>
      </c>
    </row>
    <row r="261" spans="1:21" ht="30">
      <c r="A261" s="128">
        <v>822</v>
      </c>
      <c r="B261" s="129" t="s">
        <v>1071</v>
      </c>
      <c r="C261" s="129" t="s">
        <v>22</v>
      </c>
      <c r="D261" s="130">
        <v>39520</v>
      </c>
      <c r="E261" s="129" t="s">
        <v>435</v>
      </c>
      <c r="F261" s="129" t="s">
        <v>26</v>
      </c>
      <c r="G261" s="129" t="s">
        <v>33</v>
      </c>
      <c r="H261" s="129" t="s">
        <v>26</v>
      </c>
      <c r="I261" s="129" t="s">
        <v>1072</v>
      </c>
      <c r="J261" s="129" t="s">
        <v>26</v>
      </c>
      <c r="K261" s="129" t="s">
        <v>26</v>
      </c>
      <c r="L261" s="129" t="s">
        <v>26</v>
      </c>
      <c r="M261" s="129" t="s">
        <v>38</v>
      </c>
      <c r="N261" s="129" t="s">
        <v>1073</v>
      </c>
      <c r="O261" s="129" t="s">
        <v>193</v>
      </c>
      <c r="P261" s="129" t="s">
        <v>41</v>
      </c>
      <c r="Q261" s="129" t="s">
        <v>83</v>
      </c>
      <c r="R261" s="129" t="s">
        <v>42</v>
      </c>
      <c r="S261" s="129" t="s">
        <v>979</v>
      </c>
      <c r="T261" s="129" t="s">
        <v>33</v>
      </c>
      <c r="U261" s="129" t="s">
        <v>26</v>
      </c>
    </row>
    <row r="262" spans="1:21" ht="30">
      <c r="A262" s="128">
        <v>823</v>
      </c>
      <c r="B262" s="129" t="s">
        <v>1074</v>
      </c>
      <c r="C262" s="129" t="s">
        <v>22</v>
      </c>
      <c r="D262" s="130">
        <v>39518</v>
      </c>
      <c r="E262" s="129" t="s">
        <v>435</v>
      </c>
      <c r="F262" s="129" t="s">
        <v>1075</v>
      </c>
      <c r="G262" s="129" t="s">
        <v>33</v>
      </c>
      <c r="H262" s="129" t="s">
        <v>26</v>
      </c>
      <c r="I262" s="129" t="s">
        <v>1076</v>
      </c>
      <c r="J262" s="129" t="s">
        <v>1077</v>
      </c>
      <c r="K262" s="129" t="s">
        <v>26</v>
      </c>
      <c r="L262" s="129" t="s">
        <v>128</v>
      </c>
      <c r="M262" s="129" t="s">
        <v>375</v>
      </c>
      <c r="N262" s="129" t="s">
        <v>58</v>
      </c>
      <c r="O262" s="129" t="s">
        <v>1078</v>
      </c>
      <c r="P262" s="129" t="s">
        <v>53</v>
      </c>
      <c r="Q262" s="129" t="s">
        <v>54</v>
      </c>
      <c r="R262" s="129" t="s">
        <v>42</v>
      </c>
      <c r="S262" s="129" t="s">
        <v>581</v>
      </c>
      <c r="T262" s="129" t="s">
        <v>33</v>
      </c>
      <c r="U262" s="129" t="s">
        <v>26</v>
      </c>
    </row>
    <row r="263" spans="1:21" ht="45">
      <c r="A263" s="128">
        <v>824</v>
      </c>
      <c r="B263" s="129" t="s">
        <v>1079</v>
      </c>
      <c r="C263" s="129" t="s">
        <v>22</v>
      </c>
      <c r="D263" s="130">
        <v>39640</v>
      </c>
      <c r="E263" s="129" t="s">
        <v>435</v>
      </c>
      <c r="F263" s="129" t="s">
        <v>1080</v>
      </c>
      <c r="G263" s="129" t="s">
        <v>33</v>
      </c>
      <c r="H263" s="129" t="s">
        <v>26</v>
      </c>
      <c r="I263" s="129" t="s">
        <v>1081</v>
      </c>
      <c r="J263" s="129" t="s">
        <v>26</v>
      </c>
      <c r="K263" s="129" t="s">
        <v>1082</v>
      </c>
      <c r="L263" s="129" t="s">
        <v>1083</v>
      </c>
      <c r="M263" s="129" t="s">
        <v>54</v>
      </c>
      <c r="N263" s="129" t="s">
        <v>650</v>
      </c>
      <c r="O263" s="129" t="s">
        <v>26</v>
      </c>
      <c r="P263" s="129" t="s">
        <v>65</v>
      </c>
      <c r="Q263" s="129" t="s">
        <v>26</v>
      </c>
      <c r="R263" s="129" t="s">
        <v>42</v>
      </c>
      <c r="S263" s="129" t="s">
        <v>1084</v>
      </c>
      <c r="T263" s="129" t="s">
        <v>33</v>
      </c>
      <c r="U263" s="129" t="s">
        <v>26</v>
      </c>
    </row>
    <row r="264" spans="1:21" ht="45">
      <c r="A264" s="128">
        <v>825</v>
      </c>
      <c r="B264" s="129" t="s">
        <v>1085</v>
      </c>
      <c r="C264" s="129" t="s">
        <v>22</v>
      </c>
      <c r="D264" s="130">
        <v>39973</v>
      </c>
      <c r="E264" s="129" t="s">
        <v>435</v>
      </c>
      <c r="F264" s="129" t="s">
        <v>209</v>
      </c>
      <c r="G264" s="129" t="s">
        <v>33</v>
      </c>
      <c r="H264" s="129" t="s">
        <v>1351</v>
      </c>
      <c r="I264" s="129" t="s">
        <v>1086</v>
      </c>
      <c r="J264" s="129" t="s">
        <v>1352</v>
      </c>
      <c r="K264" s="129" t="s">
        <v>1353</v>
      </c>
      <c r="L264" s="129" t="s">
        <v>49</v>
      </c>
      <c r="M264" s="129" t="s">
        <v>38</v>
      </c>
      <c r="N264" s="129" t="s">
        <v>1253</v>
      </c>
      <c r="O264" s="129" t="s">
        <v>64</v>
      </c>
      <c r="P264" s="129" t="s">
        <v>86</v>
      </c>
      <c r="Q264" s="129" t="s">
        <v>32</v>
      </c>
      <c r="R264" s="129" t="s">
        <v>285</v>
      </c>
      <c r="S264" s="129" t="s">
        <v>1354</v>
      </c>
      <c r="T264" s="129" t="s">
        <v>33</v>
      </c>
      <c r="U264" s="129" t="s">
        <v>26</v>
      </c>
    </row>
    <row r="265" spans="1:21" ht="45">
      <c r="A265" s="128">
        <v>826</v>
      </c>
      <c r="B265" s="129" t="s">
        <v>1087</v>
      </c>
      <c r="C265" s="129" t="s">
        <v>22</v>
      </c>
      <c r="D265" s="130">
        <v>40060</v>
      </c>
      <c r="E265" s="129" t="s">
        <v>435</v>
      </c>
      <c r="F265" s="129" t="s">
        <v>26</v>
      </c>
      <c r="G265" s="129" t="s">
        <v>33</v>
      </c>
      <c r="H265" s="129" t="s">
        <v>26</v>
      </c>
      <c r="I265" s="129" t="s">
        <v>1088</v>
      </c>
      <c r="J265" s="129" t="s">
        <v>26</v>
      </c>
      <c r="K265" s="129" t="s">
        <v>26</v>
      </c>
      <c r="L265" s="129" t="s">
        <v>26</v>
      </c>
      <c r="M265" s="129" t="s">
        <v>262</v>
      </c>
      <c r="N265" s="129" t="s">
        <v>224</v>
      </c>
      <c r="O265" s="129" t="s">
        <v>64</v>
      </c>
      <c r="P265" s="129" t="s">
        <v>54</v>
      </c>
      <c r="Q265" s="129" t="s">
        <v>26</v>
      </c>
      <c r="R265" s="129" t="s">
        <v>42</v>
      </c>
      <c r="S265" s="129" t="s">
        <v>26</v>
      </c>
      <c r="T265" s="129" t="s">
        <v>33</v>
      </c>
      <c r="U265" s="129" t="s">
        <v>26</v>
      </c>
    </row>
    <row r="266" spans="1:21" ht="30">
      <c r="A266" s="128">
        <v>828</v>
      </c>
      <c r="B266" s="129" t="s">
        <v>1089</v>
      </c>
      <c r="C266" s="129" t="s">
        <v>22</v>
      </c>
      <c r="D266" s="130">
        <v>39489</v>
      </c>
      <c r="E266" s="129" t="s">
        <v>435</v>
      </c>
      <c r="F266" s="129" t="s">
        <v>26</v>
      </c>
      <c r="G266" s="129" t="s">
        <v>33</v>
      </c>
      <c r="H266" s="129" t="s">
        <v>26</v>
      </c>
      <c r="I266" s="129" t="s">
        <v>1090</v>
      </c>
      <c r="J266" s="129" t="s">
        <v>26</v>
      </c>
      <c r="K266" s="129" t="s">
        <v>26</v>
      </c>
      <c r="L266" s="129" t="s">
        <v>26</v>
      </c>
      <c r="M266" s="129" t="s">
        <v>50</v>
      </c>
      <c r="N266" s="129" t="s">
        <v>1091</v>
      </c>
      <c r="O266" s="129" t="s">
        <v>64</v>
      </c>
      <c r="P266" s="129" t="s">
        <v>53</v>
      </c>
      <c r="Q266" s="129" t="s">
        <v>53</v>
      </c>
      <c r="R266" s="129" t="s">
        <v>42</v>
      </c>
      <c r="S266" s="129" t="s">
        <v>26</v>
      </c>
      <c r="T266" s="129" t="s">
        <v>33</v>
      </c>
      <c r="U266" s="129" t="s">
        <v>26</v>
      </c>
    </row>
    <row r="267" spans="1:21" ht="150">
      <c r="A267" s="128">
        <v>829</v>
      </c>
      <c r="B267" s="129" t="s">
        <v>1092</v>
      </c>
      <c r="C267" s="129" t="s">
        <v>22</v>
      </c>
      <c r="D267" s="130">
        <v>40014</v>
      </c>
      <c r="E267" s="129" t="s">
        <v>435</v>
      </c>
      <c r="F267" s="129" t="s">
        <v>26</v>
      </c>
      <c r="G267" s="129" t="s">
        <v>33</v>
      </c>
      <c r="H267" s="129" t="s">
        <v>26</v>
      </c>
      <c r="I267" s="129" t="s">
        <v>1093</v>
      </c>
      <c r="J267" s="129" t="s">
        <v>26</v>
      </c>
      <c r="K267" s="129" t="s">
        <v>26</v>
      </c>
      <c r="L267" s="129" t="s">
        <v>26</v>
      </c>
      <c r="M267" s="129" t="s">
        <v>26</v>
      </c>
      <c r="N267" s="129" t="s">
        <v>1094</v>
      </c>
      <c r="O267" s="129" t="s">
        <v>26</v>
      </c>
      <c r="P267" s="129" t="s">
        <v>116</v>
      </c>
      <c r="Q267" s="129" t="s">
        <v>65</v>
      </c>
      <c r="R267" s="129" t="s">
        <v>42</v>
      </c>
      <c r="S267" s="129" t="s">
        <v>26</v>
      </c>
      <c r="T267" s="129" t="s">
        <v>33</v>
      </c>
      <c r="U267" s="129" t="s">
        <v>26</v>
      </c>
    </row>
    <row r="268" spans="1:21" ht="60">
      <c r="A268" s="128">
        <v>830</v>
      </c>
      <c r="B268" s="129" t="s">
        <v>1666</v>
      </c>
      <c r="C268" s="129" t="s">
        <v>22</v>
      </c>
      <c r="D268" s="130">
        <v>39949</v>
      </c>
      <c r="E268" s="129" t="s">
        <v>435</v>
      </c>
      <c r="F268" s="129" t="s">
        <v>26</v>
      </c>
      <c r="G268" s="129" t="s">
        <v>33</v>
      </c>
      <c r="H268" s="129" t="s">
        <v>26</v>
      </c>
      <c r="I268" s="129" t="s">
        <v>1095</v>
      </c>
      <c r="J268" s="129" t="s">
        <v>26</v>
      </c>
      <c r="K268" s="129" t="s">
        <v>26</v>
      </c>
      <c r="L268" s="129" t="s">
        <v>26</v>
      </c>
      <c r="M268" s="129" t="s">
        <v>340</v>
      </c>
      <c r="N268" s="129" t="s">
        <v>75</v>
      </c>
      <c r="O268" s="129" t="s">
        <v>26</v>
      </c>
      <c r="P268" s="129" t="s">
        <v>394</v>
      </c>
      <c r="Q268" s="129" t="s">
        <v>26</v>
      </c>
      <c r="R268" s="129" t="s">
        <v>42</v>
      </c>
      <c r="S268" s="129" t="s">
        <v>1096</v>
      </c>
      <c r="T268" s="129" t="s">
        <v>33</v>
      </c>
      <c r="U268" s="129" t="s">
        <v>26</v>
      </c>
    </row>
    <row r="269" spans="1:21" ht="45">
      <c r="A269" s="128">
        <v>831</v>
      </c>
      <c r="B269" s="129" t="s">
        <v>1667</v>
      </c>
      <c r="C269" s="129" t="s">
        <v>22</v>
      </c>
      <c r="D269" s="130">
        <v>39345</v>
      </c>
      <c r="E269" s="129" t="s">
        <v>435</v>
      </c>
      <c r="F269" s="129" t="s">
        <v>26</v>
      </c>
      <c r="G269" s="129" t="s">
        <v>33</v>
      </c>
      <c r="H269" s="129" t="s">
        <v>26</v>
      </c>
      <c r="I269" s="129" t="s">
        <v>1097</v>
      </c>
      <c r="J269" s="129" t="s">
        <v>26</v>
      </c>
      <c r="K269" s="129" t="s">
        <v>26</v>
      </c>
      <c r="L269" s="129" t="s">
        <v>26</v>
      </c>
      <c r="M269" s="129" t="s">
        <v>38</v>
      </c>
      <c r="N269" s="129" t="s">
        <v>1098</v>
      </c>
      <c r="O269" s="129" t="s">
        <v>1099</v>
      </c>
      <c r="P269" s="129" t="s">
        <v>26</v>
      </c>
      <c r="Q269" s="129" t="s">
        <v>26</v>
      </c>
      <c r="R269" s="129" t="s">
        <v>121</v>
      </c>
      <c r="S269" s="129" t="s">
        <v>26</v>
      </c>
      <c r="T269" s="129" t="s">
        <v>33</v>
      </c>
      <c r="U269" s="129" t="s">
        <v>26</v>
      </c>
    </row>
    <row r="270" spans="1:21" ht="30">
      <c r="A270" s="128">
        <v>833</v>
      </c>
      <c r="B270" s="129" t="s">
        <v>1100</v>
      </c>
      <c r="C270" s="129" t="s">
        <v>22</v>
      </c>
      <c r="D270" s="130">
        <v>39703</v>
      </c>
      <c r="E270" s="129" t="s">
        <v>435</v>
      </c>
      <c r="F270" s="129" t="s">
        <v>26</v>
      </c>
      <c r="G270" s="129" t="s">
        <v>33</v>
      </c>
      <c r="H270" s="129" t="s">
        <v>26</v>
      </c>
      <c r="I270" s="129" t="s">
        <v>1101</v>
      </c>
      <c r="J270" s="129" t="s">
        <v>26</v>
      </c>
      <c r="K270" s="129" t="s">
        <v>26</v>
      </c>
      <c r="L270" s="129" t="s">
        <v>26</v>
      </c>
      <c r="M270" s="129" t="s">
        <v>1102</v>
      </c>
      <c r="N270" s="129" t="s">
        <v>64</v>
      </c>
      <c r="O270" s="129" t="s">
        <v>26</v>
      </c>
      <c r="P270" s="129" t="s">
        <v>54</v>
      </c>
      <c r="Q270" s="129" t="s">
        <v>65</v>
      </c>
      <c r="R270" s="129" t="s">
        <v>42</v>
      </c>
      <c r="S270" s="129" t="s">
        <v>1029</v>
      </c>
      <c r="T270" s="129" t="s">
        <v>33</v>
      </c>
      <c r="U270" s="129" t="s">
        <v>26</v>
      </c>
    </row>
    <row r="271" spans="1:21" ht="30">
      <c r="A271" s="128">
        <v>835</v>
      </c>
      <c r="B271" s="129" t="s">
        <v>1104</v>
      </c>
      <c r="C271" s="129" t="s">
        <v>22</v>
      </c>
      <c r="D271" s="130">
        <v>39625</v>
      </c>
      <c r="E271" s="129" t="s">
        <v>435</v>
      </c>
      <c r="F271" s="129" t="s">
        <v>552</v>
      </c>
      <c r="G271" s="129" t="s">
        <v>33</v>
      </c>
      <c r="H271" s="129" t="s">
        <v>26</v>
      </c>
      <c r="I271" s="129" t="s">
        <v>1105</v>
      </c>
      <c r="J271" s="129" t="s">
        <v>1106</v>
      </c>
      <c r="K271" s="129" t="s">
        <v>1107</v>
      </c>
      <c r="L271" s="129" t="s">
        <v>870</v>
      </c>
      <c r="M271" s="129" t="s">
        <v>197</v>
      </c>
      <c r="N271" s="129" t="s">
        <v>99</v>
      </c>
      <c r="O271" s="129" t="s">
        <v>26</v>
      </c>
      <c r="P271" s="129" t="s">
        <v>116</v>
      </c>
      <c r="Q271" s="129" t="s">
        <v>26</v>
      </c>
      <c r="R271" s="129" t="s">
        <v>42</v>
      </c>
      <c r="S271" s="129" t="s">
        <v>26</v>
      </c>
      <c r="T271" s="129" t="s">
        <v>33</v>
      </c>
      <c r="U271" s="129" t="s">
        <v>26</v>
      </c>
    </row>
    <row r="272" spans="1:21" ht="45">
      <c r="A272" s="128">
        <v>836</v>
      </c>
      <c r="B272" s="129" t="s">
        <v>1108</v>
      </c>
      <c r="C272" s="129" t="s">
        <v>22</v>
      </c>
      <c r="D272" s="130">
        <v>39824</v>
      </c>
      <c r="E272" s="129" t="s">
        <v>435</v>
      </c>
      <c r="F272" s="129" t="s">
        <v>1109</v>
      </c>
      <c r="G272" s="129" t="s">
        <v>33</v>
      </c>
      <c r="H272" s="129" t="s">
        <v>1110</v>
      </c>
      <c r="I272" s="129" t="s">
        <v>1110</v>
      </c>
      <c r="J272" s="129" t="s">
        <v>26</v>
      </c>
      <c r="K272" s="129" t="s">
        <v>26</v>
      </c>
      <c r="L272" s="129" t="s">
        <v>128</v>
      </c>
      <c r="M272" s="129" t="s">
        <v>1102</v>
      </c>
      <c r="N272" s="129" t="s">
        <v>64</v>
      </c>
      <c r="O272" s="129" t="s">
        <v>26</v>
      </c>
      <c r="P272" s="129" t="s">
        <v>65</v>
      </c>
      <c r="Q272" s="129" t="s">
        <v>41</v>
      </c>
      <c r="R272" s="129" t="s">
        <v>42</v>
      </c>
      <c r="S272" s="129" t="s">
        <v>1029</v>
      </c>
      <c r="T272" s="129" t="s">
        <v>33</v>
      </c>
      <c r="U272" s="129" t="s">
        <v>26</v>
      </c>
    </row>
    <row r="273" spans="1:21" ht="45">
      <c r="A273" s="128">
        <v>837</v>
      </c>
      <c r="B273" s="129" t="s">
        <v>1111</v>
      </c>
      <c r="C273" s="129" t="s">
        <v>22</v>
      </c>
      <c r="D273" s="130">
        <v>39658</v>
      </c>
      <c r="E273" s="129" t="s">
        <v>435</v>
      </c>
      <c r="F273" s="129" t="s">
        <v>26</v>
      </c>
      <c r="G273" s="129" t="s">
        <v>33</v>
      </c>
      <c r="H273" s="129" t="s">
        <v>26</v>
      </c>
      <c r="I273" s="129" t="s">
        <v>1112</v>
      </c>
      <c r="J273" s="129" t="s">
        <v>26</v>
      </c>
      <c r="K273" s="129" t="s">
        <v>26</v>
      </c>
      <c r="L273" s="129" t="s">
        <v>26</v>
      </c>
      <c r="M273" s="129" t="s">
        <v>86</v>
      </c>
      <c r="N273" s="129" t="s">
        <v>1113</v>
      </c>
      <c r="O273" s="129" t="s">
        <v>231</v>
      </c>
      <c r="P273" s="129" t="s">
        <v>26</v>
      </c>
      <c r="Q273" s="129" t="s">
        <v>26</v>
      </c>
      <c r="R273" s="129" t="s">
        <v>42</v>
      </c>
      <c r="S273" s="129" t="s">
        <v>1114</v>
      </c>
      <c r="T273" s="129" t="s">
        <v>33</v>
      </c>
      <c r="U273" s="129" t="s">
        <v>26</v>
      </c>
    </row>
    <row r="274" spans="1:21" ht="30">
      <c r="A274" s="128">
        <v>838</v>
      </c>
      <c r="B274" s="129" t="s">
        <v>1650</v>
      </c>
      <c r="C274" s="129" t="s">
        <v>22</v>
      </c>
      <c r="D274" s="130">
        <v>40065</v>
      </c>
      <c r="E274" s="129" t="s">
        <v>435</v>
      </c>
      <c r="F274" s="129" t="s">
        <v>336</v>
      </c>
      <c r="G274" s="129" t="s">
        <v>33</v>
      </c>
      <c r="H274" s="129" t="s">
        <v>26</v>
      </c>
      <c r="I274" s="129" t="s">
        <v>1115</v>
      </c>
      <c r="J274" s="129" t="s">
        <v>1116</v>
      </c>
      <c r="K274" s="129" t="s">
        <v>26</v>
      </c>
      <c r="L274" s="129" t="s">
        <v>128</v>
      </c>
      <c r="M274" s="129" t="s">
        <v>86</v>
      </c>
      <c r="N274" s="129" t="s">
        <v>341</v>
      </c>
      <c r="O274" s="129" t="s">
        <v>64</v>
      </c>
      <c r="P274" s="129" t="s">
        <v>41</v>
      </c>
      <c r="Q274" s="129" t="s">
        <v>41</v>
      </c>
      <c r="R274" s="129" t="s">
        <v>42</v>
      </c>
      <c r="S274" s="129" t="s">
        <v>26</v>
      </c>
      <c r="T274" s="129" t="s">
        <v>33</v>
      </c>
      <c r="U274" s="129" t="s">
        <v>26</v>
      </c>
    </row>
    <row r="275" spans="1:21" ht="30">
      <c r="A275" s="128">
        <v>839</v>
      </c>
      <c r="B275" s="129" t="s">
        <v>1117</v>
      </c>
      <c r="C275" s="129" t="s">
        <v>22</v>
      </c>
      <c r="D275" s="130">
        <v>39739</v>
      </c>
      <c r="E275" s="129" t="s">
        <v>435</v>
      </c>
      <c r="F275" s="129" t="s">
        <v>109</v>
      </c>
      <c r="G275" s="129" t="s">
        <v>33</v>
      </c>
      <c r="H275" s="129" t="s">
        <v>26</v>
      </c>
      <c r="I275" s="129" t="s">
        <v>1118</v>
      </c>
      <c r="J275" s="129" t="s">
        <v>26</v>
      </c>
      <c r="K275" s="129" t="s">
        <v>26</v>
      </c>
      <c r="L275" s="129" t="s">
        <v>128</v>
      </c>
      <c r="M275" s="129" t="s">
        <v>41</v>
      </c>
      <c r="N275" s="129" t="s">
        <v>224</v>
      </c>
      <c r="O275" s="129" t="s">
        <v>64</v>
      </c>
      <c r="P275" s="129" t="s">
        <v>70</v>
      </c>
      <c r="Q275" s="129" t="s">
        <v>114</v>
      </c>
      <c r="R275" s="129" t="s">
        <v>42</v>
      </c>
      <c r="S275" s="129" t="s">
        <v>225</v>
      </c>
      <c r="T275" s="129" t="s">
        <v>33</v>
      </c>
      <c r="U275" s="129" t="s">
        <v>26</v>
      </c>
    </row>
    <row r="276" spans="1:21" ht="30">
      <c r="A276" s="128">
        <v>840</v>
      </c>
      <c r="B276" s="129" t="s">
        <v>1119</v>
      </c>
      <c r="C276" s="129" t="s">
        <v>22</v>
      </c>
      <c r="D276" s="130">
        <v>39844</v>
      </c>
      <c r="E276" s="129" t="s">
        <v>435</v>
      </c>
      <c r="F276" s="129" t="s">
        <v>1120</v>
      </c>
      <c r="G276" s="129" t="s">
        <v>33</v>
      </c>
      <c r="H276" s="129" t="s">
        <v>26</v>
      </c>
      <c r="I276" s="129" t="s">
        <v>1121</v>
      </c>
      <c r="J276" s="129" t="s">
        <v>1122</v>
      </c>
      <c r="K276" s="129" t="s">
        <v>1123</v>
      </c>
      <c r="L276" s="129" t="s">
        <v>870</v>
      </c>
      <c r="M276" s="129" t="s">
        <v>1124</v>
      </c>
      <c r="N276" s="129" t="s">
        <v>64</v>
      </c>
      <c r="O276" s="129" t="s">
        <v>26</v>
      </c>
      <c r="P276" s="129" t="s">
        <v>50</v>
      </c>
      <c r="Q276" s="129" t="s">
        <v>604</v>
      </c>
      <c r="R276" s="129" t="s">
        <v>42</v>
      </c>
      <c r="S276" s="129" t="s">
        <v>1125</v>
      </c>
      <c r="T276" s="129" t="s">
        <v>33</v>
      </c>
      <c r="U276" s="129" t="s">
        <v>26</v>
      </c>
    </row>
    <row r="277" spans="1:21" ht="30">
      <c r="A277" s="128">
        <v>841</v>
      </c>
      <c r="B277" s="129" t="s">
        <v>1126</v>
      </c>
      <c r="C277" s="129" t="s">
        <v>22</v>
      </c>
      <c r="D277" s="130">
        <v>40170</v>
      </c>
      <c r="E277" s="129" t="s">
        <v>435</v>
      </c>
      <c r="F277" s="129" t="s">
        <v>26</v>
      </c>
      <c r="G277" s="129" t="s">
        <v>33</v>
      </c>
      <c r="H277" s="129" t="s">
        <v>26</v>
      </c>
      <c r="I277" s="129" t="s">
        <v>1127</v>
      </c>
      <c r="J277" s="129" t="s">
        <v>26</v>
      </c>
      <c r="K277" s="129" t="s">
        <v>26</v>
      </c>
      <c r="L277" s="129" t="s">
        <v>26</v>
      </c>
      <c r="M277" s="129" t="s">
        <v>65</v>
      </c>
      <c r="N277" s="129" t="s">
        <v>188</v>
      </c>
      <c r="O277" s="129" t="s">
        <v>26</v>
      </c>
      <c r="P277" s="129" t="s">
        <v>26</v>
      </c>
      <c r="Q277" s="129" t="s">
        <v>26</v>
      </c>
      <c r="R277" s="129" t="s">
        <v>42</v>
      </c>
      <c r="S277" s="129" t="s">
        <v>1128</v>
      </c>
      <c r="T277" s="129" t="s">
        <v>33</v>
      </c>
      <c r="U277" s="129" t="s">
        <v>26</v>
      </c>
    </row>
    <row r="278" spans="1:21" ht="135">
      <c r="A278" s="128">
        <v>842</v>
      </c>
      <c r="B278" s="129" t="s">
        <v>1129</v>
      </c>
      <c r="C278" s="129" t="s">
        <v>22</v>
      </c>
      <c r="D278" s="130">
        <v>39710</v>
      </c>
      <c r="E278" s="129" t="s">
        <v>435</v>
      </c>
      <c r="F278" s="129" t="s">
        <v>26</v>
      </c>
      <c r="G278" s="129" t="s">
        <v>33</v>
      </c>
      <c r="H278" s="129" t="s">
        <v>26</v>
      </c>
      <c r="I278" s="129" t="s">
        <v>1130</v>
      </c>
      <c r="J278" s="129" t="s">
        <v>26</v>
      </c>
      <c r="K278" s="129" t="s">
        <v>26</v>
      </c>
      <c r="L278" s="129" t="s">
        <v>26</v>
      </c>
      <c r="M278" s="129" t="s">
        <v>427</v>
      </c>
      <c r="N278" s="129" t="s">
        <v>1131</v>
      </c>
      <c r="O278" s="129" t="s">
        <v>26</v>
      </c>
      <c r="P278" s="129" t="s">
        <v>142</v>
      </c>
      <c r="Q278" s="129" t="s">
        <v>26</v>
      </c>
      <c r="R278" s="129" t="s">
        <v>42</v>
      </c>
      <c r="S278" s="129" t="s">
        <v>26</v>
      </c>
      <c r="T278" s="129" t="s">
        <v>33</v>
      </c>
      <c r="U278" s="129" t="s">
        <v>26</v>
      </c>
    </row>
    <row r="279" spans="1:21" ht="30">
      <c r="A279" s="128">
        <v>843</v>
      </c>
      <c r="B279" s="129" t="s">
        <v>1668</v>
      </c>
      <c r="C279" s="129" t="s">
        <v>22</v>
      </c>
      <c r="D279" s="130">
        <v>0</v>
      </c>
      <c r="E279" s="129" t="s">
        <v>435</v>
      </c>
      <c r="F279" s="129" t="s">
        <v>26</v>
      </c>
      <c r="G279" s="129" t="s">
        <v>33</v>
      </c>
      <c r="H279" s="129" t="s">
        <v>26</v>
      </c>
      <c r="I279" s="129" t="s">
        <v>1132</v>
      </c>
      <c r="J279" s="129" t="s">
        <v>26</v>
      </c>
      <c r="K279" s="129" t="s">
        <v>26</v>
      </c>
      <c r="L279" s="129" t="s">
        <v>26</v>
      </c>
      <c r="M279" s="129" t="s">
        <v>1133</v>
      </c>
      <c r="N279" s="129" t="s">
        <v>64</v>
      </c>
      <c r="O279" s="129" t="s">
        <v>26</v>
      </c>
      <c r="P279" s="129" t="s">
        <v>53</v>
      </c>
      <c r="Q279" s="129" t="s">
        <v>50</v>
      </c>
      <c r="R279" s="129" t="s">
        <v>42</v>
      </c>
      <c r="S279" s="129" t="s">
        <v>1134</v>
      </c>
      <c r="T279" s="129" t="s">
        <v>33</v>
      </c>
      <c r="U279" s="129" t="s">
        <v>26</v>
      </c>
    </row>
    <row r="280" spans="1:21" ht="135">
      <c r="A280" s="128">
        <v>844</v>
      </c>
      <c r="B280" s="129" t="s">
        <v>1135</v>
      </c>
      <c r="C280" s="129" t="s">
        <v>22</v>
      </c>
      <c r="D280" s="130">
        <v>44008</v>
      </c>
      <c r="E280" s="129" t="s">
        <v>435</v>
      </c>
      <c r="F280" s="129" t="s">
        <v>26</v>
      </c>
      <c r="G280" s="129" t="s">
        <v>33</v>
      </c>
      <c r="H280" s="129" t="s">
        <v>26</v>
      </c>
      <c r="I280" s="129" t="s">
        <v>1136</v>
      </c>
      <c r="J280" s="129" t="s">
        <v>26</v>
      </c>
      <c r="K280" s="129" t="s">
        <v>26</v>
      </c>
      <c r="L280" s="129" t="s">
        <v>26</v>
      </c>
      <c r="M280" s="129" t="s">
        <v>26</v>
      </c>
      <c r="N280" s="129" t="s">
        <v>1137</v>
      </c>
      <c r="O280" s="129" t="s">
        <v>26</v>
      </c>
      <c r="P280" s="129" t="s">
        <v>26</v>
      </c>
      <c r="Q280" s="129" t="s">
        <v>1138</v>
      </c>
      <c r="R280" s="129" t="s">
        <v>42</v>
      </c>
      <c r="S280" s="129" t="s">
        <v>26</v>
      </c>
      <c r="T280" s="129" t="s">
        <v>33</v>
      </c>
      <c r="U280" s="129" t="s">
        <v>26</v>
      </c>
    </row>
    <row r="281" spans="1:21" ht="45">
      <c r="A281" s="128">
        <v>845</v>
      </c>
      <c r="B281" s="129" t="s">
        <v>1669</v>
      </c>
      <c r="C281" s="129" t="s">
        <v>22</v>
      </c>
      <c r="D281" s="130">
        <v>40060</v>
      </c>
      <c r="E281" s="129" t="s">
        <v>435</v>
      </c>
      <c r="F281" s="129" t="s">
        <v>26</v>
      </c>
      <c r="G281" s="129" t="s">
        <v>33</v>
      </c>
      <c r="H281" s="129" t="s">
        <v>26</v>
      </c>
      <c r="I281" s="129" t="s">
        <v>1088</v>
      </c>
      <c r="J281" s="129" t="s">
        <v>26</v>
      </c>
      <c r="K281" s="129" t="s">
        <v>26</v>
      </c>
      <c r="L281" s="129" t="s">
        <v>26</v>
      </c>
      <c r="M281" s="129" t="s">
        <v>262</v>
      </c>
      <c r="N281" s="129" t="s">
        <v>224</v>
      </c>
      <c r="O281" s="129" t="s">
        <v>64</v>
      </c>
      <c r="P281" s="129" t="s">
        <v>54</v>
      </c>
      <c r="Q281" s="129" t="s">
        <v>26</v>
      </c>
      <c r="R281" s="129" t="s">
        <v>42</v>
      </c>
      <c r="S281" s="129" t="s">
        <v>26</v>
      </c>
      <c r="T281" s="129" t="s">
        <v>33</v>
      </c>
      <c r="U281" s="129" t="s">
        <v>26</v>
      </c>
    </row>
    <row r="282" spans="1:21" ht="30">
      <c r="A282" s="128">
        <v>846</v>
      </c>
      <c r="B282" s="129" t="s">
        <v>1139</v>
      </c>
      <c r="C282" s="129" t="s">
        <v>22</v>
      </c>
      <c r="D282" s="130">
        <v>39668</v>
      </c>
      <c r="E282" s="129" t="s">
        <v>435</v>
      </c>
      <c r="F282" s="129" t="s">
        <v>1140</v>
      </c>
      <c r="G282" s="129" t="s">
        <v>33</v>
      </c>
      <c r="H282" s="129" t="s">
        <v>26</v>
      </c>
      <c r="I282" s="129" t="s">
        <v>1141</v>
      </c>
      <c r="J282" s="129" t="s">
        <v>1142</v>
      </c>
      <c r="K282" s="129" t="s">
        <v>1143</v>
      </c>
      <c r="L282" s="129" t="s">
        <v>128</v>
      </c>
      <c r="M282" s="129" t="s">
        <v>38</v>
      </c>
      <c r="N282" s="129" t="s">
        <v>58</v>
      </c>
      <c r="O282" s="129" t="s">
        <v>64</v>
      </c>
      <c r="P282" s="129" t="s">
        <v>53</v>
      </c>
      <c r="Q282" s="129" t="s">
        <v>86</v>
      </c>
      <c r="R282" s="129" t="s">
        <v>42</v>
      </c>
      <c r="S282" s="129" t="s">
        <v>59</v>
      </c>
      <c r="T282" s="129" t="s">
        <v>33</v>
      </c>
      <c r="U282" s="129" t="s">
        <v>26</v>
      </c>
    </row>
    <row r="283" spans="1:21" ht="30">
      <c r="A283" s="128">
        <v>847</v>
      </c>
      <c r="B283" s="129" t="s">
        <v>1144</v>
      </c>
      <c r="C283" s="129" t="s">
        <v>22</v>
      </c>
      <c r="D283" s="130">
        <v>39825</v>
      </c>
      <c r="E283" s="129" t="s">
        <v>435</v>
      </c>
      <c r="F283" s="129" t="s">
        <v>209</v>
      </c>
      <c r="G283" s="129" t="s">
        <v>33</v>
      </c>
      <c r="H283" s="129" t="s">
        <v>26</v>
      </c>
      <c r="I283" s="129" t="s">
        <v>1145</v>
      </c>
      <c r="J283" s="129" t="s">
        <v>1146</v>
      </c>
      <c r="K283" s="129" t="s">
        <v>1147</v>
      </c>
      <c r="L283" s="129" t="s">
        <v>49</v>
      </c>
      <c r="M283" s="129" t="s">
        <v>104</v>
      </c>
      <c r="N283" s="129" t="s">
        <v>224</v>
      </c>
      <c r="O283" s="129" t="s">
        <v>26</v>
      </c>
      <c r="P283" s="129" t="s">
        <v>53</v>
      </c>
      <c r="Q283" s="129" t="s">
        <v>54</v>
      </c>
      <c r="R283" s="129" t="s">
        <v>42</v>
      </c>
      <c r="S283" s="129" t="s">
        <v>1148</v>
      </c>
      <c r="T283" s="129" t="s">
        <v>33</v>
      </c>
      <c r="U283" s="129" t="s">
        <v>26</v>
      </c>
    </row>
    <row r="284" spans="1:21" ht="30">
      <c r="A284" s="128">
        <v>848</v>
      </c>
      <c r="B284" s="129" t="s">
        <v>1149</v>
      </c>
      <c r="C284" s="129" t="s">
        <v>22</v>
      </c>
      <c r="D284" s="130">
        <v>39962</v>
      </c>
      <c r="E284" s="129" t="s">
        <v>435</v>
      </c>
      <c r="F284" s="129" t="s">
        <v>370</v>
      </c>
      <c r="G284" s="129" t="s">
        <v>33</v>
      </c>
      <c r="H284" s="129" t="s">
        <v>26</v>
      </c>
      <c r="I284" s="129" t="s">
        <v>1150</v>
      </c>
      <c r="J284" s="129" t="s">
        <v>1151</v>
      </c>
      <c r="K284" s="129" t="s">
        <v>1152</v>
      </c>
      <c r="L284" s="129" t="s">
        <v>26</v>
      </c>
      <c r="M284" s="129" t="s">
        <v>106</v>
      </c>
      <c r="N284" s="129" t="s">
        <v>75</v>
      </c>
      <c r="O284" s="129" t="s">
        <v>26</v>
      </c>
      <c r="P284" s="129" t="s">
        <v>65</v>
      </c>
      <c r="Q284" s="129" t="s">
        <v>65</v>
      </c>
      <c r="R284" s="129" t="s">
        <v>42</v>
      </c>
      <c r="S284" s="129" t="s">
        <v>1153</v>
      </c>
      <c r="T284" s="129" t="s">
        <v>33</v>
      </c>
      <c r="U284" s="129" t="s">
        <v>26</v>
      </c>
    </row>
    <row r="285" spans="1:21" ht="45">
      <c r="A285" s="128">
        <v>849</v>
      </c>
      <c r="B285" s="129" t="s">
        <v>1154</v>
      </c>
      <c r="C285" s="129" t="s">
        <v>22</v>
      </c>
      <c r="D285" s="130">
        <v>39929</v>
      </c>
      <c r="E285" s="129" t="s">
        <v>435</v>
      </c>
      <c r="F285" s="129" t="s">
        <v>370</v>
      </c>
      <c r="G285" s="129" t="s">
        <v>33</v>
      </c>
      <c r="H285" s="129" t="s">
        <v>26</v>
      </c>
      <c r="I285" s="129" t="s">
        <v>1155</v>
      </c>
      <c r="J285" s="129" t="s">
        <v>1156</v>
      </c>
      <c r="K285" s="129" t="s">
        <v>1157</v>
      </c>
      <c r="L285" s="129" t="s">
        <v>68</v>
      </c>
      <c r="M285" s="129" t="s">
        <v>86</v>
      </c>
      <c r="N285" s="129" t="s">
        <v>161</v>
      </c>
      <c r="O285" s="129" t="s">
        <v>64</v>
      </c>
      <c r="P285" s="129" t="s">
        <v>41</v>
      </c>
      <c r="Q285" s="129" t="s">
        <v>83</v>
      </c>
      <c r="R285" s="129" t="s">
        <v>42</v>
      </c>
      <c r="S285" s="129" t="s">
        <v>1158</v>
      </c>
      <c r="T285" s="129" t="s">
        <v>33</v>
      </c>
      <c r="U285" s="129" t="s">
        <v>1159</v>
      </c>
    </row>
    <row r="286" spans="1:21" ht="60">
      <c r="A286" s="128">
        <v>850</v>
      </c>
      <c r="B286" s="129" t="s">
        <v>1160</v>
      </c>
      <c r="C286" s="129" t="s">
        <v>22</v>
      </c>
      <c r="D286" s="130">
        <v>40068</v>
      </c>
      <c r="E286" s="129" t="s">
        <v>435</v>
      </c>
      <c r="F286" s="129" t="s">
        <v>370</v>
      </c>
      <c r="G286" s="129" t="s">
        <v>33</v>
      </c>
      <c r="H286" s="129" t="s">
        <v>26</v>
      </c>
      <c r="I286" s="129" t="s">
        <v>1161</v>
      </c>
      <c r="J286" s="129" t="s">
        <v>26</v>
      </c>
      <c r="K286" s="129" t="s">
        <v>1162</v>
      </c>
      <c r="L286" s="129" t="s">
        <v>1163</v>
      </c>
      <c r="M286" s="129" t="s">
        <v>325</v>
      </c>
      <c r="N286" s="129" t="s">
        <v>130</v>
      </c>
      <c r="O286" s="129" t="s">
        <v>26</v>
      </c>
      <c r="P286" s="129" t="s">
        <v>41</v>
      </c>
      <c r="Q286" s="129" t="s">
        <v>62</v>
      </c>
      <c r="R286" s="129" t="s">
        <v>42</v>
      </c>
      <c r="S286" s="129" t="s">
        <v>1164</v>
      </c>
      <c r="T286" s="129" t="s">
        <v>33</v>
      </c>
      <c r="U286" s="129" t="s">
        <v>26</v>
      </c>
    </row>
    <row r="287" spans="1:21" ht="30">
      <c r="A287" s="128">
        <v>851</v>
      </c>
      <c r="B287" s="129" t="s">
        <v>1165</v>
      </c>
      <c r="C287" s="129" t="s">
        <v>22</v>
      </c>
      <c r="D287" s="130">
        <v>40031</v>
      </c>
      <c r="E287" s="129" t="s">
        <v>435</v>
      </c>
      <c r="F287" s="129" t="s">
        <v>26</v>
      </c>
      <c r="G287" s="129" t="s">
        <v>33</v>
      </c>
      <c r="H287" s="129" t="s">
        <v>26</v>
      </c>
      <c r="I287" s="129" t="s">
        <v>1166</v>
      </c>
      <c r="J287" s="129" t="s">
        <v>26</v>
      </c>
      <c r="K287" s="129" t="s">
        <v>26</v>
      </c>
      <c r="L287" s="129" t="s">
        <v>26</v>
      </c>
      <c r="M287" s="129" t="s">
        <v>1167</v>
      </c>
      <c r="N287" s="129" t="s">
        <v>64</v>
      </c>
      <c r="O287" s="129" t="s">
        <v>26</v>
      </c>
      <c r="P287" s="129" t="s">
        <v>116</v>
      </c>
      <c r="Q287" s="129" t="s">
        <v>70</v>
      </c>
      <c r="R287" s="129" t="s">
        <v>42</v>
      </c>
      <c r="S287" s="129" t="s">
        <v>1168</v>
      </c>
      <c r="T287" s="129" t="s">
        <v>33</v>
      </c>
      <c r="U287" s="129" t="s">
        <v>1169</v>
      </c>
    </row>
    <row r="288" spans="1:21" ht="30">
      <c r="A288" s="128">
        <v>853</v>
      </c>
      <c r="B288" s="129" t="s">
        <v>1170</v>
      </c>
      <c r="C288" s="129" t="s">
        <v>22</v>
      </c>
      <c r="D288" s="130">
        <v>39516</v>
      </c>
      <c r="E288" s="129" t="s">
        <v>435</v>
      </c>
      <c r="F288" s="129" t="s">
        <v>26</v>
      </c>
      <c r="G288" s="129" t="s">
        <v>33</v>
      </c>
      <c r="H288" s="129" t="s">
        <v>26</v>
      </c>
      <c r="I288" s="129" t="s">
        <v>1171</v>
      </c>
      <c r="J288" s="129" t="s">
        <v>26</v>
      </c>
      <c r="K288" s="129" t="s">
        <v>26</v>
      </c>
      <c r="L288" s="129" t="s">
        <v>26</v>
      </c>
      <c r="M288" s="129" t="s">
        <v>340</v>
      </c>
      <c r="N288" s="129" t="s">
        <v>52</v>
      </c>
      <c r="O288" s="129" t="s">
        <v>26</v>
      </c>
      <c r="P288" s="129" t="s">
        <v>54</v>
      </c>
      <c r="Q288" s="129" t="s">
        <v>1172</v>
      </c>
      <c r="R288" s="129" t="s">
        <v>42</v>
      </c>
      <c r="S288" s="129" t="s">
        <v>26</v>
      </c>
      <c r="T288" s="129" t="s">
        <v>33</v>
      </c>
      <c r="U288" s="129" t="s">
        <v>26</v>
      </c>
    </row>
    <row r="289" spans="1:21" ht="30">
      <c r="A289" s="128">
        <v>854</v>
      </c>
      <c r="B289" s="129" t="s">
        <v>1173</v>
      </c>
      <c r="C289" s="129" t="s">
        <v>22</v>
      </c>
      <c r="D289" s="130">
        <v>39590</v>
      </c>
      <c r="E289" s="129" t="s">
        <v>435</v>
      </c>
      <c r="F289" s="129" t="s">
        <v>26</v>
      </c>
      <c r="G289" s="129" t="s">
        <v>33</v>
      </c>
      <c r="H289" s="129" t="s">
        <v>26</v>
      </c>
      <c r="I289" s="129" t="s">
        <v>1174</v>
      </c>
      <c r="J289" s="129" t="s">
        <v>26</v>
      </c>
      <c r="K289" s="129" t="s">
        <v>26</v>
      </c>
      <c r="L289" s="129" t="s">
        <v>26</v>
      </c>
      <c r="M289" s="129" t="s">
        <v>50</v>
      </c>
      <c r="N289" s="129" t="s">
        <v>1175</v>
      </c>
      <c r="O289" s="129" t="s">
        <v>64</v>
      </c>
      <c r="P289" s="129" t="s">
        <v>65</v>
      </c>
      <c r="Q289" s="129" t="s">
        <v>38</v>
      </c>
      <c r="R289" s="129" t="s">
        <v>42</v>
      </c>
      <c r="S289" s="129" t="s">
        <v>760</v>
      </c>
      <c r="T289" s="129" t="s">
        <v>33</v>
      </c>
      <c r="U289" s="129" t="s">
        <v>26</v>
      </c>
    </row>
    <row r="290" spans="1:21" ht="60">
      <c r="A290" s="128">
        <v>855</v>
      </c>
      <c r="B290" s="129" t="s">
        <v>1176</v>
      </c>
      <c r="C290" s="129" t="s">
        <v>22</v>
      </c>
      <c r="D290" s="130">
        <v>39655</v>
      </c>
      <c r="E290" s="129" t="s">
        <v>435</v>
      </c>
      <c r="F290" s="129" t="s">
        <v>1630</v>
      </c>
      <c r="G290" s="129" t="s">
        <v>33</v>
      </c>
      <c r="H290" s="129" t="s">
        <v>26</v>
      </c>
      <c r="I290" s="129" t="s">
        <v>1631</v>
      </c>
      <c r="J290" s="129" t="s">
        <v>1632</v>
      </c>
      <c r="K290" s="129" t="s">
        <v>1633</v>
      </c>
      <c r="L290" s="129" t="s">
        <v>80</v>
      </c>
      <c r="M290" s="129" t="s">
        <v>274</v>
      </c>
      <c r="N290" s="129" t="s">
        <v>224</v>
      </c>
      <c r="O290" s="129" t="s">
        <v>26</v>
      </c>
      <c r="P290" s="129" t="s">
        <v>86</v>
      </c>
      <c r="Q290" s="129" t="s">
        <v>263</v>
      </c>
      <c r="R290" s="129" t="s">
        <v>42</v>
      </c>
      <c r="S290" s="129" t="s">
        <v>1177</v>
      </c>
      <c r="T290" s="129" t="s">
        <v>33</v>
      </c>
      <c r="U290" s="129" t="s">
        <v>1178</v>
      </c>
    </row>
    <row r="291" spans="1:21" ht="45">
      <c r="A291" s="128">
        <v>856</v>
      </c>
      <c r="B291" s="129" t="s">
        <v>1179</v>
      </c>
      <c r="C291" s="129" t="s">
        <v>22</v>
      </c>
      <c r="D291" s="130">
        <v>39620</v>
      </c>
      <c r="E291" s="129" t="s">
        <v>435</v>
      </c>
      <c r="F291" s="129" t="s">
        <v>45</v>
      </c>
      <c r="G291" s="129" t="s">
        <v>25</v>
      </c>
      <c r="H291" s="129" t="s">
        <v>26</v>
      </c>
      <c r="I291" s="129" t="s">
        <v>1180</v>
      </c>
      <c r="J291" s="129" t="s">
        <v>47</v>
      </c>
      <c r="K291" s="129" t="s">
        <v>48</v>
      </c>
      <c r="L291" s="129" t="s">
        <v>49</v>
      </c>
      <c r="M291" s="129" t="s">
        <v>50</v>
      </c>
      <c r="N291" s="129" t="s">
        <v>51</v>
      </c>
      <c r="O291" s="129" t="s">
        <v>52</v>
      </c>
      <c r="P291" s="129" t="s">
        <v>53</v>
      </c>
      <c r="Q291" s="129" t="s">
        <v>54</v>
      </c>
      <c r="R291" s="129" t="s">
        <v>42</v>
      </c>
      <c r="S291" s="129" t="s">
        <v>408</v>
      </c>
      <c r="T291" s="129" t="s">
        <v>33</v>
      </c>
      <c r="U291" s="129" t="s">
        <v>26</v>
      </c>
    </row>
    <row r="292" spans="1:21" ht="45">
      <c r="A292" s="128">
        <v>859</v>
      </c>
      <c r="B292" s="129" t="s">
        <v>1355</v>
      </c>
      <c r="C292" s="129" t="s">
        <v>22</v>
      </c>
      <c r="D292" s="130">
        <v>39779</v>
      </c>
      <c r="E292" s="129" t="s">
        <v>435</v>
      </c>
      <c r="F292" s="129" t="s">
        <v>209</v>
      </c>
      <c r="G292" s="129" t="s">
        <v>33</v>
      </c>
      <c r="H292" s="129" t="s">
        <v>26</v>
      </c>
      <c r="I292" s="129" t="s">
        <v>1356</v>
      </c>
      <c r="J292" s="129" t="s">
        <v>1357</v>
      </c>
      <c r="K292" s="129" t="s">
        <v>1358</v>
      </c>
      <c r="L292" s="129" t="s">
        <v>49</v>
      </c>
      <c r="M292" s="129" t="s">
        <v>50</v>
      </c>
      <c r="N292" s="129" t="s">
        <v>1263</v>
      </c>
      <c r="O292" s="129" t="s">
        <v>64</v>
      </c>
      <c r="P292" s="129" t="s">
        <v>54</v>
      </c>
      <c r="Q292" s="129" t="s">
        <v>116</v>
      </c>
      <c r="R292" s="129" t="s">
        <v>42</v>
      </c>
      <c r="S292" s="129" t="s">
        <v>1359</v>
      </c>
      <c r="T292" s="129" t="s">
        <v>33</v>
      </c>
      <c r="U292" s="129" t="s">
        <v>26</v>
      </c>
    </row>
    <row r="293" spans="1:21" ht="45">
      <c r="A293" s="128">
        <v>860</v>
      </c>
      <c r="B293" s="129" t="s">
        <v>1181</v>
      </c>
      <c r="C293" s="129" t="s">
        <v>22</v>
      </c>
      <c r="D293" s="130">
        <v>39862</v>
      </c>
      <c r="E293" s="129" t="s">
        <v>435</v>
      </c>
      <c r="F293" s="129" t="s">
        <v>26</v>
      </c>
      <c r="G293" s="129" t="s">
        <v>33</v>
      </c>
      <c r="H293" s="129" t="s">
        <v>26</v>
      </c>
      <c r="I293" s="129" t="s">
        <v>1182</v>
      </c>
      <c r="J293" s="129" t="s">
        <v>26</v>
      </c>
      <c r="K293" s="129" t="s">
        <v>26</v>
      </c>
      <c r="L293" s="129" t="s">
        <v>26</v>
      </c>
      <c r="M293" s="129" t="s">
        <v>1183</v>
      </c>
      <c r="N293" s="129" t="s">
        <v>321</v>
      </c>
      <c r="O293" s="129" t="s">
        <v>26</v>
      </c>
      <c r="P293" s="129" t="s">
        <v>26</v>
      </c>
      <c r="Q293" s="129" t="s">
        <v>26</v>
      </c>
      <c r="R293" s="129" t="s">
        <v>42</v>
      </c>
      <c r="S293" s="129" t="s">
        <v>1184</v>
      </c>
      <c r="T293" s="129" t="s">
        <v>33</v>
      </c>
      <c r="U293" s="129" t="s">
        <v>26</v>
      </c>
    </row>
    <row r="294" spans="1:21" ht="30">
      <c r="A294" s="128">
        <v>862</v>
      </c>
      <c r="B294" s="129" t="s">
        <v>1185</v>
      </c>
      <c r="C294" s="129" t="s">
        <v>22</v>
      </c>
      <c r="D294" s="130">
        <v>39441</v>
      </c>
      <c r="E294" s="129" t="s">
        <v>435</v>
      </c>
      <c r="F294" s="129" t="s">
        <v>370</v>
      </c>
      <c r="G294" s="129" t="s">
        <v>33</v>
      </c>
      <c r="H294" s="129" t="s">
        <v>26</v>
      </c>
      <c r="I294" s="129" t="s">
        <v>1186</v>
      </c>
      <c r="J294" s="129" t="s">
        <v>1187</v>
      </c>
      <c r="K294" s="129" t="s">
        <v>1188</v>
      </c>
      <c r="L294" s="129" t="s">
        <v>26</v>
      </c>
      <c r="M294" s="129" t="s">
        <v>106</v>
      </c>
      <c r="N294" s="129" t="s">
        <v>356</v>
      </c>
      <c r="O294" s="129" t="s">
        <v>26</v>
      </c>
      <c r="P294" s="129" t="s">
        <v>65</v>
      </c>
      <c r="Q294" s="129" t="s">
        <v>50</v>
      </c>
      <c r="R294" s="129" t="s">
        <v>42</v>
      </c>
      <c r="S294" s="129" t="s">
        <v>26</v>
      </c>
      <c r="T294" s="129" t="s">
        <v>33</v>
      </c>
      <c r="U294" s="129" t="s">
        <v>26</v>
      </c>
    </row>
    <row r="295" spans="1:21" ht="30">
      <c r="A295" s="128">
        <v>863</v>
      </c>
      <c r="B295" s="129" t="s">
        <v>1189</v>
      </c>
      <c r="C295" s="129" t="s">
        <v>22</v>
      </c>
      <c r="D295" s="130">
        <v>40150</v>
      </c>
      <c r="E295" s="129" t="s">
        <v>435</v>
      </c>
      <c r="F295" s="129" t="s">
        <v>26</v>
      </c>
      <c r="G295" s="129" t="s">
        <v>33</v>
      </c>
      <c r="H295" s="129" t="s">
        <v>26</v>
      </c>
      <c r="I295" s="129" t="s">
        <v>1190</v>
      </c>
      <c r="J295" s="129" t="s">
        <v>26</v>
      </c>
      <c r="K295" s="129" t="s">
        <v>26</v>
      </c>
      <c r="L295" s="129" t="s">
        <v>26</v>
      </c>
      <c r="M295" s="129" t="s">
        <v>104</v>
      </c>
      <c r="N295" s="129" t="s">
        <v>105</v>
      </c>
      <c r="O295" s="129" t="s">
        <v>26</v>
      </c>
      <c r="P295" s="129" t="s">
        <v>26</v>
      </c>
      <c r="Q295" s="129" t="s">
        <v>26</v>
      </c>
      <c r="R295" s="129" t="s">
        <v>42</v>
      </c>
      <c r="S295" s="129" t="s">
        <v>612</v>
      </c>
      <c r="T295" s="129" t="s">
        <v>33</v>
      </c>
      <c r="U295" s="129" t="s">
        <v>26</v>
      </c>
    </row>
    <row r="296" spans="1:21" ht="75">
      <c r="A296" s="128">
        <v>864</v>
      </c>
      <c r="B296" s="129" t="s">
        <v>1191</v>
      </c>
      <c r="C296" s="129" t="s">
        <v>22</v>
      </c>
      <c r="D296" s="130">
        <v>39989</v>
      </c>
      <c r="E296" s="129" t="s">
        <v>435</v>
      </c>
      <c r="F296" s="129" t="s">
        <v>26</v>
      </c>
      <c r="G296" s="129" t="s">
        <v>33</v>
      </c>
      <c r="H296" s="129" t="s">
        <v>26</v>
      </c>
      <c r="I296" s="129" t="s">
        <v>1192</v>
      </c>
      <c r="J296" s="129" t="s">
        <v>26</v>
      </c>
      <c r="K296" s="129" t="s">
        <v>26</v>
      </c>
      <c r="L296" s="129" t="s">
        <v>26</v>
      </c>
      <c r="M296" s="129" t="s">
        <v>114</v>
      </c>
      <c r="N296" s="129" t="s">
        <v>1193</v>
      </c>
      <c r="O296" s="129" t="s">
        <v>75</v>
      </c>
      <c r="P296" s="129" t="s">
        <v>26</v>
      </c>
      <c r="Q296" s="129" t="s">
        <v>26</v>
      </c>
      <c r="R296" s="129" t="s">
        <v>42</v>
      </c>
      <c r="S296" s="129" t="s">
        <v>1194</v>
      </c>
      <c r="T296" s="129" t="s">
        <v>33</v>
      </c>
      <c r="U296" s="129" t="s">
        <v>26</v>
      </c>
    </row>
    <row r="297" spans="1:21" ht="30">
      <c r="A297" s="128">
        <v>865</v>
      </c>
      <c r="B297" s="129" t="s">
        <v>1195</v>
      </c>
      <c r="C297" s="129" t="s">
        <v>22</v>
      </c>
      <c r="D297" s="130">
        <v>39401</v>
      </c>
      <c r="E297" s="129" t="s">
        <v>435</v>
      </c>
      <c r="F297" s="129" t="s">
        <v>52</v>
      </c>
      <c r="G297" s="129" t="s">
        <v>25</v>
      </c>
      <c r="H297" s="129" t="s">
        <v>26</v>
      </c>
      <c r="I297" s="129" t="s">
        <v>1196</v>
      </c>
      <c r="J297" s="129" t="s">
        <v>26</v>
      </c>
      <c r="K297" s="129" t="s">
        <v>1197</v>
      </c>
      <c r="L297" s="129" t="s">
        <v>49</v>
      </c>
      <c r="M297" s="129" t="s">
        <v>41</v>
      </c>
      <c r="N297" s="129" t="s">
        <v>1198</v>
      </c>
      <c r="O297" s="129" t="s">
        <v>52</v>
      </c>
      <c r="P297" s="129" t="s">
        <v>38</v>
      </c>
      <c r="Q297" s="129" t="s">
        <v>38</v>
      </c>
      <c r="R297" s="129" t="s">
        <v>42</v>
      </c>
      <c r="S297" s="129" t="s">
        <v>408</v>
      </c>
      <c r="T297" s="129" t="s">
        <v>33</v>
      </c>
      <c r="U297" s="129" t="s">
        <v>26</v>
      </c>
    </row>
    <row r="298" spans="1:21" ht="45">
      <c r="A298" s="128">
        <v>866</v>
      </c>
      <c r="B298" s="129" t="s">
        <v>1199</v>
      </c>
      <c r="C298" s="129" t="s">
        <v>22</v>
      </c>
      <c r="D298" s="130">
        <v>39874</v>
      </c>
      <c r="E298" s="129" t="s">
        <v>435</v>
      </c>
      <c r="F298" s="129" t="s">
        <v>209</v>
      </c>
      <c r="G298" s="129" t="s">
        <v>33</v>
      </c>
      <c r="H298" s="129" t="s">
        <v>1200</v>
      </c>
      <c r="I298" s="129" t="s">
        <v>1201</v>
      </c>
      <c r="J298" s="129" t="s">
        <v>1202</v>
      </c>
      <c r="K298" s="129" t="s">
        <v>1203</v>
      </c>
      <c r="L298" s="129" t="s">
        <v>1204</v>
      </c>
      <c r="M298" s="129" t="s">
        <v>41</v>
      </c>
      <c r="N298" s="129" t="s">
        <v>235</v>
      </c>
      <c r="O298" s="129" t="s">
        <v>26</v>
      </c>
      <c r="P298" s="129" t="s">
        <v>65</v>
      </c>
      <c r="Q298" s="129" t="s">
        <v>38</v>
      </c>
      <c r="R298" s="129" t="s">
        <v>26</v>
      </c>
      <c r="S298" s="129" t="s">
        <v>1056</v>
      </c>
      <c r="T298" s="129" t="s">
        <v>33</v>
      </c>
      <c r="U298" s="129" t="s">
        <v>26</v>
      </c>
    </row>
    <row r="299" spans="1:21" ht="30">
      <c r="A299" s="128">
        <v>867</v>
      </c>
      <c r="B299" s="129" t="s">
        <v>1205</v>
      </c>
      <c r="C299" s="129" t="s">
        <v>22</v>
      </c>
      <c r="D299" s="130">
        <v>39704</v>
      </c>
      <c r="E299" s="129" t="s">
        <v>435</v>
      </c>
      <c r="F299" s="129" t="s">
        <v>101</v>
      </c>
      <c r="G299" s="129" t="s">
        <v>33</v>
      </c>
      <c r="H299" s="129" t="s">
        <v>26</v>
      </c>
      <c r="I299" s="129" t="s">
        <v>1206</v>
      </c>
      <c r="J299" s="129" t="s">
        <v>26</v>
      </c>
      <c r="K299" s="129" t="s">
        <v>26</v>
      </c>
      <c r="L299" s="129" t="s">
        <v>1207</v>
      </c>
      <c r="M299" s="129" t="s">
        <v>809</v>
      </c>
      <c r="N299" s="129" t="s">
        <v>231</v>
      </c>
      <c r="O299" s="129" t="s">
        <v>26</v>
      </c>
      <c r="P299" s="129" t="s">
        <v>86</v>
      </c>
      <c r="Q299" s="129" t="s">
        <v>38</v>
      </c>
      <c r="R299" s="129" t="s">
        <v>42</v>
      </c>
      <c r="S299" s="129" t="s">
        <v>508</v>
      </c>
      <c r="T299" s="129" t="s">
        <v>33</v>
      </c>
      <c r="U299" s="129" t="s">
        <v>26</v>
      </c>
    </row>
    <row r="300" spans="1:21" ht="30">
      <c r="A300" s="128">
        <v>868</v>
      </c>
      <c r="B300" s="129" t="s">
        <v>1208</v>
      </c>
      <c r="C300" s="129" t="s">
        <v>22</v>
      </c>
      <c r="D300" s="130">
        <v>39993</v>
      </c>
      <c r="E300" s="129" t="s">
        <v>435</v>
      </c>
      <c r="F300" s="129" t="s">
        <v>370</v>
      </c>
      <c r="G300" s="129" t="s">
        <v>33</v>
      </c>
      <c r="H300" s="129" t="s">
        <v>26</v>
      </c>
      <c r="I300" s="129" t="s">
        <v>26</v>
      </c>
      <c r="J300" s="129" t="s">
        <v>26</v>
      </c>
      <c r="K300" s="129" t="s">
        <v>2097</v>
      </c>
      <c r="L300" s="129" t="s">
        <v>113</v>
      </c>
      <c r="M300" s="129" t="s">
        <v>1209</v>
      </c>
      <c r="N300" s="129" t="s">
        <v>452</v>
      </c>
      <c r="O300" s="129" t="s">
        <v>26</v>
      </c>
      <c r="P300" s="129" t="s">
        <v>1210</v>
      </c>
      <c r="Q300" s="129" t="s">
        <v>62</v>
      </c>
      <c r="R300" s="129" t="s">
        <v>42</v>
      </c>
      <c r="S300" s="129" t="s">
        <v>1211</v>
      </c>
      <c r="T300" s="129" t="s">
        <v>33</v>
      </c>
      <c r="U300" s="129" t="s">
        <v>26</v>
      </c>
    </row>
    <row r="301" spans="1:21" ht="45">
      <c r="A301" s="128">
        <v>869</v>
      </c>
      <c r="B301" s="129" t="s">
        <v>1212</v>
      </c>
      <c r="C301" s="129" t="s">
        <v>22</v>
      </c>
      <c r="D301" s="130">
        <v>39357</v>
      </c>
      <c r="E301" s="129" t="s">
        <v>435</v>
      </c>
      <c r="F301" s="129" t="s">
        <v>370</v>
      </c>
      <c r="G301" s="129" t="s">
        <v>33</v>
      </c>
      <c r="H301" s="129" t="s">
        <v>26</v>
      </c>
      <c r="I301" s="129" t="s">
        <v>1213</v>
      </c>
      <c r="J301" s="129" t="s">
        <v>26</v>
      </c>
      <c r="K301" s="129" t="s">
        <v>1214</v>
      </c>
      <c r="L301" s="129" t="s">
        <v>26</v>
      </c>
      <c r="M301" s="129" t="s">
        <v>65</v>
      </c>
      <c r="N301" s="129" t="s">
        <v>1215</v>
      </c>
      <c r="O301" s="129" t="s">
        <v>26</v>
      </c>
      <c r="P301" s="129" t="s">
        <v>54</v>
      </c>
      <c r="Q301" s="129" t="s">
        <v>1216</v>
      </c>
      <c r="R301" s="129" t="s">
        <v>26</v>
      </c>
      <c r="S301" s="129" t="s">
        <v>1217</v>
      </c>
      <c r="T301" s="129" t="s">
        <v>33</v>
      </c>
      <c r="U301" s="129" t="s">
        <v>26</v>
      </c>
    </row>
    <row r="302" spans="1:21" ht="30">
      <c r="A302" s="128">
        <v>870</v>
      </c>
      <c r="B302" s="129" t="s">
        <v>1218</v>
      </c>
      <c r="C302" s="129" t="s">
        <v>22</v>
      </c>
      <c r="D302" s="130">
        <v>39752</v>
      </c>
      <c r="E302" s="129" t="s">
        <v>435</v>
      </c>
      <c r="F302" s="129" t="s">
        <v>183</v>
      </c>
      <c r="G302" s="129" t="s">
        <v>33</v>
      </c>
      <c r="H302" s="129" t="s">
        <v>26</v>
      </c>
      <c r="I302" s="129" t="s">
        <v>1219</v>
      </c>
      <c r="J302" s="129" t="s">
        <v>26</v>
      </c>
      <c r="K302" s="129" t="s">
        <v>26</v>
      </c>
      <c r="L302" s="129" t="s">
        <v>80</v>
      </c>
      <c r="M302" s="129" t="s">
        <v>86</v>
      </c>
      <c r="N302" s="129" t="s">
        <v>87</v>
      </c>
      <c r="O302" s="129" t="s">
        <v>26</v>
      </c>
      <c r="P302" s="129" t="s">
        <v>54</v>
      </c>
      <c r="Q302" s="129" t="s">
        <v>26</v>
      </c>
      <c r="R302" s="129" t="s">
        <v>26</v>
      </c>
      <c r="S302" s="129" t="s">
        <v>1220</v>
      </c>
      <c r="T302" s="129" t="s">
        <v>33</v>
      </c>
      <c r="U302" s="129" t="s">
        <v>26</v>
      </c>
    </row>
    <row r="303" spans="1:21" ht="45">
      <c r="A303" s="128">
        <v>871</v>
      </c>
      <c r="B303" s="129" t="s">
        <v>1221</v>
      </c>
      <c r="C303" s="129" t="s">
        <v>22</v>
      </c>
      <c r="D303" s="130">
        <v>39477</v>
      </c>
      <c r="E303" s="129" t="s">
        <v>435</v>
      </c>
      <c r="F303" s="129" t="s">
        <v>522</v>
      </c>
      <c r="G303" s="129" t="s">
        <v>33</v>
      </c>
      <c r="H303" s="129" t="s">
        <v>26</v>
      </c>
      <c r="I303" s="129" t="s">
        <v>1222</v>
      </c>
      <c r="J303" s="129" t="s">
        <v>26</v>
      </c>
      <c r="K303" s="129" t="s">
        <v>1223</v>
      </c>
      <c r="L303" s="129" t="s">
        <v>128</v>
      </c>
      <c r="M303" s="129" t="s">
        <v>70</v>
      </c>
      <c r="N303" s="129" t="s">
        <v>341</v>
      </c>
      <c r="O303" s="129" t="s">
        <v>26</v>
      </c>
      <c r="P303" s="129" t="s">
        <v>38</v>
      </c>
      <c r="Q303" s="129" t="s">
        <v>62</v>
      </c>
      <c r="R303" s="129" t="s">
        <v>42</v>
      </c>
      <c r="S303" s="129" t="s">
        <v>1224</v>
      </c>
      <c r="T303" s="129" t="s">
        <v>33</v>
      </c>
      <c r="U303" s="129" t="s">
        <v>26</v>
      </c>
    </row>
    <row r="304" spans="1:21" ht="30">
      <c r="A304" s="128">
        <v>872</v>
      </c>
      <c r="B304" s="129" t="s">
        <v>1225</v>
      </c>
      <c r="C304" s="129" t="s">
        <v>22</v>
      </c>
      <c r="D304" s="130">
        <v>40042</v>
      </c>
      <c r="E304" s="129" t="s">
        <v>435</v>
      </c>
      <c r="F304" s="129" t="s">
        <v>1226</v>
      </c>
      <c r="G304" s="129" t="s">
        <v>33</v>
      </c>
      <c r="H304" s="129" t="s">
        <v>1227</v>
      </c>
      <c r="I304" s="129" t="s">
        <v>1228</v>
      </c>
      <c r="J304" s="129" t="s">
        <v>1229</v>
      </c>
      <c r="K304" s="129" t="s">
        <v>1230</v>
      </c>
      <c r="L304" s="129" t="s">
        <v>26</v>
      </c>
      <c r="M304" s="129" t="s">
        <v>26</v>
      </c>
      <c r="N304" s="129" t="s">
        <v>64</v>
      </c>
      <c r="O304" s="129" t="s">
        <v>26</v>
      </c>
      <c r="P304" s="129" t="s">
        <v>65</v>
      </c>
      <c r="Q304" s="129" t="s">
        <v>1231</v>
      </c>
      <c r="R304" s="129" t="s">
        <v>42</v>
      </c>
      <c r="S304" s="129" t="s">
        <v>1232</v>
      </c>
      <c r="T304" s="129" t="s">
        <v>33</v>
      </c>
      <c r="U304" s="129" t="s">
        <v>26</v>
      </c>
    </row>
    <row r="305" spans="1:21" ht="30">
      <c r="A305" s="128">
        <v>873</v>
      </c>
      <c r="B305" s="129" t="s">
        <v>1233</v>
      </c>
      <c r="C305" s="129" t="s">
        <v>22</v>
      </c>
      <c r="D305" s="130">
        <v>39711</v>
      </c>
      <c r="E305" s="129" t="s">
        <v>435</v>
      </c>
      <c r="F305" s="129" t="s">
        <v>209</v>
      </c>
      <c r="G305" s="129" t="s">
        <v>33</v>
      </c>
      <c r="H305" s="129" t="s">
        <v>26</v>
      </c>
      <c r="I305" s="129" t="s">
        <v>1234</v>
      </c>
      <c r="J305" s="129" t="s">
        <v>1235</v>
      </c>
      <c r="K305" s="129" t="s">
        <v>1236</v>
      </c>
      <c r="L305" s="129" t="s">
        <v>49</v>
      </c>
      <c r="M305" s="129" t="s">
        <v>1237</v>
      </c>
      <c r="N305" s="129" t="s">
        <v>64</v>
      </c>
      <c r="O305" s="129" t="s">
        <v>26</v>
      </c>
      <c r="P305" s="129" t="s">
        <v>38</v>
      </c>
      <c r="Q305" s="129" t="s">
        <v>263</v>
      </c>
      <c r="R305" s="129" t="s">
        <v>42</v>
      </c>
      <c r="S305" s="129" t="s">
        <v>1238</v>
      </c>
      <c r="T305" s="129" t="s">
        <v>33</v>
      </c>
      <c r="U305" s="129" t="s">
        <v>26</v>
      </c>
    </row>
    <row r="306" spans="1:21" ht="45">
      <c r="A306" s="128">
        <v>874</v>
      </c>
      <c r="B306" s="129" t="s">
        <v>1239</v>
      </c>
      <c r="C306" s="129" t="s">
        <v>22</v>
      </c>
      <c r="D306" s="130">
        <v>39607</v>
      </c>
      <c r="E306" s="129" t="s">
        <v>435</v>
      </c>
      <c r="F306" s="129" t="s">
        <v>26</v>
      </c>
      <c r="G306" s="129" t="s">
        <v>33</v>
      </c>
      <c r="H306" s="129" t="s">
        <v>26</v>
      </c>
      <c r="I306" s="129" t="s">
        <v>1240</v>
      </c>
      <c r="J306" s="129" t="s">
        <v>26</v>
      </c>
      <c r="K306" s="129" t="s">
        <v>26</v>
      </c>
      <c r="L306" s="129" t="s">
        <v>26</v>
      </c>
      <c r="M306" s="129" t="s">
        <v>41</v>
      </c>
      <c r="N306" s="129" t="s">
        <v>599</v>
      </c>
      <c r="O306" s="129" t="s">
        <v>82</v>
      </c>
      <c r="P306" s="129" t="s">
        <v>26</v>
      </c>
      <c r="Q306" s="129" t="s">
        <v>65</v>
      </c>
      <c r="R306" s="129" t="s">
        <v>42</v>
      </c>
      <c r="S306" s="129" t="s">
        <v>26</v>
      </c>
      <c r="T306" s="129" t="s">
        <v>33</v>
      </c>
      <c r="U306" s="129" t="s">
        <v>26</v>
      </c>
    </row>
    <row r="307" spans="1:21" ht="45">
      <c r="A307" s="128">
        <v>875</v>
      </c>
      <c r="B307" s="129" t="s">
        <v>1241</v>
      </c>
      <c r="C307" s="129" t="s">
        <v>22</v>
      </c>
      <c r="D307" s="130">
        <v>39492</v>
      </c>
      <c r="E307" s="129" t="s">
        <v>435</v>
      </c>
      <c r="F307" s="129" t="s">
        <v>1242</v>
      </c>
      <c r="G307" s="129" t="s">
        <v>33</v>
      </c>
      <c r="H307" s="129" t="s">
        <v>26</v>
      </c>
      <c r="I307" s="129" t="s">
        <v>1243</v>
      </c>
      <c r="J307" s="129" t="s">
        <v>272</v>
      </c>
      <c r="K307" s="129" t="s">
        <v>1244</v>
      </c>
      <c r="L307" s="129" t="s">
        <v>802</v>
      </c>
      <c r="M307" s="129" t="s">
        <v>26</v>
      </c>
      <c r="N307" s="129" t="s">
        <v>1245</v>
      </c>
      <c r="O307" s="129" t="s">
        <v>26</v>
      </c>
      <c r="P307" s="129" t="s">
        <v>26</v>
      </c>
      <c r="Q307" s="129" t="s">
        <v>1246</v>
      </c>
      <c r="R307" s="129" t="s">
        <v>1247</v>
      </c>
      <c r="S307" s="129" t="s">
        <v>1248</v>
      </c>
      <c r="T307" s="129" t="s">
        <v>33</v>
      </c>
      <c r="U307" s="129" t="s">
        <v>26</v>
      </c>
    </row>
    <row r="308" spans="1:21" ht="30">
      <c r="A308" s="128">
        <v>876</v>
      </c>
      <c r="B308" s="129" t="s">
        <v>1249</v>
      </c>
      <c r="C308" s="129" t="s">
        <v>22</v>
      </c>
      <c r="D308" s="130">
        <v>39683</v>
      </c>
      <c r="E308" s="129" t="s">
        <v>435</v>
      </c>
      <c r="F308" s="129" t="s">
        <v>26</v>
      </c>
      <c r="G308" s="129" t="s">
        <v>33</v>
      </c>
      <c r="H308" s="129" t="s">
        <v>26</v>
      </c>
      <c r="I308" s="129" t="s">
        <v>1250</v>
      </c>
      <c r="J308" s="129" t="s">
        <v>26</v>
      </c>
      <c r="K308" s="129" t="s">
        <v>26</v>
      </c>
      <c r="L308" s="129" t="s">
        <v>26</v>
      </c>
      <c r="M308" s="129" t="s">
        <v>83</v>
      </c>
      <c r="N308" s="129" t="s">
        <v>650</v>
      </c>
      <c r="O308" s="129" t="s">
        <v>26</v>
      </c>
      <c r="P308" s="129" t="s">
        <v>26</v>
      </c>
      <c r="Q308" s="129" t="s">
        <v>26</v>
      </c>
      <c r="R308" s="129" t="s">
        <v>42</v>
      </c>
      <c r="S308" s="129" t="s">
        <v>26</v>
      </c>
      <c r="T308" s="129" t="s">
        <v>33</v>
      </c>
      <c r="U308" s="129" t="s">
        <v>26</v>
      </c>
    </row>
    <row r="309" spans="1:21" ht="45">
      <c r="A309" s="128">
        <v>877</v>
      </c>
      <c r="B309" s="129" t="s">
        <v>1251</v>
      </c>
      <c r="C309" s="129" t="s">
        <v>22</v>
      </c>
      <c r="D309" s="130">
        <v>39625</v>
      </c>
      <c r="E309" s="129" t="s">
        <v>435</v>
      </c>
      <c r="F309" s="129" t="s">
        <v>26</v>
      </c>
      <c r="G309" s="129" t="s">
        <v>33</v>
      </c>
      <c r="H309" s="129" t="s">
        <v>26</v>
      </c>
      <c r="I309" s="129" t="s">
        <v>1252</v>
      </c>
      <c r="J309" s="129" t="s">
        <v>26</v>
      </c>
      <c r="K309" s="129" t="s">
        <v>26</v>
      </c>
      <c r="L309" s="129" t="s">
        <v>26</v>
      </c>
      <c r="M309" s="129" t="s">
        <v>38</v>
      </c>
      <c r="N309" s="129" t="s">
        <v>1253</v>
      </c>
      <c r="O309" s="129" t="s">
        <v>26</v>
      </c>
      <c r="P309" s="129" t="s">
        <v>26</v>
      </c>
      <c r="Q309" s="129" t="s">
        <v>26</v>
      </c>
      <c r="R309" s="129" t="s">
        <v>42</v>
      </c>
      <c r="S309" s="129" t="s">
        <v>26</v>
      </c>
      <c r="T309" s="129" t="s">
        <v>33</v>
      </c>
      <c r="U309" s="129" t="s">
        <v>26</v>
      </c>
    </row>
    <row r="310" spans="1:21" ht="30">
      <c r="A310" s="128">
        <v>878</v>
      </c>
      <c r="B310" s="129" t="s">
        <v>1254</v>
      </c>
      <c r="C310" s="129" t="s">
        <v>22</v>
      </c>
      <c r="D310" s="130">
        <v>39878</v>
      </c>
      <c r="E310" s="129" t="s">
        <v>435</v>
      </c>
      <c r="F310" s="129" t="s">
        <v>370</v>
      </c>
      <c r="G310" s="129" t="s">
        <v>33</v>
      </c>
      <c r="H310" s="129" t="s">
        <v>26</v>
      </c>
      <c r="I310" s="129" t="s">
        <v>1255</v>
      </c>
      <c r="J310" s="129" t="s">
        <v>1256</v>
      </c>
      <c r="K310" s="129" t="s">
        <v>26</v>
      </c>
      <c r="L310" s="129" t="s">
        <v>61</v>
      </c>
      <c r="M310" s="129" t="s">
        <v>62</v>
      </c>
      <c r="N310" s="129" t="s">
        <v>1257</v>
      </c>
      <c r="O310" s="129" t="s">
        <v>26</v>
      </c>
      <c r="P310" s="129" t="s">
        <v>41</v>
      </c>
      <c r="Q310" s="129" t="s">
        <v>604</v>
      </c>
      <c r="R310" s="129" t="s">
        <v>42</v>
      </c>
      <c r="S310" s="129" t="s">
        <v>1258</v>
      </c>
      <c r="T310" s="129" t="s">
        <v>33</v>
      </c>
      <c r="U310" s="129" t="s">
        <v>26</v>
      </c>
    </row>
    <row r="311" spans="1:21" ht="45">
      <c r="A311" s="128">
        <v>879</v>
      </c>
      <c r="B311" s="129" t="s">
        <v>1259</v>
      </c>
      <c r="C311" s="129" t="s">
        <v>22</v>
      </c>
      <c r="D311" s="130">
        <v>39766</v>
      </c>
      <c r="E311" s="129" t="s">
        <v>435</v>
      </c>
      <c r="F311" s="129" t="s">
        <v>26</v>
      </c>
      <c r="G311" s="129" t="s">
        <v>33</v>
      </c>
      <c r="H311" s="129" t="s">
        <v>26</v>
      </c>
      <c r="I311" s="129" t="s">
        <v>1260</v>
      </c>
      <c r="J311" s="129" t="s">
        <v>26</v>
      </c>
      <c r="K311" s="129" t="s">
        <v>26</v>
      </c>
      <c r="L311" s="129" t="s">
        <v>26</v>
      </c>
      <c r="M311" s="129" t="s">
        <v>197</v>
      </c>
      <c r="N311" s="129" t="s">
        <v>1257</v>
      </c>
      <c r="O311" s="129" t="s">
        <v>26</v>
      </c>
      <c r="P311" s="129" t="s">
        <v>38</v>
      </c>
      <c r="Q311" s="129" t="s">
        <v>106</v>
      </c>
      <c r="R311" s="129" t="s">
        <v>42</v>
      </c>
      <c r="S311" s="129" t="s">
        <v>26</v>
      </c>
      <c r="T311" s="129" t="s">
        <v>33</v>
      </c>
      <c r="U311" s="129" t="s">
        <v>26</v>
      </c>
    </row>
    <row r="312" spans="1:21" ht="30">
      <c r="A312" s="128">
        <v>880</v>
      </c>
      <c r="B312" s="129" t="s">
        <v>1261</v>
      </c>
      <c r="C312" s="129" t="s">
        <v>22</v>
      </c>
      <c r="D312" s="130">
        <v>40007</v>
      </c>
      <c r="E312" s="129" t="s">
        <v>435</v>
      </c>
      <c r="F312" s="129" t="s">
        <v>26</v>
      </c>
      <c r="G312" s="129" t="s">
        <v>33</v>
      </c>
      <c r="H312" s="129" t="s">
        <v>26</v>
      </c>
      <c r="I312" s="129" t="s">
        <v>1262</v>
      </c>
      <c r="J312" s="129" t="s">
        <v>26</v>
      </c>
      <c r="K312" s="129" t="s">
        <v>26</v>
      </c>
      <c r="L312" s="129" t="s">
        <v>26</v>
      </c>
      <c r="M312" s="129" t="s">
        <v>62</v>
      </c>
      <c r="N312" s="129" t="s">
        <v>1263</v>
      </c>
      <c r="O312" s="129" t="s">
        <v>64</v>
      </c>
      <c r="P312" s="129" t="s">
        <v>26</v>
      </c>
      <c r="Q312" s="129" t="s">
        <v>26</v>
      </c>
      <c r="R312" s="129" t="s">
        <v>42</v>
      </c>
      <c r="S312" s="129" t="s">
        <v>26</v>
      </c>
      <c r="T312" s="129" t="s">
        <v>33</v>
      </c>
      <c r="U312" s="129" t="s">
        <v>26</v>
      </c>
    </row>
    <row r="313" spans="1:21" ht="30">
      <c r="A313" s="128">
        <v>881</v>
      </c>
      <c r="B313" s="129" t="s">
        <v>1264</v>
      </c>
      <c r="C313" s="129" t="s">
        <v>22</v>
      </c>
      <c r="D313" s="130">
        <v>39750</v>
      </c>
      <c r="E313" s="129" t="s">
        <v>435</v>
      </c>
      <c r="F313" s="129" t="s">
        <v>26</v>
      </c>
      <c r="G313" s="129" t="s">
        <v>33</v>
      </c>
      <c r="H313" s="129" t="s">
        <v>26</v>
      </c>
      <c r="I313" s="129" t="s">
        <v>1265</v>
      </c>
      <c r="J313" s="129" t="s">
        <v>26</v>
      </c>
      <c r="K313" s="129" t="s">
        <v>26</v>
      </c>
      <c r="L313" s="129" t="s">
        <v>26</v>
      </c>
      <c r="M313" s="129" t="s">
        <v>1034</v>
      </c>
      <c r="N313" s="129" t="s">
        <v>64</v>
      </c>
      <c r="O313" s="129" t="s">
        <v>26</v>
      </c>
      <c r="P313" s="129" t="s">
        <v>26</v>
      </c>
      <c r="Q313" s="129" t="s">
        <v>26</v>
      </c>
      <c r="R313" s="129" t="s">
        <v>42</v>
      </c>
      <c r="S313" s="129" t="s">
        <v>26</v>
      </c>
      <c r="T313" s="129" t="s">
        <v>33</v>
      </c>
      <c r="U313" s="129" t="s">
        <v>26</v>
      </c>
    </row>
    <row r="314" spans="1:21" ht="45">
      <c r="A314" s="128">
        <v>882</v>
      </c>
      <c r="B314" s="129" t="s">
        <v>1266</v>
      </c>
      <c r="C314" s="129" t="s">
        <v>22</v>
      </c>
      <c r="D314" s="130">
        <v>39491</v>
      </c>
      <c r="E314" s="129" t="s">
        <v>435</v>
      </c>
      <c r="F314" s="129" t="s">
        <v>26</v>
      </c>
      <c r="G314" s="129" t="s">
        <v>33</v>
      </c>
      <c r="H314" s="129" t="s">
        <v>26</v>
      </c>
      <c r="I314" s="129" t="s">
        <v>1103</v>
      </c>
      <c r="J314" s="129" t="s">
        <v>26</v>
      </c>
      <c r="K314" s="129" t="s">
        <v>26</v>
      </c>
      <c r="L314" s="129" t="s">
        <v>26</v>
      </c>
      <c r="M314" s="129" t="s">
        <v>65</v>
      </c>
      <c r="N314" s="129" t="s">
        <v>1267</v>
      </c>
      <c r="O314" s="129" t="s">
        <v>26</v>
      </c>
      <c r="P314" s="129" t="s">
        <v>26</v>
      </c>
      <c r="Q314" s="129" t="s">
        <v>26</v>
      </c>
      <c r="R314" s="129" t="s">
        <v>42</v>
      </c>
      <c r="S314" s="129" t="s">
        <v>26</v>
      </c>
      <c r="T314" s="129" t="s">
        <v>33</v>
      </c>
      <c r="U314" s="129" t="s">
        <v>26</v>
      </c>
    </row>
    <row r="315" spans="1:21" ht="45">
      <c r="A315" s="128">
        <v>883</v>
      </c>
      <c r="B315" s="129" t="s">
        <v>1651</v>
      </c>
      <c r="C315" s="129" t="s">
        <v>22</v>
      </c>
      <c r="D315" s="130">
        <v>39999</v>
      </c>
      <c r="E315" s="129" t="s">
        <v>435</v>
      </c>
      <c r="F315" s="129" t="s">
        <v>209</v>
      </c>
      <c r="G315" s="129" t="s">
        <v>33</v>
      </c>
      <c r="H315" s="129" t="s">
        <v>26</v>
      </c>
      <c r="I315" s="129" t="s">
        <v>1268</v>
      </c>
      <c r="J315" s="129" t="s">
        <v>26</v>
      </c>
      <c r="K315" s="129" t="s">
        <v>1269</v>
      </c>
      <c r="L315" s="129" t="s">
        <v>113</v>
      </c>
      <c r="M315" s="129" t="s">
        <v>700</v>
      </c>
      <c r="N315" s="129" t="s">
        <v>82</v>
      </c>
      <c r="O315" s="129" t="s">
        <v>26</v>
      </c>
      <c r="P315" s="129" t="s">
        <v>65</v>
      </c>
      <c r="Q315" s="129" t="s">
        <v>1270</v>
      </c>
      <c r="R315" s="129" t="s">
        <v>42</v>
      </c>
      <c r="S315" s="129" t="s">
        <v>1271</v>
      </c>
      <c r="T315" s="129" t="s">
        <v>33</v>
      </c>
      <c r="U315" s="129" t="s">
        <v>26</v>
      </c>
    </row>
    <row r="316" spans="1:21" ht="60">
      <c r="A316" s="128">
        <v>884</v>
      </c>
      <c r="B316" s="129" t="s">
        <v>1670</v>
      </c>
      <c r="C316" s="129" t="s">
        <v>22</v>
      </c>
      <c r="D316" s="130">
        <v>39743</v>
      </c>
      <c r="E316" s="129" t="s">
        <v>435</v>
      </c>
      <c r="F316" s="129" t="s">
        <v>1272</v>
      </c>
      <c r="G316" s="129" t="s">
        <v>33</v>
      </c>
      <c r="H316" s="129" t="s">
        <v>26</v>
      </c>
      <c r="I316" s="129" t="s">
        <v>26</v>
      </c>
      <c r="J316" s="129" t="s">
        <v>1273</v>
      </c>
      <c r="K316" s="129" t="s">
        <v>1274</v>
      </c>
      <c r="L316" s="129" t="s">
        <v>1275</v>
      </c>
      <c r="M316" s="129" t="s">
        <v>41</v>
      </c>
      <c r="N316" s="129" t="s">
        <v>99</v>
      </c>
      <c r="O316" s="129" t="s">
        <v>64</v>
      </c>
      <c r="P316" s="129" t="s">
        <v>26</v>
      </c>
      <c r="Q316" s="129" t="s">
        <v>26</v>
      </c>
      <c r="R316" s="129" t="s">
        <v>42</v>
      </c>
      <c r="S316" s="129" t="s">
        <v>26</v>
      </c>
      <c r="T316" s="129" t="s">
        <v>33</v>
      </c>
      <c r="U316" s="129" t="s">
        <v>26</v>
      </c>
    </row>
    <row r="317" spans="1:21" ht="45">
      <c r="A317" s="128">
        <v>886</v>
      </c>
      <c r="B317" s="129" t="s">
        <v>1279</v>
      </c>
      <c r="C317" s="129" t="s">
        <v>22</v>
      </c>
      <c r="D317" s="130">
        <v>40258</v>
      </c>
      <c r="E317" s="129" t="s">
        <v>435</v>
      </c>
      <c r="F317" s="129" t="s">
        <v>1280</v>
      </c>
      <c r="G317" s="129" t="s">
        <v>33</v>
      </c>
      <c r="H317" s="129" t="s">
        <v>26</v>
      </c>
      <c r="I317" s="129" t="s">
        <v>26</v>
      </c>
      <c r="J317" s="129" t="s">
        <v>1281</v>
      </c>
      <c r="K317" s="129" t="s">
        <v>1282</v>
      </c>
      <c r="L317" s="129" t="s">
        <v>1283</v>
      </c>
      <c r="M317" s="129" t="s">
        <v>142</v>
      </c>
      <c r="N317" s="129" t="s">
        <v>105</v>
      </c>
      <c r="O317" s="129" t="s">
        <v>26</v>
      </c>
      <c r="P317" s="129" t="s">
        <v>26</v>
      </c>
      <c r="Q317" s="129" t="s">
        <v>26</v>
      </c>
      <c r="R317" s="129" t="s">
        <v>42</v>
      </c>
      <c r="S317" s="129" t="s">
        <v>26</v>
      </c>
      <c r="T317" s="129" t="s">
        <v>33</v>
      </c>
      <c r="U317" s="129" t="s">
        <v>26</v>
      </c>
    </row>
    <row r="318" spans="1:21" ht="45">
      <c r="A318" s="128">
        <v>887</v>
      </c>
      <c r="B318" s="129" t="s">
        <v>1284</v>
      </c>
      <c r="C318" s="129" t="s">
        <v>22</v>
      </c>
      <c r="D318" s="130">
        <v>40016</v>
      </c>
      <c r="E318" s="129" t="s">
        <v>435</v>
      </c>
      <c r="F318" s="129" t="s">
        <v>1285</v>
      </c>
      <c r="G318" s="129" t="s">
        <v>33</v>
      </c>
      <c r="H318" s="129" t="s">
        <v>26</v>
      </c>
      <c r="I318" s="129" t="s">
        <v>26</v>
      </c>
      <c r="J318" s="129" t="s">
        <v>1286</v>
      </c>
      <c r="K318" s="129" t="s">
        <v>1287</v>
      </c>
      <c r="L318" s="129" t="s">
        <v>1288</v>
      </c>
      <c r="M318" s="129" t="s">
        <v>26</v>
      </c>
      <c r="N318" s="129" t="s">
        <v>782</v>
      </c>
      <c r="O318" s="129" t="s">
        <v>26</v>
      </c>
      <c r="P318" s="129" t="s">
        <v>70</v>
      </c>
      <c r="Q318" s="129" t="s">
        <v>106</v>
      </c>
      <c r="R318" s="129" t="s">
        <v>42</v>
      </c>
      <c r="S318" s="129" t="s">
        <v>1289</v>
      </c>
      <c r="T318" s="129" t="s">
        <v>33</v>
      </c>
      <c r="U318" s="129" t="s">
        <v>26</v>
      </c>
    </row>
    <row r="319" spans="1:21" ht="30">
      <c r="A319" s="128">
        <v>888</v>
      </c>
      <c r="B319" s="129" t="s">
        <v>1290</v>
      </c>
      <c r="C319" s="129" t="s">
        <v>22</v>
      </c>
      <c r="D319" s="130">
        <v>40095</v>
      </c>
      <c r="E319" s="129" t="s">
        <v>435</v>
      </c>
      <c r="F319" s="129" t="s">
        <v>150</v>
      </c>
      <c r="G319" s="129" t="s">
        <v>25</v>
      </c>
      <c r="H319" s="129" t="s">
        <v>1291</v>
      </c>
      <c r="I319" s="129" t="s">
        <v>1292</v>
      </c>
      <c r="J319" s="129" t="s">
        <v>26</v>
      </c>
      <c r="K319" s="129" t="s">
        <v>1293</v>
      </c>
      <c r="L319" s="129" t="s">
        <v>26</v>
      </c>
      <c r="M319" s="129" t="s">
        <v>50</v>
      </c>
      <c r="N319" s="129" t="s">
        <v>1193</v>
      </c>
      <c r="O319" s="129" t="s">
        <v>26</v>
      </c>
      <c r="P319" s="129" t="s">
        <v>116</v>
      </c>
      <c r="Q319" s="129" t="s">
        <v>116</v>
      </c>
      <c r="R319" s="129" t="s">
        <v>42</v>
      </c>
      <c r="S319" s="129" t="s">
        <v>88</v>
      </c>
      <c r="T319" s="129" t="s">
        <v>33</v>
      </c>
      <c r="U319" s="129" t="s">
        <v>26</v>
      </c>
    </row>
    <row r="320" spans="1:21" ht="45">
      <c r="A320" s="128">
        <v>889</v>
      </c>
      <c r="B320" s="129" t="s">
        <v>1294</v>
      </c>
      <c r="C320" s="129" t="s">
        <v>22</v>
      </c>
      <c r="D320" s="130">
        <v>39946</v>
      </c>
      <c r="E320" s="129" t="s">
        <v>435</v>
      </c>
      <c r="F320" s="129" t="s">
        <v>1295</v>
      </c>
      <c r="G320" s="129" t="s">
        <v>33</v>
      </c>
      <c r="H320" s="129" t="s">
        <v>26</v>
      </c>
      <c r="I320" s="129" t="s">
        <v>1296</v>
      </c>
      <c r="J320" s="129" t="s">
        <v>1297</v>
      </c>
      <c r="K320" s="129" t="s">
        <v>1298</v>
      </c>
      <c r="L320" s="129" t="s">
        <v>26</v>
      </c>
      <c r="M320" s="129" t="s">
        <v>26</v>
      </c>
      <c r="N320" s="129" t="s">
        <v>1299</v>
      </c>
      <c r="O320" s="129" t="s">
        <v>26</v>
      </c>
      <c r="P320" s="129" t="s">
        <v>50</v>
      </c>
      <c r="Q320" s="129" t="s">
        <v>26</v>
      </c>
      <c r="R320" s="129" t="s">
        <v>26</v>
      </c>
      <c r="S320" s="129" t="s">
        <v>1300</v>
      </c>
      <c r="T320" s="129" t="s">
        <v>33</v>
      </c>
      <c r="U320" s="129" t="s">
        <v>26</v>
      </c>
    </row>
    <row r="321" spans="1:21" ht="45">
      <c r="A321" s="128">
        <v>890</v>
      </c>
      <c r="B321" s="129" t="s">
        <v>1301</v>
      </c>
      <c r="C321" s="129" t="s">
        <v>22</v>
      </c>
      <c r="D321" s="130">
        <v>39881</v>
      </c>
      <c r="E321" s="129" t="s">
        <v>435</v>
      </c>
      <c r="F321" s="129" t="s">
        <v>209</v>
      </c>
      <c r="G321" s="129" t="s">
        <v>33</v>
      </c>
      <c r="H321" s="129" t="s">
        <v>1302</v>
      </c>
      <c r="I321" s="129" t="s">
        <v>1303</v>
      </c>
      <c r="J321" s="129" t="s">
        <v>1304</v>
      </c>
      <c r="K321" s="129" t="s">
        <v>1305</v>
      </c>
      <c r="L321" s="129" t="s">
        <v>26</v>
      </c>
      <c r="M321" s="129" t="s">
        <v>26</v>
      </c>
      <c r="N321" s="129" t="s">
        <v>650</v>
      </c>
      <c r="O321" s="129" t="s">
        <v>26</v>
      </c>
      <c r="P321" s="129" t="s">
        <v>54</v>
      </c>
      <c r="Q321" s="129" t="s">
        <v>53</v>
      </c>
      <c r="R321" s="129" t="s">
        <v>42</v>
      </c>
      <c r="S321" s="129" t="s">
        <v>804</v>
      </c>
      <c r="T321" s="129" t="s">
        <v>33</v>
      </c>
      <c r="U321" s="129" t="s">
        <v>26</v>
      </c>
    </row>
    <row r="322" spans="1:21" ht="45">
      <c r="A322" s="128">
        <v>891</v>
      </c>
      <c r="B322" s="129" t="s">
        <v>1306</v>
      </c>
      <c r="C322" s="129" t="s">
        <v>22</v>
      </c>
      <c r="D322" s="130">
        <v>39636</v>
      </c>
      <c r="E322" s="129" t="s">
        <v>435</v>
      </c>
      <c r="F322" s="129" t="s">
        <v>109</v>
      </c>
      <c r="G322" s="129" t="s">
        <v>33</v>
      </c>
      <c r="H322" s="129" t="s">
        <v>26</v>
      </c>
      <c r="I322" s="129" t="s">
        <v>1307</v>
      </c>
      <c r="J322" s="129" t="s">
        <v>1276</v>
      </c>
      <c r="K322" s="129" t="s">
        <v>1277</v>
      </c>
      <c r="L322" s="129" t="s">
        <v>128</v>
      </c>
      <c r="M322" s="129" t="s">
        <v>41</v>
      </c>
      <c r="N322" s="129" t="s">
        <v>1278</v>
      </c>
      <c r="O322" s="129" t="s">
        <v>224</v>
      </c>
      <c r="P322" s="129" t="s">
        <v>50</v>
      </c>
      <c r="Q322" s="129" t="s">
        <v>604</v>
      </c>
      <c r="R322" s="129" t="s">
        <v>42</v>
      </c>
      <c r="S322" s="129" t="s">
        <v>225</v>
      </c>
      <c r="T322" s="129" t="s">
        <v>33</v>
      </c>
      <c r="U322" s="129" t="s">
        <v>26</v>
      </c>
    </row>
    <row r="323" spans="1:21" ht="45">
      <c r="A323" s="128">
        <v>892</v>
      </c>
      <c r="B323" s="129" t="s">
        <v>1308</v>
      </c>
      <c r="C323" s="129" t="s">
        <v>22</v>
      </c>
      <c r="D323" s="130">
        <v>39824</v>
      </c>
      <c r="E323" s="129" t="s">
        <v>435</v>
      </c>
      <c r="F323" s="129" t="s">
        <v>552</v>
      </c>
      <c r="G323" s="129" t="s">
        <v>33</v>
      </c>
      <c r="H323" s="129" t="s">
        <v>26</v>
      </c>
      <c r="I323" s="129" t="s">
        <v>1309</v>
      </c>
      <c r="J323" s="129" t="s">
        <v>1310</v>
      </c>
      <c r="K323" s="129" t="s">
        <v>1311</v>
      </c>
      <c r="L323" s="129" t="s">
        <v>26</v>
      </c>
      <c r="M323" s="129" t="s">
        <v>83</v>
      </c>
      <c r="N323" s="129" t="s">
        <v>402</v>
      </c>
      <c r="O323" s="129" t="s">
        <v>26</v>
      </c>
      <c r="P323" s="129" t="s">
        <v>41</v>
      </c>
      <c r="Q323" s="129" t="s">
        <v>864</v>
      </c>
      <c r="R323" s="129" t="s">
        <v>42</v>
      </c>
      <c r="S323" s="129" t="s">
        <v>26</v>
      </c>
      <c r="T323" s="129" t="s">
        <v>33</v>
      </c>
      <c r="U323" s="129" t="s">
        <v>1312</v>
      </c>
    </row>
    <row r="324" spans="1:21" ht="30">
      <c r="A324" s="128">
        <v>893</v>
      </c>
      <c r="B324" s="129" t="s">
        <v>1360</v>
      </c>
      <c r="C324" s="129" t="s">
        <v>22</v>
      </c>
      <c r="D324" s="130">
        <v>40005</v>
      </c>
      <c r="E324" s="129" t="s">
        <v>435</v>
      </c>
      <c r="F324" s="129" t="s">
        <v>101</v>
      </c>
      <c r="G324" s="129" t="s">
        <v>25</v>
      </c>
      <c r="H324" s="129" t="s">
        <v>1361</v>
      </c>
      <c r="I324" s="129" t="s">
        <v>1362</v>
      </c>
      <c r="J324" s="129" t="s">
        <v>1363</v>
      </c>
      <c r="K324" s="129" t="s">
        <v>1361</v>
      </c>
      <c r="L324" s="129" t="s">
        <v>26</v>
      </c>
      <c r="M324" s="129" t="s">
        <v>26</v>
      </c>
      <c r="N324" s="129" t="s">
        <v>231</v>
      </c>
      <c r="O324" s="129" t="s">
        <v>26</v>
      </c>
      <c r="P324" s="129" t="s">
        <v>86</v>
      </c>
      <c r="Q324" s="129" t="s">
        <v>31</v>
      </c>
      <c r="R324" s="129" t="s">
        <v>42</v>
      </c>
      <c r="S324" s="129" t="s">
        <v>26</v>
      </c>
      <c r="T324" s="129" t="s">
        <v>33</v>
      </c>
      <c r="U324" s="129" t="s">
        <v>26</v>
      </c>
    </row>
    <row r="325" spans="1:21" ht="30">
      <c r="A325" s="128">
        <v>894</v>
      </c>
      <c r="B325" s="129" t="s">
        <v>434</v>
      </c>
      <c r="C325" s="129" t="s">
        <v>22</v>
      </c>
      <c r="D325" s="130">
        <v>40156</v>
      </c>
      <c r="E325" s="129" t="s">
        <v>435</v>
      </c>
      <c r="F325" s="129" t="s">
        <v>101</v>
      </c>
      <c r="G325" s="129" t="s">
        <v>25</v>
      </c>
      <c r="H325" s="129" t="s">
        <v>26</v>
      </c>
      <c r="I325" s="129" t="s">
        <v>26</v>
      </c>
      <c r="J325" s="129" t="s">
        <v>436</v>
      </c>
      <c r="K325" s="129" t="s">
        <v>437</v>
      </c>
      <c r="L325" s="129" t="s">
        <v>26</v>
      </c>
      <c r="M325" s="129" t="s">
        <v>26</v>
      </c>
      <c r="N325" s="129" t="s">
        <v>438</v>
      </c>
      <c r="O325" s="129" t="s">
        <v>193</v>
      </c>
      <c r="P325" s="129" t="s">
        <v>50</v>
      </c>
      <c r="Q325" s="129" t="s">
        <v>192</v>
      </c>
      <c r="R325" s="129" t="s">
        <v>42</v>
      </c>
      <c r="S325" s="129" t="s">
        <v>439</v>
      </c>
      <c r="T325" s="129" t="s">
        <v>33</v>
      </c>
      <c r="U325" s="129" t="s">
        <v>26</v>
      </c>
    </row>
    <row r="326" spans="1:21" ht="30">
      <c r="A326" s="128">
        <v>894</v>
      </c>
      <c r="B326" s="129" t="s">
        <v>434</v>
      </c>
      <c r="C326" s="129" t="s">
        <v>22</v>
      </c>
      <c r="D326" s="130">
        <v>40156</v>
      </c>
      <c r="E326" s="129" t="s">
        <v>435</v>
      </c>
      <c r="F326" s="129" t="s">
        <v>101</v>
      </c>
      <c r="G326" s="129" t="s">
        <v>25</v>
      </c>
      <c r="H326" s="129" t="s">
        <v>26</v>
      </c>
      <c r="I326" s="129" t="s">
        <v>26</v>
      </c>
      <c r="J326" s="129" t="s">
        <v>436</v>
      </c>
      <c r="K326" s="129" t="s">
        <v>437</v>
      </c>
      <c r="L326" s="129" t="s">
        <v>26</v>
      </c>
      <c r="M326" s="129" t="s">
        <v>26</v>
      </c>
      <c r="N326" s="129" t="s">
        <v>438</v>
      </c>
      <c r="O326" s="129" t="s">
        <v>193</v>
      </c>
      <c r="P326" s="129" t="s">
        <v>50</v>
      </c>
      <c r="Q326" s="129" t="s">
        <v>192</v>
      </c>
      <c r="R326" s="129" t="s">
        <v>42</v>
      </c>
      <c r="S326" s="129" t="s">
        <v>439</v>
      </c>
      <c r="T326" s="129" t="s">
        <v>33</v>
      </c>
      <c r="U326" s="12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6"/>
  <sheetViews>
    <sheetView zoomScale="93" zoomScaleNormal="28" workbookViewId="0">
      <selection activeCell="E9" sqref="E9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43" t="s">
        <v>1598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5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1377</v>
      </c>
      <c r="B2" s="22" t="s">
        <v>2098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42" t="s">
        <v>0</v>
      </c>
      <c r="B3" s="142" t="s">
        <v>1378</v>
      </c>
      <c r="C3" s="142" t="s">
        <v>1379</v>
      </c>
      <c r="D3" s="142" t="s">
        <v>1599</v>
      </c>
      <c r="E3" s="146" t="s">
        <v>1600</v>
      </c>
      <c r="F3" s="147"/>
      <c r="G3" s="146" t="s">
        <v>1601</v>
      </c>
      <c r="H3" s="147"/>
      <c r="I3" s="148" t="s">
        <v>1602</v>
      </c>
      <c r="J3" s="148" t="s">
        <v>1603</v>
      </c>
      <c r="K3" s="148" t="s">
        <v>1604</v>
      </c>
      <c r="L3" s="148" t="s">
        <v>1605</v>
      </c>
      <c r="M3" s="142" t="s">
        <v>1606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42"/>
      <c r="B4" s="142"/>
      <c r="C4" s="142"/>
      <c r="D4" s="142"/>
      <c r="E4" s="131" t="s">
        <v>1607</v>
      </c>
      <c r="F4" s="132" t="s">
        <v>1608</v>
      </c>
      <c r="G4" s="131" t="s">
        <v>1607</v>
      </c>
      <c r="H4" s="132" t="s">
        <v>1608</v>
      </c>
      <c r="I4" s="148"/>
      <c r="J4" s="148"/>
      <c r="K4" s="148"/>
      <c r="L4" s="148"/>
      <c r="M4" s="14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33" t="s">
        <v>116</v>
      </c>
      <c r="B5" s="134" t="s">
        <v>65</v>
      </c>
      <c r="C5" s="134" t="s">
        <v>1380</v>
      </c>
      <c r="D5" s="135" t="s">
        <v>2099</v>
      </c>
      <c r="E5" s="136" t="s">
        <v>2100</v>
      </c>
      <c r="F5" s="136"/>
      <c r="G5" s="136"/>
      <c r="H5" s="136"/>
      <c r="I5" s="133">
        <v>55</v>
      </c>
      <c r="J5" s="133">
        <v>0</v>
      </c>
      <c r="K5" s="133">
        <v>575</v>
      </c>
      <c r="L5" s="133">
        <v>630</v>
      </c>
      <c r="M5" s="133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33" t="s">
        <v>1946</v>
      </c>
      <c r="B6" s="134" t="s">
        <v>1947</v>
      </c>
      <c r="C6" s="134" t="s">
        <v>1380</v>
      </c>
      <c r="D6" s="135" t="s">
        <v>2099</v>
      </c>
      <c r="E6" s="136"/>
      <c r="F6" s="136"/>
      <c r="G6" s="136"/>
      <c r="H6" s="136"/>
      <c r="I6" s="133">
        <v>0</v>
      </c>
      <c r="J6" s="133">
        <v>0</v>
      </c>
      <c r="K6" s="133">
        <v>630</v>
      </c>
      <c r="L6" s="133">
        <v>630</v>
      </c>
      <c r="M6" s="133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33" t="s">
        <v>53</v>
      </c>
      <c r="B7" s="134" t="s">
        <v>530</v>
      </c>
      <c r="C7" s="134" t="s">
        <v>1380</v>
      </c>
      <c r="D7" s="135" t="s">
        <v>2099</v>
      </c>
      <c r="E7" s="136" t="s">
        <v>2101</v>
      </c>
      <c r="F7" s="136"/>
      <c r="G7" s="136"/>
      <c r="H7" s="136"/>
      <c r="I7" s="133">
        <v>68</v>
      </c>
      <c r="J7" s="133">
        <v>0</v>
      </c>
      <c r="K7" s="133">
        <v>562</v>
      </c>
      <c r="L7" s="133">
        <v>630</v>
      </c>
      <c r="M7" s="133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33" t="s">
        <v>65</v>
      </c>
      <c r="B8" s="134" t="s">
        <v>1381</v>
      </c>
      <c r="C8" s="134" t="s">
        <v>1380</v>
      </c>
      <c r="D8" s="135" t="s">
        <v>2099</v>
      </c>
      <c r="E8" s="136"/>
      <c r="F8" s="136"/>
      <c r="G8" s="136"/>
      <c r="H8" s="136"/>
      <c r="I8" s="133">
        <v>0</v>
      </c>
      <c r="J8" s="133">
        <v>0</v>
      </c>
      <c r="K8" s="133">
        <v>630</v>
      </c>
      <c r="L8" s="133">
        <v>630</v>
      </c>
      <c r="M8" s="133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33" t="s">
        <v>41</v>
      </c>
      <c r="B9" s="134" t="s">
        <v>1948</v>
      </c>
      <c r="C9" s="134" t="s">
        <v>1380</v>
      </c>
      <c r="D9" s="135" t="s">
        <v>2099</v>
      </c>
      <c r="E9" s="136"/>
      <c r="F9" s="136"/>
      <c r="G9" s="136"/>
      <c r="H9" s="136"/>
      <c r="I9" s="133">
        <v>0</v>
      </c>
      <c r="J9" s="133">
        <v>0</v>
      </c>
      <c r="K9" s="133">
        <v>630</v>
      </c>
      <c r="L9" s="133">
        <v>630</v>
      </c>
      <c r="M9" s="133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33" t="s">
        <v>54</v>
      </c>
      <c r="B10" s="134" t="s">
        <v>1382</v>
      </c>
      <c r="C10" s="134" t="s">
        <v>1380</v>
      </c>
      <c r="D10" s="135" t="s">
        <v>2099</v>
      </c>
      <c r="E10" s="136" t="s">
        <v>2102</v>
      </c>
      <c r="F10" s="136"/>
      <c r="G10" s="136"/>
      <c r="H10" s="136"/>
      <c r="I10" s="133">
        <v>84</v>
      </c>
      <c r="J10" s="133">
        <v>0</v>
      </c>
      <c r="K10" s="133">
        <v>546</v>
      </c>
      <c r="L10" s="133">
        <v>630</v>
      </c>
      <c r="M10" s="133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33" t="s">
        <v>38</v>
      </c>
      <c r="B11" s="134" t="s">
        <v>1383</v>
      </c>
      <c r="C11" s="134" t="s">
        <v>1380</v>
      </c>
      <c r="D11" s="135" t="s">
        <v>2099</v>
      </c>
      <c r="E11" s="136" t="s">
        <v>2102</v>
      </c>
      <c r="F11" s="136"/>
      <c r="G11" s="136"/>
      <c r="H11" s="136"/>
      <c r="I11" s="133">
        <v>84</v>
      </c>
      <c r="J11" s="133">
        <v>0</v>
      </c>
      <c r="K11" s="133">
        <v>546</v>
      </c>
      <c r="L11" s="133">
        <v>630</v>
      </c>
      <c r="M11" s="133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33" t="s">
        <v>50</v>
      </c>
      <c r="B12" s="134" t="s">
        <v>1384</v>
      </c>
      <c r="C12" s="134" t="s">
        <v>1380</v>
      </c>
      <c r="D12" s="135" t="s">
        <v>2099</v>
      </c>
      <c r="E12" s="136"/>
      <c r="F12" s="136"/>
      <c r="G12" s="136"/>
      <c r="H12" s="136"/>
      <c r="I12" s="133">
        <v>0</v>
      </c>
      <c r="J12" s="133">
        <v>0</v>
      </c>
      <c r="K12" s="133">
        <v>630</v>
      </c>
      <c r="L12" s="133">
        <v>630</v>
      </c>
      <c r="M12" s="133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33" t="s">
        <v>86</v>
      </c>
      <c r="B13" s="134" t="s">
        <v>1385</v>
      </c>
      <c r="C13" s="134" t="s">
        <v>1380</v>
      </c>
      <c r="D13" s="135" t="s">
        <v>2099</v>
      </c>
      <c r="E13" s="136"/>
      <c r="F13" s="136"/>
      <c r="G13" s="136"/>
      <c r="H13" s="136"/>
      <c r="I13" s="133">
        <v>0</v>
      </c>
      <c r="J13" s="133">
        <v>0</v>
      </c>
      <c r="K13" s="133">
        <v>630</v>
      </c>
      <c r="L13" s="133">
        <v>630</v>
      </c>
      <c r="M13" s="133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33" t="s">
        <v>31</v>
      </c>
      <c r="B14" s="134" t="s">
        <v>1386</v>
      </c>
      <c r="C14" s="134" t="s">
        <v>1380</v>
      </c>
      <c r="D14" s="135" t="s">
        <v>2099</v>
      </c>
      <c r="E14" s="136"/>
      <c r="F14" s="136"/>
      <c r="G14" s="136"/>
      <c r="H14" s="136"/>
      <c r="I14" s="133">
        <v>0</v>
      </c>
      <c r="J14" s="133">
        <v>0</v>
      </c>
      <c r="K14" s="133">
        <v>630</v>
      </c>
      <c r="L14" s="133">
        <v>630</v>
      </c>
      <c r="M14" s="133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33" t="s">
        <v>83</v>
      </c>
      <c r="B15" s="134" t="s">
        <v>1949</v>
      </c>
      <c r="C15" s="134" t="s">
        <v>1380</v>
      </c>
      <c r="D15" s="135" t="s">
        <v>2099</v>
      </c>
      <c r="E15" s="136"/>
      <c r="F15" s="136"/>
      <c r="G15" s="136"/>
      <c r="H15" s="136"/>
      <c r="I15" s="133">
        <v>0</v>
      </c>
      <c r="J15" s="133">
        <v>0</v>
      </c>
      <c r="K15" s="133">
        <v>630</v>
      </c>
      <c r="L15" s="133">
        <v>630</v>
      </c>
      <c r="M15" s="133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33" t="s">
        <v>70</v>
      </c>
      <c r="B16" s="134" t="s">
        <v>1388</v>
      </c>
      <c r="C16" s="134" t="s">
        <v>1380</v>
      </c>
      <c r="D16" s="135" t="s">
        <v>2099</v>
      </c>
      <c r="E16" s="136" t="s">
        <v>2102</v>
      </c>
      <c r="F16" s="136"/>
      <c r="G16" s="136"/>
      <c r="H16" s="136"/>
      <c r="I16" s="133">
        <v>84</v>
      </c>
      <c r="J16" s="133">
        <v>0</v>
      </c>
      <c r="K16" s="133">
        <v>546</v>
      </c>
      <c r="L16" s="133">
        <v>630</v>
      </c>
      <c r="M16" s="133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33" t="s">
        <v>62</v>
      </c>
      <c r="B17" s="134" t="s">
        <v>1389</v>
      </c>
      <c r="C17" s="134" t="s">
        <v>1380</v>
      </c>
      <c r="D17" s="135" t="s">
        <v>2099</v>
      </c>
      <c r="E17" s="136" t="s">
        <v>2101</v>
      </c>
      <c r="F17" s="136"/>
      <c r="G17" s="136"/>
      <c r="H17" s="136"/>
      <c r="I17" s="133">
        <v>68</v>
      </c>
      <c r="J17" s="133">
        <v>0</v>
      </c>
      <c r="K17" s="133">
        <v>562</v>
      </c>
      <c r="L17" s="133">
        <v>630</v>
      </c>
      <c r="M17" s="133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33" t="s">
        <v>375</v>
      </c>
      <c r="B18" s="134" t="s">
        <v>1390</v>
      </c>
      <c r="C18" s="134" t="s">
        <v>1380</v>
      </c>
      <c r="D18" s="135" t="s">
        <v>2099</v>
      </c>
      <c r="E18" s="136"/>
      <c r="F18" s="136"/>
      <c r="G18" s="136"/>
      <c r="H18" s="136"/>
      <c r="I18" s="133">
        <v>0</v>
      </c>
      <c r="J18" s="133">
        <v>0</v>
      </c>
      <c r="K18" s="133">
        <v>630</v>
      </c>
      <c r="L18" s="133">
        <v>630</v>
      </c>
      <c r="M18" s="13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33" t="s">
        <v>138</v>
      </c>
      <c r="B19" s="134" t="s">
        <v>1391</v>
      </c>
      <c r="C19" s="134" t="s">
        <v>1380</v>
      </c>
      <c r="D19" s="135" t="s">
        <v>2099</v>
      </c>
      <c r="E19" s="136"/>
      <c r="F19" s="136"/>
      <c r="G19" s="136"/>
      <c r="H19" s="136"/>
      <c r="I19" s="133">
        <v>0</v>
      </c>
      <c r="J19" s="133">
        <v>0</v>
      </c>
      <c r="K19" s="133">
        <v>630</v>
      </c>
      <c r="L19" s="133">
        <v>630</v>
      </c>
      <c r="M19" s="133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33" t="s">
        <v>93</v>
      </c>
      <c r="B20" s="134" t="s">
        <v>1392</v>
      </c>
      <c r="C20" s="134" t="s">
        <v>1380</v>
      </c>
      <c r="D20" s="135" t="s">
        <v>2099</v>
      </c>
      <c r="E20" s="136"/>
      <c r="F20" s="136"/>
      <c r="G20" s="136"/>
      <c r="H20" s="136"/>
      <c r="I20" s="133">
        <v>0</v>
      </c>
      <c r="J20" s="133">
        <v>0</v>
      </c>
      <c r="K20" s="133">
        <v>630</v>
      </c>
      <c r="L20" s="133">
        <v>630</v>
      </c>
      <c r="M20" s="133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33" t="s">
        <v>197</v>
      </c>
      <c r="B21" s="134" t="s">
        <v>1393</v>
      </c>
      <c r="C21" s="134" t="s">
        <v>1380</v>
      </c>
      <c r="D21" s="135" t="s">
        <v>2099</v>
      </c>
      <c r="E21" s="136" t="s">
        <v>2077</v>
      </c>
      <c r="F21" s="136"/>
      <c r="G21" s="136"/>
      <c r="H21" s="136"/>
      <c r="I21" s="133">
        <v>73</v>
      </c>
      <c r="J21" s="133">
        <v>0</v>
      </c>
      <c r="K21" s="133">
        <v>557</v>
      </c>
      <c r="L21" s="133">
        <v>630</v>
      </c>
      <c r="M21" s="133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33" t="s">
        <v>357</v>
      </c>
      <c r="B22" s="134" t="s">
        <v>1394</v>
      </c>
      <c r="C22" s="134" t="s">
        <v>1380</v>
      </c>
      <c r="D22" s="135" t="s">
        <v>2099</v>
      </c>
      <c r="E22" s="136"/>
      <c r="F22" s="136"/>
      <c r="G22" s="136"/>
      <c r="H22" s="136"/>
      <c r="I22" s="133">
        <v>0</v>
      </c>
      <c r="J22" s="133">
        <v>0</v>
      </c>
      <c r="K22" s="133">
        <v>630</v>
      </c>
      <c r="L22" s="133">
        <v>630</v>
      </c>
      <c r="M22" s="133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33" t="s">
        <v>427</v>
      </c>
      <c r="B23" s="134" t="s">
        <v>1395</v>
      </c>
      <c r="C23" s="134" t="s">
        <v>1380</v>
      </c>
      <c r="D23" s="135" t="s">
        <v>2099</v>
      </c>
      <c r="E23" s="136"/>
      <c r="F23" s="136"/>
      <c r="G23" s="136"/>
      <c r="H23" s="136"/>
      <c r="I23" s="133">
        <v>0</v>
      </c>
      <c r="J23" s="133">
        <v>0</v>
      </c>
      <c r="K23" s="133">
        <v>630</v>
      </c>
      <c r="L23" s="133">
        <v>630</v>
      </c>
      <c r="M23" s="133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33" t="s">
        <v>223</v>
      </c>
      <c r="B24" s="134" t="s">
        <v>1527</v>
      </c>
      <c r="C24" s="134" t="s">
        <v>1380</v>
      </c>
      <c r="D24" s="135" t="s">
        <v>2099</v>
      </c>
      <c r="E24" s="136"/>
      <c r="F24" s="136"/>
      <c r="G24" s="136"/>
      <c r="H24" s="136"/>
      <c r="I24" s="133">
        <v>0</v>
      </c>
      <c r="J24" s="133">
        <v>0</v>
      </c>
      <c r="K24" s="133">
        <v>630</v>
      </c>
      <c r="L24" s="133">
        <v>630</v>
      </c>
      <c r="M24" s="133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33" t="s">
        <v>604</v>
      </c>
      <c r="B25" s="134" t="s">
        <v>1396</v>
      </c>
      <c r="C25" s="134" t="s">
        <v>1380</v>
      </c>
      <c r="D25" s="135" t="s">
        <v>2099</v>
      </c>
      <c r="E25" s="136"/>
      <c r="F25" s="136"/>
      <c r="G25" s="136"/>
      <c r="H25" s="136"/>
      <c r="I25" s="133">
        <v>0</v>
      </c>
      <c r="J25" s="133">
        <v>0</v>
      </c>
      <c r="K25" s="133">
        <v>630</v>
      </c>
      <c r="L25" s="133">
        <v>630</v>
      </c>
      <c r="M25" s="133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33" t="s">
        <v>106</v>
      </c>
      <c r="B26" s="134" t="s">
        <v>1397</v>
      </c>
      <c r="C26" s="134" t="s">
        <v>1380</v>
      </c>
      <c r="D26" s="135" t="s">
        <v>2099</v>
      </c>
      <c r="E26" s="136"/>
      <c r="F26" s="136"/>
      <c r="G26" s="136"/>
      <c r="H26" s="136"/>
      <c r="I26" s="133">
        <v>0</v>
      </c>
      <c r="J26" s="133">
        <v>0</v>
      </c>
      <c r="K26" s="133">
        <v>630</v>
      </c>
      <c r="L26" s="133">
        <v>630</v>
      </c>
      <c r="M26" s="133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33" t="s">
        <v>262</v>
      </c>
      <c r="B27" s="134" t="s">
        <v>1398</v>
      </c>
      <c r="C27" s="134" t="s">
        <v>1380</v>
      </c>
      <c r="D27" s="135" t="s">
        <v>2099</v>
      </c>
      <c r="E27" s="136" t="s">
        <v>2083</v>
      </c>
      <c r="F27" s="136"/>
      <c r="G27" s="136"/>
      <c r="H27" s="136"/>
      <c r="I27" s="133">
        <v>108</v>
      </c>
      <c r="J27" s="133">
        <v>0</v>
      </c>
      <c r="K27" s="133">
        <v>522</v>
      </c>
      <c r="L27" s="133">
        <v>630</v>
      </c>
      <c r="M27" s="133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33" t="s">
        <v>1399</v>
      </c>
      <c r="B28" s="134" t="s">
        <v>1400</v>
      </c>
      <c r="C28" s="134" t="s">
        <v>1380</v>
      </c>
      <c r="D28" s="135" t="s">
        <v>2099</v>
      </c>
      <c r="E28" s="136" t="s">
        <v>2103</v>
      </c>
      <c r="F28" s="136"/>
      <c r="G28" s="136"/>
      <c r="H28" s="136"/>
      <c r="I28" s="133">
        <v>74</v>
      </c>
      <c r="J28" s="133">
        <v>0</v>
      </c>
      <c r="K28" s="133">
        <v>556</v>
      </c>
      <c r="L28" s="133">
        <v>630</v>
      </c>
      <c r="M28" s="133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33" t="s">
        <v>700</v>
      </c>
      <c r="B29" s="134" t="s">
        <v>1401</v>
      </c>
      <c r="C29" s="134" t="s">
        <v>1380</v>
      </c>
      <c r="D29" s="135" t="s">
        <v>2099</v>
      </c>
      <c r="E29" s="136"/>
      <c r="F29" s="136"/>
      <c r="G29" s="136"/>
      <c r="H29" s="136"/>
      <c r="I29" s="133">
        <v>0</v>
      </c>
      <c r="J29" s="133">
        <v>0</v>
      </c>
      <c r="K29" s="133">
        <v>630</v>
      </c>
      <c r="L29" s="133">
        <v>630</v>
      </c>
      <c r="M29" s="133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33" t="s">
        <v>164</v>
      </c>
      <c r="B30" s="134" t="s">
        <v>361</v>
      </c>
      <c r="C30" s="134" t="s">
        <v>1380</v>
      </c>
      <c r="D30" s="135" t="s">
        <v>2099</v>
      </c>
      <c r="E30" s="136"/>
      <c r="F30" s="136"/>
      <c r="G30" s="136"/>
      <c r="H30" s="136"/>
      <c r="I30" s="133">
        <v>0</v>
      </c>
      <c r="J30" s="133">
        <v>0</v>
      </c>
      <c r="K30" s="133">
        <v>630</v>
      </c>
      <c r="L30" s="133">
        <v>630</v>
      </c>
      <c r="M30" s="133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33" t="s">
        <v>142</v>
      </c>
      <c r="B31" s="134" t="s">
        <v>747</v>
      </c>
      <c r="C31" s="134" t="s">
        <v>1380</v>
      </c>
      <c r="D31" s="135" t="s">
        <v>2099</v>
      </c>
      <c r="E31" s="136"/>
      <c r="F31" s="136"/>
      <c r="G31" s="136"/>
      <c r="H31" s="136"/>
      <c r="I31" s="133">
        <v>0</v>
      </c>
      <c r="J31" s="133">
        <v>0</v>
      </c>
      <c r="K31" s="133">
        <v>630</v>
      </c>
      <c r="L31" s="133">
        <v>630</v>
      </c>
      <c r="M31" s="133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33" t="s">
        <v>141</v>
      </c>
      <c r="B32" s="134" t="s">
        <v>1402</v>
      </c>
      <c r="C32" s="134" t="s">
        <v>1380</v>
      </c>
      <c r="D32" s="135" t="s">
        <v>2099</v>
      </c>
      <c r="E32" s="136"/>
      <c r="F32" s="136"/>
      <c r="G32" s="136"/>
      <c r="H32" s="136"/>
      <c r="I32" s="133">
        <v>0</v>
      </c>
      <c r="J32" s="133">
        <v>0</v>
      </c>
      <c r="K32" s="133">
        <v>630</v>
      </c>
      <c r="L32" s="133">
        <v>630</v>
      </c>
      <c r="M32" s="133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33" t="s">
        <v>32</v>
      </c>
      <c r="B33" s="134" t="s">
        <v>1403</v>
      </c>
      <c r="C33" s="134" t="s">
        <v>1380</v>
      </c>
      <c r="D33" s="135" t="s">
        <v>2099</v>
      </c>
      <c r="E33" s="136"/>
      <c r="F33" s="136"/>
      <c r="G33" s="136"/>
      <c r="H33" s="136"/>
      <c r="I33" s="133">
        <v>0</v>
      </c>
      <c r="J33" s="133">
        <v>0</v>
      </c>
      <c r="K33" s="133">
        <v>630</v>
      </c>
      <c r="L33" s="133">
        <v>630</v>
      </c>
      <c r="M33" s="133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33" t="s">
        <v>704</v>
      </c>
      <c r="B34" s="134" t="s">
        <v>116</v>
      </c>
      <c r="C34" s="134" t="s">
        <v>1380</v>
      </c>
      <c r="D34" s="135" t="s">
        <v>2099</v>
      </c>
      <c r="E34" s="136"/>
      <c r="F34" s="136"/>
      <c r="G34" s="136"/>
      <c r="H34" s="136"/>
      <c r="I34" s="133">
        <v>0</v>
      </c>
      <c r="J34" s="133">
        <v>0</v>
      </c>
      <c r="K34" s="133">
        <v>630</v>
      </c>
      <c r="L34" s="133">
        <v>630</v>
      </c>
      <c r="M34" s="133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33" t="s">
        <v>593</v>
      </c>
      <c r="B35" s="134" t="s">
        <v>1404</v>
      </c>
      <c r="C35" s="134" t="s">
        <v>1380</v>
      </c>
      <c r="D35" s="135" t="s">
        <v>2099</v>
      </c>
      <c r="E35" s="136"/>
      <c r="F35" s="136"/>
      <c r="G35" s="136"/>
      <c r="H35" s="136"/>
      <c r="I35" s="133">
        <v>0</v>
      </c>
      <c r="J35" s="133">
        <v>0</v>
      </c>
      <c r="K35" s="133">
        <v>630</v>
      </c>
      <c r="L35" s="133">
        <v>630</v>
      </c>
      <c r="M35" s="13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33" t="s">
        <v>114</v>
      </c>
      <c r="B36" s="134" t="s">
        <v>1405</v>
      </c>
      <c r="C36" s="134" t="s">
        <v>1380</v>
      </c>
      <c r="D36" s="135" t="s">
        <v>2099</v>
      </c>
      <c r="E36" s="136"/>
      <c r="F36" s="136"/>
      <c r="G36" s="136"/>
      <c r="H36" s="136"/>
      <c r="I36" s="133">
        <v>0</v>
      </c>
      <c r="J36" s="133">
        <v>0</v>
      </c>
      <c r="K36" s="133">
        <v>630</v>
      </c>
      <c r="L36" s="133">
        <v>630</v>
      </c>
      <c r="M36" s="13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33" t="s">
        <v>263</v>
      </c>
      <c r="B37" s="134" t="s">
        <v>1406</v>
      </c>
      <c r="C37" s="134" t="s">
        <v>1380</v>
      </c>
      <c r="D37" s="135" t="s">
        <v>2099</v>
      </c>
      <c r="E37" s="136"/>
      <c r="F37" s="136"/>
      <c r="G37" s="136"/>
      <c r="H37" s="136"/>
      <c r="I37" s="133">
        <v>0</v>
      </c>
      <c r="J37" s="133">
        <v>0</v>
      </c>
      <c r="K37" s="133">
        <v>630</v>
      </c>
      <c r="L37" s="133">
        <v>630</v>
      </c>
      <c r="M37" s="13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33" t="s">
        <v>340</v>
      </c>
      <c r="B38" s="134" t="s">
        <v>1407</v>
      </c>
      <c r="C38" s="134" t="s">
        <v>1380</v>
      </c>
      <c r="D38" s="135" t="s">
        <v>2099</v>
      </c>
      <c r="E38" s="136"/>
      <c r="F38" s="136"/>
      <c r="G38" s="136"/>
      <c r="H38" s="136"/>
      <c r="I38" s="133">
        <v>0</v>
      </c>
      <c r="J38" s="133">
        <v>0</v>
      </c>
      <c r="K38" s="133">
        <v>630</v>
      </c>
      <c r="L38" s="133">
        <v>630</v>
      </c>
      <c r="M38" s="13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33" t="s">
        <v>1059</v>
      </c>
      <c r="B39" s="134" t="s">
        <v>1408</v>
      </c>
      <c r="C39" s="134" t="s">
        <v>1380</v>
      </c>
      <c r="D39" s="135" t="s">
        <v>2099</v>
      </c>
      <c r="E39" s="136"/>
      <c r="F39" s="136"/>
      <c r="G39" s="136"/>
      <c r="H39" s="136"/>
      <c r="I39" s="133">
        <v>0</v>
      </c>
      <c r="J39" s="133">
        <v>0</v>
      </c>
      <c r="K39" s="133">
        <v>630</v>
      </c>
      <c r="L39" s="133">
        <v>630</v>
      </c>
      <c r="M39" s="13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33" t="s">
        <v>1270</v>
      </c>
      <c r="B40" s="134" t="s">
        <v>1409</v>
      </c>
      <c r="C40" s="134" t="s">
        <v>1380</v>
      </c>
      <c r="D40" s="135" t="s">
        <v>2099</v>
      </c>
      <c r="E40" s="136"/>
      <c r="F40" s="136"/>
      <c r="G40" s="136"/>
      <c r="H40" s="136"/>
      <c r="I40" s="133">
        <v>0</v>
      </c>
      <c r="J40" s="133">
        <v>0</v>
      </c>
      <c r="K40" s="133">
        <v>630</v>
      </c>
      <c r="L40" s="133">
        <v>630</v>
      </c>
      <c r="M40" s="133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33" t="s">
        <v>104</v>
      </c>
      <c r="B41" s="134" t="s">
        <v>1410</v>
      </c>
      <c r="C41" s="134" t="s">
        <v>1380</v>
      </c>
      <c r="D41" s="135" t="s">
        <v>2099</v>
      </c>
      <c r="E41" s="136"/>
      <c r="F41" s="136"/>
      <c r="G41" s="136"/>
      <c r="H41" s="136"/>
      <c r="I41" s="133">
        <v>0</v>
      </c>
      <c r="J41" s="133">
        <v>0</v>
      </c>
      <c r="K41" s="133">
        <v>630</v>
      </c>
      <c r="L41" s="133">
        <v>630</v>
      </c>
      <c r="M41" s="133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33" t="s">
        <v>1172</v>
      </c>
      <c r="B42" s="134" t="s">
        <v>1411</v>
      </c>
      <c r="C42" s="134" t="s">
        <v>1380</v>
      </c>
      <c r="D42" s="135" t="s">
        <v>2099</v>
      </c>
      <c r="E42" s="136"/>
      <c r="F42" s="136"/>
      <c r="G42" s="136"/>
      <c r="H42" s="136"/>
      <c r="I42" s="133">
        <v>0</v>
      </c>
      <c r="J42" s="133">
        <v>0</v>
      </c>
      <c r="K42" s="133">
        <v>630</v>
      </c>
      <c r="L42" s="133">
        <v>630</v>
      </c>
      <c r="M42" s="133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33" t="s">
        <v>451</v>
      </c>
      <c r="B43" s="134" t="s">
        <v>1412</v>
      </c>
      <c r="C43" s="134" t="s">
        <v>1380</v>
      </c>
      <c r="D43" s="135" t="s">
        <v>2099</v>
      </c>
      <c r="E43" s="136"/>
      <c r="F43" s="136"/>
      <c r="G43" s="136"/>
      <c r="H43" s="136"/>
      <c r="I43" s="133">
        <v>0</v>
      </c>
      <c r="J43" s="133">
        <v>0</v>
      </c>
      <c r="K43" s="133">
        <v>630</v>
      </c>
      <c r="L43" s="133">
        <v>630</v>
      </c>
      <c r="M43" s="133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33" t="s">
        <v>726</v>
      </c>
      <c r="B44" s="134" t="s">
        <v>41</v>
      </c>
      <c r="C44" s="134" t="s">
        <v>1380</v>
      </c>
      <c r="D44" s="135" t="s">
        <v>2099</v>
      </c>
      <c r="E44" s="136"/>
      <c r="F44" s="136"/>
      <c r="G44" s="136"/>
      <c r="H44" s="136"/>
      <c r="I44" s="133">
        <v>0</v>
      </c>
      <c r="J44" s="133">
        <v>0</v>
      </c>
      <c r="K44" s="133">
        <v>630</v>
      </c>
      <c r="L44" s="133">
        <v>630</v>
      </c>
      <c r="M44" s="133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33" t="s">
        <v>1413</v>
      </c>
      <c r="B45" s="134" t="s">
        <v>1368</v>
      </c>
      <c r="C45" s="134" t="s">
        <v>1380</v>
      </c>
      <c r="D45" s="135" t="s">
        <v>2099</v>
      </c>
      <c r="E45" s="136"/>
      <c r="F45" s="136"/>
      <c r="G45" s="136"/>
      <c r="H45" s="136"/>
      <c r="I45" s="133">
        <v>0</v>
      </c>
      <c r="J45" s="133">
        <v>0</v>
      </c>
      <c r="K45" s="133">
        <v>630</v>
      </c>
      <c r="L45" s="133">
        <v>630</v>
      </c>
      <c r="M45" s="133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33" t="s">
        <v>407</v>
      </c>
      <c r="B46" s="134" t="s">
        <v>1414</v>
      </c>
      <c r="C46" s="134" t="s">
        <v>1380</v>
      </c>
      <c r="D46" s="135" t="s">
        <v>2099</v>
      </c>
      <c r="E46" s="136"/>
      <c r="F46" s="136"/>
      <c r="G46" s="136"/>
      <c r="H46" s="136"/>
      <c r="I46" s="133">
        <v>0</v>
      </c>
      <c r="J46" s="133">
        <v>0</v>
      </c>
      <c r="K46" s="133">
        <v>630</v>
      </c>
      <c r="L46" s="133">
        <v>630</v>
      </c>
      <c r="M46" s="133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33" t="s">
        <v>133</v>
      </c>
      <c r="B47" s="134" t="s">
        <v>1415</v>
      </c>
      <c r="C47" s="134" t="s">
        <v>1380</v>
      </c>
      <c r="D47" s="135" t="s">
        <v>2099</v>
      </c>
      <c r="E47" s="136"/>
      <c r="F47" s="136"/>
      <c r="G47" s="136"/>
      <c r="H47" s="136"/>
      <c r="I47" s="133">
        <v>0</v>
      </c>
      <c r="J47" s="133">
        <v>0</v>
      </c>
      <c r="K47" s="133">
        <v>630</v>
      </c>
      <c r="L47" s="133">
        <v>630</v>
      </c>
      <c r="M47" s="133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33" t="s">
        <v>266</v>
      </c>
      <c r="B48" s="134" t="s">
        <v>1416</v>
      </c>
      <c r="C48" s="134" t="s">
        <v>1380</v>
      </c>
      <c r="D48" s="135" t="s">
        <v>2099</v>
      </c>
      <c r="E48" s="136"/>
      <c r="F48" s="136"/>
      <c r="G48" s="136"/>
      <c r="H48" s="136"/>
      <c r="I48" s="133">
        <v>0</v>
      </c>
      <c r="J48" s="133">
        <v>0</v>
      </c>
      <c r="K48" s="133">
        <v>630</v>
      </c>
      <c r="L48" s="133">
        <v>630</v>
      </c>
      <c r="M48" s="133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33" t="s">
        <v>992</v>
      </c>
      <c r="B49" s="134" t="s">
        <v>1417</v>
      </c>
      <c r="C49" s="134" t="s">
        <v>1380</v>
      </c>
      <c r="D49" s="135" t="s">
        <v>2099</v>
      </c>
      <c r="E49" s="136"/>
      <c r="F49" s="136"/>
      <c r="G49" s="136"/>
      <c r="H49" s="136"/>
      <c r="I49" s="133">
        <v>0</v>
      </c>
      <c r="J49" s="133">
        <v>0</v>
      </c>
      <c r="K49" s="133">
        <v>630</v>
      </c>
      <c r="L49" s="133">
        <v>630</v>
      </c>
      <c r="M49" s="133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33" t="s">
        <v>582</v>
      </c>
      <c r="B50" s="134" t="s">
        <v>1418</v>
      </c>
      <c r="C50" s="134" t="s">
        <v>1380</v>
      </c>
      <c r="D50" s="135" t="s">
        <v>2099</v>
      </c>
      <c r="E50" s="136" t="s">
        <v>2102</v>
      </c>
      <c r="F50" s="136"/>
      <c r="G50" s="136"/>
      <c r="H50" s="136"/>
      <c r="I50" s="133">
        <v>84</v>
      </c>
      <c r="J50" s="133">
        <v>0</v>
      </c>
      <c r="K50" s="133">
        <v>546</v>
      </c>
      <c r="L50" s="133">
        <v>630</v>
      </c>
      <c r="M50" s="133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33" t="s">
        <v>1419</v>
      </c>
      <c r="B51" s="134" t="s">
        <v>1420</v>
      </c>
      <c r="C51" s="134" t="s">
        <v>1380</v>
      </c>
      <c r="D51" s="135" t="s">
        <v>2099</v>
      </c>
      <c r="E51" s="136"/>
      <c r="F51" s="136"/>
      <c r="G51" s="136"/>
      <c r="H51" s="136"/>
      <c r="I51" s="133">
        <v>0</v>
      </c>
      <c r="J51" s="133">
        <v>0</v>
      </c>
      <c r="K51" s="133">
        <v>630</v>
      </c>
      <c r="L51" s="133">
        <v>630</v>
      </c>
      <c r="M51" s="133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33" t="s">
        <v>212</v>
      </c>
      <c r="B52" s="134" t="s">
        <v>1421</v>
      </c>
      <c r="C52" s="134" t="s">
        <v>1380</v>
      </c>
      <c r="D52" s="135" t="s">
        <v>2099</v>
      </c>
      <c r="E52" s="136"/>
      <c r="F52" s="136"/>
      <c r="G52" s="136"/>
      <c r="H52" s="136"/>
      <c r="I52" s="133">
        <v>0</v>
      </c>
      <c r="J52" s="133">
        <v>0</v>
      </c>
      <c r="K52" s="133">
        <v>630</v>
      </c>
      <c r="L52" s="133">
        <v>630</v>
      </c>
      <c r="M52" s="133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33" t="s">
        <v>864</v>
      </c>
      <c r="B53" s="134" t="s">
        <v>1349</v>
      </c>
      <c r="C53" s="134" t="s">
        <v>1380</v>
      </c>
      <c r="D53" s="135" t="s">
        <v>2099</v>
      </c>
      <c r="E53" s="136"/>
      <c r="F53" s="136"/>
      <c r="G53" s="136"/>
      <c r="H53" s="136"/>
      <c r="I53" s="133">
        <v>0</v>
      </c>
      <c r="J53" s="133">
        <v>0</v>
      </c>
      <c r="K53" s="133">
        <v>630</v>
      </c>
      <c r="L53" s="133">
        <v>630</v>
      </c>
      <c r="M53" s="133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33" t="s">
        <v>809</v>
      </c>
      <c r="B54" s="134" t="s">
        <v>1422</v>
      </c>
      <c r="C54" s="134" t="s">
        <v>1380</v>
      </c>
      <c r="D54" s="135" t="s">
        <v>2099</v>
      </c>
      <c r="E54" s="136"/>
      <c r="F54" s="136"/>
      <c r="G54" s="136"/>
      <c r="H54" s="136"/>
      <c r="I54" s="133">
        <v>0</v>
      </c>
      <c r="J54" s="133">
        <v>0</v>
      </c>
      <c r="K54" s="133">
        <v>630</v>
      </c>
      <c r="L54" s="133">
        <v>630</v>
      </c>
      <c r="M54" s="133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33" t="s">
        <v>1042</v>
      </c>
      <c r="B55" s="134" t="s">
        <v>1423</v>
      </c>
      <c r="C55" s="134" t="s">
        <v>1380</v>
      </c>
      <c r="D55" s="135" t="s">
        <v>2099</v>
      </c>
      <c r="E55" s="136"/>
      <c r="F55" s="136"/>
      <c r="G55" s="136"/>
      <c r="H55" s="136"/>
      <c r="I55" s="133">
        <v>0</v>
      </c>
      <c r="J55" s="133">
        <v>0</v>
      </c>
      <c r="K55" s="133">
        <v>630</v>
      </c>
      <c r="L55" s="133">
        <v>630</v>
      </c>
      <c r="M55" s="133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33" t="s">
        <v>559</v>
      </c>
      <c r="B56" s="134" t="s">
        <v>1424</v>
      </c>
      <c r="C56" s="134" t="s">
        <v>1380</v>
      </c>
      <c r="D56" s="135" t="s">
        <v>2099</v>
      </c>
      <c r="E56" s="136"/>
      <c r="F56" s="136"/>
      <c r="G56" s="136"/>
      <c r="H56" s="136"/>
      <c r="I56" s="133">
        <v>0</v>
      </c>
      <c r="J56" s="133">
        <v>0</v>
      </c>
      <c r="K56" s="133">
        <v>630</v>
      </c>
      <c r="L56" s="133">
        <v>630</v>
      </c>
      <c r="M56" s="133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33" t="s">
        <v>481</v>
      </c>
      <c r="B57" s="134" t="s">
        <v>1425</v>
      </c>
      <c r="C57" s="134" t="s">
        <v>1380</v>
      </c>
      <c r="D57" s="135" t="s">
        <v>2099</v>
      </c>
      <c r="E57" s="136"/>
      <c r="F57" s="136"/>
      <c r="G57" s="136"/>
      <c r="H57" s="136"/>
      <c r="I57" s="133">
        <v>0</v>
      </c>
      <c r="J57" s="133">
        <v>0</v>
      </c>
      <c r="K57" s="133">
        <v>630</v>
      </c>
      <c r="L57" s="133">
        <v>630</v>
      </c>
      <c r="M57" s="133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33" t="s">
        <v>325</v>
      </c>
      <c r="B58" s="134" t="s">
        <v>2009</v>
      </c>
      <c r="C58" s="134" t="s">
        <v>1380</v>
      </c>
      <c r="D58" s="135" t="s">
        <v>2099</v>
      </c>
      <c r="E58" s="136"/>
      <c r="F58" s="136"/>
      <c r="G58" s="136"/>
      <c r="H58" s="136"/>
      <c r="I58" s="133">
        <v>0</v>
      </c>
      <c r="J58" s="133">
        <v>0</v>
      </c>
      <c r="K58" s="133">
        <v>630</v>
      </c>
      <c r="L58" s="133">
        <v>630</v>
      </c>
      <c r="M58" s="133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33" t="s">
        <v>175</v>
      </c>
      <c r="B59" s="134" t="s">
        <v>1426</v>
      </c>
      <c r="C59" s="134" t="s">
        <v>1380</v>
      </c>
      <c r="D59" s="135" t="s">
        <v>2099</v>
      </c>
      <c r="E59" s="136"/>
      <c r="F59" s="136"/>
      <c r="G59" s="136"/>
      <c r="H59" s="136"/>
      <c r="I59" s="133">
        <v>0</v>
      </c>
      <c r="J59" s="133">
        <v>0</v>
      </c>
      <c r="K59" s="133">
        <v>630</v>
      </c>
      <c r="L59" s="133">
        <v>630</v>
      </c>
      <c r="M59" s="133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33" t="s">
        <v>219</v>
      </c>
      <c r="B60" s="134" t="s">
        <v>1427</v>
      </c>
      <c r="C60" s="134" t="s">
        <v>1380</v>
      </c>
      <c r="D60" s="135" t="s">
        <v>2099</v>
      </c>
      <c r="E60" s="136"/>
      <c r="F60" s="136"/>
      <c r="G60" s="136"/>
      <c r="H60" s="136"/>
      <c r="I60" s="133">
        <v>0</v>
      </c>
      <c r="J60" s="133">
        <v>0</v>
      </c>
      <c r="K60" s="133">
        <v>630</v>
      </c>
      <c r="L60" s="133">
        <v>630</v>
      </c>
      <c r="M60" s="133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33" t="s">
        <v>1347</v>
      </c>
      <c r="B61" s="134" t="s">
        <v>1428</v>
      </c>
      <c r="C61" s="134" t="s">
        <v>1380</v>
      </c>
      <c r="D61" s="135" t="s">
        <v>2099</v>
      </c>
      <c r="E61" s="136"/>
      <c r="F61" s="136"/>
      <c r="G61" s="136"/>
      <c r="H61" s="136"/>
      <c r="I61" s="133">
        <v>0</v>
      </c>
      <c r="J61" s="133">
        <v>0</v>
      </c>
      <c r="K61" s="133">
        <v>630</v>
      </c>
      <c r="L61" s="133">
        <v>630</v>
      </c>
      <c r="M61" s="133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33" t="s">
        <v>124</v>
      </c>
      <c r="B62" s="134" t="s">
        <v>1429</v>
      </c>
      <c r="C62" s="134" t="s">
        <v>1380</v>
      </c>
      <c r="D62" s="135" t="s">
        <v>2099</v>
      </c>
      <c r="E62" s="136"/>
      <c r="F62" s="136"/>
      <c r="G62" s="136"/>
      <c r="H62" s="136"/>
      <c r="I62" s="133">
        <v>0</v>
      </c>
      <c r="J62" s="133">
        <v>0</v>
      </c>
      <c r="K62" s="133">
        <v>630</v>
      </c>
      <c r="L62" s="133">
        <v>630</v>
      </c>
      <c r="M62" s="133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33" t="s">
        <v>1430</v>
      </c>
      <c r="B63" s="134" t="s">
        <v>1565</v>
      </c>
      <c r="C63" s="134" t="s">
        <v>1380</v>
      </c>
      <c r="D63" s="135" t="s">
        <v>2099</v>
      </c>
      <c r="E63" s="136"/>
      <c r="F63" s="136"/>
      <c r="G63" s="136"/>
      <c r="H63" s="136"/>
      <c r="I63" s="133">
        <v>0</v>
      </c>
      <c r="J63" s="133">
        <v>0</v>
      </c>
      <c r="K63" s="133">
        <v>630</v>
      </c>
      <c r="L63" s="133">
        <v>630</v>
      </c>
      <c r="M63" s="133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33" t="s">
        <v>1432</v>
      </c>
      <c r="B64" s="134" t="s">
        <v>1433</v>
      </c>
      <c r="C64" s="134" t="s">
        <v>1380</v>
      </c>
      <c r="D64" s="135" t="s">
        <v>2099</v>
      </c>
      <c r="E64" s="136"/>
      <c r="F64" s="136"/>
      <c r="G64" s="136"/>
      <c r="H64" s="136"/>
      <c r="I64" s="133">
        <v>0</v>
      </c>
      <c r="J64" s="133">
        <v>0</v>
      </c>
      <c r="K64" s="133">
        <v>630</v>
      </c>
      <c r="L64" s="133">
        <v>630</v>
      </c>
      <c r="M64" s="133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33" t="s">
        <v>1434</v>
      </c>
      <c r="B65" s="134" t="s">
        <v>1435</v>
      </c>
      <c r="C65" s="134" t="s">
        <v>1380</v>
      </c>
      <c r="D65" s="135" t="s">
        <v>2099</v>
      </c>
      <c r="E65" s="136"/>
      <c r="F65" s="136"/>
      <c r="G65" s="136"/>
      <c r="H65" s="136"/>
      <c r="I65" s="133">
        <v>0</v>
      </c>
      <c r="J65" s="133">
        <v>0</v>
      </c>
      <c r="K65" s="133">
        <v>630</v>
      </c>
      <c r="L65" s="133">
        <v>630</v>
      </c>
      <c r="M65" s="133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33" t="s">
        <v>1436</v>
      </c>
      <c r="B66" s="134" t="s">
        <v>1970</v>
      </c>
      <c r="C66" s="134" t="s">
        <v>1380</v>
      </c>
      <c r="D66" s="135" t="s">
        <v>2099</v>
      </c>
      <c r="E66" s="136"/>
      <c r="F66" s="136"/>
      <c r="G66" s="136"/>
      <c r="H66" s="136"/>
      <c r="I66" s="133">
        <v>0</v>
      </c>
      <c r="J66" s="133">
        <v>0</v>
      </c>
      <c r="K66" s="133">
        <v>630</v>
      </c>
      <c r="L66" s="133">
        <v>630</v>
      </c>
      <c r="M66" s="133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33" t="s">
        <v>1438</v>
      </c>
      <c r="B67" s="134" t="s">
        <v>1439</v>
      </c>
      <c r="C67" s="134" t="s">
        <v>1380</v>
      </c>
      <c r="D67" s="135" t="s">
        <v>2099</v>
      </c>
      <c r="E67" s="136"/>
      <c r="F67" s="136"/>
      <c r="G67" s="136"/>
      <c r="H67" s="136"/>
      <c r="I67" s="133">
        <v>0</v>
      </c>
      <c r="J67" s="133">
        <v>0</v>
      </c>
      <c r="K67" s="133">
        <v>630</v>
      </c>
      <c r="L67" s="133">
        <v>630</v>
      </c>
      <c r="M67" s="133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33" t="s">
        <v>1440</v>
      </c>
      <c r="B68" s="134" t="s">
        <v>1441</v>
      </c>
      <c r="C68" s="134" t="s">
        <v>1380</v>
      </c>
      <c r="D68" s="135" t="s">
        <v>2099</v>
      </c>
      <c r="E68" s="136"/>
      <c r="F68" s="136"/>
      <c r="G68" s="136"/>
      <c r="H68" s="136"/>
      <c r="I68" s="133">
        <v>0</v>
      </c>
      <c r="J68" s="133">
        <v>0</v>
      </c>
      <c r="K68" s="133">
        <v>630</v>
      </c>
      <c r="L68" s="133">
        <v>630</v>
      </c>
      <c r="M68" s="133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33" t="s">
        <v>230</v>
      </c>
      <c r="B69" s="134" t="s">
        <v>38</v>
      </c>
      <c r="C69" s="134" t="s">
        <v>1380</v>
      </c>
      <c r="D69" s="135" t="s">
        <v>2099</v>
      </c>
      <c r="E69" s="136"/>
      <c r="F69" s="136"/>
      <c r="G69" s="136"/>
      <c r="H69" s="136"/>
      <c r="I69" s="133">
        <v>0</v>
      </c>
      <c r="J69" s="133">
        <v>0</v>
      </c>
      <c r="K69" s="133">
        <v>630</v>
      </c>
      <c r="L69" s="133">
        <v>630</v>
      </c>
      <c r="M69" s="133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33" t="s">
        <v>1442</v>
      </c>
      <c r="B70" s="134" t="s">
        <v>1443</v>
      </c>
      <c r="C70" s="134" t="s">
        <v>1380</v>
      </c>
      <c r="D70" s="135" t="s">
        <v>2099</v>
      </c>
      <c r="E70" s="136"/>
      <c r="F70" s="136"/>
      <c r="G70" s="136"/>
      <c r="H70" s="136"/>
      <c r="I70" s="133">
        <v>0</v>
      </c>
      <c r="J70" s="133">
        <v>0</v>
      </c>
      <c r="K70" s="133">
        <v>630</v>
      </c>
      <c r="L70" s="133">
        <v>630</v>
      </c>
      <c r="M70" s="133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33" t="s">
        <v>1444</v>
      </c>
      <c r="B71" s="134" t="s">
        <v>1445</v>
      </c>
      <c r="C71" s="134" t="s">
        <v>1380</v>
      </c>
      <c r="D71" s="135" t="s">
        <v>2099</v>
      </c>
      <c r="E71" s="136"/>
      <c r="F71" s="136"/>
      <c r="G71" s="136"/>
      <c r="H71" s="136"/>
      <c r="I71" s="133">
        <v>0</v>
      </c>
      <c r="J71" s="133">
        <v>0</v>
      </c>
      <c r="K71" s="133">
        <v>630</v>
      </c>
      <c r="L71" s="133">
        <v>630</v>
      </c>
      <c r="M71" s="133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33" t="s">
        <v>837</v>
      </c>
      <c r="B72" s="134" t="s">
        <v>1446</v>
      </c>
      <c r="C72" s="134" t="s">
        <v>1380</v>
      </c>
      <c r="D72" s="135" t="s">
        <v>2099</v>
      </c>
      <c r="E72" s="136"/>
      <c r="F72" s="136"/>
      <c r="G72" s="136"/>
      <c r="H72" s="136"/>
      <c r="I72" s="133">
        <v>0</v>
      </c>
      <c r="J72" s="133">
        <v>0</v>
      </c>
      <c r="K72" s="133">
        <v>630</v>
      </c>
      <c r="L72" s="133">
        <v>630</v>
      </c>
      <c r="M72" s="133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33" t="s">
        <v>1447</v>
      </c>
      <c r="B73" s="134" t="s">
        <v>1448</v>
      </c>
      <c r="C73" s="134" t="s">
        <v>1380</v>
      </c>
      <c r="D73" s="135" t="s">
        <v>2099</v>
      </c>
      <c r="E73" s="136"/>
      <c r="F73" s="136"/>
      <c r="G73" s="136"/>
      <c r="H73" s="136"/>
      <c r="I73" s="133">
        <v>0</v>
      </c>
      <c r="J73" s="133">
        <v>0</v>
      </c>
      <c r="K73" s="133">
        <v>630</v>
      </c>
      <c r="L73" s="133">
        <v>630</v>
      </c>
      <c r="M73" s="133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33" t="s">
        <v>1449</v>
      </c>
      <c r="B74" s="134" t="s">
        <v>1450</v>
      </c>
      <c r="C74" s="134" t="s">
        <v>1380</v>
      </c>
      <c r="D74" s="135" t="s">
        <v>2099</v>
      </c>
      <c r="E74" s="136"/>
      <c r="F74" s="136"/>
      <c r="G74" s="136"/>
      <c r="H74" s="136"/>
      <c r="I74" s="133">
        <v>0</v>
      </c>
      <c r="J74" s="133">
        <v>0</v>
      </c>
      <c r="K74" s="133">
        <v>630</v>
      </c>
      <c r="L74" s="133">
        <v>630</v>
      </c>
      <c r="M74" s="133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33" t="s">
        <v>1451</v>
      </c>
      <c r="B75" s="134" t="s">
        <v>1452</v>
      </c>
      <c r="C75" s="134" t="s">
        <v>1380</v>
      </c>
      <c r="D75" s="135" t="s">
        <v>2099</v>
      </c>
      <c r="E75" s="136"/>
      <c r="F75" s="136"/>
      <c r="G75" s="136"/>
      <c r="H75" s="136"/>
      <c r="I75" s="133">
        <v>0</v>
      </c>
      <c r="J75" s="133">
        <v>0</v>
      </c>
      <c r="K75" s="133">
        <v>630</v>
      </c>
      <c r="L75" s="133">
        <v>630</v>
      </c>
      <c r="M75" s="133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33" t="s">
        <v>1453</v>
      </c>
      <c r="B76" s="134" t="s">
        <v>1454</v>
      </c>
      <c r="C76" s="134" t="s">
        <v>1380</v>
      </c>
      <c r="D76" s="135" t="s">
        <v>2099</v>
      </c>
      <c r="E76" s="136"/>
      <c r="F76" s="136"/>
      <c r="G76" s="136"/>
      <c r="H76" s="136"/>
      <c r="I76" s="133">
        <v>0</v>
      </c>
      <c r="J76" s="133">
        <v>0</v>
      </c>
      <c r="K76" s="133">
        <v>630</v>
      </c>
      <c r="L76" s="133">
        <v>630</v>
      </c>
      <c r="M76" s="133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33" t="s">
        <v>1455</v>
      </c>
      <c r="B77" s="134" t="s">
        <v>1456</v>
      </c>
      <c r="C77" s="134" t="s">
        <v>1380</v>
      </c>
      <c r="D77" s="135" t="s">
        <v>2099</v>
      </c>
      <c r="E77" s="136"/>
      <c r="F77" s="136"/>
      <c r="G77" s="136"/>
      <c r="H77" s="136"/>
      <c r="I77" s="133">
        <v>0</v>
      </c>
      <c r="J77" s="133">
        <v>0</v>
      </c>
      <c r="K77" s="133">
        <v>630</v>
      </c>
      <c r="L77" s="133">
        <v>630</v>
      </c>
      <c r="M77" s="133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33" t="s">
        <v>970</v>
      </c>
      <c r="B78" s="134" t="s">
        <v>1457</v>
      </c>
      <c r="C78" s="134" t="s">
        <v>1380</v>
      </c>
      <c r="D78" s="135" t="s">
        <v>2099</v>
      </c>
      <c r="E78" s="136"/>
      <c r="F78" s="136"/>
      <c r="G78" s="136"/>
      <c r="H78" s="136"/>
      <c r="I78" s="133">
        <v>0</v>
      </c>
      <c r="J78" s="133">
        <v>0</v>
      </c>
      <c r="K78" s="133">
        <v>630</v>
      </c>
      <c r="L78" s="133">
        <v>630</v>
      </c>
      <c r="M78" s="13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33" t="s">
        <v>1458</v>
      </c>
      <c r="B79" s="134" t="s">
        <v>1459</v>
      </c>
      <c r="C79" s="134" t="s">
        <v>1380</v>
      </c>
      <c r="D79" s="135" t="s">
        <v>2099</v>
      </c>
      <c r="E79" s="136"/>
      <c r="F79" s="136"/>
      <c r="G79" s="136"/>
      <c r="H79" s="136"/>
      <c r="I79" s="133">
        <v>0</v>
      </c>
      <c r="J79" s="133">
        <v>0</v>
      </c>
      <c r="K79" s="133">
        <v>630</v>
      </c>
      <c r="L79" s="133">
        <v>630</v>
      </c>
      <c r="M79" s="13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33" t="s">
        <v>1460</v>
      </c>
      <c r="B80" s="134" t="s">
        <v>1461</v>
      </c>
      <c r="C80" s="134" t="s">
        <v>1380</v>
      </c>
      <c r="D80" s="135" t="s">
        <v>2099</v>
      </c>
      <c r="E80" s="136"/>
      <c r="F80" s="136"/>
      <c r="G80" s="136"/>
      <c r="H80" s="136"/>
      <c r="I80" s="133">
        <v>0</v>
      </c>
      <c r="J80" s="133">
        <v>0</v>
      </c>
      <c r="K80" s="133">
        <v>630</v>
      </c>
      <c r="L80" s="133">
        <v>630</v>
      </c>
      <c r="M80" s="13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33" t="s">
        <v>1462</v>
      </c>
      <c r="B81" s="134" t="s">
        <v>1316</v>
      </c>
      <c r="C81" s="134" t="s">
        <v>1380</v>
      </c>
      <c r="D81" s="135" t="s">
        <v>2099</v>
      </c>
      <c r="E81" s="136"/>
      <c r="F81" s="136"/>
      <c r="G81" s="136"/>
      <c r="H81" s="136"/>
      <c r="I81" s="133">
        <v>0</v>
      </c>
      <c r="J81" s="133">
        <v>0</v>
      </c>
      <c r="K81" s="133">
        <v>630</v>
      </c>
      <c r="L81" s="133">
        <v>630</v>
      </c>
      <c r="M81" s="13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33" t="s">
        <v>1463</v>
      </c>
      <c r="B82" s="134" t="s">
        <v>1464</v>
      </c>
      <c r="C82" s="134" t="s">
        <v>1380</v>
      </c>
      <c r="D82" s="135" t="s">
        <v>2099</v>
      </c>
      <c r="E82" s="136"/>
      <c r="F82" s="136"/>
      <c r="G82" s="136"/>
      <c r="H82" s="136"/>
      <c r="I82" s="133">
        <v>0</v>
      </c>
      <c r="J82" s="133">
        <v>0</v>
      </c>
      <c r="K82" s="133">
        <v>630</v>
      </c>
      <c r="L82" s="133">
        <v>630</v>
      </c>
      <c r="M82" s="13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33" t="s">
        <v>1465</v>
      </c>
      <c r="B83" s="134" t="s">
        <v>1466</v>
      </c>
      <c r="C83" s="134" t="s">
        <v>1380</v>
      </c>
      <c r="D83" s="135" t="s">
        <v>2099</v>
      </c>
      <c r="E83" s="136"/>
      <c r="F83" s="136"/>
      <c r="G83" s="136"/>
      <c r="H83" s="136"/>
      <c r="I83" s="133">
        <v>0</v>
      </c>
      <c r="J83" s="133">
        <v>0</v>
      </c>
      <c r="K83" s="133">
        <v>630</v>
      </c>
      <c r="L83" s="133">
        <v>630</v>
      </c>
      <c r="M83" s="133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33" t="s">
        <v>1467</v>
      </c>
      <c r="B84" s="134" t="s">
        <v>1468</v>
      </c>
      <c r="C84" s="134" t="s">
        <v>1380</v>
      </c>
      <c r="D84" s="135" t="s">
        <v>2099</v>
      </c>
      <c r="E84" s="136"/>
      <c r="F84" s="136"/>
      <c r="G84" s="136"/>
      <c r="H84" s="136"/>
      <c r="I84" s="133">
        <v>0</v>
      </c>
      <c r="J84" s="133">
        <v>0</v>
      </c>
      <c r="K84" s="133">
        <v>630</v>
      </c>
      <c r="L84" s="133">
        <v>630</v>
      </c>
      <c r="M84" s="133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33" t="s">
        <v>1469</v>
      </c>
      <c r="B85" s="134" t="s">
        <v>1470</v>
      </c>
      <c r="C85" s="134" t="s">
        <v>1380</v>
      </c>
      <c r="D85" s="135" t="s">
        <v>2099</v>
      </c>
      <c r="E85" s="136"/>
      <c r="F85" s="136"/>
      <c r="G85" s="136"/>
      <c r="H85" s="136"/>
      <c r="I85" s="133">
        <v>0</v>
      </c>
      <c r="J85" s="133">
        <v>0</v>
      </c>
      <c r="K85" s="133">
        <v>630</v>
      </c>
      <c r="L85" s="133">
        <v>630</v>
      </c>
      <c r="M85" s="133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33" t="s">
        <v>180</v>
      </c>
      <c r="B86" s="134" t="s">
        <v>1471</v>
      </c>
      <c r="C86" s="134" t="s">
        <v>1380</v>
      </c>
      <c r="D86" s="135" t="s">
        <v>2099</v>
      </c>
      <c r="E86" s="136"/>
      <c r="F86" s="136"/>
      <c r="G86" s="136"/>
      <c r="H86" s="136"/>
      <c r="I86" s="133">
        <v>0</v>
      </c>
      <c r="J86" s="133">
        <v>0</v>
      </c>
      <c r="K86" s="133">
        <v>630</v>
      </c>
      <c r="L86" s="133">
        <v>630</v>
      </c>
      <c r="M86" s="133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33" t="s">
        <v>1472</v>
      </c>
      <c r="B87" s="134" t="s">
        <v>1473</v>
      </c>
      <c r="C87" s="134" t="s">
        <v>1380</v>
      </c>
      <c r="D87" s="135" t="s">
        <v>2099</v>
      </c>
      <c r="E87" s="136"/>
      <c r="F87" s="136"/>
      <c r="G87" s="136"/>
      <c r="H87" s="136"/>
      <c r="I87" s="133">
        <v>0</v>
      </c>
      <c r="J87" s="133">
        <v>0</v>
      </c>
      <c r="K87" s="133">
        <v>630</v>
      </c>
      <c r="L87" s="133">
        <v>630</v>
      </c>
      <c r="M87" s="133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33" t="s">
        <v>1474</v>
      </c>
      <c r="B88" s="134" t="s">
        <v>1475</v>
      </c>
      <c r="C88" s="134" t="s">
        <v>1380</v>
      </c>
      <c r="D88" s="135" t="s">
        <v>2099</v>
      </c>
      <c r="E88" s="136" t="s">
        <v>2104</v>
      </c>
      <c r="F88" s="136"/>
      <c r="G88" s="136"/>
      <c r="H88" s="136"/>
      <c r="I88" s="133">
        <v>70</v>
      </c>
      <c r="J88" s="133">
        <v>0</v>
      </c>
      <c r="K88" s="133">
        <v>560</v>
      </c>
      <c r="L88" s="133">
        <v>630</v>
      </c>
      <c r="M88" s="133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33" t="s">
        <v>192</v>
      </c>
      <c r="B89" s="134" t="s">
        <v>1476</v>
      </c>
      <c r="C89" s="134" t="s">
        <v>1380</v>
      </c>
      <c r="D89" s="135" t="s">
        <v>2099</v>
      </c>
      <c r="E89" s="136"/>
      <c r="F89" s="136"/>
      <c r="G89" s="136"/>
      <c r="H89" s="136"/>
      <c r="I89" s="133">
        <v>0</v>
      </c>
      <c r="J89" s="133">
        <v>0</v>
      </c>
      <c r="K89" s="133">
        <v>630</v>
      </c>
      <c r="L89" s="133">
        <v>630</v>
      </c>
      <c r="M89" s="133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33" t="s">
        <v>1477</v>
      </c>
      <c r="B90" s="134" t="s">
        <v>1478</v>
      </c>
      <c r="C90" s="134" t="s">
        <v>1380</v>
      </c>
      <c r="D90" s="135" t="s">
        <v>2099</v>
      </c>
      <c r="E90" s="136"/>
      <c r="F90" s="136"/>
      <c r="G90" s="136"/>
      <c r="H90" s="136"/>
      <c r="I90" s="133">
        <v>0</v>
      </c>
      <c r="J90" s="133">
        <v>0</v>
      </c>
      <c r="K90" s="133">
        <v>630</v>
      </c>
      <c r="L90" s="133">
        <v>630</v>
      </c>
      <c r="M90" s="133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33" t="s">
        <v>1479</v>
      </c>
      <c r="B91" s="134" t="s">
        <v>1480</v>
      </c>
      <c r="C91" s="134" t="s">
        <v>1380</v>
      </c>
      <c r="D91" s="135" t="s">
        <v>2099</v>
      </c>
      <c r="E91" s="136"/>
      <c r="F91" s="136"/>
      <c r="G91" s="136"/>
      <c r="H91" s="136"/>
      <c r="I91" s="133">
        <v>0</v>
      </c>
      <c r="J91" s="133">
        <v>0</v>
      </c>
      <c r="K91" s="133">
        <v>630</v>
      </c>
      <c r="L91" s="133">
        <v>630</v>
      </c>
      <c r="M91" s="133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33" t="s">
        <v>1481</v>
      </c>
      <c r="B92" s="134" t="s">
        <v>1482</v>
      </c>
      <c r="C92" s="134" t="s">
        <v>1380</v>
      </c>
      <c r="D92" s="135" t="s">
        <v>2099</v>
      </c>
      <c r="E92" s="136"/>
      <c r="F92" s="136"/>
      <c r="G92" s="136"/>
      <c r="H92" s="136"/>
      <c r="I92" s="133">
        <v>0</v>
      </c>
      <c r="J92" s="133">
        <v>0</v>
      </c>
      <c r="K92" s="133">
        <v>630</v>
      </c>
      <c r="L92" s="133">
        <v>630</v>
      </c>
      <c r="M92" s="133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33" t="s">
        <v>1483</v>
      </c>
      <c r="B93" s="134" t="s">
        <v>1484</v>
      </c>
      <c r="C93" s="134" t="s">
        <v>1380</v>
      </c>
      <c r="D93" s="135" t="s">
        <v>2099</v>
      </c>
      <c r="E93" s="136"/>
      <c r="F93" s="136"/>
      <c r="G93" s="136"/>
      <c r="H93" s="136"/>
      <c r="I93" s="133">
        <v>0</v>
      </c>
      <c r="J93" s="133">
        <v>0</v>
      </c>
      <c r="K93" s="133">
        <v>630</v>
      </c>
      <c r="L93" s="133">
        <v>630</v>
      </c>
      <c r="M93" s="133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33" t="s">
        <v>1485</v>
      </c>
      <c r="B94" s="134" t="s">
        <v>1486</v>
      </c>
      <c r="C94" s="134" t="s">
        <v>1380</v>
      </c>
      <c r="D94" s="135" t="s">
        <v>2099</v>
      </c>
      <c r="E94" s="136"/>
      <c r="F94" s="136"/>
      <c r="G94" s="136"/>
      <c r="H94" s="136"/>
      <c r="I94" s="133">
        <v>0</v>
      </c>
      <c r="J94" s="133">
        <v>0</v>
      </c>
      <c r="K94" s="133">
        <v>630</v>
      </c>
      <c r="L94" s="133">
        <v>630</v>
      </c>
      <c r="M94" s="133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33" t="s">
        <v>1487</v>
      </c>
      <c r="B95" s="134" t="s">
        <v>1488</v>
      </c>
      <c r="C95" s="134" t="s">
        <v>1380</v>
      </c>
      <c r="D95" s="135" t="s">
        <v>2099</v>
      </c>
      <c r="E95" s="136"/>
      <c r="F95" s="136"/>
      <c r="G95" s="136"/>
      <c r="H95" s="136"/>
      <c r="I95" s="133">
        <v>0</v>
      </c>
      <c r="J95" s="133">
        <v>0</v>
      </c>
      <c r="K95" s="133">
        <v>630</v>
      </c>
      <c r="L95" s="133">
        <v>630</v>
      </c>
      <c r="M95" s="133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33" t="s">
        <v>1489</v>
      </c>
      <c r="B96" s="134" t="s">
        <v>1490</v>
      </c>
      <c r="C96" s="134" t="s">
        <v>1380</v>
      </c>
      <c r="D96" s="135" t="s">
        <v>2099</v>
      </c>
      <c r="E96" s="136"/>
      <c r="F96" s="136"/>
      <c r="G96" s="136"/>
      <c r="H96" s="136"/>
      <c r="I96" s="133">
        <v>0</v>
      </c>
      <c r="J96" s="133">
        <v>0</v>
      </c>
      <c r="K96" s="133">
        <v>630</v>
      </c>
      <c r="L96" s="133">
        <v>630</v>
      </c>
      <c r="M96" s="133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33" t="s">
        <v>1491</v>
      </c>
      <c r="B97" s="134" t="s">
        <v>1492</v>
      </c>
      <c r="C97" s="134" t="s">
        <v>1380</v>
      </c>
      <c r="D97" s="135" t="s">
        <v>2099</v>
      </c>
      <c r="E97" s="136"/>
      <c r="F97" s="136"/>
      <c r="G97" s="136"/>
      <c r="H97" s="136"/>
      <c r="I97" s="133">
        <v>0</v>
      </c>
      <c r="J97" s="133">
        <v>0</v>
      </c>
      <c r="K97" s="133">
        <v>630</v>
      </c>
      <c r="L97" s="133">
        <v>630</v>
      </c>
      <c r="M97" s="133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33" t="s">
        <v>1167</v>
      </c>
      <c r="B98" s="134" t="s">
        <v>1493</v>
      </c>
      <c r="C98" s="134" t="s">
        <v>1380</v>
      </c>
      <c r="D98" s="135" t="s">
        <v>2099</v>
      </c>
      <c r="E98" s="136"/>
      <c r="F98" s="136"/>
      <c r="G98" s="136"/>
      <c r="H98" s="136"/>
      <c r="I98" s="133">
        <v>0</v>
      </c>
      <c r="J98" s="133">
        <v>0</v>
      </c>
      <c r="K98" s="133">
        <v>630</v>
      </c>
      <c r="L98" s="133">
        <v>630</v>
      </c>
      <c r="M98" s="133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33" t="s">
        <v>1494</v>
      </c>
      <c r="B99" s="134" t="s">
        <v>1495</v>
      </c>
      <c r="C99" s="134" t="s">
        <v>1380</v>
      </c>
      <c r="D99" s="135" t="s">
        <v>2099</v>
      </c>
      <c r="E99" s="136"/>
      <c r="F99" s="136"/>
      <c r="G99" s="136"/>
      <c r="H99" s="136"/>
      <c r="I99" s="133">
        <v>0</v>
      </c>
      <c r="J99" s="133">
        <v>0</v>
      </c>
      <c r="K99" s="133">
        <v>630</v>
      </c>
      <c r="L99" s="133">
        <v>630</v>
      </c>
      <c r="M99" s="13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33" t="s">
        <v>1496</v>
      </c>
      <c r="B100" s="134" t="s">
        <v>1497</v>
      </c>
      <c r="C100" s="134" t="s">
        <v>1380</v>
      </c>
      <c r="D100" s="135" t="s">
        <v>2099</v>
      </c>
      <c r="E100" s="136"/>
      <c r="F100" s="136"/>
      <c r="G100" s="136"/>
      <c r="H100" s="136"/>
      <c r="I100" s="133">
        <v>0</v>
      </c>
      <c r="J100" s="133">
        <v>0</v>
      </c>
      <c r="K100" s="133">
        <v>630</v>
      </c>
      <c r="L100" s="133">
        <v>630</v>
      </c>
      <c r="M100" s="13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33" t="s">
        <v>1498</v>
      </c>
      <c r="B101" s="134" t="s">
        <v>1499</v>
      </c>
      <c r="C101" s="134" t="s">
        <v>1380</v>
      </c>
      <c r="D101" s="135" t="s">
        <v>2099</v>
      </c>
      <c r="E101" s="136"/>
      <c r="F101" s="136"/>
      <c r="G101" s="136"/>
      <c r="H101" s="136"/>
      <c r="I101" s="133">
        <v>0</v>
      </c>
      <c r="J101" s="133">
        <v>0</v>
      </c>
      <c r="K101" s="133">
        <v>630</v>
      </c>
      <c r="L101" s="133">
        <v>630</v>
      </c>
      <c r="M101" s="13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33" t="s">
        <v>1500</v>
      </c>
      <c r="B102" s="134" t="s">
        <v>1501</v>
      </c>
      <c r="C102" s="134" t="s">
        <v>1380</v>
      </c>
      <c r="D102" s="135" t="s">
        <v>2099</v>
      </c>
      <c r="E102" s="136"/>
      <c r="F102" s="136"/>
      <c r="G102" s="136"/>
      <c r="H102" s="136"/>
      <c r="I102" s="133">
        <v>0</v>
      </c>
      <c r="J102" s="133">
        <v>0</v>
      </c>
      <c r="K102" s="133">
        <v>630</v>
      </c>
      <c r="L102" s="133">
        <v>630</v>
      </c>
      <c r="M102" s="13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33" t="s">
        <v>1502</v>
      </c>
      <c r="B103" s="134" t="s">
        <v>1503</v>
      </c>
      <c r="C103" s="134" t="s">
        <v>1380</v>
      </c>
      <c r="D103" s="135" t="s">
        <v>2099</v>
      </c>
      <c r="E103" s="136"/>
      <c r="F103" s="136"/>
      <c r="G103" s="136"/>
      <c r="H103" s="136"/>
      <c r="I103" s="133">
        <v>0</v>
      </c>
      <c r="J103" s="133">
        <v>0</v>
      </c>
      <c r="K103" s="133">
        <v>630</v>
      </c>
      <c r="L103" s="133">
        <v>630</v>
      </c>
      <c r="M103" s="133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33" t="s">
        <v>1504</v>
      </c>
      <c r="B104" s="134" t="s">
        <v>1437</v>
      </c>
      <c r="C104" s="134" t="s">
        <v>1380</v>
      </c>
      <c r="D104" s="135" t="s">
        <v>2099</v>
      </c>
      <c r="E104" s="136"/>
      <c r="F104" s="136"/>
      <c r="G104" s="136"/>
      <c r="H104" s="136"/>
      <c r="I104" s="133">
        <v>0</v>
      </c>
      <c r="J104" s="133">
        <v>0</v>
      </c>
      <c r="K104" s="133">
        <v>630</v>
      </c>
      <c r="L104" s="133">
        <v>630</v>
      </c>
      <c r="M104" s="133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33" t="s">
        <v>756</v>
      </c>
      <c r="B105" s="134" t="s">
        <v>1505</v>
      </c>
      <c r="C105" s="134" t="s">
        <v>1380</v>
      </c>
      <c r="D105" s="135" t="s">
        <v>2099</v>
      </c>
      <c r="E105" s="136"/>
      <c r="F105" s="136"/>
      <c r="G105" s="136"/>
      <c r="H105" s="136"/>
      <c r="I105" s="133">
        <v>0</v>
      </c>
      <c r="J105" s="133">
        <v>0</v>
      </c>
      <c r="K105" s="133">
        <v>630</v>
      </c>
      <c r="L105" s="133">
        <v>630</v>
      </c>
      <c r="M105" s="133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33" t="s">
        <v>1506</v>
      </c>
      <c r="B106" s="134" t="s">
        <v>1507</v>
      </c>
      <c r="C106" s="134" t="s">
        <v>1380</v>
      </c>
      <c r="D106" s="135" t="s">
        <v>2099</v>
      </c>
      <c r="E106" s="136"/>
      <c r="F106" s="136"/>
      <c r="G106" s="136"/>
      <c r="H106" s="136"/>
      <c r="I106" s="133">
        <v>0</v>
      </c>
      <c r="J106" s="133">
        <v>0</v>
      </c>
      <c r="K106" s="133">
        <v>630</v>
      </c>
      <c r="L106" s="133">
        <v>630</v>
      </c>
      <c r="M106" s="133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33" t="s">
        <v>1508</v>
      </c>
      <c r="B107" s="134" t="s">
        <v>1509</v>
      </c>
      <c r="C107" s="134" t="s">
        <v>1380</v>
      </c>
      <c r="D107" s="135" t="s">
        <v>2099</v>
      </c>
      <c r="E107" s="136"/>
      <c r="F107" s="136"/>
      <c r="G107" s="136"/>
      <c r="H107" s="136"/>
      <c r="I107" s="133">
        <v>0</v>
      </c>
      <c r="J107" s="133">
        <v>0</v>
      </c>
      <c r="K107" s="133">
        <v>630</v>
      </c>
      <c r="L107" s="133">
        <v>630</v>
      </c>
      <c r="M107" s="133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33" t="s">
        <v>1349</v>
      </c>
      <c r="B108" s="134" t="s">
        <v>1510</v>
      </c>
      <c r="C108" s="134" t="s">
        <v>1380</v>
      </c>
      <c r="D108" s="135" t="s">
        <v>2099</v>
      </c>
      <c r="E108" s="136"/>
      <c r="F108" s="136"/>
      <c r="G108" s="136"/>
      <c r="H108" s="136"/>
      <c r="I108" s="133">
        <v>0</v>
      </c>
      <c r="J108" s="133">
        <v>0</v>
      </c>
      <c r="K108" s="133">
        <v>630</v>
      </c>
      <c r="L108" s="133">
        <v>630</v>
      </c>
      <c r="M108" s="133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33" t="s">
        <v>1511</v>
      </c>
      <c r="B109" s="134" t="s">
        <v>1512</v>
      </c>
      <c r="C109" s="134" t="s">
        <v>1380</v>
      </c>
      <c r="D109" s="135" t="s">
        <v>2099</v>
      </c>
      <c r="E109" s="136"/>
      <c r="F109" s="136"/>
      <c r="G109" s="136"/>
      <c r="H109" s="136"/>
      <c r="I109" s="133">
        <v>0</v>
      </c>
      <c r="J109" s="133">
        <v>0</v>
      </c>
      <c r="K109" s="133">
        <v>630</v>
      </c>
      <c r="L109" s="133">
        <v>630</v>
      </c>
      <c r="M109" s="133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33" t="s">
        <v>1034</v>
      </c>
      <c r="B110" s="134" t="s">
        <v>1513</v>
      </c>
      <c r="C110" s="134" t="s">
        <v>1380</v>
      </c>
      <c r="D110" s="135" t="s">
        <v>2099</v>
      </c>
      <c r="E110" s="136"/>
      <c r="F110" s="136"/>
      <c r="G110" s="136"/>
      <c r="H110" s="136"/>
      <c r="I110" s="133">
        <v>0</v>
      </c>
      <c r="J110" s="133">
        <v>0</v>
      </c>
      <c r="K110" s="133">
        <v>630</v>
      </c>
      <c r="L110" s="133">
        <v>630</v>
      </c>
      <c r="M110" s="133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33" t="s">
        <v>1514</v>
      </c>
      <c r="B111" s="134" t="s">
        <v>1515</v>
      </c>
      <c r="C111" s="134" t="s">
        <v>1380</v>
      </c>
      <c r="D111" s="135" t="s">
        <v>2099</v>
      </c>
      <c r="E111" s="136"/>
      <c r="F111" s="136"/>
      <c r="G111" s="136"/>
      <c r="H111" s="136"/>
      <c r="I111" s="133">
        <v>0</v>
      </c>
      <c r="J111" s="133">
        <v>0</v>
      </c>
      <c r="K111" s="133">
        <v>630</v>
      </c>
      <c r="L111" s="133">
        <v>630</v>
      </c>
      <c r="M111" s="133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33" t="s">
        <v>1516</v>
      </c>
      <c r="B112" s="134" t="s">
        <v>1517</v>
      </c>
      <c r="C112" s="134" t="s">
        <v>1380</v>
      </c>
      <c r="D112" s="135" t="s">
        <v>2099</v>
      </c>
      <c r="E112" s="136"/>
      <c r="F112" s="136"/>
      <c r="G112" s="136"/>
      <c r="H112" s="136"/>
      <c r="I112" s="133">
        <v>0</v>
      </c>
      <c r="J112" s="133">
        <v>0</v>
      </c>
      <c r="K112" s="133">
        <v>630</v>
      </c>
      <c r="L112" s="133">
        <v>630</v>
      </c>
      <c r="M112" s="133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33" t="s">
        <v>1518</v>
      </c>
      <c r="B113" s="134" t="s">
        <v>1519</v>
      </c>
      <c r="C113" s="134" t="s">
        <v>1380</v>
      </c>
      <c r="D113" s="135" t="s">
        <v>2099</v>
      </c>
      <c r="E113" s="136"/>
      <c r="F113" s="136"/>
      <c r="G113" s="136"/>
      <c r="H113" s="136"/>
      <c r="I113" s="133">
        <v>0</v>
      </c>
      <c r="J113" s="133">
        <v>0</v>
      </c>
      <c r="K113" s="133">
        <v>630</v>
      </c>
      <c r="L113" s="133">
        <v>630</v>
      </c>
      <c r="M113" s="133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33" t="s">
        <v>1133</v>
      </c>
      <c r="B114" s="134" t="s">
        <v>1520</v>
      </c>
      <c r="C114" s="134" t="s">
        <v>1380</v>
      </c>
      <c r="D114" s="135" t="s">
        <v>2099</v>
      </c>
      <c r="E114" s="136"/>
      <c r="F114" s="136"/>
      <c r="G114" s="136"/>
      <c r="H114" s="136"/>
      <c r="I114" s="133">
        <v>0</v>
      </c>
      <c r="J114" s="133">
        <v>0</v>
      </c>
      <c r="K114" s="133">
        <v>630</v>
      </c>
      <c r="L114" s="133">
        <v>630</v>
      </c>
      <c r="M114" s="133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33" t="s">
        <v>288</v>
      </c>
      <c r="B115" s="134" t="s">
        <v>1521</v>
      </c>
      <c r="C115" s="134" t="s">
        <v>1380</v>
      </c>
      <c r="D115" s="135" t="s">
        <v>2099</v>
      </c>
      <c r="E115" s="136"/>
      <c r="F115" s="136"/>
      <c r="G115" s="136"/>
      <c r="H115" s="136"/>
      <c r="I115" s="133">
        <v>0</v>
      </c>
      <c r="J115" s="133">
        <v>0</v>
      </c>
      <c r="K115" s="133">
        <v>630</v>
      </c>
      <c r="L115" s="133">
        <v>630</v>
      </c>
      <c r="M115" s="133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33" t="s">
        <v>1102</v>
      </c>
      <c r="B116" s="134" t="s">
        <v>1522</v>
      </c>
      <c r="C116" s="134" t="s">
        <v>1380</v>
      </c>
      <c r="D116" s="135" t="s">
        <v>2099</v>
      </c>
      <c r="E116" s="136"/>
      <c r="F116" s="136"/>
      <c r="G116" s="136"/>
      <c r="H116" s="136"/>
      <c r="I116" s="133">
        <v>0</v>
      </c>
      <c r="J116" s="133">
        <v>0</v>
      </c>
      <c r="K116" s="133">
        <v>630</v>
      </c>
      <c r="L116" s="133">
        <v>630</v>
      </c>
      <c r="M116" s="133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33" t="s">
        <v>1387</v>
      </c>
      <c r="B117" s="134" t="s">
        <v>1523</v>
      </c>
      <c r="C117" s="134" t="s">
        <v>1380</v>
      </c>
      <c r="D117" s="135" t="s">
        <v>2099</v>
      </c>
      <c r="E117" s="136"/>
      <c r="F117" s="136"/>
      <c r="G117" s="136"/>
      <c r="H117" s="136"/>
      <c r="I117" s="133">
        <v>0</v>
      </c>
      <c r="J117" s="133">
        <v>0</v>
      </c>
      <c r="K117" s="133">
        <v>630</v>
      </c>
      <c r="L117" s="133">
        <v>630</v>
      </c>
      <c r="M117" s="133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33" t="s">
        <v>1237</v>
      </c>
      <c r="B118" s="134" t="s">
        <v>1524</v>
      </c>
      <c r="C118" s="134" t="s">
        <v>1380</v>
      </c>
      <c r="D118" s="135" t="s">
        <v>2099</v>
      </c>
      <c r="E118" s="136"/>
      <c r="F118" s="136"/>
      <c r="G118" s="136"/>
      <c r="H118" s="136"/>
      <c r="I118" s="133">
        <v>0</v>
      </c>
      <c r="J118" s="133">
        <v>0</v>
      </c>
      <c r="K118" s="133">
        <v>630</v>
      </c>
      <c r="L118" s="133">
        <v>630</v>
      </c>
      <c r="M118" s="133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33" t="s">
        <v>978</v>
      </c>
      <c r="B119" s="134" t="s">
        <v>1525</v>
      </c>
      <c r="C119" s="134" t="s">
        <v>1380</v>
      </c>
      <c r="D119" s="135" t="s">
        <v>2099</v>
      </c>
      <c r="E119" s="136"/>
      <c r="F119" s="136"/>
      <c r="G119" s="136"/>
      <c r="H119" s="136"/>
      <c r="I119" s="133">
        <v>0</v>
      </c>
      <c r="J119" s="133">
        <v>0</v>
      </c>
      <c r="K119" s="133">
        <v>630</v>
      </c>
      <c r="L119" s="133">
        <v>630</v>
      </c>
      <c r="M119" s="133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33" t="s">
        <v>1526</v>
      </c>
      <c r="B120" s="134" t="s">
        <v>1527</v>
      </c>
      <c r="C120" s="134" t="s">
        <v>1380</v>
      </c>
      <c r="D120" s="135" t="s">
        <v>2099</v>
      </c>
      <c r="E120" s="136"/>
      <c r="F120" s="136"/>
      <c r="G120" s="136"/>
      <c r="H120" s="136"/>
      <c r="I120" s="133">
        <v>0</v>
      </c>
      <c r="J120" s="133">
        <v>0</v>
      </c>
      <c r="K120" s="133">
        <v>630</v>
      </c>
      <c r="L120" s="133">
        <v>630</v>
      </c>
      <c r="M120" s="133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33" t="s">
        <v>530</v>
      </c>
      <c r="B121" s="134" t="s">
        <v>1528</v>
      </c>
      <c r="C121" s="134" t="s">
        <v>1380</v>
      </c>
      <c r="D121" s="135" t="s">
        <v>2099</v>
      </c>
      <c r="E121" s="136"/>
      <c r="F121" s="136"/>
      <c r="G121" s="136"/>
      <c r="H121" s="136"/>
      <c r="I121" s="133">
        <v>0</v>
      </c>
      <c r="J121" s="133">
        <v>0</v>
      </c>
      <c r="K121" s="133">
        <v>630</v>
      </c>
      <c r="L121" s="133">
        <v>630</v>
      </c>
      <c r="M121" s="133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33" t="s">
        <v>1529</v>
      </c>
      <c r="B122" s="134" t="s">
        <v>1530</v>
      </c>
      <c r="C122" s="134" t="s">
        <v>1380</v>
      </c>
      <c r="D122" s="135" t="s">
        <v>2099</v>
      </c>
      <c r="E122" s="136"/>
      <c r="F122" s="136"/>
      <c r="G122" s="136"/>
      <c r="H122" s="136"/>
      <c r="I122" s="133">
        <v>0</v>
      </c>
      <c r="J122" s="133">
        <v>0</v>
      </c>
      <c r="K122" s="133">
        <v>630</v>
      </c>
      <c r="L122" s="133">
        <v>630</v>
      </c>
      <c r="M122" s="133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33" t="s">
        <v>1531</v>
      </c>
      <c r="B123" s="134" t="s">
        <v>1532</v>
      </c>
      <c r="C123" s="134" t="s">
        <v>1380</v>
      </c>
      <c r="D123" s="135" t="s">
        <v>2099</v>
      </c>
      <c r="E123" s="136"/>
      <c r="F123" s="136"/>
      <c r="G123" s="136"/>
      <c r="H123" s="136"/>
      <c r="I123" s="133">
        <v>0</v>
      </c>
      <c r="J123" s="133">
        <v>0</v>
      </c>
      <c r="K123" s="133">
        <v>630</v>
      </c>
      <c r="L123" s="133">
        <v>630</v>
      </c>
      <c r="M123" s="133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33" t="s">
        <v>1533</v>
      </c>
      <c r="B124" s="134" t="s">
        <v>1534</v>
      </c>
      <c r="C124" s="134" t="s">
        <v>1380</v>
      </c>
      <c r="D124" s="135" t="s">
        <v>2099</v>
      </c>
      <c r="E124" s="136"/>
      <c r="F124" s="136"/>
      <c r="G124" s="136"/>
      <c r="H124" s="136"/>
      <c r="I124" s="133">
        <v>0</v>
      </c>
      <c r="J124" s="133">
        <v>0</v>
      </c>
      <c r="K124" s="133">
        <v>630</v>
      </c>
      <c r="L124" s="133">
        <v>630</v>
      </c>
      <c r="M124" s="133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33" t="s">
        <v>1535</v>
      </c>
      <c r="B125" s="134" t="s">
        <v>1536</v>
      </c>
      <c r="C125" s="134" t="s">
        <v>1380</v>
      </c>
      <c r="D125" s="135" t="s">
        <v>2099</v>
      </c>
      <c r="E125" s="136"/>
      <c r="F125" s="136"/>
      <c r="G125" s="136"/>
      <c r="H125" s="136"/>
      <c r="I125" s="133">
        <v>0</v>
      </c>
      <c r="J125" s="133">
        <v>0</v>
      </c>
      <c r="K125" s="133">
        <v>630</v>
      </c>
      <c r="L125" s="133">
        <v>630</v>
      </c>
      <c r="M125" s="133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33" t="s">
        <v>1537</v>
      </c>
      <c r="B126" s="134" t="s">
        <v>1538</v>
      </c>
      <c r="C126" s="134" t="s">
        <v>1380</v>
      </c>
      <c r="D126" s="135" t="s">
        <v>2099</v>
      </c>
      <c r="E126" s="136" t="s">
        <v>2105</v>
      </c>
      <c r="F126" s="136" t="s">
        <v>2106</v>
      </c>
      <c r="G126" s="136"/>
      <c r="H126" s="136"/>
      <c r="I126" s="133">
        <v>56</v>
      </c>
      <c r="J126" s="133">
        <v>524</v>
      </c>
      <c r="K126" s="133">
        <v>0</v>
      </c>
      <c r="L126" s="133">
        <v>580</v>
      </c>
      <c r="M126" s="133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33" t="s">
        <v>1539</v>
      </c>
      <c r="B127" s="134" t="s">
        <v>1540</v>
      </c>
      <c r="C127" s="134" t="s">
        <v>1380</v>
      </c>
      <c r="D127" s="135" t="s">
        <v>2099</v>
      </c>
      <c r="E127" s="136"/>
      <c r="F127" s="136"/>
      <c r="G127" s="136"/>
      <c r="H127" s="136"/>
      <c r="I127" s="133">
        <v>0</v>
      </c>
      <c r="J127" s="133">
        <v>0</v>
      </c>
      <c r="K127" s="133">
        <v>630</v>
      </c>
      <c r="L127" s="133">
        <v>630</v>
      </c>
      <c r="M127" s="133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33" t="s">
        <v>1523</v>
      </c>
      <c r="B128" s="134" t="s">
        <v>1541</v>
      </c>
      <c r="C128" s="134" t="s">
        <v>1380</v>
      </c>
      <c r="D128" s="135" t="s">
        <v>2099</v>
      </c>
      <c r="E128" s="136"/>
      <c r="F128" s="136"/>
      <c r="G128" s="136"/>
      <c r="H128" s="136"/>
      <c r="I128" s="133">
        <v>0</v>
      </c>
      <c r="J128" s="133">
        <v>0</v>
      </c>
      <c r="K128" s="133">
        <v>630</v>
      </c>
      <c r="L128" s="133">
        <v>630</v>
      </c>
      <c r="M128" s="133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33" t="s">
        <v>1542</v>
      </c>
      <c r="B129" s="134" t="s">
        <v>1543</v>
      </c>
      <c r="C129" s="134" t="s">
        <v>1380</v>
      </c>
      <c r="D129" s="135" t="s">
        <v>2099</v>
      </c>
      <c r="E129" s="136"/>
      <c r="F129" s="136"/>
      <c r="G129" s="136"/>
      <c r="H129" s="136"/>
      <c r="I129" s="133">
        <v>0</v>
      </c>
      <c r="J129" s="133">
        <v>0</v>
      </c>
      <c r="K129" s="133">
        <v>630</v>
      </c>
      <c r="L129" s="133">
        <v>630</v>
      </c>
      <c r="M129" s="133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33" t="s">
        <v>1544</v>
      </c>
      <c r="B130" s="134" t="s">
        <v>1545</v>
      </c>
      <c r="C130" s="134" t="s">
        <v>1380</v>
      </c>
      <c r="D130" s="135" t="s">
        <v>2099</v>
      </c>
      <c r="E130" s="136"/>
      <c r="F130" s="136"/>
      <c r="G130" s="136"/>
      <c r="H130" s="136"/>
      <c r="I130" s="133">
        <v>0</v>
      </c>
      <c r="J130" s="133">
        <v>0</v>
      </c>
      <c r="K130" s="133">
        <v>630</v>
      </c>
      <c r="L130" s="133">
        <v>630</v>
      </c>
      <c r="M130" s="133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33" t="s">
        <v>1490</v>
      </c>
      <c r="B131" s="134" t="s">
        <v>1546</v>
      </c>
      <c r="C131" s="134" t="s">
        <v>1380</v>
      </c>
      <c r="D131" s="135" t="s">
        <v>2099</v>
      </c>
      <c r="E131" s="136"/>
      <c r="F131" s="136"/>
      <c r="G131" s="136"/>
      <c r="H131" s="136"/>
      <c r="I131" s="133">
        <v>0</v>
      </c>
      <c r="J131" s="133">
        <v>0</v>
      </c>
      <c r="K131" s="133">
        <v>630</v>
      </c>
      <c r="L131" s="133">
        <v>630</v>
      </c>
      <c r="M131" s="133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33" t="s">
        <v>1546</v>
      </c>
      <c r="B132" s="134" t="s">
        <v>1547</v>
      </c>
      <c r="C132" s="134" t="s">
        <v>1380</v>
      </c>
      <c r="D132" s="135" t="s">
        <v>2099</v>
      </c>
      <c r="E132" s="136"/>
      <c r="F132" s="136"/>
      <c r="G132" s="136"/>
      <c r="H132" s="136"/>
      <c r="I132" s="133">
        <v>0</v>
      </c>
      <c r="J132" s="133">
        <v>0</v>
      </c>
      <c r="K132" s="133">
        <v>630</v>
      </c>
      <c r="L132" s="133">
        <v>630</v>
      </c>
      <c r="M132" s="133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33" t="s">
        <v>1409</v>
      </c>
      <c r="B133" s="134" t="s">
        <v>1548</v>
      </c>
      <c r="C133" s="134" t="s">
        <v>1380</v>
      </c>
      <c r="D133" s="135" t="s">
        <v>2099</v>
      </c>
      <c r="E133" s="136"/>
      <c r="F133" s="136"/>
      <c r="G133" s="136"/>
      <c r="H133" s="136"/>
      <c r="I133" s="133">
        <v>0</v>
      </c>
      <c r="J133" s="133">
        <v>0</v>
      </c>
      <c r="K133" s="133">
        <v>630</v>
      </c>
      <c r="L133" s="133">
        <v>630</v>
      </c>
      <c r="M133" s="133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33" t="s">
        <v>361</v>
      </c>
      <c r="B134" s="134" t="s">
        <v>1549</v>
      </c>
      <c r="C134" s="134" t="s">
        <v>1380</v>
      </c>
      <c r="D134" s="135" t="s">
        <v>2099</v>
      </c>
      <c r="E134" s="136"/>
      <c r="F134" s="136"/>
      <c r="G134" s="136"/>
      <c r="H134" s="136"/>
      <c r="I134" s="133">
        <v>0</v>
      </c>
      <c r="J134" s="133">
        <v>0</v>
      </c>
      <c r="K134" s="133">
        <v>630</v>
      </c>
      <c r="L134" s="133">
        <v>630</v>
      </c>
      <c r="M134" s="133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33" t="s">
        <v>1550</v>
      </c>
      <c r="B135" s="134" t="s">
        <v>1551</v>
      </c>
      <c r="C135" s="134" t="s">
        <v>1380</v>
      </c>
      <c r="D135" s="135" t="s">
        <v>2099</v>
      </c>
      <c r="E135" s="136"/>
      <c r="F135" s="136"/>
      <c r="G135" s="136"/>
      <c r="H135" s="136"/>
      <c r="I135" s="133">
        <v>0</v>
      </c>
      <c r="J135" s="133">
        <v>0</v>
      </c>
      <c r="K135" s="133">
        <v>630</v>
      </c>
      <c r="L135" s="133">
        <v>630</v>
      </c>
      <c r="M135" s="133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33" t="s">
        <v>1552</v>
      </c>
      <c r="B136" s="134" t="s">
        <v>1704</v>
      </c>
      <c r="C136" s="134" t="s">
        <v>1380</v>
      </c>
      <c r="D136" s="135" t="s">
        <v>2099</v>
      </c>
      <c r="E136" s="136"/>
      <c r="F136" s="136"/>
      <c r="G136" s="136"/>
      <c r="H136" s="136"/>
      <c r="I136" s="133">
        <v>0</v>
      </c>
      <c r="J136" s="133">
        <v>0</v>
      </c>
      <c r="K136" s="133">
        <v>630</v>
      </c>
      <c r="L136" s="133">
        <v>630</v>
      </c>
      <c r="M136" s="133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33" t="s">
        <v>1231</v>
      </c>
      <c r="B137" s="134" t="s">
        <v>1554</v>
      </c>
      <c r="C137" s="134" t="s">
        <v>1380</v>
      </c>
      <c r="D137" s="135" t="s">
        <v>2099</v>
      </c>
      <c r="E137" s="136"/>
      <c r="F137" s="136"/>
      <c r="G137" s="136"/>
      <c r="H137" s="136"/>
      <c r="I137" s="133">
        <v>0</v>
      </c>
      <c r="J137" s="133">
        <v>0</v>
      </c>
      <c r="K137" s="133">
        <v>630</v>
      </c>
      <c r="L137" s="133">
        <v>630</v>
      </c>
      <c r="M137" s="133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33" t="s">
        <v>1555</v>
      </c>
      <c r="B138" s="134" t="s">
        <v>1556</v>
      </c>
      <c r="C138" s="134" t="s">
        <v>1380</v>
      </c>
      <c r="D138" s="135" t="s">
        <v>2099</v>
      </c>
      <c r="E138" s="136"/>
      <c r="F138" s="136"/>
      <c r="G138" s="136"/>
      <c r="H138" s="136"/>
      <c r="I138" s="133">
        <v>0</v>
      </c>
      <c r="J138" s="133">
        <v>0</v>
      </c>
      <c r="K138" s="133">
        <v>630</v>
      </c>
      <c r="L138" s="133">
        <v>630</v>
      </c>
      <c r="M138" s="133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33" t="s">
        <v>1557</v>
      </c>
      <c r="B139" s="134" t="s">
        <v>1558</v>
      </c>
      <c r="C139" s="134" t="s">
        <v>1380</v>
      </c>
      <c r="D139" s="135" t="s">
        <v>2099</v>
      </c>
      <c r="E139" s="136"/>
      <c r="F139" s="136"/>
      <c r="G139" s="136"/>
      <c r="H139" s="136"/>
      <c r="I139" s="133">
        <v>0</v>
      </c>
      <c r="J139" s="133">
        <v>0</v>
      </c>
      <c r="K139" s="133">
        <v>630</v>
      </c>
      <c r="L139" s="133">
        <v>630</v>
      </c>
      <c r="M139" s="133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33" t="s">
        <v>1559</v>
      </c>
      <c r="B140" s="134" t="s">
        <v>1560</v>
      </c>
      <c r="C140" s="134" t="s">
        <v>1380</v>
      </c>
      <c r="D140" s="135" t="s">
        <v>2099</v>
      </c>
      <c r="E140" s="136"/>
      <c r="F140" s="136"/>
      <c r="G140" s="136"/>
      <c r="H140" s="136"/>
      <c r="I140" s="133">
        <v>0</v>
      </c>
      <c r="J140" s="133">
        <v>0</v>
      </c>
      <c r="K140" s="133">
        <v>630</v>
      </c>
      <c r="L140" s="133">
        <v>630</v>
      </c>
      <c r="M140" s="133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33" t="s">
        <v>218</v>
      </c>
      <c r="B141" s="134" t="s">
        <v>1561</v>
      </c>
      <c r="C141" s="134" t="s">
        <v>1380</v>
      </c>
      <c r="D141" s="135" t="s">
        <v>2099</v>
      </c>
      <c r="E141" s="136"/>
      <c r="F141" s="136"/>
      <c r="G141" s="136"/>
      <c r="H141" s="136"/>
      <c r="I141" s="133">
        <v>0</v>
      </c>
      <c r="J141" s="133">
        <v>0</v>
      </c>
      <c r="K141" s="133">
        <v>630</v>
      </c>
      <c r="L141" s="133">
        <v>630</v>
      </c>
      <c r="M141" s="133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33" t="s">
        <v>1395</v>
      </c>
      <c r="B142" s="134" t="s">
        <v>1553</v>
      </c>
      <c r="C142" s="134" t="s">
        <v>1380</v>
      </c>
      <c r="D142" s="135" t="s">
        <v>2099</v>
      </c>
      <c r="E142" s="136"/>
      <c r="F142" s="136"/>
      <c r="G142" s="136"/>
      <c r="H142" s="136"/>
      <c r="I142" s="133">
        <v>0</v>
      </c>
      <c r="J142" s="133">
        <v>0</v>
      </c>
      <c r="K142" s="133">
        <v>630</v>
      </c>
      <c r="L142" s="133">
        <v>630</v>
      </c>
      <c r="M142" s="133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33" t="s">
        <v>1426</v>
      </c>
      <c r="B143" s="134" t="s">
        <v>1609</v>
      </c>
      <c r="C143" s="134" t="s">
        <v>1380</v>
      </c>
      <c r="D143" s="135" t="s">
        <v>2099</v>
      </c>
      <c r="E143" s="136"/>
      <c r="F143" s="136"/>
      <c r="G143" s="136"/>
      <c r="H143" s="136"/>
      <c r="I143" s="133">
        <v>0</v>
      </c>
      <c r="J143" s="133">
        <v>0</v>
      </c>
      <c r="K143" s="133">
        <v>630</v>
      </c>
      <c r="L143" s="133">
        <v>630</v>
      </c>
      <c r="M143" s="133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33" t="s">
        <v>1394</v>
      </c>
      <c r="B144" s="134" t="s">
        <v>1563</v>
      </c>
      <c r="C144" s="134" t="s">
        <v>1380</v>
      </c>
      <c r="D144" s="135" t="s">
        <v>2099</v>
      </c>
      <c r="E144" s="136"/>
      <c r="F144" s="136"/>
      <c r="G144" s="136"/>
      <c r="H144" s="136"/>
      <c r="I144" s="133">
        <v>0</v>
      </c>
      <c r="J144" s="133">
        <v>0</v>
      </c>
      <c r="K144" s="133">
        <v>630</v>
      </c>
      <c r="L144" s="133">
        <v>630</v>
      </c>
      <c r="M144" s="133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33" t="s">
        <v>1443</v>
      </c>
      <c r="B145" s="134" t="s">
        <v>1610</v>
      </c>
      <c r="C145" s="134" t="s">
        <v>1380</v>
      </c>
      <c r="D145" s="135" t="s">
        <v>2099</v>
      </c>
      <c r="E145" s="136"/>
      <c r="F145" s="136"/>
      <c r="G145" s="136"/>
      <c r="H145" s="136"/>
      <c r="I145" s="133">
        <v>0</v>
      </c>
      <c r="J145" s="133">
        <v>0</v>
      </c>
      <c r="K145" s="133">
        <v>630</v>
      </c>
      <c r="L145" s="133">
        <v>630</v>
      </c>
      <c r="M145" s="133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33" t="s">
        <v>1564</v>
      </c>
      <c r="B146" s="134" t="s">
        <v>1564</v>
      </c>
      <c r="C146" s="134" t="s">
        <v>1380</v>
      </c>
      <c r="D146" s="135" t="s">
        <v>2099</v>
      </c>
      <c r="E146" s="136"/>
      <c r="F146" s="136"/>
      <c r="G146" s="136"/>
      <c r="H146" s="136"/>
      <c r="I146" s="133">
        <v>0</v>
      </c>
      <c r="J146" s="133">
        <v>0</v>
      </c>
      <c r="K146" s="133">
        <v>630</v>
      </c>
      <c r="L146" s="133">
        <v>630</v>
      </c>
      <c r="M146" s="133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33" t="s">
        <v>1565</v>
      </c>
      <c r="B147" s="134" t="s">
        <v>1566</v>
      </c>
      <c r="C147" s="134" t="s">
        <v>1380</v>
      </c>
      <c r="D147" s="135" t="s">
        <v>2099</v>
      </c>
      <c r="E147" s="136"/>
      <c r="F147" s="136"/>
      <c r="G147" s="136"/>
      <c r="H147" s="136"/>
      <c r="I147" s="133">
        <v>0</v>
      </c>
      <c r="J147" s="133">
        <v>0</v>
      </c>
      <c r="K147" s="133">
        <v>630</v>
      </c>
      <c r="L147" s="133">
        <v>630</v>
      </c>
      <c r="M147" s="133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33" t="s">
        <v>1567</v>
      </c>
      <c r="B148" s="134" t="s">
        <v>1611</v>
      </c>
      <c r="C148" s="134" t="s">
        <v>1380</v>
      </c>
      <c r="D148" s="135" t="s">
        <v>2099</v>
      </c>
      <c r="E148" s="136"/>
      <c r="F148" s="136"/>
      <c r="G148" s="136"/>
      <c r="H148" s="136"/>
      <c r="I148" s="133">
        <v>0</v>
      </c>
      <c r="J148" s="133">
        <v>0</v>
      </c>
      <c r="K148" s="133">
        <v>630</v>
      </c>
      <c r="L148" s="133">
        <v>630</v>
      </c>
      <c r="M148" s="133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33" t="s">
        <v>1124</v>
      </c>
      <c r="B149" s="134" t="s">
        <v>1568</v>
      </c>
      <c r="C149" s="134" t="s">
        <v>1380</v>
      </c>
      <c r="D149" s="135" t="s">
        <v>2099</v>
      </c>
      <c r="E149" s="136"/>
      <c r="F149" s="136"/>
      <c r="G149" s="136"/>
      <c r="H149" s="136"/>
      <c r="I149" s="133">
        <v>0</v>
      </c>
      <c r="J149" s="133">
        <v>0</v>
      </c>
      <c r="K149" s="133">
        <v>630</v>
      </c>
      <c r="L149" s="133">
        <v>630</v>
      </c>
      <c r="M149" s="133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33" t="s">
        <v>1569</v>
      </c>
      <c r="B150" s="134" t="s">
        <v>1535</v>
      </c>
      <c r="C150" s="134" t="s">
        <v>1380</v>
      </c>
      <c r="D150" s="135" t="s">
        <v>2099</v>
      </c>
      <c r="E150" s="136" t="s">
        <v>2100</v>
      </c>
      <c r="F150" s="136" t="s">
        <v>2083</v>
      </c>
      <c r="G150" s="136"/>
      <c r="H150" s="136"/>
      <c r="I150" s="133">
        <v>55</v>
      </c>
      <c r="J150" s="133">
        <v>522</v>
      </c>
      <c r="K150" s="133">
        <v>0</v>
      </c>
      <c r="L150" s="133">
        <v>577</v>
      </c>
      <c r="M150" s="133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33" t="s">
        <v>1570</v>
      </c>
      <c r="B151" s="134" t="s">
        <v>1571</v>
      </c>
      <c r="C151" s="134" t="s">
        <v>1380</v>
      </c>
      <c r="D151" s="135" t="s">
        <v>2099</v>
      </c>
      <c r="E151" s="136"/>
      <c r="F151" s="136"/>
      <c r="G151" s="136"/>
      <c r="H151" s="136"/>
      <c r="I151" s="133">
        <v>0</v>
      </c>
      <c r="J151" s="133">
        <v>0</v>
      </c>
      <c r="K151" s="133">
        <v>630</v>
      </c>
      <c r="L151" s="133">
        <v>630</v>
      </c>
      <c r="M151" s="133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33" t="s">
        <v>1572</v>
      </c>
      <c r="B152" s="134" t="s">
        <v>1573</v>
      </c>
      <c r="C152" s="134" t="s">
        <v>1380</v>
      </c>
      <c r="D152" s="135" t="s">
        <v>2099</v>
      </c>
      <c r="E152" s="136"/>
      <c r="F152" s="136"/>
      <c r="G152" s="136"/>
      <c r="H152" s="136"/>
      <c r="I152" s="133">
        <v>0</v>
      </c>
      <c r="J152" s="133">
        <v>0</v>
      </c>
      <c r="K152" s="133">
        <v>630</v>
      </c>
      <c r="L152" s="133">
        <v>630</v>
      </c>
      <c r="M152" s="133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33" t="s">
        <v>1574</v>
      </c>
      <c r="B153" s="134" t="s">
        <v>1575</v>
      </c>
      <c r="C153" s="134" t="s">
        <v>1380</v>
      </c>
      <c r="D153" s="135" t="s">
        <v>2099</v>
      </c>
      <c r="E153" s="136"/>
      <c r="F153" s="136"/>
      <c r="G153" s="136"/>
      <c r="H153" s="136"/>
      <c r="I153" s="133">
        <v>0</v>
      </c>
      <c r="J153" s="133">
        <v>0</v>
      </c>
      <c r="K153" s="133">
        <v>630</v>
      </c>
      <c r="L153" s="133">
        <v>630</v>
      </c>
      <c r="M153" s="133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33" t="s">
        <v>674</v>
      </c>
      <c r="B154" s="134" t="s">
        <v>1576</v>
      </c>
      <c r="C154" s="134" t="s">
        <v>1380</v>
      </c>
      <c r="D154" s="135" t="s">
        <v>2099</v>
      </c>
      <c r="E154" s="136"/>
      <c r="F154" s="136"/>
      <c r="G154" s="136"/>
      <c r="H154" s="136"/>
      <c r="I154" s="133">
        <v>0</v>
      </c>
      <c r="J154" s="133">
        <v>0</v>
      </c>
      <c r="K154" s="133">
        <v>630</v>
      </c>
      <c r="L154" s="133">
        <v>630</v>
      </c>
      <c r="M154" s="133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33" t="s">
        <v>1577</v>
      </c>
      <c r="B155" s="134" t="s">
        <v>1578</v>
      </c>
      <c r="C155" s="134" t="s">
        <v>1380</v>
      </c>
      <c r="D155" s="135" t="s">
        <v>2099</v>
      </c>
      <c r="E155" s="136"/>
      <c r="F155" s="136"/>
      <c r="G155" s="136"/>
      <c r="H155" s="136"/>
      <c r="I155" s="133">
        <v>0</v>
      </c>
      <c r="J155" s="133">
        <v>0</v>
      </c>
      <c r="K155" s="133">
        <v>630</v>
      </c>
      <c r="L155" s="133">
        <v>630</v>
      </c>
      <c r="M155" s="133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33" t="s">
        <v>1579</v>
      </c>
      <c r="B156" s="134" t="s">
        <v>1580</v>
      </c>
      <c r="C156" s="134" t="s">
        <v>1380</v>
      </c>
      <c r="D156" s="135" t="s">
        <v>2099</v>
      </c>
      <c r="E156" s="136"/>
      <c r="F156" s="136"/>
      <c r="G156" s="136"/>
      <c r="H156" s="136"/>
      <c r="I156" s="133">
        <v>0</v>
      </c>
      <c r="J156" s="133">
        <v>0</v>
      </c>
      <c r="K156" s="133">
        <v>630</v>
      </c>
      <c r="L156" s="133">
        <v>630</v>
      </c>
      <c r="M156" s="133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33" t="s">
        <v>1581</v>
      </c>
      <c r="B157" s="134" t="s">
        <v>1582</v>
      </c>
      <c r="C157" s="134" t="s">
        <v>1380</v>
      </c>
      <c r="D157" s="135" t="s">
        <v>2099</v>
      </c>
      <c r="E157" s="136"/>
      <c r="F157" s="136"/>
      <c r="G157" s="136"/>
      <c r="H157" s="136"/>
      <c r="I157" s="133">
        <v>0</v>
      </c>
      <c r="J157" s="133">
        <v>0</v>
      </c>
      <c r="K157" s="133">
        <v>630</v>
      </c>
      <c r="L157" s="133">
        <v>630</v>
      </c>
      <c r="M157" s="133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33" t="s">
        <v>1583</v>
      </c>
      <c r="B158" s="134" t="s">
        <v>1584</v>
      </c>
      <c r="C158" s="134" t="s">
        <v>1380</v>
      </c>
      <c r="D158" s="135" t="s">
        <v>2099</v>
      </c>
      <c r="E158" s="136"/>
      <c r="F158" s="136"/>
      <c r="G158" s="136"/>
      <c r="H158" s="136"/>
      <c r="I158" s="133">
        <v>0</v>
      </c>
      <c r="J158" s="133">
        <v>0</v>
      </c>
      <c r="K158" s="133">
        <v>630</v>
      </c>
      <c r="L158" s="133">
        <v>630</v>
      </c>
      <c r="M158" s="133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33" t="s">
        <v>1585</v>
      </c>
      <c r="B159" s="134" t="s">
        <v>1586</v>
      </c>
      <c r="C159" s="134" t="s">
        <v>1380</v>
      </c>
      <c r="D159" s="135" t="s">
        <v>2099</v>
      </c>
      <c r="E159" s="136"/>
      <c r="F159" s="136"/>
      <c r="G159" s="136"/>
      <c r="H159" s="136"/>
      <c r="I159" s="133">
        <v>0</v>
      </c>
      <c r="J159" s="133">
        <v>0</v>
      </c>
      <c r="K159" s="133">
        <v>630</v>
      </c>
      <c r="L159" s="133">
        <v>630</v>
      </c>
      <c r="M159" s="133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33" t="s">
        <v>1587</v>
      </c>
      <c r="B160" s="134" t="s">
        <v>1588</v>
      </c>
      <c r="C160" s="134" t="s">
        <v>1380</v>
      </c>
      <c r="D160" s="135" t="s">
        <v>2099</v>
      </c>
      <c r="E160" s="136"/>
      <c r="F160" s="136"/>
      <c r="G160" s="136"/>
      <c r="H160" s="136"/>
      <c r="I160" s="133">
        <v>0</v>
      </c>
      <c r="J160" s="133">
        <v>0</v>
      </c>
      <c r="K160" s="133">
        <v>630</v>
      </c>
      <c r="L160" s="133">
        <v>630</v>
      </c>
      <c r="M160" s="133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33" t="s">
        <v>1589</v>
      </c>
      <c r="B161" s="134" t="s">
        <v>1526</v>
      </c>
      <c r="C161" s="134" t="s">
        <v>1380</v>
      </c>
      <c r="D161" s="135" t="s">
        <v>2099</v>
      </c>
      <c r="E161" s="136"/>
      <c r="F161" s="136"/>
      <c r="G161" s="136"/>
      <c r="H161" s="136"/>
      <c r="I161" s="133">
        <v>0</v>
      </c>
      <c r="J161" s="133">
        <v>0</v>
      </c>
      <c r="K161" s="133">
        <v>630</v>
      </c>
      <c r="L161" s="133">
        <v>630</v>
      </c>
      <c r="M161" s="133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33" t="s">
        <v>1590</v>
      </c>
      <c r="B162" s="134" t="s">
        <v>1591</v>
      </c>
      <c r="C162" s="134" t="s">
        <v>1380</v>
      </c>
      <c r="D162" s="135" t="s">
        <v>2099</v>
      </c>
      <c r="E162" s="136"/>
      <c r="F162" s="136"/>
      <c r="G162" s="136"/>
      <c r="H162" s="136"/>
      <c r="I162" s="133">
        <v>0</v>
      </c>
      <c r="J162" s="133">
        <v>0</v>
      </c>
      <c r="K162" s="133">
        <v>630</v>
      </c>
      <c r="L162" s="133">
        <v>630</v>
      </c>
      <c r="M162" s="133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33" t="s">
        <v>1592</v>
      </c>
      <c r="B163" s="134" t="s">
        <v>1508</v>
      </c>
      <c r="C163" s="134" t="s">
        <v>1380</v>
      </c>
      <c r="D163" s="135" t="s">
        <v>2099</v>
      </c>
      <c r="E163" s="136"/>
      <c r="F163" s="136"/>
      <c r="G163" s="136"/>
      <c r="H163" s="136"/>
      <c r="I163" s="133">
        <v>0</v>
      </c>
      <c r="J163" s="133">
        <v>0</v>
      </c>
      <c r="K163" s="133">
        <v>630</v>
      </c>
      <c r="L163" s="133">
        <v>630</v>
      </c>
      <c r="M163" s="133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33" t="s">
        <v>1593</v>
      </c>
      <c r="B164" s="134" t="s">
        <v>1594</v>
      </c>
      <c r="C164" s="134" t="s">
        <v>1380</v>
      </c>
      <c r="D164" s="135" t="s">
        <v>2099</v>
      </c>
      <c r="E164" s="136"/>
      <c r="F164" s="136"/>
      <c r="G164" s="136"/>
      <c r="H164" s="136"/>
      <c r="I164" s="133">
        <v>0</v>
      </c>
      <c r="J164" s="133">
        <v>0</v>
      </c>
      <c r="K164" s="133">
        <v>630</v>
      </c>
      <c r="L164" s="133">
        <v>630</v>
      </c>
      <c r="M164" s="133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33" t="s">
        <v>1612</v>
      </c>
      <c r="B165" s="134" t="s">
        <v>1539</v>
      </c>
      <c r="C165" s="134" t="s">
        <v>1380</v>
      </c>
      <c r="D165" s="135" t="s">
        <v>2099</v>
      </c>
      <c r="E165" s="136"/>
      <c r="F165" s="136"/>
      <c r="G165" s="136"/>
      <c r="H165" s="136"/>
      <c r="I165" s="133">
        <v>0</v>
      </c>
      <c r="J165" s="133">
        <v>0</v>
      </c>
      <c r="K165" s="133">
        <v>630</v>
      </c>
      <c r="L165" s="133">
        <v>630</v>
      </c>
      <c r="M165" s="133"/>
    </row>
    <row r="166" spans="1:34" ht="30">
      <c r="A166" s="133" t="s">
        <v>1613</v>
      </c>
      <c r="B166" s="134" t="s">
        <v>1614</v>
      </c>
      <c r="C166" s="134" t="s">
        <v>1380</v>
      </c>
      <c r="D166" s="135" t="s">
        <v>2099</v>
      </c>
      <c r="E166" s="136"/>
      <c r="F166" s="136"/>
      <c r="G166" s="136"/>
      <c r="H166" s="136"/>
      <c r="I166" s="133">
        <v>0</v>
      </c>
      <c r="J166" s="133">
        <v>0</v>
      </c>
      <c r="K166" s="133">
        <v>630</v>
      </c>
      <c r="L166" s="133">
        <v>630</v>
      </c>
      <c r="M166" s="133"/>
    </row>
    <row r="167" spans="1:34" ht="30">
      <c r="A167" s="133" t="s">
        <v>1615</v>
      </c>
      <c r="B167" s="134" t="s">
        <v>1562</v>
      </c>
      <c r="C167" s="134" t="s">
        <v>1380</v>
      </c>
      <c r="D167" s="135" t="s">
        <v>2099</v>
      </c>
      <c r="E167" s="136"/>
      <c r="F167" s="136"/>
      <c r="G167" s="136"/>
      <c r="H167" s="136"/>
      <c r="I167" s="133">
        <v>0</v>
      </c>
      <c r="J167" s="133">
        <v>0</v>
      </c>
      <c r="K167" s="133">
        <v>630</v>
      </c>
      <c r="L167" s="133">
        <v>630</v>
      </c>
      <c r="M167" s="133"/>
    </row>
    <row r="168" spans="1:34" ht="30">
      <c r="A168" s="133" t="s">
        <v>1616</v>
      </c>
      <c r="B168" s="134" t="s">
        <v>1671</v>
      </c>
      <c r="C168" s="134" t="s">
        <v>1380</v>
      </c>
      <c r="D168" s="135" t="s">
        <v>2099</v>
      </c>
      <c r="E168" s="136"/>
      <c r="F168" s="136"/>
      <c r="G168" s="136"/>
      <c r="H168" s="136"/>
      <c r="I168" s="133">
        <v>0</v>
      </c>
      <c r="J168" s="133">
        <v>0</v>
      </c>
      <c r="K168" s="133">
        <v>630</v>
      </c>
      <c r="L168" s="133">
        <v>630</v>
      </c>
      <c r="M168" s="133"/>
    </row>
    <row r="169" spans="1:34" ht="30">
      <c r="A169" s="133" t="s">
        <v>1617</v>
      </c>
      <c r="B169" s="134" t="s">
        <v>1672</v>
      </c>
      <c r="C169" s="134" t="s">
        <v>1380</v>
      </c>
      <c r="D169" s="135" t="s">
        <v>2099</v>
      </c>
      <c r="E169" s="136"/>
      <c r="F169" s="136"/>
      <c r="G169" s="136"/>
      <c r="H169" s="136"/>
      <c r="I169" s="133">
        <v>0</v>
      </c>
      <c r="J169" s="133">
        <v>0</v>
      </c>
      <c r="K169" s="133">
        <v>630</v>
      </c>
      <c r="L169" s="133">
        <v>630</v>
      </c>
      <c r="M169" s="133"/>
    </row>
    <row r="170" spans="1:34" ht="30">
      <c r="A170" s="133" t="s">
        <v>1673</v>
      </c>
      <c r="B170" s="134" t="s">
        <v>1674</v>
      </c>
      <c r="C170" s="134" t="s">
        <v>1380</v>
      </c>
      <c r="D170" s="135" t="s">
        <v>2099</v>
      </c>
      <c r="E170" s="136"/>
      <c r="F170" s="136"/>
      <c r="G170" s="136"/>
      <c r="H170" s="136"/>
      <c r="I170" s="133">
        <v>0</v>
      </c>
      <c r="J170" s="133">
        <v>0</v>
      </c>
      <c r="K170" s="133">
        <v>630</v>
      </c>
      <c r="L170" s="133">
        <v>630</v>
      </c>
      <c r="M170" s="133"/>
    </row>
    <row r="171" spans="1:34" ht="30">
      <c r="A171" s="133" t="s">
        <v>1675</v>
      </c>
      <c r="B171" s="134" t="s">
        <v>1676</v>
      </c>
      <c r="C171" s="134" t="s">
        <v>1380</v>
      </c>
      <c r="D171" s="135" t="s">
        <v>2099</v>
      </c>
      <c r="E171" s="136"/>
      <c r="F171" s="136"/>
      <c r="G171" s="136"/>
      <c r="H171" s="136"/>
      <c r="I171" s="133">
        <v>0</v>
      </c>
      <c r="J171" s="133">
        <v>0</v>
      </c>
      <c r="K171" s="133">
        <v>630</v>
      </c>
      <c r="L171" s="133">
        <v>630</v>
      </c>
      <c r="M171" s="133"/>
    </row>
    <row r="172" spans="1:34" ht="30">
      <c r="A172" s="133" t="s">
        <v>1677</v>
      </c>
      <c r="B172" s="134" t="s">
        <v>1678</v>
      </c>
      <c r="C172" s="134" t="s">
        <v>1380</v>
      </c>
      <c r="D172" s="135" t="s">
        <v>2099</v>
      </c>
      <c r="E172" s="136"/>
      <c r="F172" s="136"/>
      <c r="G172" s="136"/>
      <c r="H172" s="136"/>
      <c r="I172" s="133">
        <v>0</v>
      </c>
      <c r="J172" s="133">
        <v>0</v>
      </c>
      <c r="K172" s="133">
        <v>630</v>
      </c>
      <c r="L172" s="133">
        <v>630</v>
      </c>
      <c r="M172" s="133"/>
    </row>
    <row r="173" spans="1:34" ht="30">
      <c r="A173" s="133" t="s">
        <v>1679</v>
      </c>
      <c r="B173" s="134" t="s">
        <v>1680</v>
      </c>
      <c r="C173" s="134" t="s">
        <v>1380</v>
      </c>
      <c r="D173" s="135" t="s">
        <v>2099</v>
      </c>
      <c r="E173" s="136"/>
      <c r="F173" s="136"/>
      <c r="G173" s="136"/>
      <c r="H173" s="136"/>
      <c r="I173" s="133">
        <v>0</v>
      </c>
      <c r="J173" s="133">
        <v>0</v>
      </c>
      <c r="K173" s="133">
        <v>630</v>
      </c>
      <c r="L173" s="133">
        <v>630</v>
      </c>
      <c r="M173" s="133"/>
    </row>
    <row r="174" spans="1:34" ht="30">
      <c r="A174" s="133" t="s">
        <v>1681</v>
      </c>
      <c r="B174" s="134" t="s">
        <v>1682</v>
      </c>
      <c r="C174" s="134" t="s">
        <v>1380</v>
      </c>
      <c r="D174" s="135" t="s">
        <v>2099</v>
      </c>
      <c r="E174" s="136"/>
      <c r="F174" s="136"/>
      <c r="G174" s="136"/>
      <c r="H174" s="136"/>
      <c r="I174" s="133">
        <v>0</v>
      </c>
      <c r="J174" s="133">
        <v>0</v>
      </c>
      <c r="K174" s="133">
        <v>630</v>
      </c>
      <c r="L174" s="133">
        <v>630</v>
      </c>
      <c r="M174" s="133"/>
    </row>
    <row r="175" spans="1:34" ht="30">
      <c r="A175" s="133" t="s">
        <v>1683</v>
      </c>
      <c r="B175" s="134" t="s">
        <v>1533</v>
      </c>
      <c r="C175" s="134" t="s">
        <v>1380</v>
      </c>
      <c r="D175" s="135" t="s">
        <v>2099</v>
      </c>
      <c r="E175" s="136"/>
      <c r="F175" s="136"/>
      <c r="G175" s="136"/>
      <c r="H175" s="136"/>
      <c r="I175" s="133">
        <v>0</v>
      </c>
      <c r="J175" s="133">
        <v>0</v>
      </c>
      <c r="K175" s="133">
        <v>630</v>
      </c>
      <c r="L175" s="133">
        <v>630</v>
      </c>
      <c r="M175" s="133"/>
    </row>
    <row r="176" spans="1:34" ht="30">
      <c r="A176" s="133" t="s">
        <v>1684</v>
      </c>
      <c r="B176" s="134" t="s">
        <v>1537</v>
      </c>
      <c r="C176" s="134" t="s">
        <v>1380</v>
      </c>
      <c r="D176" s="135" t="s">
        <v>2099</v>
      </c>
      <c r="E176" s="136"/>
      <c r="F176" s="136"/>
      <c r="G176" s="136"/>
      <c r="H176" s="136"/>
      <c r="I176" s="133">
        <v>0</v>
      </c>
      <c r="J176" s="133">
        <v>0</v>
      </c>
      <c r="K176" s="133">
        <v>630</v>
      </c>
      <c r="L176" s="133">
        <v>630</v>
      </c>
      <c r="M176" s="133"/>
    </row>
    <row r="177" spans="1:13" ht="30">
      <c r="A177" s="133" t="s">
        <v>1685</v>
      </c>
      <c r="B177" s="134" t="s">
        <v>1686</v>
      </c>
      <c r="C177" s="134" t="s">
        <v>1380</v>
      </c>
      <c r="D177" s="135" t="s">
        <v>2099</v>
      </c>
      <c r="E177" s="136"/>
      <c r="F177" s="136"/>
      <c r="G177" s="136"/>
      <c r="H177" s="136"/>
      <c r="I177" s="133">
        <v>0</v>
      </c>
      <c r="J177" s="133">
        <v>0</v>
      </c>
      <c r="K177" s="133">
        <v>630</v>
      </c>
      <c r="L177" s="133">
        <v>630</v>
      </c>
      <c r="M177" s="133"/>
    </row>
    <row r="178" spans="1:13" ht="30">
      <c r="A178" s="133" t="s">
        <v>1687</v>
      </c>
      <c r="B178" s="134" t="s">
        <v>1688</v>
      </c>
      <c r="C178" s="134" t="s">
        <v>1380</v>
      </c>
      <c r="D178" s="135" t="s">
        <v>2099</v>
      </c>
      <c r="E178" s="136"/>
      <c r="F178" s="136"/>
      <c r="G178" s="136"/>
      <c r="H178" s="136"/>
      <c r="I178" s="133">
        <v>0</v>
      </c>
      <c r="J178" s="133">
        <v>0</v>
      </c>
      <c r="K178" s="133">
        <v>630</v>
      </c>
      <c r="L178" s="133">
        <v>630</v>
      </c>
      <c r="M178" s="133"/>
    </row>
    <row r="179" spans="1:13" ht="30">
      <c r="A179" s="133" t="s">
        <v>1689</v>
      </c>
      <c r="B179" s="134" t="s">
        <v>1690</v>
      </c>
      <c r="C179" s="134" t="s">
        <v>1380</v>
      </c>
      <c r="D179" s="135" t="s">
        <v>2099</v>
      </c>
      <c r="E179" s="136" t="s">
        <v>2082</v>
      </c>
      <c r="F179" s="136"/>
      <c r="G179" s="136"/>
      <c r="H179" s="136"/>
      <c r="I179" s="133">
        <v>61</v>
      </c>
      <c r="J179" s="133">
        <v>0</v>
      </c>
      <c r="K179" s="133">
        <v>569</v>
      </c>
      <c r="L179" s="133">
        <v>630</v>
      </c>
      <c r="M179" s="133"/>
    </row>
    <row r="180" spans="1:13" ht="30">
      <c r="A180" s="133" t="s">
        <v>1691</v>
      </c>
      <c r="B180" s="134" t="s">
        <v>1692</v>
      </c>
      <c r="C180" s="134" t="s">
        <v>1380</v>
      </c>
      <c r="D180" s="135" t="s">
        <v>2099</v>
      </c>
      <c r="E180" s="136"/>
      <c r="F180" s="136"/>
      <c r="G180" s="136"/>
      <c r="H180" s="136"/>
      <c r="I180" s="133">
        <v>0</v>
      </c>
      <c r="J180" s="133">
        <v>0</v>
      </c>
      <c r="K180" s="133">
        <v>630</v>
      </c>
      <c r="L180" s="133">
        <v>630</v>
      </c>
      <c r="M180" s="133"/>
    </row>
    <row r="181" spans="1:13" ht="30">
      <c r="A181" s="133" t="s">
        <v>1693</v>
      </c>
      <c r="B181" s="134" t="s">
        <v>1694</v>
      </c>
      <c r="C181" s="134" t="s">
        <v>1380</v>
      </c>
      <c r="D181" s="135" t="s">
        <v>2099</v>
      </c>
      <c r="E181" s="136"/>
      <c r="F181" s="136"/>
      <c r="G181" s="136"/>
      <c r="H181" s="136"/>
      <c r="I181" s="133">
        <v>0</v>
      </c>
      <c r="J181" s="133">
        <v>0</v>
      </c>
      <c r="K181" s="133">
        <v>630</v>
      </c>
      <c r="L181" s="133">
        <v>630</v>
      </c>
      <c r="M181" s="133"/>
    </row>
    <row r="182" spans="1:13" ht="30">
      <c r="A182" s="133" t="s">
        <v>1695</v>
      </c>
      <c r="B182" s="134" t="s">
        <v>775</v>
      </c>
      <c r="C182" s="134" t="s">
        <v>1380</v>
      </c>
      <c r="D182" s="135" t="s">
        <v>2099</v>
      </c>
      <c r="E182" s="136"/>
      <c r="F182" s="136"/>
      <c r="G182" s="136"/>
      <c r="H182" s="136"/>
      <c r="I182" s="133">
        <v>0</v>
      </c>
      <c r="J182" s="133">
        <v>0</v>
      </c>
      <c r="K182" s="133">
        <v>630</v>
      </c>
      <c r="L182" s="133">
        <v>630</v>
      </c>
      <c r="M182" s="133"/>
    </row>
    <row r="183" spans="1:13" ht="30">
      <c r="A183" s="133" t="s">
        <v>1705</v>
      </c>
      <c r="B183" s="134" t="s">
        <v>1706</v>
      </c>
      <c r="C183" s="134" t="s">
        <v>1380</v>
      </c>
      <c r="D183" s="135" t="s">
        <v>2099</v>
      </c>
      <c r="E183" s="136"/>
      <c r="F183" s="136"/>
      <c r="G183" s="136"/>
      <c r="H183" s="136"/>
      <c r="I183" s="133">
        <v>0</v>
      </c>
      <c r="J183" s="133">
        <v>0</v>
      </c>
      <c r="K183" s="133">
        <v>630</v>
      </c>
      <c r="L183" s="133">
        <v>630</v>
      </c>
      <c r="M183" s="133"/>
    </row>
    <row r="184" spans="1:13" ht="30">
      <c r="A184" s="133" t="s">
        <v>1950</v>
      </c>
      <c r="B184" s="134" t="s">
        <v>1951</v>
      </c>
      <c r="C184" s="134" t="s">
        <v>1380</v>
      </c>
      <c r="D184" s="135" t="s">
        <v>2099</v>
      </c>
      <c r="E184" s="136"/>
      <c r="F184" s="136"/>
      <c r="G184" s="136"/>
      <c r="H184" s="136"/>
      <c r="I184" s="133">
        <v>0</v>
      </c>
      <c r="J184" s="133">
        <v>0</v>
      </c>
      <c r="K184" s="133">
        <v>630</v>
      </c>
      <c r="L184" s="133">
        <v>630</v>
      </c>
      <c r="M184" s="133"/>
    </row>
    <row r="185" spans="1:13" ht="30">
      <c r="A185" s="133" t="s">
        <v>1952</v>
      </c>
      <c r="B185" s="134" t="s">
        <v>1953</v>
      </c>
      <c r="C185" s="134" t="s">
        <v>1380</v>
      </c>
      <c r="D185" s="135" t="s">
        <v>2099</v>
      </c>
      <c r="E185" s="136"/>
      <c r="F185" s="136"/>
      <c r="G185" s="136"/>
      <c r="H185" s="136"/>
      <c r="I185" s="133">
        <v>0</v>
      </c>
      <c r="J185" s="133">
        <v>0</v>
      </c>
      <c r="K185" s="133">
        <v>630</v>
      </c>
      <c r="L185" s="133">
        <v>630</v>
      </c>
      <c r="M185" s="133"/>
    </row>
    <row r="186" spans="1:13" ht="30">
      <c r="A186" s="133" t="s">
        <v>1954</v>
      </c>
      <c r="B186" s="134" t="s">
        <v>1955</v>
      </c>
      <c r="C186" s="134" t="s">
        <v>1380</v>
      </c>
      <c r="D186" s="135" t="s">
        <v>2099</v>
      </c>
      <c r="E186" s="136"/>
      <c r="F186" s="136"/>
      <c r="G186" s="136"/>
      <c r="H186" s="136"/>
      <c r="I186" s="133">
        <v>0</v>
      </c>
      <c r="J186" s="133">
        <v>0</v>
      </c>
      <c r="K186" s="133">
        <v>630</v>
      </c>
      <c r="L186" s="133">
        <v>630</v>
      </c>
      <c r="M186" s="133"/>
    </row>
    <row r="187" spans="1:13" ht="30">
      <c r="A187" s="133" t="s">
        <v>1971</v>
      </c>
      <c r="B187" s="134" t="s">
        <v>1972</v>
      </c>
      <c r="C187" s="134" t="s">
        <v>1380</v>
      </c>
      <c r="D187" s="135" t="s">
        <v>2099</v>
      </c>
      <c r="E187" s="136"/>
      <c r="F187" s="136"/>
      <c r="G187" s="136"/>
      <c r="H187" s="136"/>
      <c r="I187" s="133">
        <v>0</v>
      </c>
      <c r="J187" s="133">
        <v>0</v>
      </c>
      <c r="K187" s="133">
        <v>630</v>
      </c>
      <c r="L187" s="133">
        <v>630</v>
      </c>
      <c r="M187" s="133"/>
    </row>
    <row r="188" spans="1:13" ht="30">
      <c r="A188" s="133" t="s">
        <v>1973</v>
      </c>
      <c r="B188" s="134" t="s">
        <v>1550</v>
      </c>
      <c r="C188" s="134" t="s">
        <v>1380</v>
      </c>
      <c r="D188" s="135" t="s">
        <v>2099</v>
      </c>
      <c r="E188" s="136"/>
      <c r="F188" s="136"/>
      <c r="G188" s="136"/>
      <c r="H188" s="136"/>
      <c r="I188" s="133">
        <v>0</v>
      </c>
      <c r="J188" s="133">
        <v>0</v>
      </c>
      <c r="K188" s="133">
        <v>630</v>
      </c>
      <c r="L188" s="133">
        <v>630</v>
      </c>
      <c r="M188" s="133"/>
    </row>
    <row r="189" spans="1:13" ht="30">
      <c r="A189" s="133" t="s">
        <v>1974</v>
      </c>
      <c r="B189" s="134" t="s">
        <v>1975</v>
      </c>
      <c r="C189" s="134" t="s">
        <v>1380</v>
      </c>
      <c r="D189" s="135" t="s">
        <v>2099</v>
      </c>
      <c r="E189" s="136"/>
      <c r="F189" s="136"/>
      <c r="G189" s="136"/>
      <c r="H189" s="136"/>
      <c r="I189" s="133">
        <v>0</v>
      </c>
      <c r="J189" s="133">
        <v>0</v>
      </c>
      <c r="K189" s="133">
        <v>630</v>
      </c>
      <c r="L189" s="133">
        <v>630</v>
      </c>
      <c r="M189" s="133"/>
    </row>
    <row r="190" spans="1:13" ht="30">
      <c r="A190" s="133" t="s">
        <v>1976</v>
      </c>
      <c r="B190" s="134" t="s">
        <v>1977</v>
      </c>
      <c r="C190" s="134" t="s">
        <v>1380</v>
      </c>
      <c r="D190" s="135" t="s">
        <v>2099</v>
      </c>
      <c r="E190" s="136"/>
      <c r="F190" s="136"/>
      <c r="G190" s="136"/>
      <c r="H190" s="136"/>
      <c r="I190" s="133">
        <v>0</v>
      </c>
      <c r="J190" s="133">
        <v>0</v>
      </c>
      <c r="K190" s="133">
        <v>630</v>
      </c>
      <c r="L190" s="133">
        <v>630</v>
      </c>
      <c r="M190" s="133"/>
    </row>
    <row r="191" spans="1:13" ht="30">
      <c r="A191" s="133" t="s">
        <v>1978</v>
      </c>
      <c r="B191" s="134" t="s">
        <v>1979</v>
      </c>
      <c r="C191" s="134" t="s">
        <v>1380</v>
      </c>
      <c r="D191" s="135" t="s">
        <v>2099</v>
      </c>
      <c r="E191" s="136"/>
      <c r="F191" s="136"/>
      <c r="G191" s="136"/>
      <c r="H191" s="136"/>
      <c r="I191" s="133">
        <v>0</v>
      </c>
      <c r="J191" s="133">
        <v>0</v>
      </c>
      <c r="K191" s="133">
        <v>630</v>
      </c>
      <c r="L191" s="133">
        <v>630</v>
      </c>
      <c r="M191" s="133"/>
    </row>
    <row r="192" spans="1:13" ht="30">
      <c r="A192" s="133" t="s">
        <v>1980</v>
      </c>
      <c r="B192" s="134" t="s">
        <v>1981</v>
      </c>
      <c r="C192" s="134" t="s">
        <v>1380</v>
      </c>
      <c r="D192" s="135" t="s">
        <v>2099</v>
      </c>
      <c r="E192" s="136"/>
      <c r="F192" s="136"/>
      <c r="G192" s="136"/>
      <c r="H192" s="136"/>
      <c r="I192" s="133">
        <v>0</v>
      </c>
      <c r="J192" s="133">
        <v>0</v>
      </c>
      <c r="K192" s="133">
        <v>630</v>
      </c>
      <c r="L192" s="133">
        <v>630</v>
      </c>
      <c r="M192" s="133"/>
    </row>
    <row r="193" spans="1:13" ht="30">
      <c r="A193" s="133" t="s">
        <v>1982</v>
      </c>
      <c r="B193" s="134" t="s">
        <v>70</v>
      </c>
      <c r="C193" s="134" t="s">
        <v>1380</v>
      </c>
      <c r="D193" s="135" t="s">
        <v>2099</v>
      </c>
      <c r="E193" s="136"/>
      <c r="F193" s="136"/>
      <c r="G193" s="136"/>
      <c r="H193" s="136"/>
      <c r="I193" s="133">
        <v>0</v>
      </c>
      <c r="J193" s="133">
        <v>0</v>
      </c>
      <c r="K193" s="133">
        <v>630</v>
      </c>
      <c r="L193" s="133">
        <v>630</v>
      </c>
      <c r="M193" s="133"/>
    </row>
    <row r="194" spans="1:13" ht="30">
      <c r="A194" s="133" t="s">
        <v>2010</v>
      </c>
      <c r="B194" s="134" t="s">
        <v>1511</v>
      </c>
      <c r="C194" s="134" t="s">
        <v>1380</v>
      </c>
      <c r="D194" s="135" t="s">
        <v>2099</v>
      </c>
      <c r="E194" s="136"/>
      <c r="F194" s="136"/>
      <c r="G194" s="136"/>
      <c r="H194" s="136"/>
      <c r="I194" s="133">
        <v>0</v>
      </c>
      <c r="J194" s="133">
        <v>0</v>
      </c>
      <c r="K194" s="133">
        <v>630</v>
      </c>
      <c r="L194" s="133">
        <v>630</v>
      </c>
      <c r="M194" s="133"/>
    </row>
    <row r="195" spans="1:13" ht="30">
      <c r="A195" s="133" t="s">
        <v>2057</v>
      </c>
      <c r="B195" s="134" t="s">
        <v>2058</v>
      </c>
      <c r="C195" s="134" t="s">
        <v>1380</v>
      </c>
      <c r="D195" s="135" t="s">
        <v>2099</v>
      </c>
      <c r="E195" s="136"/>
      <c r="F195" s="136"/>
      <c r="G195" s="136"/>
      <c r="H195" s="136"/>
      <c r="I195" s="133">
        <v>0</v>
      </c>
      <c r="J195" s="133">
        <v>0</v>
      </c>
      <c r="K195" s="133">
        <v>630</v>
      </c>
      <c r="L195" s="133">
        <v>630</v>
      </c>
      <c r="M195" s="133"/>
    </row>
    <row r="196" spans="1:13" ht="30">
      <c r="A196" s="133" t="s">
        <v>2059</v>
      </c>
      <c r="B196" s="134" t="s">
        <v>1499</v>
      </c>
      <c r="C196" s="134" t="s">
        <v>1380</v>
      </c>
      <c r="D196" s="135" t="s">
        <v>2099</v>
      </c>
      <c r="E196" s="136"/>
      <c r="F196" s="136"/>
      <c r="G196" s="136"/>
      <c r="H196" s="136"/>
      <c r="I196" s="133">
        <v>0</v>
      </c>
      <c r="J196" s="133">
        <v>0</v>
      </c>
      <c r="K196" s="133">
        <v>630</v>
      </c>
      <c r="L196" s="133">
        <v>630</v>
      </c>
      <c r="M196" s="133"/>
    </row>
    <row r="197" spans="1:13" ht="30">
      <c r="A197" s="133" t="s">
        <v>2060</v>
      </c>
      <c r="B197" s="134" t="s">
        <v>2061</v>
      </c>
      <c r="C197" s="134" t="s">
        <v>1380</v>
      </c>
      <c r="D197" s="135" t="s">
        <v>2099</v>
      </c>
      <c r="E197" s="136"/>
      <c r="F197" s="136"/>
      <c r="G197" s="136"/>
      <c r="H197" s="136"/>
      <c r="I197" s="133">
        <v>0</v>
      </c>
      <c r="J197" s="133">
        <v>0</v>
      </c>
      <c r="K197" s="133">
        <v>630</v>
      </c>
      <c r="L197" s="133">
        <v>630</v>
      </c>
      <c r="M197" s="133"/>
    </row>
    <row r="198" spans="1:13" ht="30">
      <c r="A198" s="133" t="s">
        <v>2062</v>
      </c>
      <c r="B198" s="134" t="s">
        <v>2063</v>
      </c>
      <c r="C198" s="134" t="s">
        <v>1380</v>
      </c>
      <c r="D198" s="135" t="s">
        <v>2099</v>
      </c>
      <c r="E198" s="136"/>
      <c r="F198" s="136"/>
      <c r="G198" s="136"/>
      <c r="H198" s="136"/>
      <c r="I198" s="133">
        <v>0</v>
      </c>
      <c r="J198" s="133">
        <v>0</v>
      </c>
      <c r="K198" s="133">
        <v>630</v>
      </c>
      <c r="L198" s="133">
        <v>630</v>
      </c>
      <c r="M198" s="133"/>
    </row>
    <row r="199" spans="1:13" ht="30">
      <c r="A199" s="133" t="s">
        <v>2064</v>
      </c>
      <c r="B199" s="134" t="s">
        <v>2065</v>
      </c>
      <c r="C199" s="134" t="s">
        <v>1380</v>
      </c>
      <c r="D199" s="135" t="s">
        <v>2099</v>
      </c>
      <c r="E199" s="136"/>
      <c r="F199" s="136"/>
      <c r="G199" s="136"/>
      <c r="H199" s="136"/>
      <c r="I199" s="133">
        <v>0</v>
      </c>
      <c r="J199" s="133">
        <v>0</v>
      </c>
      <c r="K199" s="133">
        <v>630</v>
      </c>
      <c r="L199" s="133">
        <v>630</v>
      </c>
      <c r="M199" s="133"/>
    </row>
    <row r="200" spans="1:13" ht="30">
      <c r="A200" s="133" t="s">
        <v>2066</v>
      </c>
      <c r="B200" s="134" t="s">
        <v>1431</v>
      </c>
      <c r="C200" s="134" t="s">
        <v>1380</v>
      </c>
      <c r="D200" s="135" t="s">
        <v>2099</v>
      </c>
      <c r="E200" s="136"/>
      <c r="F200" s="136"/>
      <c r="G200" s="136"/>
      <c r="H200" s="136"/>
      <c r="I200" s="133">
        <v>0</v>
      </c>
      <c r="J200" s="133">
        <v>0</v>
      </c>
      <c r="K200" s="133">
        <v>630</v>
      </c>
      <c r="L200" s="133">
        <v>630</v>
      </c>
      <c r="M200" s="133"/>
    </row>
    <row r="201" spans="1:13" ht="30">
      <c r="A201" s="133" t="s">
        <v>2078</v>
      </c>
      <c r="B201" s="134" t="s">
        <v>1555</v>
      </c>
      <c r="C201" s="134" t="s">
        <v>1380</v>
      </c>
      <c r="D201" s="135" t="s">
        <v>2099</v>
      </c>
      <c r="E201" s="136"/>
      <c r="F201" s="136"/>
      <c r="G201" s="136"/>
      <c r="H201" s="136"/>
      <c r="I201" s="133">
        <v>0</v>
      </c>
      <c r="J201" s="133">
        <v>0</v>
      </c>
      <c r="K201" s="133">
        <v>630</v>
      </c>
      <c r="L201" s="133">
        <v>630</v>
      </c>
      <c r="M201" s="133"/>
    </row>
    <row r="202" spans="1:13" ht="30">
      <c r="A202" s="133" t="s">
        <v>2084</v>
      </c>
      <c r="B202" s="134" t="s">
        <v>2085</v>
      </c>
      <c r="C202" s="134" t="s">
        <v>1380</v>
      </c>
      <c r="D202" s="135" t="s">
        <v>2099</v>
      </c>
      <c r="E202" s="136"/>
      <c r="F202" s="136"/>
      <c r="G202" s="136"/>
      <c r="H202" s="136"/>
      <c r="I202" s="133">
        <v>0</v>
      </c>
      <c r="J202" s="133">
        <v>0</v>
      </c>
      <c r="K202" s="133">
        <v>630</v>
      </c>
      <c r="L202" s="133">
        <v>630</v>
      </c>
      <c r="M202" s="133"/>
    </row>
    <row r="203" spans="1:13" ht="30">
      <c r="A203" s="133" t="s">
        <v>2086</v>
      </c>
      <c r="B203" s="134" t="s">
        <v>1565</v>
      </c>
      <c r="C203" s="134" t="s">
        <v>1380</v>
      </c>
      <c r="D203" s="135" t="s">
        <v>2099</v>
      </c>
      <c r="E203" s="136"/>
      <c r="F203" s="136"/>
      <c r="G203" s="136"/>
      <c r="H203" s="136"/>
      <c r="I203" s="133">
        <v>0</v>
      </c>
      <c r="J203" s="133">
        <v>0</v>
      </c>
      <c r="K203" s="133">
        <v>630</v>
      </c>
      <c r="L203" s="133">
        <v>630</v>
      </c>
      <c r="M203" s="133"/>
    </row>
    <row r="204" spans="1:13" ht="30">
      <c r="A204" s="133" t="s">
        <v>2087</v>
      </c>
      <c r="B204" s="134" t="s">
        <v>2088</v>
      </c>
      <c r="C204" s="134" t="s">
        <v>1380</v>
      </c>
      <c r="D204" s="135" t="s">
        <v>2099</v>
      </c>
      <c r="E204" s="136"/>
      <c r="F204" s="136"/>
      <c r="G204" s="136"/>
      <c r="H204" s="136"/>
      <c r="I204" s="133">
        <v>0</v>
      </c>
      <c r="J204" s="133">
        <v>0</v>
      </c>
      <c r="K204" s="133">
        <v>630</v>
      </c>
      <c r="L204" s="133">
        <v>630</v>
      </c>
      <c r="M204" s="133"/>
    </row>
    <row r="205" spans="1:13" ht="30">
      <c r="A205" s="133" t="s">
        <v>2089</v>
      </c>
      <c r="B205" s="134" t="s">
        <v>2090</v>
      </c>
      <c r="C205" s="134" t="s">
        <v>1380</v>
      </c>
      <c r="D205" s="135" t="s">
        <v>2099</v>
      </c>
      <c r="E205" s="136"/>
      <c r="F205" s="136"/>
      <c r="G205" s="136"/>
      <c r="H205" s="136"/>
      <c r="I205" s="133">
        <v>0</v>
      </c>
      <c r="J205" s="133">
        <v>0</v>
      </c>
      <c r="K205" s="133">
        <v>630</v>
      </c>
      <c r="L205" s="133">
        <v>630</v>
      </c>
      <c r="M205" s="133"/>
    </row>
    <row r="206" spans="1:13" ht="30">
      <c r="A206" s="133" t="s">
        <v>1977</v>
      </c>
      <c r="B206" s="134" t="s">
        <v>1237</v>
      </c>
      <c r="C206" s="134" t="s">
        <v>1380</v>
      </c>
      <c r="D206" s="135" t="s">
        <v>2099</v>
      </c>
      <c r="E206" s="136"/>
      <c r="F206" s="136"/>
      <c r="G206" s="136"/>
      <c r="H206" s="136"/>
      <c r="I206" s="133">
        <v>0</v>
      </c>
      <c r="J206" s="133">
        <v>0</v>
      </c>
      <c r="K206" s="133">
        <v>630</v>
      </c>
      <c r="L206" s="133">
        <v>630</v>
      </c>
      <c r="M206" s="133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2117"/>
  <sheetViews>
    <sheetView topLeftCell="A1433" zoomScale="95" workbookViewId="0">
      <selection activeCell="A1448" sqref="A1448:XFD1448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37" t="s">
        <v>0</v>
      </c>
      <c r="B1" s="137" t="s">
        <v>1318</v>
      </c>
      <c r="C1" s="137" t="s">
        <v>2</v>
      </c>
      <c r="D1" s="137" t="s">
        <v>4</v>
      </c>
      <c r="E1" s="137" t="s">
        <v>1319</v>
      </c>
      <c r="F1" s="137" t="s">
        <v>1320</v>
      </c>
    </row>
    <row r="2" spans="1:6">
      <c r="A2" s="138">
        <v>102</v>
      </c>
      <c r="B2" s="139">
        <v>45198</v>
      </c>
      <c r="C2" s="140" t="s">
        <v>22</v>
      </c>
      <c r="D2" s="140" t="s">
        <v>23</v>
      </c>
      <c r="E2" s="141">
        <v>0.61111111111111116</v>
      </c>
      <c r="F2" s="140" t="s">
        <v>1321</v>
      </c>
    </row>
    <row r="3" spans="1:6">
      <c r="A3" s="138">
        <v>103</v>
      </c>
      <c r="B3" s="139">
        <v>45198</v>
      </c>
      <c r="C3" s="140" t="s">
        <v>22</v>
      </c>
      <c r="D3" s="140" t="s">
        <v>23</v>
      </c>
      <c r="E3" s="141">
        <v>0.61250000000000004</v>
      </c>
      <c r="F3" s="140" t="s">
        <v>1321</v>
      </c>
    </row>
    <row r="4" spans="1:6">
      <c r="A4" s="138">
        <v>104</v>
      </c>
      <c r="B4" s="139">
        <v>45198</v>
      </c>
      <c r="C4" s="140" t="s">
        <v>22</v>
      </c>
      <c r="D4" s="140" t="s">
        <v>23</v>
      </c>
      <c r="E4" s="141">
        <v>0.61250000000000004</v>
      </c>
      <c r="F4" s="140" t="s">
        <v>1321</v>
      </c>
    </row>
    <row r="5" spans="1:6">
      <c r="A5" s="138">
        <v>202</v>
      </c>
      <c r="B5" s="139">
        <v>45198</v>
      </c>
      <c r="C5" s="140" t="s">
        <v>22</v>
      </c>
      <c r="D5" s="140" t="s">
        <v>23</v>
      </c>
      <c r="E5" s="141">
        <v>0.61319444444444449</v>
      </c>
      <c r="F5" s="140" t="s">
        <v>1322</v>
      </c>
    </row>
    <row r="6" spans="1:6">
      <c r="A6" s="138">
        <v>702</v>
      </c>
      <c r="B6" s="139">
        <v>45198</v>
      </c>
      <c r="C6" s="140" t="s">
        <v>22</v>
      </c>
      <c r="D6" s="140" t="s">
        <v>23</v>
      </c>
      <c r="E6" s="141">
        <v>0.61527777777777781</v>
      </c>
      <c r="F6" s="140" t="s">
        <v>1321</v>
      </c>
    </row>
    <row r="7" spans="1:6">
      <c r="A7" s="138">
        <v>402</v>
      </c>
      <c r="B7" s="139">
        <v>45198</v>
      </c>
      <c r="C7" s="140" t="s">
        <v>22</v>
      </c>
      <c r="D7" s="140" t="s">
        <v>23</v>
      </c>
      <c r="E7" s="141">
        <v>0.61597222222222225</v>
      </c>
      <c r="F7" s="140" t="s">
        <v>1322</v>
      </c>
    </row>
    <row r="8" spans="1:6">
      <c r="A8" s="138">
        <v>403</v>
      </c>
      <c r="B8" s="139">
        <v>45198</v>
      </c>
      <c r="C8" s="140" t="s">
        <v>22</v>
      </c>
      <c r="D8" s="140" t="s">
        <v>23</v>
      </c>
      <c r="E8" s="141">
        <v>0.61597222222222225</v>
      </c>
      <c r="F8" s="140" t="s">
        <v>1322</v>
      </c>
    </row>
    <row r="9" spans="1:6">
      <c r="A9" s="138">
        <v>503</v>
      </c>
      <c r="B9" s="139">
        <v>45198</v>
      </c>
      <c r="C9" s="140" t="s">
        <v>22</v>
      </c>
      <c r="D9" s="140" t="s">
        <v>23</v>
      </c>
      <c r="E9" s="141">
        <v>0.6166666666666667</v>
      </c>
      <c r="F9" s="140" t="s">
        <v>1321</v>
      </c>
    </row>
    <row r="10" spans="1:6">
      <c r="A10" s="138">
        <v>802</v>
      </c>
      <c r="B10" s="139">
        <v>45198</v>
      </c>
      <c r="C10" s="140" t="s">
        <v>22</v>
      </c>
      <c r="D10" s="140" t="s">
        <v>23</v>
      </c>
      <c r="E10" s="141">
        <v>0.6166666666666667</v>
      </c>
      <c r="F10" s="140" t="s">
        <v>1322</v>
      </c>
    </row>
    <row r="11" spans="1:6">
      <c r="A11" s="138">
        <v>304</v>
      </c>
      <c r="B11" s="139">
        <v>45198</v>
      </c>
      <c r="C11" s="140" t="s">
        <v>22</v>
      </c>
      <c r="D11" s="140" t="s">
        <v>23</v>
      </c>
      <c r="E11" s="141">
        <v>0.62083333333333335</v>
      </c>
      <c r="F11" s="140" t="s">
        <v>1321</v>
      </c>
    </row>
    <row r="12" spans="1:6">
      <c r="A12" s="138">
        <v>303</v>
      </c>
      <c r="B12" s="139">
        <v>45198</v>
      </c>
      <c r="C12" s="140" t="s">
        <v>22</v>
      </c>
      <c r="D12" s="140" t="s">
        <v>23</v>
      </c>
      <c r="E12" s="141">
        <v>0.62083333333333335</v>
      </c>
      <c r="F12" s="140" t="s">
        <v>1322</v>
      </c>
    </row>
    <row r="13" spans="1:6">
      <c r="A13" s="138">
        <v>4</v>
      </c>
      <c r="B13" s="139">
        <v>45198</v>
      </c>
      <c r="C13" s="140" t="s">
        <v>22</v>
      </c>
      <c r="D13" s="140" t="s">
        <v>23</v>
      </c>
      <c r="E13" s="141">
        <v>0.62152777777777779</v>
      </c>
      <c r="F13" s="140" t="s">
        <v>1321</v>
      </c>
    </row>
    <row r="14" spans="1:6">
      <c r="A14" s="138">
        <v>203</v>
      </c>
      <c r="B14" s="139">
        <v>45198</v>
      </c>
      <c r="C14" s="140" t="s">
        <v>22</v>
      </c>
      <c r="D14" s="140" t="s">
        <v>23</v>
      </c>
      <c r="E14" s="141">
        <v>0.62152777777777779</v>
      </c>
      <c r="F14" s="140" t="s">
        <v>1321</v>
      </c>
    </row>
    <row r="15" spans="1:6">
      <c r="A15" s="138">
        <v>404</v>
      </c>
      <c r="B15" s="139">
        <v>45198</v>
      </c>
      <c r="C15" s="140" t="s">
        <v>22</v>
      </c>
      <c r="D15" s="140" t="s">
        <v>23</v>
      </c>
      <c r="E15" s="141">
        <v>0.62152777777777779</v>
      </c>
      <c r="F15" s="140" t="s">
        <v>1322</v>
      </c>
    </row>
    <row r="16" spans="1:6">
      <c r="A16" s="138">
        <v>504</v>
      </c>
      <c r="B16" s="139">
        <v>45198</v>
      </c>
      <c r="C16" s="140" t="s">
        <v>22</v>
      </c>
      <c r="D16" s="140" t="s">
        <v>23</v>
      </c>
      <c r="E16" s="141">
        <v>0.62222222222222223</v>
      </c>
      <c r="F16" s="140" t="s">
        <v>1322</v>
      </c>
    </row>
    <row r="17" spans="1:6">
      <c r="A17" s="138">
        <v>603</v>
      </c>
      <c r="B17" s="139">
        <v>45198</v>
      </c>
      <c r="C17" s="140" t="s">
        <v>22</v>
      </c>
      <c r="D17" s="140" t="s">
        <v>23</v>
      </c>
      <c r="E17" s="141">
        <v>0.62222222222222223</v>
      </c>
      <c r="F17" s="140" t="s">
        <v>1322</v>
      </c>
    </row>
    <row r="18" spans="1:6">
      <c r="A18" s="138">
        <v>103</v>
      </c>
      <c r="B18" s="139">
        <v>45205</v>
      </c>
      <c r="C18" s="140" t="s">
        <v>22</v>
      </c>
      <c r="D18" s="140" t="s">
        <v>23</v>
      </c>
      <c r="E18" s="141">
        <v>0.62291666666666667</v>
      </c>
      <c r="F18" s="140" t="s">
        <v>1321</v>
      </c>
    </row>
    <row r="19" spans="1:6">
      <c r="A19" s="138">
        <v>104</v>
      </c>
      <c r="B19" s="139">
        <v>45205</v>
      </c>
      <c r="C19" s="140" t="s">
        <v>22</v>
      </c>
      <c r="D19" s="140" t="s">
        <v>23</v>
      </c>
      <c r="E19" s="141">
        <v>0.62361111111111112</v>
      </c>
      <c r="F19" s="140" t="s">
        <v>1321</v>
      </c>
    </row>
    <row r="20" spans="1:6">
      <c r="A20" s="138">
        <v>702</v>
      </c>
      <c r="B20" s="139">
        <v>45205</v>
      </c>
      <c r="C20" s="140" t="s">
        <v>22</v>
      </c>
      <c r="D20" s="140" t="s">
        <v>23</v>
      </c>
      <c r="E20" s="141">
        <v>0.62430555555555556</v>
      </c>
      <c r="F20" s="140" t="s">
        <v>1321</v>
      </c>
    </row>
    <row r="21" spans="1:6">
      <c r="A21" s="138">
        <v>403</v>
      </c>
      <c r="B21" s="139">
        <v>45205</v>
      </c>
      <c r="C21" s="140" t="s">
        <v>22</v>
      </c>
      <c r="D21" s="140" t="s">
        <v>23</v>
      </c>
      <c r="E21" s="141">
        <v>0.62430555555555556</v>
      </c>
      <c r="F21" s="140" t="s">
        <v>1321</v>
      </c>
    </row>
    <row r="22" spans="1:6">
      <c r="A22" s="138">
        <v>502</v>
      </c>
      <c r="B22" s="139">
        <v>45205</v>
      </c>
      <c r="C22" s="140" t="s">
        <v>22</v>
      </c>
      <c r="D22" s="140" t="s">
        <v>23</v>
      </c>
      <c r="E22" s="141">
        <v>0.62430555555555556</v>
      </c>
      <c r="F22" s="140" t="s">
        <v>1321</v>
      </c>
    </row>
    <row r="23" spans="1:6">
      <c r="A23" s="138">
        <v>402</v>
      </c>
      <c r="B23" s="139">
        <v>45205</v>
      </c>
      <c r="C23" s="140" t="s">
        <v>22</v>
      </c>
      <c r="D23" s="140" t="s">
        <v>23</v>
      </c>
      <c r="E23" s="141">
        <v>0.62430555555555556</v>
      </c>
      <c r="F23" s="140" t="s">
        <v>1321</v>
      </c>
    </row>
    <row r="24" spans="1:6">
      <c r="A24" s="138">
        <v>304</v>
      </c>
      <c r="B24" s="139">
        <v>45205</v>
      </c>
      <c r="C24" s="140" t="s">
        <v>22</v>
      </c>
      <c r="D24" s="140" t="s">
        <v>23</v>
      </c>
      <c r="E24" s="141">
        <v>0.625</v>
      </c>
      <c r="F24" s="140" t="s">
        <v>1321</v>
      </c>
    </row>
    <row r="25" spans="1:6">
      <c r="A25" s="138">
        <v>803</v>
      </c>
      <c r="B25" s="139">
        <v>45205</v>
      </c>
      <c r="C25" s="140" t="s">
        <v>22</v>
      </c>
      <c r="D25" s="140" t="s">
        <v>23</v>
      </c>
      <c r="E25" s="141">
        <v>0.625</v>
      </c>
      <c r="F25" s="140" t="s">
        <v>1321</v>
      </c>
    </row>
    <row r="26" spans="1:6">
      <c r="A26" s="138">
        <v>503</v>
      </c>
      <c r="B26" s="139">
        <v>45205</v>
      </c>
      <c r="C26" s="140" t="s">
        <v>22</v>
      </c>
      <c r="D26" s="140" t="s">
        <v>23</v>
      </c>
      <c r="E26" s="141">
        <v>0.625</v>
      </c>
      <c r="F26" s="140" t="s">
        <v>1321</v>
      </c>
    </row>
    <row r="27" spans="1:6">
      <c r="A27" s="138">
        <v>804</v>
      </c>
      <c r="B27" s="139">
        <v>45205</v>
      </c>
      <c r="C27" s="140" t="s">
        <v>22</v>
      </c>
      <c r="D27" s="140" t="s">
        <v>23</v>
      </c>
      <c r="E27" s="141">
        <v>0.62569444444444444</v>
      </c>
      <c r="F27" s="140" t="s">
        <v>1321</v>
      </c>
    </row>
    <row r="28" spans="1:6">
      <c r="A28" s="138">
        <v>203</v>
      </c>
      <c r="B28" s="139">
        <v>45205</v>
      </c>
      <c r="C28" s="140" t="s">
        <v>22</v>
      </c>
      <c r="D28" s="140" t="s">
        <v>23</v>
      </c>
      <c r="E28" s="141">
        <v>0.62569444444444444</v>
      </c>
      <c r="F28" s="140" t="s">
        <v>1321</v>
      </c>
    </row>
    <row r="29" spans="1:6">
      <c r="A29" s="138">
        <v>404</v>
      </c>
      <c r="B29" s="139">
        <v>45205</v>
      </c>
      <c r="C29" s="140" t="s">
        <v>22</v>
      </c>
      <c r="D29" s="140" t="s">
        <v>23</v>
      </c>
      <c r="E29" s="141">
        <v>0.62569444444444444</v>
      </c>
      <c r="F29" s="140" t="s">
        <v>1321</v>
      </c>
    </row>
    <row r="30" spans="1:6">
      <c r="A30" s="138">
        <v>603</v>
      </c>
      <c r="B30" s="139">
        <v>45205</v>
      </c>
      <c r="C30" s="140" t="s">
        <v>22</v>
      </c>
      <c r="D30" s="140" t="s">
        <v>23</v>
      </c>
      <c r="E30" s="141">
        <v>0.62569444444444444</v>
      </c>
      <c r="F30" s="140" t="s">
        <v>1321</v>
      </c>
    </row>
    <row r="31" spans="1:6">
      <c r="A31" s="138">
        <v>5</v>
      </c>
      <c r="B31" s="139">
        <v>45205</v>
      </c>
      <c r="C31" s="140" t="s">
        <v>22</v>
      </c>
      <c r="D31" s="140" t="s">
        <v>23</v>
      </c>
      <c r="E31" s="141">
        <v>0.62569444444444444</v>
      </c>
      <c r="F31" s="140" t="s">
        <v>1321</v>
      </c>
    </row>
    <row r="32" spans="1:6">
      <c r="A32" s="138">
        <v>303</v>
      </c>
      <c r="B32" s="139">
        <v>45205</v>
      </c>
      <c r="C32" s="140" t="s">
        <v>22</v>
      </c>
      <c r="D32" s="140" t="s">
        <v>23</v>
      </c>
      <c r="E32" s="141">
        <v>0.62569444444444444</v>
      </c>
      <c r="F32" s="140" t="s">
        <v>1321</v>
      </c>
    </row>
    <row r="33" spans="1:6">
      <c r="A33" s="138">
        <v>3</v>
      </c>
      <c r="B33" s="139">
        <v>45205</v>
      </c>
      <c r="C33" s="140" t="s">
        <v>22</v>
      </c>
      <c r="D33" s="140" t="s">
        <v>23</v>
      </c>
      <c r="E33" s="141">
        <v>0.8930555555555556</v>
      </c>
      <c r="F33" s="140" t="s">
        <v>1322</v>
      </c>
    </row>
    <row r="34" spans="1:6">
      <c r="A34" s="138">
        <v>103</v>
      </c>
      <c r="B34" s="139">
        <v>45212</v>
      </c>
      <c r="C34" s="140" t="s">
        <v>22</v>
      </c>
      <c r="D34" s="140" t="s">
        <v>23</v>
      </c>
      <c r="E34" s="141">
        <v>0.5493055555555556</v>
      </c>
      <c r="F34" s="140" t="s">
        <v>1321</v>
      </c>
    </row>
    <row r="35" spans="1:6">
      <c r="A35" s="138">
        <v>702</v>
      </c>
      <c r="B35" s="139">
        <v>45212</v>
      </c>
      <c r="C35" s="140" t="s">
        <v>22</v>
      </c>
      <c r="D35" s="140" t="s">
        <v>23</v>
      </c>
      <c r="E35" s="141">
        <v>0.55000000000000004</v>
      </c>
      <c r="F35" s="140" t="s">
        <v>1321</v>
      </c>
    </row>
    <row r="36" spans="1:6">
      <c r="A36" s="138">
        <v>104</v>
      </c>
      <c r="B36" s="139">
        <v>45212</v>
      </c>
      <c r="C36" s="140" t="s">
        <v>22</v>
      </c>
      <c r="D36" s="140" t="s">
        <v>23</v>
      </c>
      <c r="E36" s="141">
        <v>0.55000000000000004</v>
      </c>
      <c r="F36" s="140" t="s">
        <v>1321</v>
      </c>
    </row>
    <row r="37" spans="1:6">
      <c r="A37" s="138">
        <v>503</v>
      </c>
      <c r="B37" s="139">
        <v>45212</v>
      </c>
      <c r="C37" s="140" t="s">
        <v>22</v>
      </c>
      <c r="D37" s="140" t="s">
        <v>23</v>
      </c>
      <c r="E37" s="141">
        <v>0.55069444444444449</v>
      </c>
      <c r="F37" s="140" t="s">
        <v>1321</v>
      </c>
    </row>
    <row r="38" spans="1:6">
      <c r="A38" s="138">
        <v>502</v>
      </c>
      <c r="B38" s="139">
        <v>45212</v>
      </c>
      <c r="C38" s="140" t="s">
        <v>22</v>
      </c>
      <c r="D38" s="140" t="s">
        <v>23</v>
      </c>
      <c r="E38" s="141">
        <v>0.55069444444444449</v>
      </c>
      <c r="F38" s="140" t="s">
        <v>1321</v>
      </c>
    </row>
    <row r="39" spans="1:6">
      <c r="A39" s="138">
        <v>203</v>
      </c>
      <c r="B39" s="139">
        <v>45212</v>
      </c>
      <c r="C39" s="140" t="s">
        <v>22</v>
      </c>
      <c r="D39" s="140" t="s">
        <v>23</v>
      </c>
      <c r="E39" s="141">
        <v>0.55138888888888893</v>
      </c>
      <c r="F39" s="140" t="s">
        <v>1321</v>
      </c>
    </row>
    <row r="40" spans="1:6">
      <c r="A40" s="138">
        <v>304</v>
      </c>
      <c r="B40" s="139">
        <v>45212</v>
      </c>
      <c r="C40" s="140" t="s">
        <v>22</v>
      </c>
      <c r="D40" s="140" t="s">
        <v>23</v>
      </c>
      <c r="E40" s="141">
        <v>0.55138888888888893</v>
      </c>
      <c r="F40" s="140" t="s">
        <v>1321</v>
      </c>
    </row>
    <row r="41" spans="1:6">
      <c r="A41" s="138">
        <v>4</v>
      </c>
      <c r="B41" s="139">
        <v>45212</v>
      </c>
      <c r="C41" s="140" t="s">
        <v>22</v>
      </c>
      <c r="D41" s="140" t="s">
        <v>23</v>
      </c>
      <c r="E41" s="141">
        <v>0.55138888888888893</v>
      </c>
      <c r="F41" s="140" t="s">
        <v>1321</v>
      </c>
    </row>
    <row r="42" spans="1:6">
      <c r="A42" s="138">
        <v>703</v>
      </c>
      <c r="B42" s="139">
        <v>45212</v>
      </c>
      <c r="C42" s="140" t="s">
        <v>22</v>
      </c>
      <c r="D42" s="140" t="s">
        <v>23</v>
      </c>
      <c r="E42" s="141">
        <v>0.55347222222222225</v>
      </c>
      <c r="F42" s="140" t="s">
        <v>1321</v>
      </c>
    </row>
    <row r="43" spans="1:6">
      <c r="A43" s="138">
        <v>3</v>
      </c>
      <c r="B43" s="139">
        <v>45212</v>
      </c>
      <c r="C43" s="140" t="s">
        <v>22</v>
      </c>
      <c r="D43" s="140" t="s">
        <v>23</v>
      </c>
      <c r="E43" s="141">
        <v>0.55347222222222225</v>
      </c>
      <c r="F43" s="140" t="s">
        <v>1322</v>
      </c>
    </row>
    <row r="44" spans="1:6">
      <c r="A44" s="138">
        <v>603</v>
      </c>
      <c r="B44" s="139">
        <v>45212</v>
      </c>
      <c r="C44" s="140" t="s">
        <v>22</v>
      </c>
      <c r="D44" s="140" t="s">
        <v>23</v>
      </c>
      <c r="E44" s="141">
        <v>0.55555555555555558</v>
      </c>
      <c r="F44" s="140" t="s">
        <v>1322</v>
      </c>
    </row>
    <row r="45" spans="1:6">
      <c r="A45" s="138">
        <v>802</v>
      </c>
      <c r="B45" s="139">
        <v>45212</v>
      </c>
      <c r="C45" s="140" t="s">
        <v>22</v>
      </c>
      <c r="D45" s="140" t="s">
        <v>23</v>
      </c>
      <c r="E45" s="141">
        <v>0.59791666666666665</v>
      </c>
      <c r="F45" s="140" t="s">
        <v>1322</v>
      </c>
    </row>
    <row r="46" spans="1:6">
      <c r="A46" s="138">
        <v>404</v>
      </c>
      <c r="B46" s="139">
        <v>45212</v>
      </c>
      <c r="C46" s="140" t="s">
        <v>22</v>
      </c>
      <c r="D46" s="140" t="s">
        <v>23</v>
      </c>
      <c r="E46" s="141">
        <v>0.6020833333333333</v>
      </c>
      <c r="F46" s="140" t="s">
        <v>1322</v>
      </c>
    </row>
    <row r="47" spans="1:6">
      <c r="A47" s="138">
        <v>303</v>
      </c>
      <c r="B47" s="139">
        <v>45212</v>
      </c>
      <c r="C47" s="140" t="s">
        <v>22</v>
      </c>
      <c r="D47" s="140" t="s">
        <v>23</v>
      </c>
      <c r="E47" s="141">
        <v>0.6020833333333333</v>
      </c>
      <c r="F47" s="140" t="s">
        <v>1322</v>
      </c>
    </row>
    <row r="48" spans="1:6">
      <c r="A48" s="138">
        <v>804</v>
      </c>
      <c r="B48" s="139">
        <v>45212</v>
      </c>
      <c r="C48" s="140" t="s">
        <v>22</v>
      </c>
      <c r="D48" s="140" t="s">
        <v>23</v>
      </c>
      <c r="E48" s="141">
        <v>0.60277777777777775</v>
      </c>
      <c r="F48" s="140" t="s">
        <v>1322</v>
      </c>
    </row>
    <row r="49" spans="1:6">
      <c r="A49" s="138">
        <v>504</v>
      </c>
      <c r="B49" s="139">
        <v>45212</v>
      </c>
      <c r="C49" s="140" t="s">
        <v>22</v>
      </c>
      <c r="D49" s="140" t="s">
        <v>23</v>
      </c>
      <c r="E49" s="141">
        <v>0.60277777777777775</v>
      </c>
      <c r="F49" s="140" t="s">
        <v>1322</v>
      </c>
    </row>
    <row r="50" spans="1:6">
      <c r="A50" s="138">
        <v>5</v>
      </c>
      <c r="B50" s="139">
        <v>45212</v>
      </c>
      <c r="C50" s="140" t="s">
        <v>22</v>
      </c>
      <c r="D50" s="140" t="s">
        <v>23</v>
      </c>
      <c r="E50" s="141">
        <v>0.60277777777777775</v>
      </c>
      <c r="F50" s="140" t="s">
        <v>1322</v>
      </c>
    </row>
    <row r="51" spans="1:6">
      <c r="A51" s="138">
        <v>803</v>
      </c>
      <c r="B51" s="139">
        <v>45212</v>
      </c>
      <c r="C51" s="140" t="s">
        <v>22</v>
      </c>
      <c r="D51" s="140" t="s">
        <v>23</v>
      </c>
      <c r="E51" s="141">
        <v>0.60833333333333328</v>
      </c>
      <c r="F51" s="140" t="s">
        <v>1322</v>
      </c>
    </row>
    <row r="52" spans="1:6">
      <c r="A52" s="138">
        <v>900</v>
      </c>
      <c r="B52" s="139">
        <v>45219</v>
      </c>
      <c r="C52" s="140" t="s">
        <v>22</v>
      </c>
      <c r="D52" s="140" t="s">
        <v>23</v>
      </c>
      <c r="E52" s="141">
        <v>7.013888888888889E-2</v>
      </c>
      <c r="F52" s="140" t="s">
        <v>1321</v>
      </c>
    </row>
    <row r="53" spans="1:6">
      <c r="A53" s="138">
        <v>3</v>
      </c>
      <c r="B53" s="139">
        <v>45219</v>
      </c>
      <c r="C53" s="140" t="s">
        <v>22</v>
      </c>
      <c r="D53" s="140" t="s">
        <v>23</v>
      </c>
      <c r="E53" s="141">
        <v>0.8979166666666667</v>
      </c>
      <c r="F53" s="140" t="s">
        <v>1321</v>
      </c>
    </row>
    <row r="54" spans="1:6" ht="30">
      <c r="A54" s="138">
        <v>873</v>
      </c>
      <c r="B54" s="139">
        <v>45219</v>
      </c>
      <c r="C54" s="140" t="s">
        <v>22</v>
      </c>
      <c r="D54" s="140" t="s">
        <v>435</v>
      </c>
      <c r="E54" s="141">
        <v>0.89861111111111114</v>
      </c>
      <c r="F54" s="140" t="s">
        <v>1321</v>
      </c>
    </row>
    <row r="55" spans="1:6" ht="30">
      <c r="A55" s="138">
        <v>116</v>
      </c>
      <c r="B55" s="139">
        <v>45219</v>
      </c>
      <c r="C55" s="140" t="s">
        <v>22</v>
      </c>
      <c r="D55" s="140" t="s">
        <v>89</v>
      </c>
      <c r="E55" s="141">
        <v>0.89861111111111114</v>
      </c>
      <c r="F55" s="140" t="s">
        <v>1321</v>
      </c>
    </row>
    <row r="56" spans="1:6" ht="30">
      <c r="A56" s="138">
        <v>445</v>
      </c>
      <c r="B56" s="139">
        <v>45219</v>
      </c>
      <c r="C56" s="140" t="s">
        <v>22</v>
      </c>
      <c r="D56" s="140" t="s">
        <v>607</v>
      </c>
      <c r="E56" s="141">
        <v>0.89861111111111114</v>
      </c>
      <c r="F56" s="140" t="s">
        <v>1321</v>
      </c>
    </row>
    <row r="57" spans="1:6" ht="30">
      <c r="A57" s="138">
        <v>342</v>
      </c>
      <c r="B57" s="139">
        <v>45219</v>
      </c>
      <c r="C57" s="140" t="s">
        <v>22</v>
      </c>
      <c r="D57" s="140" t="s">
        <v>447</v>
      </c>
      <c r="E57" s="141">
        <v>0.89861111111111114</v>
      </c>
      <c r="F57" s="140" t="s">
        <v>1321</v>
      </c>
    </row>
    <row r="58" spans="1:6" ht="30">
      <c r="A58" s="138">
        <v>343</v>
      </c>
      <c r="B58" s="139">
        <v>45219</v>
      </c>
      <c r="C58" s="140" t="s">
        <v>22</v>
      </c>
      <c r="D58" s="140" t="s">
        <v>447</v>
      </c>
      <c r="E58" s="141">
        <v>0.89861111111111114</v>
      </c>
      <c r="F58" s="140" t="s">
        <v>1321</v>
      </c>
    </row>
    <row r="59" spans="1:6" ht="30">
      <c r="A59" s="138">
        <v>417</v>
      </c>
      <c r="B59" s="139">
        <v>45219</v>
      </c>
      <c r="C59" s="140" t="s">
        <v>22</v>
      </c>
      <c r="D59" s="140" t="s">
        <v>607</v>
      </c>
      <c r="E59" s="141">
        <v>0.89861111111111114</v>
      </c>
      <c r="F59" s="140" t="s">
        <v>1321</v>
      </c>
    </row>
    <row r="60" spans="1:6" ht="30">
      <c r="A60" s="138">
        <v>451</v>
      </c>
      <c r="B60" s="139">
        <v>45219</v>
      </c>
      <c r="C60" s="140" t="s">
        <v>22</v>
      </c>
      <c r="D60" s="140" t="s">
        <v>607</v>
      </c>
      <c r="E60" s="141">
        <v>0.89861111111111114</v>
      </c>
      <c r="F60" s="140" t="s">
        <v>1321</v>
      </c>
    </row>
    <row r="61" spans="1:6" ht="30">
      <c r="A61" s="138">
        <v>532</v>
      </c>
      <c r="B61" s="139">
        <v>45219</v>
      </c>
      <c r="C61" s="140" t="s">
        <v>22</v>
      </c>
      <c r="D61" s="140" t="s">
        <v>762</v>
      </c>
      <c r="E61" s="141">
        <v>0.89861111111111114</v>
      </c>
      <c r="F61" s="140" t="s">
        <v>1321</v>
      </c>
    </row>
    <row r="62" spans="1:6" ht="30">
      <c r="A62" s="138">
        <v>329</v>
      </c>
      <c r="B62" s="139">
        <v>45219</v>
      </c>
      <c r="C62" s="140" t="s">
        <v>22</v>
      </c>
      <c r="D62" s="140" t="s">
        <v>447</v>
      </c>
      <c r="E62" s="141">
        <v>0.89861111111111114</v>
      </c>
      <c r="F62" s="140" t="s">
        <v>1321</v>
      </c>
    </row>
    <row r="63" spans="1:6" ht="30">
      <c r="A63" s="138">
        <v>742</v>
      </c>
      <c r="B63" s="139">
        <v>45219</v>
      </c>
      <c r="C63" s="140" t="s">
        <v>22</v>
      </c>
      <c r="D63" s="140" t="s">
        <v>873</v>
      </c>
      <c r="E63" s="141">
        <v>0.89861111111111114</v>
      </c>
      <c r="F63" s="140" t="s">
        <v>1321</v>
      </c>
    </row>
    <row r="64" spans="1:6" ht="30">
      <c r="A64" s="138">
        <v>515</v>
      </c>
      <c r="B64" s="139">
        <v>45219</v>
      </c>
      <c r="C64" s="140" t="s">
        <v>22</v>
      </c>
      <c r="D64" s="140" t="s">
        <v>762</v>
      </c>
      <c r="E64" s="141">
        <v>0.89861111111111114</v>
      </c>
      <c r="F64" s="140" t="s">
        <v>1321</v>
      </c>
    </row>
    <row r="65" spans="1:6" ht="30">
      <c r="A65" s="138">
        <v>876</v>
      </c>
      <c r="B65" s="139">
        <v>45219</v>
      </c>
      <c r="C65" s="140" t="s">
        <v>22</v>
      </c>
      <c r="D65" s="140" t="s">
        <v>435</v>
      </c>
      <c r="E65" s="141">
        <v>0.89861111111111114</v>
      </c>
      <c r="F65" s="140" t="s">
        <v>1321</v>
      </c>
    </row>
    <row r="66" spans="1:6" ht="30">
      <c r="A66" s="138">
        <v>341</v>
      </c>
      <c r="B66" s="139">
        <v>45219</v>
      </c>
      <c r="C66" s="140" t="s">
        <v>22</v>
      </c>
      <c r="D66" s="140" t="s">
        <v>447</v>
      </c>
      <c r="E66" s="141">
        <v>0.89861111111111114</v>
      </c>
      <c r="F66" s="140" t="s">
        <v>1321</v>
      </c>
    </row>
    <row r="67" spans="1:6" ht="30">
      <c r="A67" s="138">
        <v>715</v>
      </c>
      <c r="B67" s="139">
        <v>45219</v>
      </c>
      <c r="C67" s="140" t="s">
        <v>22</v>
      </c>
      <c r="D67" s="140" t="s">
        <v>873</v>
      </c>
      <c r="E67" s="141">
        <v>0.89861111111111114</v>
      </c>
      <c r="F67" s="140" t="s">
        <v>1321</v>
      </c>
    </row>
    <row r="68" spans="1:6" ht="30">
      <c r="A68" s="138">
        <v>878</v>
      </c>
      <c r="B68" s="139">
        <v>45219</v>
      </c>
      <c r="C68" s="140" t="s">
        <v>22</v>
      </c>
      <c r="D68" s="140" t="s">
        <v>435</v>
      </c>
      <c r="E68" s="141">
        <v>0.89930555555555558</v>
      </c>
      <c r="F68" s="140" t="s">
        <v>1321</v>
      </c>
    </row>
    <row r="69" spans="1:6" ht="30">
      <c r="A69" s="138">
        <v>137</v>
      </c>
      <c r="B69" s="139">
        <v>45219</v>
      </c>
      <c r="C69" s="140" t="s">
        <v>22</v>
      </c>
      <c r="D69" s="140" t="s">
        <v>89</v>
      </c>
      <c r="E69" s="141">
        <v>0.89930555555555558</v>
      </c>
      <c r="F69" s="140" t="s">
        <v>1321</v>
      </c>
    </row>
    <row r="70" spans="1:6" ht="30">
      <c r="A70" s="138">
        <v>721</v>
      </c>
      <c r="B70" s="139">
        <v>45219</v>
      </c>
      <c r="C70" s="140" t="s">
        <v>22</v>
      </c>
      <c r="D70" s="140" t="s">
        <v>873</v>
      </c>
      <c r="E70" s="141">
        <v>0.89930555555555558</v>
      </c>
      <c r="F70" s="140" t="s">
        <v>1321</v>
      </c>
    </row>
    <row r="71" spans="1:6" ht="30">
      <c r="A71" s="138">
        <v>722</v>
      </c>
      <c r="B71" s="139">
        <v>45219</v>
      </c>
      <c r="C71" s="140" t="s">
        <v>22</v>
      </c>
      <c r="D71" s="140" t="s">
        <v>873</v>
      </c>
      <c r="E71" s="141">
        <v>0.89930555555555558</v>
      </c>
      <c r="F71" s="140" t="s">
        <v>1321</v>
      </c>
    </row>
    <row r="72" spans="1:6" ht="30">
      <c r="A72" s="138">
        <v>444</v>
      </c>
      <c r="B72" s="139">
        <v>45219</v>
      </c>
      <c r="C72" s="140" t="s">
        <v>22</v>
      </c>
      <c r="D72" s="140" t="s">
        <v>607</v>
      </c>
      <c r="E72" s="141">
        <v>0.89930555555555558</v>
      </c>
      <c r="F72" s="140" t="s">
        <v>1321</v>
      </c>
    </row>
    <row r="73" spans="1:6" ht="30">
      <c r="A73" s="138">
        <v>740</v>
      </c>
      <c r="B73" s="139">
        <v>45219</v>
      </c>
      <c r="C73" s="140" t="s">
        <v>22</v>
      </c>
      <c r="D73" s="140" t="s">
        <v>873</v>
      </c>
      <c r="E73" s="141">
        <v>0.89930555555555558</v>
      </c>
      <c r="F73" s="140" t="s">
        <v>1321</v>
      </c>
    </row>
    <row r="74" spans="1:6" ht="30">
      <c r="A74" s="138">
        <v>129</v>
      </c>
      <c r="B74" s="139">
        <v>45219</v>
      </c>
      <c r="C74" s="140" t="s">
        <v>22</v>
      </c>
      <c r="D74" s="140" t="s">
        <v>89</v>
      </c>
      <c r="E74" s="141">
        <v>0.89930555555555558</v>
      </c>
      <c r="F74" s="140" t="s">
        <v>1321</v>
      </c>
    </row>
    <row r="75" spans="1:6">
      <c r="A75" s="138">
        <v>203</v>
      </c>
      <c r="B75" s="139">
        <v>45219</v>
      </c>
      <c r="C75" s="140" t="s">
        <v>22</v>
      </c>
      <c r="D75" s="140" t="s">
        <v>23</v>
      </c>
      <c r="E75" s="141">
        <v>0.89930555555555558</v>
      </c>
      <c r="F75" s="140" t="s">
        <v>1321</v>
      </c>
    </row>
    <row r="76" spans="1:6" ht="30">
      <c r="A76" s="138">
        <v>862</v>
      </c>
      <c r="B76" s="139">
        <v>45219</v>
      </c>
      <c r="C76" s="140" t="s">
        <v>22</v>
      </c>
      <c r="D76" s="140" t="s">
        <v>435</v>
      </c>
      <c r="E76" s="141">
        <v>0.89930555555555558</v>
      </c>
      <c r="F76" s="140" t="s">
        <v>1321</v>
      </c>
    </row>
    <row r="77" spans="1:6" ht="30">
      <c r="A77" s="138">
        <v>850</v>
      </c>
      <c r="B77" s="139">
        <v>45219</v>
      </c>
      <c r="C77" s="140" t="s">
        <v>22</v>
      </c>
      <c r="D77" s="140" t="s">
        <v>435</v>
      </c>
      <c r="E77" s="141">
        <v>0.89930555555555558</v>
      </c>
      <c r="F77" s="140" t="s">
        <v>1321</v>
      </c>
    </row>
    <row r="78" spans="1:6">
      <c r="A78" s="138">
        <v>1</v>
      </c>
      <c r="B78" s="139">
        <v>45219</v>
      </c>
      <c r="C78" s="140" t="s">
        <v>22</v>
      </c>
      <c r="D78" s="140" t="s">
        <v>23</v>
      </c>
      <c r="E78" s="141">
        <v>0.89930555555555558</v>
      </c>
      <c r="F78" s="140" t="s">
        <v>1321</v>
      </c>
    </row>
    <row r="79" spans="1:6">
      <c r="A79" s="138">
        <v>703</v>
      </c>
      <c r="B79" s="139">
        <v>45219</v>
      </c>
      <c r="C79" s="140" t="s">
        <v>22</v>
      </c>
      <c r="D79" s="140" t="s">
        <v>23</v>
      </c>
      <c r="E79" s="141">
        <v>0.89930555555555558</v>
      </c>
      <c r="F79" s="140" t="s">
        <v>1321</v>
      </c>
    </row>
    <row r="80" spans="1:6" ht="30">
      <c r="A80" s="138">
        <v>317</v>
      </c>
      <c r="B80" s="139">
        <v>45219</v>
      </c>
      <c r="C80" s="140" t="s">
        <v>22</v>
      </c>
      <c r="D80" s="140" t="s">
        <v>447</v>
      </c>
      <c r="E80" s="141">
        <v>0.89930555555555558</v>
      </c>
      <c r="F80" s="140" t="s">
        <v>1321</v>
      </c>
    </row>
    <row r="81" spans="1:6" ht="30">
      <c r="A81" s="138">
        <v>736</v>
      </c>
      <c r="B81" s="139">
        <v>45219</v>
      </c>
      <c r="C81" s="140" t="s">
        <v>22</v>
      </c>
      <c r="D81" s="140" t="s">
        <v>873</v>
      </c>
      <c r="E81" s="141">
        <v>0.89930555555555558</v>
      </c>
      <c r="F81" s="140" t="s">
        <v>1321</v>
      </c>
    </row>
    <row r="82" spans="1:6" ht="30">
      <c r="A82" s="138">
        <v>330</v>
      </c>
      <c r="B82" s="139">
        <v>45219</v>
      </c>
      <c r="C82" s="140" t="s">
        <v>22</v>
      </c>
      <c r="D82" s="140" t="s">
        <v>447</v>
      </c>
      <c r="E82" s="141">
        <v>0.89930555555555558</v>
      </c>
      <c r="F82" s="140" t="s">
        <v>1321</v>
      </c>
    </row>
    <row r="83" spans="1:6" ht="30">
      <c r="A83" s="138">
        <v>139</v>
      </c>
      <c r="B83" s="139">
        <v>45219</v>
      </c>
      <c r="C83" s="140" t="s">
        <v>22</v>
      </c>
      <c r="D83" s="140" t="s">
        <v>89</v>
      </c>
      <c r="E83" s="141">
        <v>0.89930555555555558</v>
      </c>
      <c r="F83" s="140" t="s">
        <v>1321</v>
      </c>
    </row>
    <row r="84" spans="1:6" ht="30">
      <c r="A84" s="138">
        <v>323</v>
      </c>
      <c r="B84" s="139">
        <v>45219</v>
      </c>
      <c r="C84" s="140" t="s">
        <v>22</v>
      </c>
      <c r="D84" s="140" t="s">
        <v>447</v>
      </c>
      <c r="E84" s="141">
        <v>0.89930555555555558</v>
      </c>
      <c r="F84" s="140" t="s">
        <v>1321</v>
      </c>
    </row>
    <row r="85" spans="1:6" ht="30">
      <c r="A85" s="138">
        <v>519</v>
      </c>
      <c r="B85" s="139">
        <v>45219</v>
      </c>
      <c r="C85" s="140" t="s">
        <v>22</v>
      </c>
      <c r="D85" s="140" t="s">
        <v>762</v>
      </c>
      <c r="E85" s="141">
        <v>0.9</v>
      </c>
      <c r="F85" s="140" t="s">
        <v>1321</v>
      </c>
    </row>
    <row r="86" spans="1:6">
      <c r="A86" s="138">
        <v>5</v>
      </c>
      <c r="B86" s="139">
        <v>45219</v>
      </c>
      <c r="C86" s="140" t="s">
        <v>22</v>
      </c>
      <c r="D86" s="140" t="s">
        <v>23</v>
      </c>
      <c r="E86" s="141">
        <v>0.9</v>
      </c>
      <c r="F86" s="140" t="s">
        <v>1321</v>
      </c>
    </row>
    <row r="87" spans="1:6">
      <c r="A87" s="138">
        <v>404</v>
      </c>
      <c r="B87" s="139">
        <v>45219</v>
      </c>
      <c r="C87" s="140" t="s">
        <v>22</v>
      </c>
      <c r="D87" s="140" t="s">
        <v>23</v>
      </c>
      <c r="E87" s="141">
        <v>0.9</v>
      </c>
      <c r="F87" s="140" t="s">
        <v>1321</v>
      </c>
    </row>
    <row r="88" spans="1:6">
      <c r="A88" s="138">
        <v>504</v>
      </c>
      <c r="B88" s="139">
        <v>45219</v>
      </c>
      <c r="C88" s="140" t="s">
        <v>22</v>
      </c>
      <c r="D88" s="140" t="s">
        <v>23</v>
      </c>
      <c r="E88" s="141">
        <v>0.9</v>
      </c>
      <c r="F88" s="140" t="s">
        <v>1321</v>
      </c>
    </row>
    <row r="89" spans="1:6">
      <c r="A89" s="138">
        <v>403</v>
      </c>
      <c r="B89" s="139">
        <v>45219</v>
      </c>
      <c r="C89" s="140" t="s">
        <v>22</v>
      </c>
      <c r="D89" s="140" t="s">
        <v>23</v>
      </c>
      <c r="E89" s="141">
        <v>0.9</v>
      </c>
      <c r="F89" s="140" t="s">
        <v>1321</v>
      </c>
    </row>
    <row r="90" spans="1:6">
      <c r="A90" s="138">
        <v>802</v>
      </c>
      <c r="B90" s="139">
        <v>45219</v>
      </c>
      <c r="C90" s="140" t="s">
        <v>22</v>
      </c>
      <c r="D90" s="140" t="s">
        <v>23</v>
      </c>
      <c r="E90" s="141">
        <v>0.9</v>
      </c>
      <c r="F90" s="140" t="s">
        <v>1321</v>
      </c>
    </row>
    <row r="91" spans="1:6">
      <c r="A91" s="138">
        <v>103</v>
      </c>
      <c r="B91" s="139">
        <v>45219</v>
      </c>
      <c r="C91" s="140" t="s">
        <v>22</v>
      </c>
      <c r="D91" s="140" t="s">
        <v>23</v>
      </c>
      <c r="E91" s="141">
        <v>0.9</v>
      </c>
      <c r="F91" s="140" t="s">
        <v>1321</v>
      </c>
    </row>
    <row r="92" spans="1:6">
      <c r="A92" s="138">
        <v>304</v>
      </c>
      <c r="B92" s="139">
        <v>45219</v>
      </c>
      <c r="C92" s="140" t="s">
        <v>22</v>
      </c>
      <c r="D92" s="140" t="s">
        <v>23</v>
      </c>
      <c r="E92" s="141">
        <v>0.9</v>
      </c>
      <c r="F92" s="140" t="s">
        <v>1321</v>
      </c>
    </row>
    <row r="93" spans="1:6">
      <c r="A93" s="138">
        <v>804</v>
      </c>
      <c r="B93" s="139">
        <v>45219</v>
      </c>
      <c r="C93" s="140" t="s">
        <v>22</v>
      </c>
      <c r="D93" s="140" t="s">
        <v>23</v>
      </c>
      <c r="E93" s="141">
        <v>0.9</v>
      </c>
      <c r="F93" s="140" t="s">
        <v>1321</v>
      </c>
    </row>
    <row r="94" spans="1:6" ht="30">
      <c r="A94" s="138">
        <v>325</v>
      </c>
      <c r="B94" s="139">
        <v>45219</v>
      </c>
      <c r="C94" s="140" t="s">
        <v>22</v>
      </c>
      <c r="D94" s="140" t="s">
        <v>447</v>
      </c>
      <c r="E94" s="141">
        <v>0.9</v>
      </c>
      <c r="F94" s="140" t="s">
        <v>1321</v>
      </c>
    </row>
    <row r="95" spans="1:6" ht="30">
      <c r="A95" s="138">
        <v>726</v>
      </c>
      <c r="B95" s="139">
        <v>45219</v>
      </c>
      <c r="C95" s="140" t="s">
        <v>22</v>
      </c>
      <c r="D95" s="140" t="s">
        <v>873</v>
      </c>
      <c r="E95" s="141">
        <v>0.9</v>
      </c>
      <c r="F95" s="140" t="s">
        <v>1321</v>
      </c>
    </row>
    <row r="96" spans="1:6">
      <c r="A96" s="138">
        <v>702</v>
      </c>
      <c r="B96" s="139">
        <v>45219</v>
      </c>
      <c r="C96" s="140" t="s">
        <v>22</v>
      </c>
      <c r="D96" s="140" t="s">
        <v>23</v>
      </c>
      <c r="E96" s="141">
        <v>0.9</v>
      </c>
      <c r="F96" s="140" t="s">
        <v>1321</v>
      </c>
    </row>
    <row r="97" spans="1:6" ht="30">
      <c r="A97" s="138">
        <v>613</v>
      </c>
      <c r="B97" s="139">
        <v>45219</v>
      </c>
      <c r="C97" s="140" t="s">
        <v>22</v>
      </c>
      <c r="D97" s="140" t="s">
        <v>822</v>
      </c>
      <c r="E97" s="141">
        <v>0.9</v>
      </c>
      <c r="F97" s="140" t="s">
        <v>1321</v>
      </c>
    </row>
    <row r="98" spans="1:6">
      <c r="A98" s="138">
        <v>4</v>
      </c>
      <c r="B98" s="139">
        <v>45219</v>
      </c>
      <c r="C98" s="140" t="s">
        <v>22</v>
      </c>
      <c r="D98" s="140" t="s">
        <v>23</v>
      </c>
      <c r="E98" s="141">
        <v>0.9</v>
      </c>
      <c r="F98" s="140" t="s">
        <v>1321</v>
      </c>
    </row>
    <row r="99" spans="1:6">
      <c r="A99" s="138">
        <v>503</v>
      </c>
      <c r="B99" s="139">
        <v>45219</v>
      </c>
      <c r="C99" s="140" t="s">
        <v>22</v>
      </c>
      <c r="D99" s="140" t="s">
        <v>23</v>
      </c>
      <c r="E99" s="141">
        <v>0.9</v>
      </c>
      <c r="F99" s="140" t="s">
        <v>1321</v>
      </c>
    </row>
    <row r="100" spans="1:6">
      <c r="A100" s="138">
        <v>502</v>
      </c>
      <c r="B100" s="139">
        <v>45219</v>
      </c>
      <c r="C100" s="140" t="s">
        <v>22</v>
      </c>
      <c r="D100" s="140" t="s">
        <v>23</v>
      </c>
      <c r="E100" s="141">
        <v>0.9</v>
      </c>
      <c r="F100" s="140" t="s">
        <v>1321</v>
      </c>
    </row>
    <row r="101" spans="1:6" ht="30">
      <c r="A101" s="138">
        <v>232</v>
      </c>
      <c r="B101" s="139">
        <v>45219</v>
      </c>
      <c r="C101" s="140" t="s">
        <v>22</v>
      </c>
      <c r="D101" s="140" t="s">
        <v>246</v>
      </c>
      <c r="E101" s="141">
        <v>0.9</v>
      </c>
      <c r="F101" s="140" t="s">
        <v>1321</v>
      </c>
    </row>
    <row r="102" spans="1:6" ht="30">
      <c r="A102" s="138">
        <v>128</v>
      </c>
      <c r="B102" s="139">
        <v>45219</v>
      </c>
      <c r="C102" s="140" t="s">
        <v>22</v>
      </c>
      <c r="D102" s="140" t="s">
        <v>89</v>
      </c>
      <c r="E102" s="141">
        <v>0.9</v>
      </c>
      <c r="F102" s="140" t="s">
        <v>1321</v>
      </c>
    </row>
    <row r="103" spans="1:6" ht="30">
      <c r="A103" s="138">
        <v>735</v>
      </c>
      <c r="B103" s="139">
        <v>45219</v>
      </c>
      <c r="C103" s="140" t="s">
        <v>22</v>
      </c>
      <c r="D103" s="140" t="s">
        <v>873</v>
      </c>
      <c r="E103" s="141">
        <v>0.9</v>
      </c>
      <c r="F103" s="140" t="s">
        <v>1321</v>
      </c>
    </row>
    <row r="104" spans="1:6" ht="30">
      <c r="A104" s="138">
        <v>337</v>
      </c>
      <c r="B104" s="139">
        <v>45219</v>
      </c>
      <c r="C104" s="140" t="s">
        <v>22</v>
      </c>
      <c r="D104" s="140" t="s">
        <v>447</v>
      </c>
      <c r="E104" s="141">
        <v>0.9</v>
      </c>
      <c r="F104" s="140" t="s">
        <v>1321</v>
      </c>
    </row>
    <row r="105" spans="1:6" ht="30">
      <c r="A105" s="138">
        <v>138</v>
      </c>
      <c r="B105" s="139">
        <v>45219</v>
      </c>
      <c r="C105" s="140" t="s">
        <v>22</v>
      </c>
      <c r="D105" s="140" t="s">
        <v>89</v>
      </c>
      <c r="E105" s="141">
        <v>0.90069444444444446</v>
      </c>
      <c r="F105" s="140" t="s">
        <v>1321</v>
      </c>
    </row>
    <row r="106" spans="1:6" ht="30">
      <c r="A106" s="138">
        <v>116</v>
      </c>
      <c r="B106" s="139">
        <v>45226</v>
      </c>
      <c r="C106" s="140" t="s">
        <v>22</v>
      </c>
      <c r="D106" s="140" t="s">
        <v>89</v>
      </c>
      <c r="E106" s="141">
        <v>0.57361111111111107</v>
      </c>
      <c r="F106" s="140" t="s">
        <v>1321</v>
      </c>
    </row>
    <row r="107" spans="1:6" ht="30">
      <c r="A107" s="138">
        <v>738</v>
      </c>
      <c r="B107" s="139">
        <v>45226</v>
      </c>
      <c r="C107" s="140" t="s">
        <v>22</v>
      </c>
      <c r="D107" s="140" t="s">
        <v>873</v>
      </c>
      <c r="E107" s="141">
        <v>0.57430555555555551</v>
      </c>
      <c r="F107" s="140" t="s">
        <v>1321</v>
      </c>
    </row>
    <row r="108" spans="1:6" ht="30">
      <c r="A108" s="138">
        <v>740</v>
      </c>
      <c r="B108" s="139">
        <v>45226</v>
      </c>
      <c r="C108" s="140" t="s">
        <v>22</v>
      </c>
      <c r="D108" s="140" t="s">
        <v>873</v>
      </c>
      <c r="E108" s="141">
        <v>0.57430555555555551</v>
      </c>
      <c r="F108" s="140" t="s">
        <v>1321</v>
      </c>
    </row>
    <row r="109" spans="1:6" ht="30">
      <c r="A109" s="138">
        <v>113</v>
      </c>
      <c r="B109" s="139">
        <v>45226</v>
      </c>
      <c r="C109" s="140" t="s">
        <v>22</v>
      </c>
      <c r="D109" s="140" t="s">
        <v>89</v>
      </c>
      <c r="E109" s="141">
        <v>0.57430555555555551</v>
      </c>
      <c r="F109" s="140" t="s">
        <v>1321</v>
      </c>
    </row>
    <row r="110" spans="1:6" ht="30">
      <c r="A110" s="138">
        <v>515</v>
      </c>
      <c r="B110" s="139">
        <v>45226</v>
      </c>
      <c r="C110" s="140" t="s">
        <v>22</v>
      </c>
      <c r="D110" s="140" t="s">
        <v>762</v>
      </c>
      <c r="E110" s="141">
        <v>0.57430555555555551</v>
      </c>
      <c r="F110" s="140" t="s">
        <v>1321</v>
      </c>
    </row>
    <row r="111" spans="1:6" ht="30">
      <c r="A111" s="138">
        <v>329</v>
      </c>
      <c r="B111" s="139">
        <v>45226</v>
      </c>
      <c r="C111" s="140" t="s">
        <v>22</v>
      </c>
      <c r="D111" s="140" t="s">
        <v>447</v>
      </c>
      <c r="E111" s="141">
        <v>0.57430555555555551</v>
      </c>
      <c r="F111" s="140" t="s">
        <v>1321</v>
      </c>
    </row>
    <row r="112" spans="1:6" ht="30">
      <c r="A112" s="138">
        <v>717</v>
      </c>
      <c r="B112" s="139">
        <v>45226</v>
      </c>
      <c r="C112" s="140" t="s">
        <v>22</v>
      </c>
      <c r="D112" s="140" t="s">
        <v>873</v>
      </c>
      <c r="E112" s="141">
        <v>0.57430555555555551</v>
      </c>
      <c r="F112" s="140" t="s">
        <v>1321</v>
      </c>
    </row>
    <row r="113" spans="1:6" ht="30">
      <c r="A113" s="138">
        <v>324</v>
      </c>
      <c r="B113" s="139">
        <v>45226</v>
      </c>
      <c r="C113" s="140" t="s">
        <v>22</v>
      </c>
      <c r="D113" s="140" t="s">
        <v>447</v>
      </c>
      <c r="E113" s="141">
        <v>0.57499999999999996</v>
      </c>
      <c r="F113" s="140" t="s">
        <v>1321</v>
      </c>
    </row>
    <row r="114" spans="1:6" ht="30">
      <c r="A114" s="138">
        <v>435</v>
      </c>
      <c r="B114" s="139">
        <v>45226</v>
      </c>
      <c r="C114" s="140" t="s">
        <v>22</v>
      </c>
      <c r="D114" s="140" t="s">
        <v>607</v>
      </c>
      <c r="E114" s="141">
        <v>0.57499999999999996</v>
      </c>
      <c r="F114" s="140" t="s">
        <v>1321</v>
      </c>
    </row>
    <row r="115" spans="1:6" ht="30">
      <c r="A115" s="138">
        <v>444</v>
      </c>
      <c r="B115" s="139">
        <v>45226</v>
      </c>
      <c r="C115" s="140" t="s">
        <v>22</v>
      </c>
      <c r="D115" s="140" t="s">
        <v>607</v>
      </c>
      <c r="E115" s="141">
        <v>0.57499999999999996</v>
      </c>
      <c r="F115" s="140" t="s">
        <v>1321</v>
      </c>
    </row>
    <row r="116" spans="1:6" ht="30">
      <c r="A116" s="138">
        <v>122</v>
      </c>
      <c r="B116" s="139">
        <v>45226</v>
      </c>
      <c r="C116" s="140" t="s">
        <v>22</v>
      </c>
      <c r="D116" s="140" t="s">
        <v>89</v>
      </c>
      <c r="E116" s="141">
        <v>0.57499999999999996</v>
      </c>
      <c r="F116" s="140" t="s">
        <v>1321</v>
      </c>
    </row>
    <row r="117" spans="1:6" ht="30">
      <c r="A117" s="138">
        <v>338</v>
      </c>
      <c r="B117" s="139">
        <v>45226</v>
      </c>
      <c r="C117" s="140" t="s">
        <v>22</v>
      </c>
      <c r="D117" s="140" t="s">
        <v>447</v>
      </c>
      <c r="E117" s="141">
        <v>0.57499999999999996</v>
      </c>
      <c r="F117" s="140" t="s">
        <v>1321</v>
      </c>
    </row>
    <row r="118" spans="1:6" ht="30">
      <c r="A118" s="138">
        <v>739</v>
      </c>
      <c r="B118" s="139">
        <v>45226</v>
      </c>
      <c r="C118" s="140" t="s">
        <v>22</v>
      </c>
      <c r="D118" s="140" t="s">
        <v>873</v>
      </c>
      <c r="E118" s="141">
        <v>0.5756944444444444</v>
      </c>
      <c r="F118" s="140" t="s">
        <v>1321</v>
      </c>
    </row>
    <row r="119" spans="1:6" ht="30">
      <c r="A119" s="138">
        <v>838</v>
      </c>
      <c r="B119" s="139">
        <v>45226</v>
      </c>
      <c r="C119" s="140" t="s">
        <v>22</v>
      </c>
      <c r="D119" s="140" t="s">
        <v>435</v>
      </c>
      <c r="E119" s="141">
        <v>0.5756944444444444</v>
      </c>
      <c r="F119" s="140" t="s">
        <v>1321</v>
      </c>
    </row>
    <row r="120" spans="1:6" ht="30">
      <c r="A120" s="138">
        <v>855</v>
      </c>
      <c r="B120" s="139">
        <v>45226</v>
      </c>
      <c r="C120" s="140" t="s">
        <v>22</v>
      </c>
      <c r="D120" s="140" t="s">
        <v>435</v>
      </c>
      <c r="E120" s="141">
        <v>0.5756944444444444</v>
      </c>
      <c r="F120" s="140" t="s">
        <v>1321</v>
      </c>
    </row>
    <row r="121" spans="1:6" ht="30">
      <c r="A121" s="138">
        <v>818</v>
      </c>
      <c r="B121" s="139">
        <v>45226</v>
      </c>
      <c r="C121" s="140" t="s">
        <v>22</v>
      </c>
      <c r="D121" s="140" t="s">
        <v>435</v>
      </c>
      <c r="E121" s="141">
        <v>0.5756944444444444</v>
      </c>
      <c r="F121" s="140" t="s">
        <v>1321</v>
      </c>
    </row>
    <row r="122" spans="1:6" ht="30">
      <c r="A122" s="138">
        <v>848</v>
      </c>
      <c r="B122" s="139">
        <v>45226</v>
      </c>
      <c r="C122" s="140" t="s">
        <v>22</v>
      </c>
      <c r="D122" s="140" t="s">
        <v>435</v>
      </c>
      <c r="E122" s="141">
        <v>0.5756944444444444</v>
      </c>
      <c r="F122" s="140" t="s">
        <v>1321</v>
      </c>
    </row>
    <row r="123" spans="1:6" ht="30">
      <c r="A123" s="138">
        <v>417</v>
      </c>
      <c r="B123" s="139">
        <v>45226</v>
      </c>
      <c r="C123" s="140" t="s">
        <v>22</v>
      </c>
      <c r="D123" s="140" t="s">
        <v>607</v>
      </c>
      <c r="E123" s="141">
        <v>0.5756944444444444</v>
      </c>
      <c r="F123" s="140" t="s">
        <v>1321</v>
      </c>
    </row>
    <row r="124" spans="1:6" ht="30">
      <c r="A124" s="138">
        <v>451</v>
      </c>
      <c r="B124" s="139">
        <v>45226</v>
      </c>
      <c r="C124" s="140" t="s">
        <v>22</v>
      </c>
      <c r="D124" s="140" t="s">
        <v>607</v>
      </c>
      <c r="E124" s="141">
        <v>0.57638888888888884</v>
      </c>
      <c r="F124" s="140" t="s">
        <v>1321</v>
      </c>
    </row>
    <row r="125" spans="1:6" ht="30">
      <c r="A125" s="138">
        <v>445</v>
      </c>
      <c r="B125" s="139">
        <v>45226</v>
      </c>
      <c r="C125" s="140" t="s">
        <v>22</v>
      </c>
      <c r="D125" s="140" t="s">
        <v>607</v>
      </c>
      <c r="E125" s="141">
        <v>0.57638888888888884</v>
      </c>
      <c r="F125" s="140" t="s">
        <v>1321</v>
      </c>
    </row>
    <row r="126" spans="1:6" ht="30">
      <c r="A126" s="138">
        <v>715</v>
      </c>
      <c r="B126" s="139">
        <v>45226</v>
      </c>
      <c r="C126" s="140" t="s">
        <v>22</v>
      </c>
      <c r="D126" s="140" t="s">
        <v>873</v>
      </c>
      <c r="E126" s="141">
        <v>0.57638888888888884</v>
      </c>
      <c r="F126" s="140" t="s">
        <v>1321</v>
      </c>
    </row>
    <row r="127" spans="1:6" ht="30">
      <c r="A127" s="138">
        <v>450</v>
      </c>
      <c r="B127" s="139">
        <v>45226</v>
      </c>
      <c r="C127" s="140" t="s">
        <v>22</v>
      </c>
      <c r="D127" s="140" t="s">
        <v>607</v>
      </c>
      <c r="E127" s="141">
        <v>0.57638888888888884</v>
      </c>
      <c r="F127" s="140" t="s">
        <v>1321</v>
      </c>
    </row>
    <row r="128" spans="1:6" ht="30">
      <c r="A128" s="138">
        <v>343</v>
      </c>
      <c r="B128" s="139">
        <v>45226</v>
      </c>
      <c r="C128" s="140" t="s">
        <v>22</v>
      </c>
      <c r="D128" s="140" t="s">
        <v>447</v>
      </c>
      <c r="E128" s="141">
        <v>0.57638888888888884</v>
      </c>
      <c r="F128" s="140" t="s">
        <v>1321</v>
      </c>
    </row>
    <row r="129" spans="1:6" ht="30">
      <c r="A129" s="138">
        <v>310</v>
      </c>
      <c r="B129" s="139">
        <v>45226</v>
      </c>
      <c r="C129" s="140" t="s">
        <v>22</v>
      </c>
      <c r="D129" s="140" t="s">
        <v>447</v>
      </c>
      <c r="E129" s="141">
        <v>0.57708333333333328</v>
      </c>
      <c r="F129" s="140" t="s">
        <v>1321</v>
      </c>
    </row>
    <row r="130" spans="1:6" ht="30">
      <c r="A130" s="138">
        <v>439</v>
      </c>
      <c r="B130" s="139">
        <v>45226</v>
      </c>
      <c r="C130" s="140" t="s">
        <v>22</v>
      </c>
      <c r="D130" s="140" t="s">
        <v>607</v>
      </c>
      <c r="E130" s="141">
        <v>0.57708333333333328</v>
      </c>
      <c r="F130" s="140" t="s">
        <v>1321</v>
      </c>
    </row>
    <row r="131" spans="1:6" ht="30">
      <c r="A131" s="138">
        <v>317</v>
      </c>
      <c r="B131" s="139">
        <v>45226</v>
      </c>
      <c r="C131" s="140" t="s">
        <v>22</v>
      </c>
      <c r="D131" s="140" t="s">
        <v>447</v>
      </c>
      <c r="E131" s="141">
        <v>0.57708333333333328</v>
      </c>
      <c r="F131" s="140" t="s">
        <v>1321</v>
      </c>
    </row>
    <row r="132" spans="1:6" ht="30">
      <c r="A132" s="138">
        <v>427</v>
      </c>
      <c r="B132" s="139">
        <v>45226</v>
      </c>
      <c r="C132" s="140" t="s">
        <v>22</v>
      </c>
      <c r="D132" s="140" t="s">
        <v>607</v>
      </c>
      <c r="E132" s="141">
        <v>0.57777777777777772</v>
      </c>
      <c r="F132" s="140" t="s">
        <v>1321</v>
      </c>
    </row>
    <row r="133" spans="1:6" ht="30">
      <c r="A133" s="138">
        <v>811</v>
      </c>
      <c r="B133" s="139">
        <v>45226</v>
      </c>
      <c r="C133" s="140" t="s">
        <v>22</v>
      </c>
      <c r="D133" s="140" t="s">
        <v>435</v>
      </c>
      <c r="E133" s="141">
        <v>0.57777777777777772</v>
      </c>
      <c r="F133" s="140" t="s">
        <v>1321</v>
      </c>
    </row>
    <row r="134" spans="1:6" ht="30">
      <c r="A134" s="138">
        <v>342</v>
      </c>
      <c r="B134" s="139">
        <v>45226</v>
      </c>
      <c r="C134" s="140" t="s">
        <v>22</v>
      </c>
      <c r="D134" s="140" t="s">
        <v>447</v>
      </c>
      <c r="E134" s="141">
        <v>0.57777777777777772</v>
      </c>
      <c r="F134" s="140" t="s">
        <v>1321</v>
      </c>
    </row>
    <row r="135" spans="1:6" ht="30">
      <c r="A135" s="138">
        <v>337</v>
      </c>
      <c r="B135" s="139">
        <v>45226</v>
      </c>
      <c r="C135" s="140" t="s">
        <v>22</v>
      </c>
      <c r="D135" s="140" t="s">
        <v>447</v>
      </c>
      <c r="E135" s="141">
        <v>0.57777777777777772</v>
      </c>
      <c r="F135" s="140" t="s">
        <v>1321</v>
      </c>
    </row>
    <row r="136" spans="1:6" ht="30">
      <c r="A136" s="138">
        <v>815</v>
      </c>
      <c r="B136" s="139">
        <v>45226</v>
      </c>
      <c r="C136" s="140" t="s">
        <v>22</v>
      </c>
      <c r="D136" s="140" t="s">
        <v>435</v>
      </c>
      <c r="E136" s="141">
        <v>0.57777777777777772</v>
      </c>
      <c r="F136" s="140" t="s">
        <v>1321</v>
      </c>
    </row>
    <row r="137" spans="1:6" ht="30">
      <c r="A137" s="138">
        <v>438</v>
      </c>
      <c r="B137" s="139">
        <v>45226</v>
      </c>
      <c r="C137" s="140" t="s">
        <v>22</v>
      </c>
      <c r="D137" s="140" t="s">
        <v>607</v>
      </c>
      <c r="E137" s="141">
        <v>0.57847222222222228</v>
      </c>
      <c r="F137" s="140" t="s">
        <v>1321</v>
      </c>
    </row>
    <row r="138" spans="1:6" ht="30">
      <c r="A138" s="138">
        <v>721</v>
      </c>
      <c r="B138" s="139">
        <v>45226</v>
      </c>
      <c r="C138" s="140" t="s">
        <v>22</v>
      </c>
      <c r="D138" s="140" t="s">
        <v>873</v>
      </c>
      <c r="E138" s="141">
        <v>0.57847222222222228</v>
      </c>
      <c r="F138" s="140" t="s">
        <v>1321</v>
      </c>
    </row>
    <row r="139" spans="1:6" ht="30">
      <c r="A139" s="138">
        <v>862</v>
      </c>
      <c r="B139" s="139">
        <v>45226</v>
      </c>
      <c r="C139" s="140" t="s">
        <v>22</v>
      </c>
      <c r="D139" s="140" t="s">
        <v>435</v>
      </c>
      <c r="E139" s="141">
        <v>0.57847222222222228</v>
      </c>
      <c r="F139" s="140" t="s">
        <v>1321</v>
      </c>
    </row>
    <row r="140" spans="1:6" ht="30">
      <c r="A140" s="138">
        <v>327</v>
      </c>
      <c r="B140" s="139">
        <v>45226</v>
      </c>
      <c r="C140" s="140" t="s">
        <v>22</v>
      </c>
      <c r="D140" s="140" t="s">
        <v>447</v>
      </c>
      <c r="E140" s="141">
        <v>0.57847222222222228</v>
      </c>
      <c r="F140" s="140" t="s">
        <v>1321</v>
      </c>
    </row>
    <row r="141" spans="1:6" ht="30">
      <c r="A141" s="138">
        <v>873</v>
      </c>
      <c r="B141" s="139">
        <v>45226</v>
      </c>
      <c r="C141" s="140" t="s">
        <v>22</v>
      </c>
      <c r="D141" s="140" t="s">
        <v>435</v>
      </c>
      <c r="E141" s="141">
        <v>0.57847222222222228</v>
      </c>
      <c r="F141" s="140" t="s">
        <v>1321</v>
      </c>
    </row>
    <row r="142" spans="1:6" ht="30">
      <c r="A142" s="138">
        <v>875</v>
      </c>
      <c r="B142" s="139">
        <v>45226</v>
      </c>
      <c r="C142" s="140" t="s">
        <v>22</v>
      </c>
      <c r="D142" s="140" t="s">
        <v>435</v>
      </c>
      <c r="E142" s="141">
        <v>0.57847222222222228</v>
      </c>
      <c r="F142" s="140" t="s">
        <v>1321</v>
      </c>
    </row>
    <row r="143" spans="1:6" ht="30">
      <c r="A143" s="138">
        <v>115</v>
      </c>
      <c r="B143" s="139">
        <v>45226</v>
      </c>
      <c r="C143" s="140" t="s">
        <v>22</v>
      </c>
      <c r="D143" s="140" t="s">
        <v>89</v>
      </c>
      <c r="E143" s="141">
        <v>0.57916666666666672</v>
      </c>
      <c r="F143" s="140" t="s">
        <v>1321</v>
      </c>
    </row>
    <row r="144" spans="1:6" ht="30">
      <c r="A144" s="138">
        <v>878</v>
      </c>
      <c r="B144" s="139">
        <v>45226</v>
      </c>
      <c r="C144" s="140" t="s">
        <v>22</v>
      </c>
      <c r="D144" s="140" t="s">
        <v>435</v>
      </c>
      <c r="E144" s="141">
        <v>0.57916666666666672</v>
      </c>
      <c r="F144" s="140" t="s">
        <v>1321</v>
      </c>
    </row>
    <row r="145" spans="1:6" ht="30">
      <c r="A145" s="138">
        <v>613</v>
      </c>
      <c r="B145" s="139">
        <v>45226</v>
      </c>
      <c r="C145" s="140" t="s">
        <v>22</v>
      </c>
      <c r="D145" s="140" t="s">
        <v>822</v>
      </c>
      <c r="E145" s="141">
        <v>0.57916666666666672</v>
      </c>
      <c r="F145" s="140" t="s">
        <v>1321</v>
      </c>
    </row>
    <row r="146" spans="1:6" ht="30">
      <c r="A146" s="138">
        <v>879</v>
      </c>
      <c r="B146" s="139">
        <v>45226</v>
      </c>
      <c r="C146" s="140" t="s">
        <v>22</v>
      </c>
      <c r="D146" s="140" t="s">
        <v>435</v>
      </c>
      <c r="E146" s="141">
        <v>0.57916666666666672</v>
      </c>
      <c r="F146" s="140" t="s">
        <v>1321</v>
      </c>
    </row>
    <row r="147" spans="1:6" ht="30">
      <c r="A147" s="138">
        <v>525</v>
      </c>
      <c r="B147" s="139">
        <v>45226</v>
      </c>
      <c r="C147" s="140" t="s">
        <v>22</v>
      </c>
      <c r="D147" s="140" t="s">
        <v>762</v>
      </c>
      <c r="E147" s="141">
        <v>0.57916666666666672</v>
      </c>
      <c r="F147" s="140" t="s">
        <v>1321</v>
      </c>
    </row>
    <row r="148" spans="1:6" ht="30">
      <c r="A148" s="138">
        <v>850</v>
      </c>
      <c r="B148" s="139">
        <v>45226</v>
      </c>
      <c r="C148" s="140" t="s">
        <v>22</v>
      </c>
      <c r="D148" s="140" t="s">
        <v>435</v>
      </c>
      <c r="E148" s="141">
        <v>0.57986111111111116</v>
      </c>
      <c r="F148" s="140" t="s">
        <v>1321</v>
      </c>
    </row>
    <row r="149" spans="1:6" ht="30">
      <c r="A149" s="138">
        <v>745</v>
      </c>
      <c r="B149" s="139">
        <v>45226</v>
      </c>
      <c r="C149" s="140" t="s">
        <v>22</v>
      </c>
      <c r="D149" s="140" t="s">
        <v>873</v>
      </c>
      <c r="E149" s="141">
        <v>0.57986111111111116</v>
      </c>
      <c r="F149" s="140" t="s">
        <v>1321</v>
      </c>
    </row>
    <row r="150" spans="1:6" ht="30">
      <c r="A150" s="138">
        <v>620</v>
      </c>
      <c r="B150" s="139">
        <v>45226</v>
      </c>
      <c r="C150" s="140" t="s">
        <v>22</v>
      </c>
      <c r="D150" s="140" t="s">
        <v>822</v>
      </c>
      <c r="E150" s="141">
        <v>0.57986111111111116</v>
      </c>
      <c r="F150" s="140" t="s">
        <v>1321</v>
      </c>
    </row>
    <row r="151" spans="1:6" ht="30">
      <c r="A151" s="138">
        <v>139</v>
      </c>
      <c r="B151" s="139">
        <v>45226</v>
      </c>
      <c r="C151" s="140" t="s">
        <v>22</v>
      </c>
      <c r="D151" s="140" t="s">
        <v>89</v>
      </c>
      <c r="E151" s="141">
        <v>0.57986111111111116</v>
      </c>
      <c r="F151" s="140" t="s">
        <v>1321</v>
      </c>
    </row>
    <row r="152" spans="1:6" ht="30">
      <c r="A152" s="138">
        <v>334</v>
      </c>
      <c r="B152" s="139">
        <v>45226</v>
      </c>
      <c r="C152" s="140" t="s">
        <v>22</v>
      </c>
      <c r="D152" s="140" t="s">
        <v>447</v>
      </c>
      <c r="E152" s="141">
        <v>0.57986111111111116</v>
      </c>
      <c r="F152" s="140" t="s">
        <v>1321</v>
      </c>
    </row>
    <row r="153" spans="1:6" ht="30">
      <c r="A153" s="138">
        <v>422</v>
      </c>
      <c r="B153" s="139">
        <v>45226</v>
      </c>
      <c r="C153" s="140" t="s">
        <v>22</v>
      </c>
      <c r="D153" s="140" t="s">
        <v>607</v>
      </c>
      <c r="E153" s="141">
        <v>0.5805555555555556</v>
      </c>
      <c r="F153" s="140" t="s">
        <v>1321</v>
      </c>
    </row>
    <row r="154" spans="1:6" ht="30">
      <c r="A154" s="138">
        <v>218</v>
      </c>
      <c r="B154" s="139">
        <v>45226</v>
      </c>
      <c r="C154" s="140" t="s">
        <v>22</v>
      </c>
      <c r="D154" s="140" t="s">
        <v>246</v>
      </c>
      <c r="E154" s="141">
        <v>0.5805555555555556</v>
      </c>
      <c r="F154" s="140" t="s">
        <v>1321</v>
      </c>
    </row>
    <row r="155" spans="1:6" ht="30">
      <c r="A155" s="138">
        <v>443</v>
      </c>
      <c r="B155" s="139">
        <v>45226</v>
      </c>
      <c r="C155" s="140" t="s">
        <v>22</v>
      </c>
      <c r="D155" s="140" t="s">
        <v>607</v>
      </c>
      <c r="E155" s="141">
        <v>0.5805555555555556</v>
      </c>
      <c r="F155" s="140" t="s">
        <v>1321</v>
      </c>
    </row>
    <row r="156" spans="1:6" ht="30">
      <c r="A156" s="138">
        <v>219</v>
      </c>
      <c r="B156" s="139">
        <v>45226</v>
      </c>
      <c r="C156" s="140" t="s">
        <v>22</v>
      </c>
      <c r="D156" s="140" t="s">
        <v>246</v>
      </c>
      <c r="E156" s="141">
        <v>0.5805555555555556</v>
      </c>
      <c r="F156" s="140" t="s">
        <v>1321</v>
      </c>
    </row>
    <row r="157" spans="1:6" ht="30">
      <c r="A157" s="138">
        <v>224</v>
      </c>
      <c r="B157" s="139">
        <v>45226</v>
      </c>
      <c r="C157" s="140" t="s">
        <v>22</v>
      </c>
      <c r="D157" s="140" t="s">
        <v>246</v>
      </c>
      <c r="E157" s="141">
        <v>0.5805555555555556</v>
      </c>
      <c r="F157" s="140" t="s">
        <v>1321</v>
      </c>
    </row>
    <row r="158" spans="1:6" ht="30">
      <c r="A158" s="138">
        <v>846</v>
      </c>
      <c r="B158" s="139">
        <v>45226</v>
      </c>
      <c r="C158" s="140" t="s">
        <v>22</v>
      </c>
      <c r="D158" s="140" t="s">
        <v>435</v>
      </c>
      <c r="E158" s="141">
        <v>0.58125000000000004</v>
      </c>
      <c r="F158" s="140" t="s">
        <v>1321</v>
      </c>
    </row>
    <row r="159" spans="1:6" ht="30">
      <c r="A159" s="138">
        <v>245</v>
      </c>
      <c r="B159" s="139">
        <v>45226</v>
      </c>
      <c r="C159" s="140" t="s">
        <v>22</v>
      </c>
      <c r="D159" s="140" t="s">
        <v>246</v>
      </c>
      <c r="E159" s="141">
        <v>0.58125000000000004</v>
      </c>
      <c r="F159" s="140" t="s">
        <v>1321</v>
      </c>
    </row>
    <row r="160" spans="1:6" ht="30">
      <c r="A160" s="138">
        <v>865</v>
      </c>
      <c r="B160" s="139">
        <v>45226</v>
      </c>
      <c r="C160" s="140" t="s">
        <v>22</v>
      </c>
      <c r="D160" s="140" t="s">
        <v>435</v>
      </c>
      <c r="E160" s="141">
        <v>0.58125000000000004</v>
      </c>
      <c r="F160" s="140" t="s">
        <v>1321</v>
      </c>
    </row>
    <row r="161" spans="1:6" ht="30">
      <c r="A161" s="138">
        <v>856</v>
      </c>
      <c r="B161" s="139">
        <v>45226</v>
      </c>
      <c r="C161" s="140" t="s">
        <v>22</v>
      </c>
      <c r="D161" s="140" t="s">
        <v>435</v>
      </c>
      <c r="E161" s="141">
        <v>0.58125000000000004</v>
      </c>
      <c r="F161" s="140" t="s">
        <v>1321</v>
      </c>
    </row>
    <row r="162" spans="1:6" ht="30">
      <c r="A162" s="138">
        <v>880</v>
      </c>
      <c r="B162" s="139">
        <v>45226</v>
      </c>
      <c r="C162" s="140" t="s">
        <v>22</v>
      </c>
      <c r="D162" s="140" t="s">
        <v>435</v>
      </c>
      <c r="E162" s="141">
        <v>0.58194444444444449</v>
      </c>
      <c r="F162" s="140" t="s">
        <v>1321</v>
      </c>
    </row>
    <row r="163" spans="1:6" ht="30">
      <c r="A163" s="138">
        <v>881</v>
      </c>
      <c r="B163" s="139">
        <v>45226</v>
      </c>
      <c r="C163" s="140" t="s">
        <v>22</v>
      </c>
      <c r="D163" s="140" t="s">
        <v>435</v>
      </c>
      <c r="E163" s="141">
        <v>0.58194444444444449</v>
      </c>
      <c r="F163" s="140" t="s">
        <v>1321</v>
      </c>
    </row>
    <row r="164" spans="1:6" ht="30">
      <c r="A164" s="138">
        <v>876</v>
      </c>
      <c r="B164" s="139">
        <v>45226</v>
      </c>
      <c r="C164" s="140" t="s">
        <v>22</v>
      </c>
      <c r="D164" s="140" t="s">
        <v>435</v>
      </c>
      <c r="E164" s="141">
        <v>0.58611111111111114</v>
      </c>
      <c r="F164" s="140" t="s">
        <v>1321</v>
      </c>
    </row>
    <row r="165" spans="1:6" ht="30">
      <c r="A165" s="138">
        <v>882</v>
      </c>
      <c r="B165" s="139">
        <v>45226</v>
      </c>
      <c r="C165" s="140" t="s">
        <v>22</v>
      </c>
      <c r="D165" s="140" t="s">
        <v>435</v>
      </c>
      <c r="E165" s="141">
        <v>0.58680555555555558</v>
      </c>
      <c r="F165" s="140" t="s">
        <v>1321</v>
      </c>
    </row>
    <row r="166" spans="1:6" ht="30">
      <c r="A166" s="138">
        <v>842</v>
      </c>
      <c r="B166" s="139">
        <v>45226</v>
      </c>
      <c r="C166" s="140" t="s">
        <v>22</v>
      </c>
      <c r="D166" s="140" t="s">
        <v>435</v>
      </c>
      <c r="E166" s="141">
        <v>0.59236111111111112</v>
      </c>
      <c r="F166" s="140" t="s">
        <v>1321</v>
      </c>
    </row>
    <row r="167" spans="1:6" ht="30">
      <c r="A167" s="138">
        <v>866</v>
      </c>
      <c r="B167" s="139">
        <v>45226</v>
      </c>
      <c r="C167" s="140" t="s">
        <v>22</v>
      </c>
      <c r="D167" s="140" t="s">
        <v>435</v>
      </c>
      <c r="E167" s="141">
        <v>0.59513888888888888</v>
      </c>
      <c r="F167" s="140" t="s">
        <v>1321</v>
      </c>
    </row>
    <row r="168" spans="1:6" ht="30">
      <c r="A168" s="138">
        <v>325</v>
      </c>
      <c r="B168" s="139">
        <v>45226</v>
      </c>
      <c r="C168" s="140" t="s">
        <v>22</v>
      </c>
      <c r="D168" s="140" t="s">
        <v>447</v>
      </c>
      <c r="E168" s="141">
        <v>0.60138888888888886</v>
      </c>
      <c r="F168" s="140" t="s">
        <v>1321</v>
      </c>
    </row>
    <row r="169" spans="1:6" ht="30">
      <c r="A169" s="138">
        <v>869</v>
      </c>
      <c r="B169" s="139">
        <v>45226</v>
      </c>
      <c r="C169" s="140" t="s">
        <v>22</v>
      </c>
      <c r="D169" s="140" t="s">
        <v>435</v>
      </c>
      <c r="E169" s="141">
        <v>0.61458333333333337</v>
      </c>
      <c r="F169" s="140" t="s">
        <v>1321</v>
      </c>
    </row>
    <row r="170" spans="1:6" ht="30">
      <c r="A170" s="138">
        <v>833</v>
      </c>
      <c r="B170" s="139">
        <v>45226</v>
      </c>
      <c r="C170" s="140" t="s">
        <v>22</v>
      </c>
      <c r="D170" s="140" t="s">
        <v>435</v>
      </c>
      <c r="E170" s="141">
        <v>0.61805555555555558</v>
      </c>
      <c r="F170" s="140" t="s">
        <v>1321</v>
      </c>
    </row>
    <row r="171" spans="1:6">
      <c r="A171" s="138">
        <v>803</v>
      </c>
      <c r="B171" s="139">
        <v>45226</v>
      </c>
      <c r="C171" s="140" t="s">
        <v>22</v>
      </c>
      <c r="D171" s="140" t="s">
        <v>23</v>
      </c>
      <c r="E171" s="141">
        <v>0.62916666666666665</v>
      </c>
      <c r="F171" s="140" t="s">
        <v>1321</v>
      </c>
    </row>
    <row r="172" spans="1:6">
      <c r="A172" s="138">
        <v>802</v>
      </c>
      <c r="B172" s="139">
        <v>45226</v>
      </c>
      <c r="C172" s="140" t="s">
        <v>22</v>
      </c>
      <c r="D172" s="140" t="s">
        <v>23</v>
      </c>
      <c r="E172" s="141">
        <v>0.62916666666666665</v>
      </c>
      <c r="F172" s="140" t="s">
        <v>1321</v>
      </c>
    </row>
    <row r="173" spans="1:6">
      <c r="A173" s="138">
        <v>702</v>
      </c>
      <c r="B173" s="139">
        <v>45226</v>
      </c>
      <c r="C173" s="140" t="s">
        <v>22</v>
      </c>
      <c r="D173" s="140" t="s">
        <v>23</v>
      </c>
      <c r="E173" s="141">
        <v>0.62916666666666665</v>
      </c>
      <c r="F173" s="140" t="s">
        <v>1321</v>
      </c>
    </row>
    <row r="174" spans="1:6">
      <c r="A174" s="138">
        <v>503</v>
      </c>
      <c r="B174" s="139">
        <v>45226</v>
      </c>
      <c r="C174" s="140" t="s">
        <v>22</v>
      </c>
      <c r="D174" s="140" t="s">
        <v>23</v>
      </c>
      <c r="E174" s="141">
        <v>0.62916666666666665</v>
      </c>
      <c r="F174" s="140" t="s">
        <v>1321</v>
      </c>
    </row>
    <row r="175" spans="1:6">
      <c r="A175" s="138">
        <v>602</v>
      </c>
      <c r="B175" s="139">
        <v>45226</v>
      </c>
      <c r="C175" s="140" t="s">
        <v>22</v>
      </c>
      <c r="D175" s="140" t="s">
        <v>23</v>
      </c>
      <c r="E175" s="141">
        <v>0.62986111111111109</v>
      </c>
      <c r="F175" s="140" t="s">
        <v>1321</v>
      </c>
    </row>
    <row r="176" spans="1:6">
      <c r="A176" s="138">
        <v>304</v>
      </c>
      <c r="B176" s="139">
        <v>45226</v>
      </c>
      <c r="C176" s="140" t="s">
        <v>22</v>
      </c>
      <c r="D176" s="140" t="s">
        <v>23</v>
      </c>
      <c r="E176" s="141">
        <v>0.62986111111111109</v>
      </c>
      <c r="F176" s="140" t="s">
        <v>1321</v>
      </c>
    </row>
    <row r="177" spans="1:6">
      <c r="A177" s="138">
        <v>303</v>
      </c>
      <c r="B177" s="139">
        <v>45226</v>
      </c>
      <c r="C177" s="140" t="s">
        <v>22</v>
      </c>
      <c r="D177" s="140" t="s">
        <v>23</v>
      </c>
      <c r="E177" s="141">
        <v>0.62986111111111109</v>
      </c>
      <c r="F177" s="140" t="s">
        <v>1321</v>
      </c>
    </row>
    <row r="178" spans="1:6">
      <c r="A178" s="138">
        <v>4</v>
      </c>
      <c r="B178" s="139">
        <v>45226</v>
      </c>
      <c r="C178" s="140" t="s">
        <v>22</v>
      </c>
      <c r="D178" s="140" t="s">
        <v>23</v>
      </c>
      <c r="E178" s="141">
        <v>0.62986111111111109</v>
      </c>
      <c r="F178" s="140" t="s">
        <v>1321</v>
      </c>
    </row>
    <row r="179" spans="1:6">
      <c r="A179" s="138">
        <v>203</v>
      </c>
      <c r="B179" s="139">
        <v>45226</v>
      </c>
      <c r="C179" s="140" t="s">
        <v>22</v>
      </c>
      <c r="D179" s="140" t="s">
        <v>23</v>
      </c>
      <c r="E179" s="141">
        <v>0.62986111111111109</v>
      </c>
      <c r="F179" s="140" t="s">
        <v>1321</v>
      </c>
    </row>
    <row r="180" spans="1:6">
      <c r="A180" s="138">
        <v>804</v>
      </c>
      <c r="B180" s="139">
        <v>45226</v>
      </c>
      <c r="C180" s="140" t="s">
        <v>22</v>
      </c>
      <c r="D180" s="140" t="s">
        <v>23</v>
      </c>
      <c r="E180" s="141">
        <v>0.63055555555555554</v>
      </c>
      <c r="F180" s="140" t="s">
        <v>1321</v>
      </c>
    </row>
    <row r="181" spans="1:6">
      <c r="A181" s="138">
        <v>603</v>
      </c>
      <c r="B181" s="139">
        <v>45226</v>
      </c>
      <c r="C181" s="140" t="s">
        <v>22</v>
      </c>
      <c r="D181" s="140" t="s">
        <v>23</v>
      </c>
      <c r="E181" s="141">
        <v>0.63055555555555554</v>
      </c>
      <c r="F181" s="140" t="s">
        <v>1321</v>
      </c>
    </row>
    <row r="182" spans="1:6">
      <c r="A182" s="138">
        <v>5</v>
      </c>
      <c r="B182" s="139">
        <v>45226</v>
      </c>
      <c r="C182" s="140" t="s">
        <v>22</v>
      </c>
      <c r="D182" s="140" t="s">
        <v>23</v>
      </c>
      <c r="E182" s="141">
        <v>0.63055555555555554</v>
      </c>
      <c r="F182" s="140" t="s">
        <v>1321</v>
      </c>
    </row>
    <row r="183" spans="1:6">
      <c r="A183" s="138">
        <v>900</v>
      </c>
      <c r="B183" s="139">
        <v>45233</v>
      </c>
      <c r="C183" s="140" t="s">
        <v>22</v>
      </c>
      <c r="D183" s="140" t="s">
        <v>23</v>
      </c>
      <c r="E183" s="141">
        <v>7.013888888888889E-2</v>
      </c>
      <c r="F183" s="140" t="s">
        <v>1321</v>
      </c>
    </row>
    <row r="184" spans="1:6" ht="30">
      <c r="A184" s="138">
        <v>842</v>
      </c>
      <c r="B184" s="139">
        <v>45233</v>
      </c>
      <c r="C184" s="140" t="s">
        <v>22</v>
      </c>
      <c r="D184" s="140" t="s">
        <v>435</v>
      </c>
      <c r="E184" s="141">
        <v>0.52569444444444446</v>
      </c>
      <c r="F184" s="140" t="s">
        <v>1321</v>
      </c>
    </row>
    <row r="185" spans="1:6">
      <c r="A185" s="138">
        <v>304</v>
      </c>
      <c r="B185" s="139">
        <v>45233</v>
      </c>
      <c r="C185" s="140" t="s">
        <v>22</v>
      </c>
      <c r="D185" s="140" t="s">
        <v>23</v>
      </c>
      <c r="E185" s="141">
        <v>0.52708333333333335</v>
      </c>
      <c r="F185" s="140" t="s">
        <v>1321</v>
      </c>
    </row>
    <row r="186" spans="1:6">
      <c r="A186" s="138">
        <v>1</v>
      </c>
      <c r="B186" s="139">
        <v>45233</v>
      </c>
      <c r="C186" s="140" t="s">
        <v>22</v>
      </c>
      <c r="D186" s="140" t="s">
        <v>23</v>
      </c>
      <c r="E186" s="141">
        <v>0.52708333333333335</v>
      </c>
      <c r="F186" s="140" t="s">
        <v>1321</v>
      </c>
    </row>
    <row r="187" spans="1:6" ht="30">
      <c r="A187" s="138">
        <v>878</v>
      </c>
      <c r="B187" s="139">
        <v>45233</v>
      </c>
      <c r="C187" s="140" t="s">
        <v>22</v>
      </c>
      <c r="D187" s="140" t="s">
        <v>435</v>
      </c>
      <c r="E187" s="141">
        <v>0.52708333333333335</v>
      </c>
      <c r="F187" s="140" t="s">
        <v>1321</v>
      </c>
    </row>
    <row r="188" spans="1:6">
      <c r="A188" s="138">
        <v>203</v>
      </c>
      <c r="B188" s="139">
        <v>45233</v>
      </c>
      <c r="C188" s="140" t="s">
        <v>22</v>
      </c>
      <c r="D188" s="140" t="s">
        <v>23</v>
      </c>
      <c r="E188" s="141">
        <v>0.52777777777777779</v>
      </c>
      <c r="F188" s="140" t="s">
        <v>1321</v>
      </c>
    </row>
    <row r="189" spans="1:6" ht="30">
      <c r="A189" s="138">
        <v>333</v>
      </c>
      <c r="B189" s="139">
        <v>45233</v>
      </c>
      <c r="C189" s="140" t="s">
        <v>22</v>
      </c>
      <c r="D189" s="140" t="s">
        <v>447</v>
      </c>
      <c r="E189" s="141">
        <v>0.52847222222222223</v>
      </c>
      <c r="F189" s="140" t="s">
        <v>1321</v>
      </c>
    </row>
    <row r="190" spans="1:6" ht="30">
      <c r="A190" s="138">
        <v>246</v>
      </c>
      <c r="B190" s="139">
        <v>45233</v>
      </c>
      <c r="C190" s="140" t="s">
        <v>22</v>
      </c>
      <c r="D190" s="140" t="s">
        <v>246</v>
      </c>
      <c r="E190" s="141">
        <v>0.52916666666666667</v>
      </c>
      <c r="F190" s="140" t="s">
        <v>1321</v>
      </c>
    </row>
    <row r="191" spans="1:6" ht="30">
      <c r="A191" s="138">
        <v>323</v>
      </c>
      <c r="B191" s="139">
        <v>45233</v>
      </c>
      <c r="C191" s="140" t="s">
        <v>22</v>
      </c>
      <c r="D191" s="140" t="s">
        <v>447</v>
      </c>
      <c r="E191" s="141">
        <v>0.53055555555555556</v>
      </c>
      <c r="F191" s="140" t="s">
        <v>1321</v>
      </c>
    </row>
    <row r="192" spans="1:6" ht="30">
      <c r="A192" s="138">
        <v>745</v>
      </c>
      <c r="B192" s="139">
        <v>45233</v>
      </c>
      <c r="C192" s="140" t="s">
        <v>22</v>
      </c>
      <c r="D192" s="140" t="s">
        <v>873</v>
      </c>
      <c r="E192" s="141">
        <v>0.53125</v>
      </c>
      <c r="F192" s="140" t="s">
        <v>1321</v>
      </c>
    </row>
    <row r="193" spans="1:6">
      <c r="A193" s="138">
        <v>3</v>
      </c>
      <c r="B193" s="139">
        <v>45233</v>
      </c>
      <c r="C193" s="140" t="s">
        <v>22</v>
      </c>
      <c r="D193" s="140" t="s">
        <v>23</v>
      </c>
      <c r="E193" s="141">
        <v>0.53194444444444444</v>
      </c>
      <c r="F193" s="140" t="s">
        <v>1321</v>
      </c>
    </row>
    <row r="194" spans="1:6" ht="30">
      <c r="A194" s="138">
        <v>621</v>
      </c>
      <c r="B194" s="139">
        <v>45233</v>
      </c>
      <c r="C194" s="140" t="s">
        <v>22</v>
      </c>
      <c r="D194" s="140" t="s">
        <v>822</v>
      </c>
      <c r="E194" s="141">
        <v>0.53402777777777777</v>
      </c>
      <c r="F194" s="140" t="s">
        <v>1321</v>
      </c>
    </row>
    <row r="195" spans="1:6">
      <c r="A195" s="138">
        <v>103</v>
      </c>
      <c r="B195" s="139">
        <v>45233</v>
      </c>
      <c r="C195" s="140" t="s">
        <v>22</v>
      </c>
      <c r="D195" s="140" t="s">
        <v>23</v>
      </c>
      <c r="E195" s="141">
        <v>0.53402777777777777</v>
      </c>
      <c r="F195" s="140" t="s">
        <v>1321</v>
      </c>
    </row>
    <row r="196" spans="1:6" ht="30">
      <c r="A196" s="138">
        <v>247</v>
      </c>
      <c r="B196" s="139">
        <v>45233</v>
      </c>
      <c r="C196" s="140" t="s">
        <v>22</v>
      </c>
      <c r="D196" s="140" t="s">
        <v>246</v>
      </c>
      <c r="E196" s="141">
        <v>0.53541666666666665</v>
      </c>
      <c r="F196" s="140" t="s">
        <v>1321</v>
      </c>
    </row>
    <row r="197" spans="1:6" ht="30">
      <c r="A197" s="138">
        <v>248</v>
      </c>
      <c r="B197" s="139">
        <v>45233</v>
      </c>
      <c r="C197" s="140" t="s">
        <v>22</v>
      </c>
      <c r="D197" s="140" t="s">
        <v>246</v>
      </c>
      <c r="E197" s="141">
        <v>0.53611111111111109</v>
      </c>
      <c r="F197" s="140" t="s">
        <v>1321</v>
      </c>
    </row>
    <row r="198" spans="1:6" ht="30">
      <c r="A198" s="138">
        <v>721</v>
      </c>
      <c r="B198" s="139">
        <v>45233</v>
      </c>
      <c r="C198" s="140" t="s">
        <v>22</v>
      </c>
      <c r="D198" s="140" t="s">
        <v>873</v>
      </c>
      <c r="E198" s="141">
        <v>0.53749999999999998</v>
      </c>
      <c r="F198" s="140" t="s">
        <v>1321</v>
      </c>
    </row>
    <row r="199" spans="1:6">
      <c r="A199" s="138">
        <v>4</v>
      </c>
      <c r="B199" s="139">
        <v>45233</v>
      </c>
      <c r="C199" s="140" t="s">
        <v>22</v>
      </c>
      <c r="D199" s="140" t="s">
        <v>23</v>
      </c>
      <c r="E199" s="141">
        <v>0.53749999999999998</v>
      </c>
      <c r="F199" s="140" t="s">
        <v>1321</v>
      </c>
    </row>
    <row r="200" spans="1:6" ht="30">
      <c r="A200" s="138">
        <v>417</v>
      </c>
      <c r="B200" s="139">
        <v>45233</v>
      </c>
      <c r="C200" s="140" t="s">
        <v>22</v>
      </c>
      <c r="D200" s="140" t="s">
        <v>607</v>
      </c>
      <c r="E200" s="141">
        <v>0.5395833333333333</v>
      </c>
      <c r="F200" s="140" t="s">
        <v>1321</v>
      </c>
    </row>
    <row r="201" spans="1:6">
      <c r="A201" s="138">
        <v>804</v>
      </c>
      <c r="B201" s="139">
        <v>45233</v>
      </c>
      <c r="C201" s="140" t="s">
        <v>22</v>
      </c>
      <c r="D201" s="140" t="s">
        <v>23</v>
      </c>
      <c r="E201" s="141">
        <v>0.54097222222222219</v>
      </c>
      <c r="F201" s="140" t="s">
        <v>1321</v>
      </c>
    </row>
    <row r="202" spans="1:6">
      <c r="A202" s="138">
        <v>5</v>
      </c>
      <c r="B202" s="139">
        <v>45233</v>
      </c>
      <c r="C202" s="140" t="s">
        <v>22</v>
      </c>
      <c r="D202" s="140" t="s">
        <v>23</v>
      </c>
      <c r="E202" s="141">
        <v>0.54097222222222219</v>
      </c>
      <c r="F202" s="140" t="s">
        <v>1321</v>
      </c>
    </row>
    <row r="203" spans="1:6">
      <c r="A203" s="138">
        <v>6</v>
      </c>
      <c r="B203" s="139">
        <v>45233</v>
      </c>
      <c r="C203" s="140" t="s">
        <v>22</v>
      </c>
      <c r="D203" s="140" t="s">
        <v>23</v>
      </c>
      <c r="E203" s="141">
        <v>0.54236111111111107</v>
      </c>
      <c r="F203" s="140" t="s">
        <v>1321</v>
      </c>
    </row>
    <row r="204" spans="1:6" ht="30">
      <c r="A204" s="138">
        <v>140</v>
      </c>
      <c r="B204" s="139">
        <v>45233</v>
      </c>
      <c r="C204" s="140" t="s">
        <v>22</v>
      </c>
      <c r="D204" s="140" t="s">
        <v>89</v>
      </c>
      <c r="E204" s="141">
        <v>0.54374999999999996</v>
      </c>
      <c r="F204" s="140" t="s">
        <v>1321</v>
      </c>
    </row>
    <row r="205" spans="1:6">
      <c r="A205" s="138">
        <v>402</v>
      </c>
      <c r="B205" s="139">
        <v>45233</v>
      </c>
      <c r="C205" s="140" t="s">
        <v>22</v>
      </c>
      <c r="D205" s="140" t="s">
        <v>23</v>
      </c>
      <c r="E205" s="141">
        <v>0.54513888888888884</v>
      </c>
      <c r="F205" s="140" t="s">
        <v>1321</v>
      </c>
    </row>
    <row r="206" spans="1:6" ht="30">
      <c r="A206" s="138">
        <v>868</v>
      </c>
      <c r="B206" s="139">
        <v>45233</v>
      </c>
      <c r="C206" s="140" t="s">
        <v>22</v>
      </c>
      <c r="D206" s="140" t="s">
        <v>435</v>
      </c>
      <c r="E206" s="141">
        <v>0.54583333333333328</v>
      </c>
      <c r="F206" s="140" t="s">
        <v>1321</v>
      </c>
    </row>
    <row r="207" spans="1:6" ht="30">
      <c r="A207" s="138">
        <v>866</v>
      </c>
      <c r="B207" s="139">
        <v>45233</v>
      </c>
      <c r="C207" s="140" t="s">
        <v>22</v>
      </c>
      <c r="D207" s="140" t="s">
        <v>435</v>
      </c>
      <c r="E207" s="141">
        <v>0.54652777777777772</v>
      </c>
      <c r="F207" s="140" t="s">
        <v>1321</v>
      </c>
    </row>
    <row r="208" spans="1:6">
      <c r="A208" s="138">
        <v>303</v>
      </c>
      <c r="B208" s="139">
        <v>45233</v>
      </c>
      <c r="C208" s="140" t="s">
        <v>22</v>
      </c>
      <c r="D208" s="140" t="s">
        <v>23</v>
      </c>
      <c r="E208" s="141">
        <v>0.54722222222222228</v>
      </c>
      <c r="F208" s="140" t="s">
        <v>1321</v>
      </c>
    </row>
    <row r="209" spans="1:6" ht="30">
      <c r="A209" s="138">
        <v>715</v>
      </c>
      <c r="B209" s="139">
        <v>45233</v>
      </c>
      <c r="C209" s="140" t="s">
        <v>22</v>
      </c>
      <c r="D209" s="140" t="s">
        <v>873</v>
      </c>
      <c r="E209" s="141">
        <v>0.54722222222222228</v>
      </c>
      <c r="F209" s="140" t="s">
        <v>1321</v>
      </c>
    </row>
    <row r="210" spans="1:6" ht="30">
      <c r="A210" s="138">
        <v>139</v>
      </c>
      <c r="B210" s="139">
        <v>45233</v>
      </c>
      <c r="C210" s="140" t="s">
        <v>22</v>
      </c>
      <c r="D210" s="140" t="s">
        <v>89</v>
      </c>
      <c r="E210" s="141">
        <v>0.54791666666666672</v>
      </c>
      <c r="F210" s="140" t="s">
        <v>1321</v>
      </c>
    </row>
    <row r="211" spans="1:6" ht="30">
      <c r="A211" s="138">
        <v>433</v>
      </c>
      <c r="B211" s="139">
        <v>45233</v>
      </c>
      <c r="C211" s="140" t="s">
        <v>22</v>
      </c>
      <c r="D211" s="140" t="s">
        <v>607</v>
      </c>
      <c r="E211" s="141">
        <v>0.54791666666666672</v>
      </c>
      <c r="F211" s="140" t="s">
        <v>1321</v>
      </c>
    </row>
    <row r="212" spans="1:6" ht="30">
      <c r="A212" s="138">
        <v>243</v>
      </c>
      <c r="B212" s="139">
        <v>45233</v>
      </c>
      <c r="C212" s="140" t="s">
        <v>22</v>
      </c>
      <c r="D212" s="140" t="s">
        <v>246</v>
      </c>
      <c r="E212" s="141">
        <v>0.54861111111111116</v>
      </c>
      <c r="F212" s="140" t="s">
        <v>1321</v>
      </c>
    </row>
    <row r="213" spans="1:6" ht="30">
      <c r="A213" s="138">
        <v>218</v>
      </c>
      <c r="B213" s="139">
        <v>45233</v>
      </c>
      <c r="C213" s="140" t="s">
        <v>22</v>
      </c>
      <c r="D213" s="140" t="s">
        <v>246</v>
      </c>
      <c r="E213" s="141">
        <v>0.55000000000000004</v>
      </c>
      <c r="F213" s="140" t="s">
        <v>1321</v>
      </c>
    </row>
    <row r="214" spans="1:6" ht="30">
      <c r="A214" s="138">
        <v>443</v>
      </c>
      <c r="B214" s="139">
        <v>45233</v>
      </c>
      <c r="C214" s="140" t="s">
        <v>22</v>
      </c>
      <c r="D214" s="140" t="s">
        <v>607</v>
      </c>
      <c r="E214" s="141">
        <v>0.55069444444444449</v>
      </c>
      <c r="F214" s="140" t="s">
        <v>1321</v>
      </c>
    </row>
    <row r="215" spans="1:6" ht="30">
      <c r="A215" s="138">
        <v>346</v>
      </c>
      <c r="B215" s="139">
        <v>45233</v>
      </c>
      <c r="C215" s="140" t="s">
        <v>22</v>
      </c>
      <c r="D215" s="140" t="s">
        <v>447</v>
      </c>
      <c r="E215" s="141">
        <v>0.55138888888888893</v>
      </c>
      <c r="F215" s="140" t="s">
        <v>1321</v>
      </c>
    </row>
    <row r="216" spans="1:6" ht="30">
      <c r="A216" s="138">
        <v>342</v>
      </c>
      <c r="B216" s="139">
        <v>45233</v>
      </c>
      <c r="C216" s="140" t="s">
        <v>22</v>
      </c>
      <c r="D216" s="140" t="s">
        <v>447</v>
      </c>
      <c r="E216" s="141">
        <v>0.55138888888888893</v>
      </c>
      <c r="F216" s="140" t="s">
        <v>1321</v>
      </c>
    </row>
    <row r="217" spans="1:6" ht="30">
      <c r="A217" s="138">
        <v>532</v>
      </c>
      <c r="B217" s="139">
        <v>45233</v>
      </c>
      <c r="C217" s="140" t="s">
        <v>22</v>
      </c>
      <c r="D217" s="140" t="s">
        <v>762</v>
      </c>
      <c r="E217" s="141">
        <v>0.55138888888888893</v>
      </c>
      <c r="F217" s="140" t="s">
        <v>1321</v>
      </c>
    </row>
    <row r="218" spans="1:6" ht="30">
      <c r="A218" s="138">
        <v>846</v>
      </c>
      <c r="B218" s="139">
        <v>45233</v>
      </c>
      <c r="C218" s="140" t="s">
        <v>22</v>
      </c>
      <c r="D218" s="140" t="s">
        <v>435</v>
      </c>
      <c r="E218" s="141">
        <v>0.55208333333333337</v>
      </c>
      <c r="F218" s="140" t="s">
        <v>1321</v>
      </c>
    </row>
    <row r="219" spans="1:6" ht="30">
      <c r="A219" s="138">
        <v>343</v>
      </c>
      <c r="B219" s="139">
        <v>45233</v>
      </c>
      <c r="C219" s="140" t="s">
        <v>22</v>
      </c>
      <c r="D219" s="140" t="s">
        <v>447</v>
      </c>
      <c r="E219" s="141">
        <v>0.55208333333333337</v>
      </c>
      <c r="F219" s="140" t="s">
        <v>1321</v>
      </c>
    </row>
    <row r="220" spans="1:6" ht="30">
      <c r="A220" s="138">
        <v>735</v>
      </c>
      <c r="B220" s="139">
        <v>45233</v>
      </c>
      <c r="C220" s="140" t="s">
        <v>22</v>
      </c>
      <c r="D220" s="140" t="s">
        <v>873</v>
      </c>
      <c r="E220" s="141">
        <v>0.55347222222222225</v>
      </c>
      <c r="F220" s="140" t="s">
        <v>1321</v>
      </c>
    </row>
    <row r="221" spans="1:6" ht="30">
      <c r="A221" s="138">
        <v>438</v>
      </c>
      <c r="B221" s="139">
        <v>45233</v>
      </c>
      <c r="C221" s="140" t="s">
        <v>22</v>
      </c>
      <c r="D221" s="140" t="s">
        <v>607</v>
      </c>
      <c r="E221" s="141">
        <v>0.5541666666666667</v>
      </c>
      <c r="F221" s="140" t="s">
        <v>1321</v>
      </c>
    </row>
    <row r="222" spans="1:6" ht="30">
      <c r="A222" s="138">
        <v>875</v>
      </c>
      <c r="B222" s="139">
        <v>45233</v>
      </c>
      <c r="C222" s="140" t="s">
        <v>22</v>
      </c>
      <c r="D222" s="140" t="s">
        <v>435</v>
      </c>
      <c r="E222" s="141">
        <v>0.55486111111111114</v>
      </c>
      <c r="F222" s="140" t="s">
        <v>1321</v>
      </c>
    </row>
    <row r="223" spans="1:6" ht="30">
      <c r="A223" s="138">
        <v>116</v>
      </c>
      <c r="B223" s="139">
        <v>45233</v>
      </c>
      <c r="C223" s="140" t="s">
        <v>22</v>
      </c>
      <c r="D223" s="140" t="s">
        <v>89</v>
      </c>
      <c r="E223" s="141">
        <v>0.55486111111111114</v>
      </c>
      <c r="F223" s="140" t="s">
        <v>1321</v>
      </c>
    </row>
    <row r="224" spans="1:6" ht="30">
      <c r="A224" s="138">
        <v>835</v>
      </c>
      <c r="B224" s="139">
        <v>45233</v>
      </c>
      <c r="C224" s="140" t="s">
        <v>22</v>
      </c>
      <c r="D224" s="140" t="s">
        <v>435</v>
      </c>
      <c r="E224" s="141">
        <v>0.55555555555555558</v>
      </c>
      <c r="F224" s="140" t="s">
        <v>1321</v>
      </c>
    </row>
    <row r="225" spans="1:6" ht="30">
      <c r="A225" s="138">
        <v>329</v>
      </c>
      <c r="B225" s="139">
        <v>45233</v>
      </c>
      <c r="C225" s="140" t="s">
        <v>22</v>
      </c>
      <c r="D225" s="140" t="s">
        <v>447</v>
      </c>
      <c r="E225" s="141">
        <v>0.55625000000000002</v>
      </c>
      <c r="F225" s="140" t="s">
        <v>1321</v>
      </c>
    </row>
    <row r="226" spans="1:6" ht="30">
      <c r="A226" s="138">
        <v>840</v>
      </c>
      <c r="B226" s="139">
        <v>45233</v>
      </c>
      <c r="C226" s="140" t="s">
        <v>22</v>
      </c>
      <c r="D226" s="140" t="s">
        <v>435</v>
      </c>
      <c r="E226" s="141">
        <v>0.55763888888888891</v>
      </c>
      <c r="F226" s="140" t="s">
        <v>1321</v>
      </c>
    </row>
    <row r="227" spans="1:6" ht="30">
      <c r="A227" s="138">
        <v>515</v>
      </c>
      <c r="B227" s="139">
        <v>45233</v>
      </c>
      <c r="C227" s="140" t="s">
        <v>22</v>
      </c>
      <c r="D227" s="140" t="s">
        <v>762</v>
      </c>
      <c r="E227" s="141">
        <v>0.55833333333333335</v>
      </c>
      <c r="F227" s="140" t="s">
        <v>1321</v>
      </c>
    </row>
    <row r="228" spans="1:6" ht="30">
      <c r="A228" s="138">
        <v>325</v>
      </c>
      <c r="B228" s="139">
        <v>45233</v>
      </c>
      <c r="C228" s="140" t="s">
        <v>22</v>
      </c>
      <c r="D228" s="140" t="s">
        <v>447</v>
      </c>
      <c r="E228" s="141">
        <v>0.55902777777777779</v>
      </c>
      <c r="F228" s="140" t="s">
        <v>1321</v>
      </c>
    </row>
    <row r="229" spans="1:6">
      <c r="A229" s="138">
        <v>703</v>
      </c>
      <c r="B229" s="139">
        <v>45233</v>
      </c>
      <c r="C229" s="140" t="s">
        <v>22</v>
      </c>
      <c r="D229" s="140" t="s">
        <v>23</v>
      </c>
      <c r="E229" s="141">
        <v>0.55972222222222223</v>
      </c>
      <c r="F229" s="140" t="s">
        <v>1321</v>
      </c>
    </row>
    <row r="230" spans="1:6" ht="30">
      <c r="A230" s="138">
        <v>613</v>
      </c>
      <c r="B230" s="139">
        <v>45233</v>
      </c>
      <c r="C230" s="140" t="s">
        <v>22</v>
      </c>
      <c r="D230" s="140" t="s">
        <v>822</v>
      </c>
      <c r="E230" s="141">
        <v>0.55972222222222223</v>
      </c>
      <c r="F230" s="140" t="s">
        <v>1321</v>
      </c>
    </row>
    <row r="231" spans="1:6" ht="30">
      <c r="A231" s="138">
        <v>444</v>
      </c>
      <c r="B231" s="139">
        <v>45233</v>
      </c>
      <c r="C231" s="140" t="s">
        <v>22</v>
      </c>
      <c r="D231" s="140" t="s">
        <v>607</v>
      </c>
      <c r="E231" s="141">
        <v>0.56111111111111112</v>
      </c>
      <c r="F231" s="140" t="s">
        <v>1321</v>
      </c>
    </row>
    <row r="232" spans="1:6" ht="30">
      <c r="A232" s="138">
        <v>740</v>
      </c>
      <c r="B232" s="139">
        <v>45233</v>
      </c>
      <c r="C232" s="140" t="s">
        <v>22</v>
      </c>
      <c r="D232" s="140" t="s">
        <v>873</v>
      </c>
      <c r="E232" s="141">
        <v>0.56180555555555556</v>
      </c>
      <c r="F232" s="140" t="s">
        <v>1321</v>
      </c>
    </row>
    <row r="233" spans="1:6" ht="30">
      <c r="A233" s="138">
        <v>138</v>
      </c>
      <c r="B233" s="139">
        <v>45233</v>
      </c>
      <c r="C233" s="140" t="s">
        <v>22</v>
      </c>
      <c r="D233" s="140" t="s">
        <v>89</v>
      </c>
      <c r="E233" s="141">
        <v>0.5625</v>
      </c>
      <c r="F233" s="140" t="s">
        <v>1321</v>
      </c>
    </row>
    <row r="234" spans="1:6" ht="30">
      <c r="A234" s="138">
        <v>337</v>
      </c>
      <c r="B234" s="139">
        <v>45233</v>
      </c>
      <c r="C234" s="140" t="s">
        <v>22</v>
      </c>
      <c r="D234" s="140" t="s">
        <v>447</v>
      </c>
      <c r="E234" s="141">
        <v>0.5625</v>
      </c>
      <c r="F234" s="140" t="s">
        <v>1321</v>
      </c>
    </row>
    <row r="235" spans="1:6" ht="30">
      <c r="A235" s="138">
        <v>137</v>
      </c>
      <c r="B235" s="139">
        <v>45233</v>
      </c>
      <c r="C235" s="140" t="s">
        <v>22</v>
      </c>
      <c r="D235" s="140" t="s">
        <v>89</v>
      </c>
      <c r="E235" s="141">
        <v>0.5625</v>
      </c>
      <c r="F235" s="140" t="s">
        <v>1321</v>
      </c>
    </row>
    <row r="236" spans="1:6" ht="30">
      <c r="A236" s="138">
        <v>847</v>
      </c>
      <c r="B236" s="139">
        <v>45233</v>
      </c>
      <c r="C236" s="140" t="s">
        <v>22</v>
      </c>
      <c r="D236" s="140" t="s">
        <v>435</v>
      </c>
      <c r="E236" s="141">
        <v>0.56319444444444444</v>
      </c>
      <c r="F236" s="140" t="s">
        <v>1322</v>
      </c>
    </row>
    <row r="237" spans="1:6" ht="30">
      <c r="A237" s="138">
        <v>824</v>
      </c>
      <c r="B237" s="139">
        <v>45233</v>
      </c>
      <c r="C237" s="140" t="s">
        <v>22</v>
      </c>
      <c r="D237" s="140" t="s">
        <v>435</v>
      </c>
      <c r="E237" s="141">
        <v>0.56388888888888888</v>
      </c>
      <c r="F237" s="140" t="s">
        <v>1322</v>
      </c>
    </row>
    <row r="238" spans="1:6" ht="30">
      <c r="A238" s="138">
        <v>862</v>
      </c>
      <c r="B238" s="139">
        <v>45233</v>
      </c>
      <c r="C238" s="140" t="s">
        <v>22</v>
      </c>
      <c r="D238" s="140" t="s">
        <v>435</v>
      </c>
      <c r="E238" s="141">
        <v>0.56458333333333333</v>
      </c>
      <c r="F238" s="140" t="s">
        <v>1322</v>
      </c>
    </row>
    <row r="239" spans="1:6" ht="30">
      <c r="A239" s="138">
        <v>339</v>
      </c>
      <c r="B239" s="139">
        <v>45233</v>
      </c>
      <c r="C239" s="140" t="s">
        <v>22</v>
      </c>
      <c r="D239" s="140" t="s">
        <v>447</v>
      </c>
      <c r="E239" s="141">
        <v>0.56527777777777777</v>
      </c>
      <c r="F239" s="140" t="s">
        <v>1322</v>
      </c>
    </row>
    <row r="240" spans="1:6" ht="30">
      <c r="A240" s="138">
        <v>869</v>
      </c>
      <c r="B240" s="139">
        <v>45233</v>
      </c>
      <c r="C240" s="140" t="s">
        <v>22</v>
      </c>
      <c r="D240" s="140" t="s">
        <v>435</v>
      </c>
      <c r="E240" s="141">
        <v>0.56597222222222221</v>
      </c>
      <c r="F240" s="140" t="s">
        <v>1322</v>
      </c>
    </row>
    <row r="241" spans="1:6" ht="30">
      <c r="A241" s="138">
        <v>879</v>
      </c>
      <c r="B241" s="139">
        <v>45233</v>
      </c>
      <c r="C241" s="140" t="s">
        <v>22</v>
      </c>
      <c r="D241" s="140" t="s">
        <v>435</v>
      </c>
      <c r="E241" s="141">
        <v>0.56666666666666665</v>
      </c>
      <c r="F241" s="140" t="s">
        <v>1322</v>
      </c>
    </row>
    <row r="242" spans="1:6" ht="30">
      <c r="A242" s="138">
        <v>317</v>
      </c>
      <c r="B242" s="139">
        <v>45233</v>
      </c>
      <c r="C242" s="140" t="s">
        <v>22</v>
      </c>
      <c r="D242" s="140" t="s">
        <v>447</v>
      </c>
      <c r="E242" s="141">
        <v>0.56736111111111109</v>
      </c>
      <c r="F242" s="140" t="s">
        <v>1322</v>
      </c>
    </row>
    <row r="243" spans="1:6" ht="30">
      <c r="A243" s="138">
        <v>810</v>
      </c>
      <c r="B243" s="139">
        <v>45233</v>
      </c>
      <c r="C243" s="140" t="s">
        <v>22</v>
      </c>
      <c r="D243" s="140" t="s">
        <v>435</v>
      </c>
      <c r="E243" s="141">
        <v>0.56944444444444442</v>
      </c>
      <c r="F243" s="140" t="s">
        <v>1322</v>
      </c>
    </row>
    <row r="244" spans="1:6" ht="30">
      <c r="A244" s="138">
        <v>817</v>
      </c>
      <c r="B244" s="139">
        <v>45233</v>
      </c>
      <c r="C244" s="140" t="s">
        <v>22</v>
      </c>
      <c r="D244" s="140" t="s">
        <v>435</v>
      </c>
      <c r="E244" s="141">
        <v>0.57013888888888886</v>
      </c>
      <c r="F244" s="140" t="s">
        <v>1322</v>
      </c>
    </row>
    <row r="245" spans="1:6" ht="30">
      <c r="A245" s="138">
        <v>870</v>
      </c>
      <c r="B245" s="139">
        <v>45233</v>
      </c>
      <c r="C245" s="140" t="s">
        <v>22</v>
      </c>
      <c r="D245" s="140" t="s">
        <v>435</v>
      </c>
      <c r="E245" s="141">
        <v>0.5708333333333333</v>
      </c>
      <c r="F245" s="140" t="s">
        <v>1322</v>
      </c>
    </row>
    <row r="246" spans="1:6" ht="30">
      <c r="A246" s="138">
        <v>867</v>
      </c>
      <c r="B246" s="139">
        <v>45233</v>
      </c>
      <c r="C246" s="140" t="s">
        <v>22</v>
      </c>
      <c r="D246" s="140" t="s">
        <v>435</v>
      </c>
      <c r="E246" s="141">
        <v>0.5708333333333333</v>
      </c>
      <c r="F246" s="140" t="s">
        <v>1322</v>
      </c>
    </row>
    <row r="247" spans="1:6" ht="30">
      <c r="A247" s="138">
        <v>838</v>
      </c>
      <c r="B247" s="139">
        <v>45233</v>
      </c>
      <c r="C247" s="140" t="s">
        <v>22</v>
      </c>
      <c r="D247" s="140" t="s">
        <v>435</v>
      </c>
      <c r="E247" s="141">
        <v>0.57152777777777775</v>
      </c>
      <c r="F247" s="140" t="s">
        <v>1322</v>
      </c>
    </row>
    <row r="248" spans="1:6" ht="30">
      <c r="A248" s="138">
        <v>818</v>
      </c>
      <c r="B248" s="139">
        <v>45233</v>
      </c>
      <c r="C248" s="140" t="s">
        <v>22</v>
      </c>
      <c r="D248" s="140" t="s">
        <v>435</v>
      </c>
      <c r="E248" s="141">
        <v>0.57222222222222219</v>
      </c>
      <c r="F248" s="140" t="s">
        <v>1322</v>
      </c>
    </row>
    <row r="249" spans="1:6" ht="30">
      <c r="A249" s="138">
        <v>732</v>
      </c>
      <c r="B249" s="139">
        <v>45233</v>
      </c>
      <c r="C249" s="140" t="s">
        <v>22</v>
      </c>
      <c r="D249" s="140" t="s">
        <v>873</v>
      </c>
      <c r="E249" s="141">
        <v>0.57291666666666663</v>
      </c>
      <c r="F249" s="140" t="s">
        <v>1322</v>
      </c>
    </row>
    <row r="250" spans="1:6" ht="30">
      <c r="A250" s="138">
        <v>126</v>
      </c>
      <c r="B250" s="139">
        <v>45233</v>
      </c>
      <c r="C250" s="140" t="s">
        <v>22</v>
      </c>
      <c r="D250" s="140" t="s">
        <v>89</v>
      </c>
      <c r="E250" s="141">
        <v>0.57361111111111107</v>
      </c>
      <c r="F250" s="140" t="s">
        <v>1322</v>
      </c>
    </row>
    <row r="251" spans="1:6" ht="30">
      <c r="A251" s="138">
        <v>210</v>
      </c>
      <c r="B251" s="139">
        <v>45233</v>
      </c>
      <c r="C251" s="140" t="s">
        <v>22</v>
      </c>
      <c r="D251" s="140" t="s">
        <v>246</v>
      </c>
      <c r="E251" s="141">
        <v>0.57430555555555551</v>
      </c>
      <c r="F251" s="140" t="s">
        <v>1322</v>
      </c>
    </row>
    <row r="252" spans="1:6" ht="30">
      <c r="A252" s="138">
        <v>450</v>
      </c>
      <c r="B252" s="139">
        <v>45233</v>
      </c>
      <c r="C252" s="140" t="s">
        <v>22</v>
      </c>
      <c r="D252" s="140" t="s">
        <v>607</v>
      </c>
      <c r="E252" s="141">
        <v>0.57638888888888884</v>
      </c>
      <c r="F252" s="140" t="s">
        <v>1322</v>
      </c>
    </row>
    <row r="253" spans="1:6" ht="30">
      <c r="A253" s="138">
        <v>249</v>
      </c>
      <c r="B253" s="139">
        <v>45233</v>
      </c>
      <c r="C253" s="140" t="s">
        <v>22</v>
      </c>
      <c r="D253" s="140" t="s">
        <v>246</v>
      </c>
      <c r="E253" s="141">
        <v>0.57777777777777772</v>
      </c>
      <c r="F253" s="140" t="s">
        <v>1322</v>
      </c>
    </row>
    <row r="254" spans="1:6" ht="30">
      <c r="A254" s="138">
        <v>445</v>
      </c>
      <c r="B254" s="139">
        <v>45233</v>
      </c>
      <c r="C254" s="140" t="s">
        <v>22</v>
      </c>
      <c r="D254" s="140" t="s">
        <v>607</v>
      </c>
      <c r="E254" s="141">
        <v>0.57916666666666672</v>
      </c>
      <c r="F254" s="140" t="s">
        <v>1322</v>
      </c>
    </row>
    <row r="255" spans="1:6">
      <c r="A255" s="138">
        <v>802</v>
      </c>
      <c r="B255" s="139">
        <v>45233</v>
      </c>
      <c r="C255" s="140" t="s">
        <v>22</v>
      </c>
      <c r="D255" s="140" t="s">
        <v>23</v>
      </c>
      <c r="E255" s="141">
        <v>0.58888888888888891</v>
      </c>
      <c r="F255" s="140" t="s">
        <v>1322</v>
      </c>
    </row>
    <row r="256" spans="1:6" ht="30">
      <c r="A256" s="138">
        <v>427</v>
      </c>
      <c r="B256" s="139">
        <v>45233</v>
      </c>
      <c r="C256" s="140" t="s">
        <v>22</v>
      </c>
      <c r="D256" s="140" t="s">
        <v>607</v>
      </c>
      <c r="E256" s="141">
        <v>0.58888888888888891</v>
      </c>
      <c r="F256" s="140" t="s">
        <v>1322</v>
      </c>
    </row>
    <row r="257" spans="1:6" ht="30">
      <c r="A257" s="138">
        <v>422</v>
      </c>
      <c r="B257" s="139">
        <v>45233</v>
      </c>
      <c r="C257" s="140" t="s">
        <v>22</v>
      </c>
      <c r="D257" s="140" t="s">
        <v>607</v>
      </c>
      <c r="E257" s="141">
        <v>0.59652777777777777</v>
      </c>
      <c r="F257" s="140" t="s">
        <v>1322</v>
      </c>
    </row>
    <row r="258" spans="1:6" ht="30">
      <c r="A258" s="138">
        <v>738</v>
      </c>
      <c r="B258" s="139">
        <v>45233</v>
      </c>
      <c r="C258" s="140" t="s">
        <v>22</v>
      </c>
      <c r="D258" s="140" t="s">
        <v>873</v>
      </c>
      <c r="E258" s="141">
        <v>0.59930555555555554</v>
      </c>
      <c r="F258" s="140" t="s">
        <v>1322</v>
      </c>
    </row>
    <row r="259" spans="1:6" ht="30">
      <c r="A259" s="138">
        <v>717</v>
      </c>
      <c r="B259" s="139">
        <v>45233</v>
      </c>
      <c r="C259" s="140" t="s">
        <v>22</v>
      </c>
      <c r="D259" s="140" t="s">
        <v>873</v>
      </c>
      <c r="E259" s="141">
        <v>0.60069444444444442</v>
      </c>
      <c r="F259" s="140" t="s">
        <v>1322</v>
      </c>
    </row>
    <row r="260" spans="1:6" ht="30">
      <c r="A260" s="138">
        <v>815</v>
      </c>
      <c r="B260" s="139">
        <v>45233</v>
      </c>
      <c r="C260" s="140" t="s">
        <v>22</v>
      </c>
      <c r="D260" s="140" t="s">
        <v>435</v>
      </c>
      <c r="E260" s="141">
        <v>0.60555555555555551</v>
      </c>
      <c r="F260" s="140" t="s">
        <v>1322</v>
      </c>
    </row>
    <row r="261" spans="1:6" ht="30">
      <c r="A261" s="138">
        <v>811</v>
      </c>
      <c r="B261" s="139">
        <v>45233</v>
      </c>
      <c r="C261" s="140" t="s">
        <v>22</v>
      </c>
      <c r="D261" s="140" t="s">
        <v>435</v>
      </c>
      <c r="E261" s="141">
        <v>0.6069444444444444</v>
      </c>
      <c r="F261" s="140" t="s">
        <v>1322</v>
      </c>
    </row>
    <row r="262" spans="1:6">
      <c r="A262" s="138">
        <v>404</v>
      </c>
      <c r="B262" s="139">
        <v>45233</v>
      </c>
      <c r="C262" s="140" t="s">
        <v>22</v>
      </c>
      <c r="D262" s="140" t="s">
        <v>23</v>
      </c>
      <c r="E262" s="141">
        <v>0.61319444444444449</v>
      </c>
      <c r="F262" s="140" t="s">
        <v>1322</v>
      </c>
    </row>
    <row r="263" spans="1:6">
      <c r="A263" s="138">
        <v>3</v>
      </c>
      <c r="B263" s="139">
        <v>45240</v>
      </c>
      <c r="C263" s="140" t="s">
        <v>22</v>
      </c>
      <c r="D263" s="140" t="s">
        <v>23</v>
      </c>
      <c r="E263" s="141">
        <v>0.54305555555555551</v>
      </c>
      <c r="F263" s="140" t="s">
        <v>1321</v>
      </c>
    </row>
    <row r="264" spans="1:6" ht="30">
      <c r="A264" s="138">
        <v>450</v>
      </c>
      <c r="B264" s="139">
        <v>45240</v>
      </c>
      <c r="C264" s="140" t="s">
        <v>22</v>
      </c>
      <c r="D264" s="140" t="s">
        <v>607</v>
      </c>
      <c r="E264" s="141">
        <v>0.54374999999999996</v>
      </c>
      <c r="F264" s="140" t="s">
        <v>1321</v>
      </c>
    </row>
    <row r="265" spans="1:6" ht="30">
      <c r="A265" s="138">
        <v>451</v>
      </c>
      <c r="B265" s="139">
        <v>45240</v>
      </c>
      <c r="C265" s="140" t="s">
        <v>22</v>
      </c>
      <c r="D265" s="140" t="s">
        <v>607</v>
      </c>
      <c r="E265" s="141">
        <v>0.54374999999999996</v>
      </c>
      <c r="F265" s="140" t="s">
        <v>1321</v>
      </c>
    </row>
    <row r="266" spans="1:6" ht="30">
      <c r="A266" s="138">
        <v>610</v>
      </c>
      <c r="B266" s="139">
        <v>45240</v>
      </c>
      <c r="C266" s="140" t="s">
        <v>22</v>
      </c>
      <c r="D266" s="140" t="s">
        <v>822</v>
      </c>
      <c r="E266" s="141">
        <v>0.5444444444444444</v>
      </c>
      <c r="F266" s="140" t="s">
        <v>1321</v>
      </c>
    </row>
    <row r="267" spans="1:6" ht="30">
      <c r="A267" s="138">
        <v>417</v>
      </c>
      <c r="B267" s="139">
        <v>45240</v>
      </c>
      <c r="C267" s="140" t="s">
        <v>22</v>
      </c>
      <c r="D267" s="140" t="s">
        <v>607</v>
      </c>
      <c r="E267" s="141">
        <v>0.5444444444444444</v>
      </c>
      <c r="F267" s="140" t="s">
        <v>1321</v>
      </c>
    </row>
    <row r="268" spans="1:6" ht="30">
      <c r="A268" s="138">
        <v>418</v>
      </c>
      <c r="B268" s="139">
        <v>45240</v>
      </c>
      <c r="C268" s="140" t="s">
        <v>22</v>
      </c>
      <c r="D268" s="140" t="s">
        <v>607</v>
      </c>
      <c r="E268" s="141">
        <v>0.5444444444444444</v>
      </c>
      <c r="F268" s="140" t="s">
        <v>1321</v>
      </c>
    </row>
    <row r="269" spans="1:6" ht="30">
      <c r="A269" s="138">
        <v>846</v>
      </c>
      <c r="B269" s="139">
        <v>45240</v>
      </c>
      <c r="C269" s="140" t="s">
        <v>22</v>
      </c>
      <c r="D269" s="140" t="s">
        <v>435</v>
      </c>
      <c r="E269" s="141">
        <v>0.5444444444444444</v>
      </c>
      <c r="F269" s="140" t="s">
        <v>1321</v>
      </c>
    </row>
    <row r="270" spans="1:6" ht="30">
      <c r="A270" s="138">
        <v>342</v>
      </c>
      <c r="B270" s="139">
        <v>45240</v>
      </c>
      <c r="C270" s="140" t="s">
        <v>22</v>
      </c>
      <c r="D270" s="140" t="s">
        <v>447</v>
      </c>
      <c r="E270" s="141">
        <v>0.5444444444444444</v>
      </c>
      <c r="F270" s="140" t="s">
        <v>1321</v>
      </c>
    </row>
    <row r="271" spans="1:6" ht="30">
      <c r="A271" s="138">
        <v>612</v>
      </c>
      <c r="B271" s="139">
        <v>45240</v>
      </c>
      <c r="C271" s="140" t="s">
        <v>22</v>
      </c>
      <c r="D271" s="140" t="s">
        <v>822</v>
      </c>
      <c r="E271" s="141">
        <v>0.54513888888888884</v>
      </c>
      <c r="F271" s="140" t="s">
        <v>1321</v>
      </c>
    </row>
    <row r="272" spans="1:6">
      <c r="A272" s="138">
        <v>602</v>
      </c>
      <c r="B272" s="139">
        <v>45240</v>
      </c>
      <c r="C272" s="140" t="s">
        <v>22</v>
      </c>
      <c r="D272" s="140" t="s">
        <v>23</v>
      </c>
      <c r="E272" s="141">
        <v>0.54583333333333328</v>
      </c>
      <c r="F272" s="140" t="s">
        <v>1321</v>
      </c>
    </row>
    <row r="273" spans="1:6" ht="30">
      <c r="A273" s="138">
        <v>870</v>
      </c>
      <c r="B273" s="139">
        <v>45240</v>
      </c>
      <c r="C273" s="140" t="s">
        <v>22</v>
      </c>
      <c r="D273" s="140" t="s">
        <v>435</v>
      </c>
      <c r="E273" s="141">
        <v>0.54583333333333328</v>
      </c>
      <c r="F273" s="140" t="s">
        <v>1321</v>
      </c>
    </row>
    <row r="274" spans="1:6" ht="30">
      <c r="A274" s="138">
        <v>448</v>
      </c>
      <c r="B274" s="139">
        <v>45240</v>
      </c>
      <c r="C274" s="140" t="s">
        <v>22</v>
      </c>
      <c r="D274" s="140" t="s">
        <v>607</v>
      </c>
      <c r="E274" s="141">
        <v>0.54652777777777772</v>
      </c>
      <c r="F274" s="140" t="s">
        <v>1321</v>
      </c>
    </row>
    <row r="275" spans="1:6" ht="30">
      <c r="A275" s="138">
        <v>435</v>
      </c>
      <c r="B275" s="139">
        <v>45240</v>
      </c>
      <c r="C275" s="140" t="s">
        <v>22</v>
      </c>
      <c r="D275" s="140" t="s">
        <v>607</v>
      </c>
      <c r="E275" s="141">
        <v>0.54652777777777772</v>
      </c>
      <c r="F275" s="140" t="s">
        <v>1321</v>
      </c>
    </row>
    <row r="276" spans="1:6" ht="30">
      <c r="A276" s="138">
        <v>325</v>
      </c>
      <c r="B276" s="139">
        <v>45240</v>
      </c>
      <c r="C276" s="140" t="s">
        <v>22</v>
      </c>
      <c r="D276" s="140" t="s">
        <v>447</v>
      </c>
      <c r="E276" s="141">
        <v>0.54722222222222228</v>
      </c>
      <c r="F276" s="140" t="s">
        <v>1321</v>
      </c>
    </row>
    <row r="277" spans="1:6">
      <c r="A277" s="138">
        <v>203</v>
      </c>
      <c r="B277" s="139">
        <v>45240</v>
      </c>
      <c r="C277" s="140" t="s">
        <v>22</v>
      </c>
      <c r="D277" s="140" t="s">
        <v>23</v>
      </c>
      <c r="E277" s="141">
        <v>0.54722222222222228</v>
      </c>
      <c r="F277" s="140" t="s">
        <v>1321</v>
      </c>
    </row>
    <row r="278" spans="1:6" ht="30">
      <c r="A278" s="138">
        <v>737</v>
      </c>
      <c r="B278" s="139">
        <v>45240</v>
      </c>
      <c r="C278" s="140" t="s">
        <v>22</v>
      </c>
      <c r="D278" s="140" t="s">
        <v>873</v>
      </c>
      <c r="E278" s="141">
        <v>0.54791666666666672</v>
      </c>
      <c r="F278" s="140" t="s">
        <v>1321</v>
      </c>
    </row>
    <row r="279" spans="1:6" ht="30">
      <c r="A279" s="138">
        <v>745</v>
      </c>
      <c r="B279" s="139">
        <v>45240</v>
      </c>
      <c r="C279" s="140" t="s">
        <v>22</v>
      </c>
      <c r="D279" s="140" t="s">
        <v>873</v>
      </c>
      <c r="E279" s="141">
        <v>0.54791666666666672</v>
      </c>
      <c r="F279" s="140" t="s">
        <v>1321</v>
      </c>
    </row>
    <row r="280" spans="1:6" ht="30">
      <c r="A280" s="138">
        <v>826</v>
      </c>
      <c r="B280" s="139">
        <v>45240</v>
      </c>
      <c r="C280" s="140" t="s">
        <v>22</v>
      </c>
      <c r="D280" s="140" t="s">
        <v>435</v>
      </c>
      <c r="E280" s="141">
        <v>0.5493055555555556</v>
      </c>
      <c r="F280" s="140" t="s">
        <v>1321</v>
      </c>
    </row>
    <row r="281" spans="1:6" ht="30">
      <c r="A281" s="138">
        <v>845</v>
      </c>
      <c r="B281" s="139">
        <v>45240</v>
      </c>
      <c r="C281" s="140" t="s">
        <v>22</v>
      </c>
      <c r="D281" s="140" t="s">
        <v>435</v>
      </c>
      <c r="E281" s="141">
        <v>0.55000000000000004</v>
      </c>
      <c r="F281" s="140" t="s">
        <v>1321</v>
      </c>
    </row>
    <row r="282" spans="1:6" ht="30">
      <c r="A282" s="138">
        <v>123</v>
      </c>
      <c r="B282" s="139">
        <v>45240</v>
      </c>
      <c r="C282" s="140" t="s">
        <v>22</v>
      </c>
      <c r="D282" s="140" t="s">
        <v>89</v>
      </c>
      <c r="E282" s="141">
        <v>0.55069444444444449</v>
      </c>
      <c r="F282" s="140" t="s">
        <v>1321</v>
      </c>
    </row>
    <row r="283" spans="1:6" ht="30">
      <c r="A283" s="138">
        <v>338</v>
      </c>
      <c r="B283" s="139">
        <v>45240</v>
      </c>
      <c r="C283" s="140" t="s">
        <v>22</v>
      </c>
      <c r="D283" s="140" t="s">
        <v>447</v>
      </c>
      <c r="E283" s="141">
        <v>0.55069444444444449</v>
      </c>
      <c r="F283" s="140" t="s">
        <v>1321</v>
      </c>
    </row>
    <row r="284" spans="1:6" ht="30">
      <c r="A284" s="138">
        <v>850</v>
      </c>
      <c r="B284" s="139">
        <v>45240</v>
      </c>
      <c r="C284" s="140" t="s">
        <v>22</v>
      </c>
      <c r="D284" s="140" t="s">
        <v>435</v>
      </c>
      <c r="E284" s="141">
        <v>0.55138888888888893</v>
      </c>
      <c r="F284" s="140" t="s">
        <v>1321</v>
      </c>
    </row>
    <row r="285" spans="1:6" ht="30">
      <c r="A285" s="138">
        <v>883</v>
      </c>
      <c r="B285" s="139">
        <v>45240</v>
      </c>
      <c r="C285" s="140" t="s">
        <v>22</v>
      </c>
      <c r="D285" s="140" t="s">
        <v>435</v>
      </c>
      <c r="E285" s="141">
        <v>0.55208333333333337</v>
      </c>
      <c r="F285" s="140" t="s">
        <v>1321</v>
      </c>
    </row>
    <row r="286" spans="1:6" ht="30">
      <c r="A286" s="138">
        <v>116</v>
      </c>
      <c r="B286" s="139">
        <v>45240</v>
      </c>
      <c r="C286" s="140" t="s">
        <v>22</v>
      </c>
      <c r="D286" s="140" t="s">
        <v>89</v>
      </c>
      <c r="E286" s="141">
        <v>0.55277777777777781</v>
      </c>
      <c r="F286" s="140" t="s">
        <v>1321</v>
      </c>
    </row>
    <row r="287" spans="1:6" ht="30">
      <c r="A287" s="138">
        <v>878</v>
      </c>
      <c r="B287" s="139">
        <v>45240</v>
      </c>
      <c r="C287" s="140" t="s">
        <v>22</v>
      </c>
      <c r="D287" s="140" t="s">
        <v>435</v>
      </c>
      <c r="E287" s="141">
        <v>0.55277777777777781</v>
      </c>
      <c r="F287" s="140" t="s">
        <v>1321</v>
      </c>
    </row>
    <row r="288" spans="1:6">
      <c r="A288" s="138">
        <v>103</v>
      </c>
      <c r="B288" s="139">
        <v>45240</v>
      </c>
      <c r="C288" s="140" t="s">
        <v>22</v>
      </c>
      <c r="D288" s="140" t="s">
        <v>23</v>
      </c>
      <c r="E288" s="141">
        <v>0.55347222222222225</v>
      </c>
      <c r="F288" s="140" t="s">
        <v>1321</v>
      </c>
    </row>
    <row r="289" spans="1:6">
      <c r="A289" s="138">
        <v>803</v>
      </c>
      <c r="B289" s="139">
        <v>45240</v>
      </c>
      <c r="C289" s="140" t="s">
        <v>22</v>
      </c>
      <c r="D289" s="140" t="s">
        <v>23</v>
      </c>
      <c r="E289" s="141">
        <v>0.5541666666666667</v>
      </c>
      <c r="F289" s="140" t="s">
        <v>1321</v>
      </c>
    </row>
    <row r="290" spans="1:6">
      <c r="A290" s="138">
        <v>304</v>
      </c>
      <c r="B290" s="139">
        <v>45240</v>
      </c>
      <c r="C290" s="140" t="s">
        <v>22</v>
      </c>
      <c r="D290" s="140" t="s">
        <v>23</v>
      </c>
      <c r="E290" s="141">
        <v>0.55486111111111114</v>
      </c>
      <c r="F290" s="140" t="s">
        <v>1321</v>
      </c>
    </row>
    <row r="291" spans="1:6" ht="30">
      <c r="A291" s="138">
        <v>329</v>
      </c>
      <c r="B291" s="139">
        <v>45240</v>
      </c>
      <c r="C291" s="140" t="s">
        <v>22</v>
      </c>
      <c r="D291" s="140" t="s">
        <v>447</v>
      </c>
      <c r="E291" s="141">
        <v>0.55555555555555558</v>
      </c>
      <c r="F291" s="140" t="s">
        <v>1321</v>
      </c>
    </row>
    <row r="292" spans="1:6" ht="30">
      <c r="A292" s="138">
        <v>613</v>
      </c>
      <c r="B292" s="139">
        <v>45240</v>
      </c>
      <c r="C292" s="140" t="s">
        <v>22</v>
      </c>
      <c r="D292" s="140" t="s">
        <v>822</v>
      </c>
      <c r="E292" s="141">
        <v>0.55555555555555558</v>
      </c>
      <c r="F292" s="140" t="s">
        <v>1321</v>
      </c>
    </row>
    <row r="293" spans="1:6">
      <c r="A293" s="138">
        <v>5</v>
      </c>
      <c r="B293" s="139">
        <v>45240</v>
      </c>
      <c r="C293" s="140" t="s">
        <v>22</v>
      </c>
      <c r="D293" s="140" t="s">
        <v>23</v>
      </c>
      <c r="E293" s="141">
        <v>0.55555555555555558</v>
      </c>
      <c r="F293" s="140" t="s">
        <v>1321</v>
      </c>
    </row>
    <row r="294" spans="1:6">
      <c r="A294" s="138">
        <v>804</v>
      </c>
      <c r="B294" s="139">
        <v>45240</v>
      </c>
      <c r="C294" s="140" t="s">
        <v>22</v>
      </c>
      <c r="D294" s="140" t="s">
        <v>23</v>
      </c>
      <c r="E294" s="141">
        <v>0.55555555555555558</v>
      </c>
      <c r="F294" s="140" t="s">
        <v>1321</v>
      </c>
    </row>
    <row r="295" spans="1:6" ht="30">
      <c r="A295" s="138">
        <v>519</v>
      </c>
      <c r="B295" s="139">
        <v>45240</v>
      </c>
      <c r="C295" s="140" t="s">
        <v>22</v>
      </c>
      <c r="D295" s="140" t="s">
        <v>762</v>
      </c>
      <c r="E295" s="141">
        <v>0.55555555555555558</v>
      </c>
      <c r="F295" s="140" t="s">
        <v>1321</v>
      </c>
    </row>
    <row r="296" spans="1:6" ht="30">
      <c r="A296" s="138">
        <v>347</v>
      </c>
      <c r="B296" s="139">
        <v>45240</v>
      </c>
      <c r="C296" s="140" t="s">
        <v>22</v>
      </c>
      <c r="D296" s="140" t="s">
        <v>447</v>
      </c>
      <c r="E296" s="141">
        <v>0.55694444444444446</v>
      </c>
      <c r="F296" s="140" t="s">
        <v>1321</v>
      </c>
    </row>
    <row r="297" spans="1:6" ht="30">
      <c r="A297" s="138">
        <v>333</v>
      </c>
      <c r="B297" s="139">
        <v>45240</v>
      </c>
      <c r="C297" s="140" t="s">
        <v>22</v>
      </c>
      <c r="D297" s="140" t="s">
        <v>447</v>
      </c>
      <c r="E297" s="141">
        <v>0.55694444444444446</v>
      </c>
      <c r="F297" s="140" t="s">
        <v>1321</v>
      </c>
    </row>
    <row r="298" spans="1:6">
      <c r="A298" s="138">
        <v>503</v>
      </c>
      <c r="B298" s="139">
        <v>45240</v>
      </c>
      <c r="C298" s="140" t="s">
        <v>22</v>
      </c>
      <c r="D298" s="140" t="s">
        <v>23</v>
      </c>
      <c r="E298" s="141">
        <v>0.55763888888888891</v>
      </c>
      <c r="F298" s="140" t="s">
        <v>1321</v>
      </c>
    </row>
    <row r="299" spans="1:6" ht="30">
      <c r="A299" s="138">
        <v>323</v>
      </c>
      <c r="B299" s="139">
        <v>45240</v>
      </c>
      <c r="C299" s="140" t="s">
        <v>22</v>
      </c>
      <c r="D299" s="140" t="s">
        <v>447</v>
      </c>
      <c r="E299" s="141">
        <v>0.55763888888888891</v>
      </c>
      <c r="F299" s="140" t="s">
        <v>1321</v>
      </c>
    </row>
    <row r="300" spans="1:6" ht="30">
      <c r="A300" s="138">
        <v>856</v>
      </c>
      <c r="B300" s="139">
        <v>45240</v>
      </c>
      <c r="C300" s="140" t="s">
        <v>22</v>
      </c>
      <c r="D300" s="140" t="s">
        <v>435</v>
      </c>
      <c r="E300" s="141">
        <v>0.55763888888888891</v>
      </c>
      <c r="F300" s="140" t="s">
        <v>1321</v>
      </c>
    </row>
    <row r="301" spans="1:6">
      <c r="A301" s="138">
        <v>303</v>
      </c>
      <c r="B301" s="139">
        <v>45240</v>
      </c>
      <c r="C301" s="140" t="s">
        <v>22</v>
      </c>
      <c r="D301" s="140" t="s">
        <v>23</v>
      </c>
      <c r="E301" s="141">
        <v>0.55763888888888891</v>
      </c>
      <c r="F301" s="140" t="s">
        <v>1321</v>
      </c>
    </row>
    <row r="302" spans="1:6" ht="30">
      <c r="A302" s="138">
        <v>865</v>
      </c>
      <c r="B302" s="139">
        <v>45240</v>
      </c>
      <c r="C302" s="140" t="s">
        <v>22</v>
      </c>
      <c r="D302" s="140" t="s">
        <v>435</v>
      </c>
      <c r="E302" s="141">
        <v>0.55833333333333335</v>
      </c>
      <c r="F302" s="140" t="s">
        <v>1321</v>
      </c>
    </row>
    <row r="303" spans="1:6" ht="30">
      <c r="A303" s="138">
        <v>710</v>
      </c>
      <c r="B303" s="139">
        <v>45240</v>
      </c>
      <c r="C303" s="140" t="s">
        <v>22</v>
      </c>
      <c r="D303" s="140" t="s">
        <v>873</v>
      </c>
      <c r="E303" s="141">
        <v>0.55902777777777779</v>
      </c>
      <c r="F303" s="140" t="s">
        <v>1321</v>
      </c>
    </row>
    <row r="304" spans="1:6" ht="30">
      <c r="A304" s="138">
        <v>525</v>
      </c>
      <c r="B304" s="139">
        <v>45240</v>
      </c>
      <c r="C304" s="140" t="s">
        <v>22</v>
      </c>
      <c r="D304" s="140" t="s">
        <v>762</v>
      </c>
      <c r="E304" s="141">
        <v>0.56041666666666667</v>
      </c>
      <c r="F304" s="140" t="s">
        <v>1321</v>
      </c>
    </row>
    <row r="305" spans="1:6" ht="30">
      <c r="A305" s="138">
        <v>621</v>
      </c>
      <c r="B305" s="139">
        <v>45240</v>
      </c>
      <c r="C305" s="140" t="s">
        <v>22</v>
      </c>
      <c r="D305" s="140" t="s">
        <v>822</v>
      </c>
      <c r="E305" s="141">
        <v>0.56041666666666667</v>
      </c>
      <c r="F305" s="140" t="s">
        <v>1321</v>
      </c>
    </row>
    <row r="306" spans="1:6" ht="30">
      <c r="A306" s="138">
        <v>532</v>
      </c>
      <c r="B306" s="139">
        <v>45240</v>
      </c>
      <c r="C306" s="140" t="s">
        <v>22</v>
      </c>
      <c r="D306" s="140" t="s">
        <v>762</v>
      </c>
      <c r="E306" s="141">
        <v>0.56041666666666667</v>
      </c>
      <c r="F306" s="140" t="s">
        <v>1321</v>
      </c>
    </row>
    <row r="307" spans="1:6" ht="30">
      <c r="A307" s="138">
        <v>214</v>
      </c>
      <c r="B307" s="139">
        <v>45240</v>
      </c>
      <c r="C307" s="140" t="s">
        <v>22</v>
      </c>
      <c r="D307" s="140" t="s">
        <v>246</v>
      </c>
      <c r="E307" s="141">
        <v>0.56111111111111112</v>
      </c>
      <c r="F307" s="140" t="s">
        <v>1321</v>
      </c>
    </row>
    <row r="308" spans="1:6" ht="30">
      <c r="A308" s="138">
        <v>742</v>
      </c>
      <c r="B308" s="139">
        <v>45240</v>
      </c>
      <c r="C308" s="140" t="s">
        <v>22</v>
      </c>
      <c r="D308" s="140" t="s">
        <v>873</v>
      </c>
      <c r="E308" s="141">
        <v>0.56180555555555556</v>
      </c>
      <c r="F308" s="140" t="s">
        <v>1321</v>
      </c>
    </row>
    <row r="309" spans="1:6" ht="30">
      <c r="A309" s="138">
        <v>312</v>
      </c>
      <c r="B309" s="139">
        <v>45240</v>
      </c>
      <c r="C309" s="140" t="s">
        <v>22</v>
      </c>
      <c r="D309" s="140" t="s">
        <v>447</v>
      </c>
      <c r="E309" s="141">
        <v>0.56180555555555556</v>
      </c>
      <c r="F309" s="140" t="s">
        <v>1321</v>
      </c>
    </row>
    <row r="310" spans="1:6" ht="30">
      <c r="A310" s="138">
        <v>721</v>
      </c>
      <c r="B310" s="139">
        <v>45240</v>
      </c>
      <c r="C310" s="140" t="s">
        <v>22</v>
      </c>
      <c r="D310" s="140" t="s">
        <v>873</v>
      </c>
      <c r="E310" s="141">
        <v>0.5625</v>
      </c>
      <c r="F310" s="140" t="s">
        <v>1321</v>
      </c>
    </row>
    <row r="311" spans="1:6" ht="30">
      <c r="A311" s="138">
        <v>445</v>
      </c>
      <c r="B311" s="139">
        <v>45240</v>
      </c>
      <c r="C311" s="140" t="s">
        <v>22</v>
      </c>
      <c r="D311" s="140" t="s">
        <v>607</v>
      </c>
      <c r="E311" s="141">
        <v>0.56319444444444444</v>
      </c>
      <c r="F311" s="140" t="s">
        <v>1322</v>
      </c>
    </row>
    <row r="312" spans="1:6" ht="30">
      <c r="A312" s="138">
        <v>715</v>
      </c>
      <c r="B312" s="139">
        <v>45240</v>
      </c>
      <c r="C312" s="140" t="s">
        <v>22</v>
      </c>
      <c r="D312" s="140" t="s">
        <v>873</v>
      </c>
      <c r="E312" s="141">
        <v>0.56388888888888888</v>
      </c>
      <c r="F312" s="140" t="s">
        <v>1322</v>
      </c>
    </row>
    <row r="313" spans="1:6" ht="30">
      <c r="A313" s="138">
        <v>250</v>
      </c>
      <c r="B313" s="139">
        <v>45240</v>
      </c>
      <c r="C313" s="140" t="s">
        <v>22</v>
      </c>
      <c r="D313" s="140" t="s">
        <v>246</v>
      </c>
      <c r="E313" s="141">
        <v>0.56458333333333333</v>
      </c>
      <c r="F313" s="140" t="s">
        <v>1322</v>
      </c>
    </row>
    <row r="314" spans="1:6" ht="30">
      <c r="A314" s="138">
        <v>727</v>
      </c>
      <c r="B314" s="139">
        <v>45240</v>
      </c>
      <c r="C314" s="140" t="s">
        <v>22</v>
      </c>
      <c r="D314" s="140" t="s">
        <v>873</v>
      </c>
      <c r="E314" s="141">
        <v>0.56597222222222221</v>
      </c>
      <c r="F314" s="140" t="s">
        <v>1322</v>
      </c>
    </row>
    <row r="315" spans="1:6" ht="30">
      <c r="A315" s="138">
        <v>848</v>
      </c>
      <c r="B315" s="139">
        <v>45240</v>
      </c>
      <c r="C315" s="140" t="s">
        <v>22</v>
      </c>
      <c r="D315" s="140" t="s">
        <v>435</v>
      </c>
      <c r="E315" s="141">
        <v>0.56666666666666665</v>
      </c>
      <c r="F315" s="140" t="s">
        <v>1322</v>
      </c>
    </row>
    <row r="316" spans="1:6" ht="30">
      <c r="A316" s="138">
        <v>127</v>
      </c>
      <c r="B316" s="139">
        <v>45240</v>
      </c>
      <c r="C316" s="140" t="s">
        <v>22</v>
      </c>
      <c r="D316" s="140" t="s">
        <v>89</v>
      </c>
      <c r="E316" s="141">
        <v>0.56666666666666665</v>
      </c>
      <c r="F316" s="140" t="s">
        <v>1322</v>
      </c>
    </row>
    <row r="317" spans="1:6" ht="30">
      <c r="A317" s="138">
        <v>842</v>
      </c>
      <c r="B317" s="139">
        <v>45240</v>
      </c>
      <c r="C317" s="140" t="s">
        <v>22</v>
      </c>
      <c r="D317" s="140" t="s">
        <v>435</v>
      </c>
      <c r="E317" s="141">
        <v>0.56736111111111109</v>
      </c>
      <c r="F317" s="140" t="s">
        <v>1322</v>
      </c>
    </row>
    <row r="318" spans="1:6" ht="30">
      <c r="A318" s="138">
        <v>866</v>
      </c>
      <c r="B318" s="139">
        <v>45240</v>
      </c>
      <c r="C318" s="140" t="s">
        <v>22</v>
      </c>
      <c r="D318" s="140" t="s">
        <v>435</v>
      </c>
      <c r="E318" s="141">
        <v>0.56736111111111109</v>
      </c>
      <c r="F318" s="140" t="s">
        <v>1322</v>
      </c>
    </row>
    <row r="319" spans="1:6" ht="30">
      <c r="A319" s="138">
        <v>838</v>
      </c>
      <c r="B319" s="139">
        <v>45240</v>
      </c>
      <c r="C319" s="140" t="s">
        <v>22</v>
      </c>
      <c r="D319" s="140" t="s">
        <v>435</v>
      </c>
      <c r="E319" s="141">
        <v>0.56736111111111109</v>
      </c>
      <c r="F319" s="140" t="s">
        <v>1322</v>
      </c>
    </row>
    <row r="320" spans="1:6" ht="30">
      <c r="A320" s="138">
        <v>337</v>
      </c>
      <c r="B320" s="139">
        <v>45240</v>
      </c>
      <c r="C320" s="140" t="s">
        <v>22</v>
      </c>
      <c r="D320" s="140" t="s">
        <v>447</v>
      </c>
      <c r="E320" s="141">
        <v>0.56805555555555554</v>
      </c>
      <c r="F320" s="140" t="s">
        <v>1322</v>
      </c>
    </row>
    <row r="321" spans="1:6" ht="30">
      <c r="A321" s="138">
        <v>346</v>
      </c>
      <c r="B321" s="139">
        <v>45240</v>
      </c>
      <c r="C321" s="140" t="s">
        <v>22</v>
      </c>
      <c r="D321" s="140" t="s">
        <v>447</v>
      </c>
      <c r="E321" s="141">
        <v>0.56805555555555554</v>
      </c>
      <c r="F321" s="140" t="s">
        <v>1322</v>
      </c>
    </row>
    <row r="322" spans="1:6" ht="30">
      <c r="A322" s="138">
        <v>334</v>
      </c>
      <c r="B322" s="139">
        <v>45240</v>
      </c>
      <c r="C322" s="140" t="s">
        <v>22</v>
      </c>
      <c r="D322" s="140" t="s">
        <v>447</v>
      </c>
      <c r="E322" s="141">
        <v>0.56874999999999998</v>
      </c>
      <c r="F322" s="140" t="s">
        <v>1322</v>
      </c>
    </row>
    <row r="323" spans="1:6" ht="30">
      <c r="A323" s="138">
        <v>225</v>
      </c>
      <c r="B323" s="139">
        <v>45240</v>
      </c>
      <c r="C323" s="140" t="s">
        <v>22</v>
      </c>
      <c r="D323" s="140" t="s">
        <v>246</v>
      </c>
      <c r="E323" s="141">
        <v>0.56944444444444442</v>
      </c>
      <c r="F323" s="140" t="s">
        <v>1322</v>
      </c>
    </row>
    <row r="324" spans="1:6" ht="30">
      <c r="A324" s="138">
        <v>138</v>
      </c>
      <c r="B324" s="139">
        <v>45240</v>
      </c>
      <c r="C324" s="140" t="s">
        <v>22</v>
      </c>
      <c r="D324" s="140" t="s">
        <v>89</v>
      </c>
      <c r="E324" s="141">
        <v>0.56944444444444442</v>
      </c>
      <c r="F324" s="140" t="s">
        <v>1322</v>
      </c>
    </row>
    <row r="325" spans="1:6">
      <c r="A325" s="138">
        <v>403</v>
      </c>
      <c r="B325" s="139">
        <v>45240</v>
      </c>
      <c r="C325" s="140" t="s">
        <v>22</v>
      </c>
      <c r="D325" s="140" t="s">
        <v>23</v>
      </c>
      <c r="E325" s="141">
        <v>0.57013888888888886</v>
      </c>
      <c r="F325" s="140" t="s">
        <v>1322</v>
      </c>
    </row>
    <row r="326" spans="1:6" ht="30">
      <c r="A326" s="138">
        <v>717</v>
      </c>
      <c r="B326" s="139">
        <v>45240</v>
      </c>
      <c r="C326" s="140" t="s">
        <v>22</v>
      </c>
      <c r="D326" s="140" t="s">
        <v>873</v>
      </c>
      <c r="E326" s="141">
        <v>0.5708333333333333</v>
      </c>
      <c r="F326" s="140" t="s">
        <v>1322</v>
      </c>
    </row>
    <row r="327" spans="1:6" ht="30">
      <c r="A327" s="138">
        <v>738</v>
      </c>
      <c r="B327" s="139">
        <v>45240</v>
      </c>
      <c r="C327" s="140" t="s">
        <v>22</v>
      </c>
      <c r="D327" s="140" t="s">
        <v>873</v>
      </c>
      <c r="E327" s="141">
        <v>0.5708333333333333</v>
      </c>
      <c r="F327" s="140" t="s">
        <v>1322</v>
      </c>
    </row>
    <row r="328" spans="1:6" ht="30">
      <c r="A328" s="138">
        <v>817</v>
      </c>
      <c r="B328" s="139">
        <v>45240</v>
      </c>
      <c r="C328" s="140" t="s">
        <v>22</v>
      </c>
      <c r="D328" s="140" t="s">
        <v>435</v>
      </c>
      <c r="E328" s="141">
        <v>0.57152777777777775</v>
      </c>
      <c r="F328" s="140" t="s">
        <v>1322</v>
      </c>
    </row>
    <row r="329" spans="1:6" ht="30">
      <c r="A329" s="138">
        <v>746</v>
      </c>
      <c r="B329" s="139">
        <v>45240</v>
      </c>
      <c r="C329" s="140" t="s">
        <v>22</v>
      </c>
      <c r="D329" s="140" t="s">
        <v>873</v>
      </c>
      <c r="E329" s="141">
        <v>0.57291666666666663</v>
      </c>
      <c r="F329" s="140" t="s">
        <v>1322</v>
      </c>
    </row>
    <row r="330" spans="1:6" ht="30">
      <c r="A330" s="138">
        <v>874</v>
      </c>
      <c r="B330" s="139">
        <v>45240</v>
      </c>
      <c r="C330" s="140" t="s">
        <v>22</v>
      </c>
      <c r="D330" s="140" t="s">
        <v>435</v>
      </c>
      <c r="E330" s="141">
        <v>0.57361111111111107</v>
      </c>
      <c r="F330" s="140" t="s">
        <v>1322</v>
      </c>
    </row>
    <row r="331" spans="1:6" ht="30">
      <c r="A331" s="138">
        <v>873</v>
      </c>
      <c r="B331" s="139">
        <v>45240</v>
      </c>
      <c r="C331" s="140" t="s">
        <v>22</v>
      </c>
      <c r="D331" s="140" t="s">
        <v>435</v>
      </c>
      <c r="E331" s="141">
        <v>0.57361111111111107</v>
      </c>
      <c r="F331" s="140" t="s">
        <v>1322</v>
      </c>
    </row>
    <row r="332" spans="1:6" ht="30">
      <c r="A332" s="138">
        <v>740</v>
      </c>
      <c r="B332" s="139">
        <v>45240</v>
      </c>
      <c r="C332" s="140" t="s">
        <v>22</v>
      </c>
      <c r="D332" s="140" t="s">
        <v>873</v>
      </c>
      <c r="E332" s="141">
        <v>0.57361111111111107</v>
      </c>
      <c r="F332" s="140" t="s">
        <v>1322</v>
      </c>
    </row>
    <row r="333" spans="1:6" ht="30">
      <c r="A333" s="138">
        <v>867</v>
      </c>
      <c r="B333" s="139">
        <v>45240</v>
      </c>
      <c r="C333" s="140" t="s">
        <v>22</v>
      </c>
      <c r="D333" s="140" t="s">
        <v>435</v>
      </c>
      <c r="E333" s="141">
        <v>0.57430555555555551</v>
      </c>
      <c r="F333" s="140" t="s">
        <v>1322</v>
      </c>
    </row>
    <row r="334" spans="1:6" ht="30">
      <c r="A334" s="138">
        <v>818</v>
      </c>
      <c r="B334" s="139">
        <v>45240</v>
      </c>
      <c r="C334" s="140" t="s">
        <v>22</v>
      </c>
      <c r="D334" s="140" t="s">
        <v>435</v>
      </c>
      <c r="E334" s="141">
        <v>0.57430555555555551</v>
      </c>
      <c r="F334" s="140" t="s">
        <v>1322</v>
      </c>
    </row>
    <row r="335" spans="1:6" ht="30">
      <c r="A335" s="138">
        <v>210</v>
      </c>
      <c r="B335" s="139">
        <v>45240</v>
      </c>
      <c r="C335" s="140" t="s">
        <v>22</v>
      </c>
      <c r="D335" s="140" t="s">
        <v>246</v>
      </c>
      <c r="E335" s="141">
        <v>0.57499999999999996</v>
      </c>
      <c r="F335" s="140" t="s">
        <v>1322</v>
      </c>
    </row>
    <row r="336" spans="1:6" ht="30">
      <c r="A336" s="138">
        <v>836</v>
      </c>
      <c r="B336" s="139">
        <v>45240</v>
      </c>
      <c r="C336" s="140" t="s">
        <v>22</v>
      </c>
      <c r="D336" s="140" t="s">
        <v>435</v>
      </c>
      <c r="E336" s="141">
        <v>0.57708333333333328</v>
      </c>
      <c r="F336" s="140" t="s">
        <v>1322</v>
      </c>
    </row>
    <row r="337" spans="1:6" ht="30">
      <c r="A337" s="138">
        <v>879</v>
      </c>
      <c r="B337" s="139">
        <v>45240</v>
      </c>
      <c r="C337" s="140" t="s">
        <v>22</v>
      </c>
      <c r="D337" s="140" t="s">
        <v>435</v>
      </c>
      <c r="E337" s="141">
        <v>0.57847222222222228</v>
      </c>
      <c r="F337" s="140" t="s">
        <v>1322</v>
      </c>
    </row>
    <row r="338" spans="1:6" ht="30">
      <c r="A338" s="138">
        <v>819</v>
      </c>
      <c r="B338" s="139">
        <v>45240</v>
      </c>
      <c r="C338" s="140" t="s">
        <v>22</v>
      </c>
      <c r="D338" s="140" t="s">
        <v>435</v>
      </c>
      <c r="E338" s="141">
        <v>0.58333333333333337</v>
      </c>
      <c r="F338" s="140" t="s">
        <v>1322</v>
      </c>
    </row>
    <row r="339" spans="1:6" ht="30">
      <c r="A339" s="138">
        <v>251</v>
      </c>
      <c r="B339" s="139">
        <v>45240</v>
      </c>
      <c r="C339" s="140" t="s">
        <v>22</v>
      </c>
      <c r="D339" s="140" t="s">
        <v>246</v>
      </c>
      <c r="E339" s="141">
        <v>0.5854166666666667</v>
      </c>
      <c r="F339" s="140" t="s">
        <v>1322</v>
      </c>
    </row>
    <row r="340" spans="1:6" ht="30">
      <c r="A340" s="138">
        <v>739</v>
      </c>
      <c r="B340" s="139">
        <v>45240</v>
      </c>
      <c r="C340" s="140" t="s">
        <v>22</v>
      </c>
      <c r="D340" s="140" t="s">
        <v>873</v>
      </c>
      <c r="E340" s="141">
        <v>0.59583333333333333</v>
      </c>
      <c r="F340" s="140" t="s">
        <v>1322</v>
      </c>
    </row>
    <row r="341" spans="1:6" ht="30">
      <c r="A341" s="138">
        <v>350</v>
      </c>
      <c r="B341" s="139">
        <v>45240</v>
      </c>
      <c r="C341" s="140" t="s">
        <v>22</v>
      </c>
      <c r="D341" s="140" t="s">
        <v>447</v>
      </c>
      <c r="E341" s="141">
        <v>0.6020833333333333</v>
      </c>
      <c r="F341" s="140" t="s">
        <v>1322</v>
      </c>
    </row>
    <row r="342" spans="1:6" ht="30">
      <c r="A342" s="138">
        <v>348</v>
      </c>
      <c r="B342" s="139">
        <v>45240</v>
      </c>
      <c r="C342" s="140" t="s">
        <v>22</v>
      </c>
      <c r="D342" s="140" t="s">
        <v>447</v>
      </c>
      <c r="E342" s="141">
        <v>0.60277777777777775</v>
      </c>
      <c r="F342" s="140" t="s">
        <v>1322</v>
      </c>
    </row>
    <row r="343" spans="1:6">
      <c r="A343" s="138">
        <v>702</v>
      </c>
      <c r="B343" s="139">
        <v>45240</v>
      </c>
      <c r="C343" s="140" t="s">
        <v>22</v>
      </c>
      <c r="D343" s="140" t="s">
        <v>23</v>
      </c>
      <c r="E343" s="141">
        <v>0.60555555555555551</v>
      </c>
      <c r="F343" s="140" t="s">
        <v>1322</v>
      </c>
    </row>
    <row r="344" spans="1:6" ht="30">
      <c r="A344" s="138">
        <v>438</v>
      </c>
      <c r="B344" s="139">
        <v>45240</v>
      </c>
      <c r="C344" s="140" t="s">
        <v>22</v>
      </c>
      <c r="D344" s="140" t="s">
        <v>607</v>
      </c>
      <c r="E344" s="141">
        <v>0.61388888888888893</v>
      </c>
      <c r="F344" s="140" t="s">
        <v>1322</v>
      </c>
    </row>
    <row r="345" spans="1:6">
      <c r="A345" s="138">
        <v>802</v>
      </c>
      <c r="B345" s="139">
        <v>45240</v>
      </c>
      <c r="C345" s="140" t="s">
        <v>22</v>
      </c>
      <c r="D345" s="140" t="s">
        <v>23</v>
      </c>
      <c r="E345" s="141">
        <v>0.6166666666666667</v>
      </c>
      <c r="F345" s="140" t="s">
        <v>1322</v>
      </c>
    </row>
    <row r="346" spans="1:6">
      <c r="A346" s="138">
        <v>404</v>
      </c>
      <c r="B346" s="139">
        <v>45240</v>
      </c>
      <c r="C346" s="140" t="s">
        <v>22</v>
      </c>
      <c r="D346" s="140" t="s">
        <v>23</v>
      </c>
      <c r="E346" s="141">
        <v>0.62013888888888891</v>
      </c>
      <c r="F346" s="140" t="s">
        <v>1321</v>
      </c>
    </row>
    <row r="347" spans="1:6" ht="30">
      <c r="A347" s="138">
        <v>444</v>
      </c>
      <c r="B347" s="139">
        <v>45247</v>
      </c>
      <c r="C347" s="140" t="s">
        <v>22</v>
      </c>
      <c r="D347" s="140" t="s">
        <v>607</v>
      </c>
      <c r="E347" s="141">
        <v>0.54791666666666672</v>
      </c>
      <c r="F347" s="140" t="s">
        <v>1322</v>
      </c>
    </row>
    <row r="348" spans="1:6" ht="30">
      <c r="A348" s="138">
        <v>333</v>
      </c>
      <c r="B348" s="139">
        <v>45247</v>
      </c>
      <c r="C348" s="140" t="s">
        <v>22</v>
      </c>
      <c r="D348" s="140" t="s">
        <v>447</v>
      </c>
      <c r="E348" s="141">
        <v>0.54791666666666672</v>
      </c>
      <c r="F348" s="140" t="s">
        <v>1321</v>
      </c>
    </row>
    <row r="349" spans="1:6" ht="30">
      <c r="A349" s="138">
        <v>236</v>
      </c>
      <c r="B349" s="139">
        <v>45247</v>
      </c>
      <c r="C349" s="140" t="s">
        <v>22</v>
      </c>
      <c r="D349" s="140" t="s">
        <v>246</v>
      </c>
      <c r="E349" s="141">
        <v>0.55277777777777781</v>
      </c>
      <c r="F349" s="140" t="s">
        <v>1321</v>
      </c>
    </row>
    <row r="350" spans="1:6" ht="30">
      <c r="A350" s="138">
        <v>211</v>
      </c>
      <c r="B350" s="139">
        <v>45247</v>
      </c>
      <c r="C350" s="140" t="s">
        <v>22</v>
      </c>
      <c r="D350" s="140" t="s">
        <v>246</v>
      </c>
      <c r="E350" s="141">
        <v>0.55347222222222225</v>
      </c>
      <c r="F350" s="140" t="s">
        <v>1321</v>
      </c>
    </row>
    <row r="351" spans="1:6" ht="30">
      <c r="A351" s="138">
        <v>115</v>
      </c>
      <c r="B351" s="139">
        <v>45247</v>
      </c>
      <c r="C351" s="140" t="s">
        <v>22</v>
      </c>
      <c r="D351" s="140" t="s">
        <v>89</v>
      </c>
      <c r="E351" s="141">
        <v>0.55347222222222225</v>
      </c>
      <c r="F351" s="140" t="s">
        <v>1321</v>
      </c>
    </row>
    <row r="352" spans="1:6" ht="30">
      <c r="A352" s="138">
        <v>849</v>
      </c>
      <c r="B352" s="139">
        <v>45247</v>
      </c>
      <c r="C352" s="140" t="s">
        <v>22</v>
      </c>
      <c r="D352" s="140" t="s">
        <v>435</v>
      </c>
      <c r="E352" s="141">
        <v>0.55486111111111114</v>
      </c>
      <c r="F352" s="140" t="s">
        <v>1321</v>
      </c>
    </row>
    <row r="353" spans="1:6" ht="30">
      <c r="A353" s="138">
        <v>718</v>
      </c>
      <c r="B353" s="139">
        <v>45247</v>
      </c>
      <c r="C353" s="140" t="s">
        <v>22</v>
      </c>
      <c r="D353" s="140" t="s">
        <v>873</v>
      </c>
      <c r="E353" s="141">
        <v>0.56111111111111112</v>
      </c>
      <c r="F353" s="140" t="s">
        <v>1322</v>
      </c>
    </row>
    <row r="354" spans="1:6" ht="30">
      <c r="A354" s="138">
        <v>855</v>
      </c>
      <c r="B354" s="139">
        <v>45247</v>
      </c>
      <c r="C354" s="140" t="s">
        <v>22</v>
      </c>
      <c r="D354" s="140" t="s">
        <v>435</v>
      </c>
      <c r="E354" s="141">
        <v>0.56111111111111112</v>
      </c>
      <c r="F354" s="140" t="s">
        <v>1322</v>
      </c>
    </row>
    <row r="355" spans="1:6" ht="30">
      <c r="A355" s="138">
        <v>611</v>
      </c>
      <c r="B355" s="139">
        <v>45247</v>
      </c>
      <c r="C355" s="140" t="s">
        <v>22</v>
      </c>
      <c r="D355" s="140" t="s">
        <v>822</v>
      </c>
      <c r="E355" s="141">
        <v>0.56180555555555556</v>
      </c>
      <c r="F355" s="140" t="s">
        <v>1322</v>
      </c>
    </row>
    <row r="356" spans="1:6" ht="30">
      <c r="A356" s="138">
        <v>845</v>
      </c>
      <c r="B356" s="139">
        <v>45247</v>
      </c>
      <c r="C356" s="140" t="s">
        <v>22</v>
      </c>
      <c r="D356" s="140" t="s">
        <v>435</v>
      </c>
      <c r="E356" s="141">
        <v>0.5625</v>
      </c>
      <c r="F356" s="140" t="s">
        <v>1322</v>
      </c>
    </row>
    <row r="357" spans="1:6" ht="30">
      <c r="A357" s="138">
        <v>621</v>
      </c>
      <c r="B357" s="139">
        <v>45247</v>
      </c>
      <c r="C357" s="140" t="s">
        <v>22</v>
      </c>
      <c r="D357" s="140" t="s">
        <v>822</v>
      </c>
      <c r="E357" s="141">
        <v>0.56319444444444444</v>
      </c>
      <c r="F357" s="140" t="s">
        <v>1322</v>
      </c>
    </row>
    <row r="358" spans="1:6" ht="30">
      <c r="A358" s="138">
        <v>865</v>
      </c>
      <c r="B358" s="139">
        <v>45247</v>
      </c>
      <c r="C358" s="140" t="s">
        <v>22</v>
      </c>
      <c r="D358" s="140" t="s">
        <v>435</v>
      </c>
      <c r="E358" s="141">
        <v>0.56319444444444444</v>
      </c>
      <c r="F358" s="140" t="s">
        <v>1322</v>
      </c>
    </row>
    <row r="359" spans="1:6" ht="30">
      <c r="A359" s="138">
        <v>341</v>
      </c>
      <c r="B359" s="139">
        <v>45247</v>
      </c>
      <c r="C359" s="140" t="s">
        <v>22</v>
      </c>
      <c r="D359" s="140" t="s">
        <v>447</v>
      </c>
      <c r="E359" s="141">
        <v>0.56319444444444444</v>
      </c>
      <c r="F359" s="140" t="s">
        <v>1322</v>
      </c>
    </row>
    <row r="360" spans="1:6" ht="30">
      <c r="A360" s="138">
        <v>445</v>
      </c>
      <c r="B360" s="139">
        <v>45247</v>
      </c>
      <c r="C360" s="140" t="s">
        <v>22</v>
      </c>
      <c r="D360" s="140" t="s">
        <v>607</v>
      </c>
      <c r="E360" s="141">
        <v>0.56319444444444444</v>
      </c>
      <c r="F360" s="140" t="s">
        <v>1322</v>
      </c>
    </row>
    <row r="361" spans="1:6" ht="30">
      <c r="A361" s="138">
        <v>234</v>
      </c>
      <c r="B361" s="139">
        <v>45247</v>
      </c>
      <c r="C361" s="140" t="s">
        <v>22</v>
      </c>
      <c r="D361" s="140" t="s">
        <v>246</v>
      </c>
      <c r="E361" s="141">
        <v>0.56388888888888888</v>
      </c>
      <c r="F361" s="140" t="s">
        <v>1322</v>
      </c>
    </row>
    <row r="362" spans="1:6" ht="30">
      <c r="A362" s="138">
        <v>229</v>
      </c>
      <c r="B362" s="139">
        <v>45247</v>
      </c>
      <c r="C362" s="140" t="s">
        <v>22</v>
      </c>
      <c r="D362" s="140" t="s">
        <v>246</v>
      </c>
      <c r="E362" s="141">
        <v>0.56458333333333333</v>
      </c>
      <c r="F362" s="140" t="s">
        <v>1322</v>
      </c>
    </row>
    <row r="363" spans="1:6">
      <c r="A363" s="138">
        <v>804</v>
      </c>
      <c r="B363" s="139">
        <v>45247</v>
      </c>
      <c r="C363" s="140" t="s">
        <v>22</v>
      </c>
      <c r="D363" s="140" t="s">
        <v>23</v>
      </c>
      <c r="E363" s="141">
        <v>0.56527777777777777</v>
      </c>
      <c r="F363" s="140" t="s">
        <v>1322</v>
      </c>
    </row>
    <row r="364" spans="1:6">
      <c r="A364" s="138">
        <v>5</v>
      </c>
      <c r="B364" s="139">
        <v>45247</v>
      </c>
      <c r="C364" s="140" t="s">
        <v>22</v>
      </c>
      <c r="D364" s="140" t="s">
        <v>23</v>
      </c>
      <c r="E364" s="141">
        <v>0.56527777777777777</v>
      </c>
      <c r="F364" s="140" t="s">
        <v>1322</v>
      </c>
    </row>
    <row r="365" spans="1:6">
      <c r="A365" s="138">
        <v>1</v>
      </c>
      <c r="B365" s="139">
        <v>45247</v>
      </c>
      <c r="C365" s="140" t="s">
        <v>22</v>
      </c>
      <c r="D365" s="140" t="s">
        <v>23</v>
      </c>
      <c r="E365" s="141">
        <v>0.95972222222222225</v>
      </c>
      <c r="F365" s="140" t="s">
        <v>1322</v>
      </c>
    </row>
    <row r="366" spans="1:6" ht="30">
      <c r="A366" s="138">
        <v>836</v>
      </c>
      <c r="B366" s="139">
        <v>45254</v>
      </c>
      <c r="C366" s="140" t="s">
        <v>22</v>
      </c>
      <c r="D366" s="140" t="s">
        <v>435</v>
      </c>
      <c r="E366" s="141">
        <v>8.4722222222222227E-2</v>
      </c>
      <c r="F366" s="140" t="s">
        <v>1321</v>
      </c>
    </row>
    <row r="367" spans="1:6" ht="30">
      <c r="A367" s="138">
        <v>888</v>
      </c>
      <c r="B367" s="139">
        <v>45254</v>
      </c>
      <c r="C367" s="140" t="s">
        <v>22</v>
      </c>
      <c r="D367" s="140" t="s">
        <v>435</v>
      </c>
      <c r="E367" s="141">
        <v>0.14097222222222222</v>
      </c>
      <c r="F367" s="140" t="s">
        <v>1321</v>
      </c>
    </row>
    <row r="368" spans="1:6" ht="30">
      <c r="A368" s="138">
        <v>890</v>
      </c>
      <c r="B368" s="139">
        <v>45254</v>
      </c>
      <c r="C368" s="140" t="s">
        <v>22</v>
      </c>
      <c r="D368" s="140" t="s">
        <v>435</v>
      </c>
      <c r="E368" s="141">
        <v>0.14374999999999999</v>
      </c>
      <c r="F368" s="140" t="s">
        <v>1321</v>
      </c>
    </row>
    <row r="369" spans="1:6" ht="30">
      <c r="A369" s="138">
        <v>894</v>
      </c>
      <c r="B369" s="139">
        <v>45254</v>
      </c>
      <c r="C369" s="140" t="s">
        <v>22</v>
      </c>
      <c r="D369" s="140" t="s">
        <v>435</v>
      </c>
      <c r="E369" s="141">
        <v>0.14722222222222223</v>
      </c>
      <c r="F369" s="140" t="s">
        <v>1321</v>
      </c>
    </row>
    <row r="370" spans="1:6">
      <c r="A370" s="138">
        <v>3</v>
      </c>
      <c r="B370" s="139">
        <v>45254</v>
      </c>
      <c r="C370" s="140" t="s">
        <v>22</v>
      </c>
      <c r="D370" s="140" t="s">
        <v>23</v>
      </c>
      <c r="E370" s="141">
        <v>0.52708333333333335</v>
      </c>
      <c r="F370" s="140" t="s">
        <v>1321</v>
      </c>
    </row>
    <row r="371" spans="1:6" ht="30">
      <c r="A371" s="138">
        <v>141</v>
      </c>
      <c r="B371" s="139">
        <v>45254</v>
      </c>
      <c r="C371" s="140" t="s">
        <v>22</v>
      </c>
      <c r="D371" s="140" t="s">
        <v>89</v>
      </c>
      <c r="E371" s="141">
        <v>0.53125</v>
      </c>
      <c r="F371" s="140" t="s">
        <v>1321</v>
      </c>
    </row>
    <row r="372" spans="1:6">
      <c r="A372" s="138">
        <v>1</v>
      </c>
      <c r="B372" s="139">
        <v>45254</v>
      </c>
      <c r="C372" s="140" t="s">
        <v>22</v>
      </c>
      <c r="D372" s="140" t="s">
        <v>23</v>
      </c>
      <c r="E372" s="141">
        <v>0.53194444444444444</v>
      </c>
      <c r="F372" s="140" t="s">
        <v>1321</v>
      </c>
    </row>
    <row r="373" spans="1:6">
      <c r="A373" s="138">
        <v>203</v>
      </c>
      <c r="B373" s="139">
        <v>45254</v>
      </c>
      <c r="C373" s="140" t="s">
        <v>22</v>
      </c>
      <c r="D373" s="140" t="s">
        <v>23</v>
      </c>
      <c r="E373" s="141">
        <v>0.53402777777777777</v>
      </c>
      <c r="F373" s="140" t="s">
        <v>1321</v>
      </c>
    </row>
    <row r="374" spans="1:6" ht="30">
      <c r="A374" s="138">
        <v>139</v>
      </c>
      <c r="B374" s="139">
        <v>45254</v>
      </c>
      <c r="C374" s="140" t="s">
        <v>22</v>
      </c>
      <c r="D374" s="140" t="s">
        <v>89</v>
      </c>
      <c r="E374" s="141">
        <v>0.53541666666666665</v>
      </c>
      <c r="F374" s="140" t="s">
        <v>1321</v>
      </c>
    </row>
    <row r="375" spans="1:6">
      <c r="A375" s="138">
        <v>702</v>
      </c>
      <c r="B375" s="139">
        <v>45254</v>
      </c>
      <c r="C375" s="140" t="s">
        <v>22</v>
      </c>
      <c r="D375" s="140" t="s">
        <v>23</v>
      </c>
      <c r="E375" s="141">
        <v>0.53611111111111109</v>
      </c>
      <c r="F375" s="140" t="s">
        <v>1321</v>
      </c>
    </row>
    <row r="376" spans="1:6">
      <c r="A376" s="138">
        <v>503</v>
      </c>
      <c r="B376" s="139">
        <v>45254</v>
      </c>
      <c r="C376" s="140" t="s">
        <v>22</v>
      </c>
      <c r="D376" s="140" t="s">
        <v>23</v>
      </c>
      <c r="E376" s="141">
        <v>0.53680555555555554</v>
      </c>
      <c r="F376" s="140" t="s">
        <v>1321</v>
      </c>
    </row>
    <row r="377" spans="1:6" ht="30">
      <c r="A377" s="138">
        <v>417</v>
      </c>
      <c r="B377" s="139">
        <v>45254</v>
      </c>
      <c r="C377" s="140" t="s">
        <v>22</v>
      </c>
      <c r="D377" s="140" t="s">
        <v>607</v>
      </c>
      <c r="E377" s="141">
        <v>0.53680555555555554</v>
      </c>
      <c r="F377" s="140" t="s">
        <v>1321</v>
      </c>
    </row>
    <row r="378" spans="1:6">
      <c r="A378" s="138">
        <v>304</v>
      </c>
      <c r="B378" s="139">
        <v>45254</v>
      </c>
      <c r="C378" s="140" t="s">
        <v>22</v>
      </c>
      <c r="D378" s="140" t="s">
        <v>23</v>
      </c>
      <c r="E378" s="141">
        <v>0.5395833333333333</v>
      </c>
      <c r="F378" s="140" t="s">
        <v>1321</v>
      </c>
    </row>
    <row r="379" spans="1:6">
      <c r="A379" s="138">
        <v>504</v>
      </c>
      <c r="B379" s="139">
        <v>45254</v>
      </c>
      <c r="C379" s="140" t="s">
        <v>22</v>
      </c>
      <c r="D379" s="140" t="s">
        <v>23</v>
      </c>
      <c r="E379" s="141">
        <v>0.5395833333333333</v>
      </c>
      <c r="F379" s="140" t="s">
        <v>1321</v>
      </c>
    </row>
    <row r="380" spans="1:6" ht="30">
      <c r="A380" s="138">
        <v>883</v>
      </c>
      <c r="B380" s="139">
        <v>45254</v>
      </c>
      <c r="C380" s="140" t="s">
        <v>22</v>
      </c>
      <c r="D380" s="140" t="s">
        <v>435</v>
      </c>
      <c r="E380" s="141">
        <v>0.54027777777777775</v>
      </c>
      <c r="F380" s="140" t="s">
        <v>1321</v>
      </c>
    </row>
    <row r="381" spans="1:6" ht="30">
      <c r="A381" s="138">
        <v>612</v>
      </c>
      <c r="B381" s="139">
        <v>45254</v>
      </c>
      <c r="C381" s="140" t="s">
        <v>22</v>
      </c>
      <c r="D381" s="140" t="s">
        <v>822</v>
      </c>
      <c r="E381" s="141">
        <v>0.54166666666666663</v>
      </c>
      <c r="F381" s="140" t="s">
        <v>1321</v>
      </c>
    </row>
    <row r="382" spans="1:6" ht="30">
      <c r="A382" s="138">
        <v>351</v>
      </c>
      <c r="B382" s="139">
        <v>45254</v>
      </c>
      <c r="C382" s="140" t="s">
        <v>22</v>
      </c>
      <c r="D382" s="140" t="s">
        <v>447</v>
      </c>
      <c r="E382" s="141">
        <v>0.54166666666666663</v>
      </c>
      <c r="F382" s="140" t="s">
        <v>1321</v>
      </c>
    </row>
    <row r="383" spans="1:6">
      <c r="A383" s="138">
        <v>4</v>
      </c>
      <c r="B383" s="139">
        <v>45254</v>
      </c>
      <c r="C383" s="140" t="s">
        <v>22</v>
      </c>
      <c r="D383" s="140" t="s">
        <v>23</v>
      </c>
      <c r="E383" s="141">
        <v>0.54236111111111107</v>
      </c>
      <c r="F383" s="140" t="s">
        <v>1321</v>
      </c>
    </row>
    <row r="384" spans="1:6" ht="30">
      <c r="A384" s="138">
        <v>747</v>
      </c>
      <c r="B384" s="139">
        <v>45254</v>
      </c>
      <c r="C384" s="140" t="s">
        <v>22</v>
      </c>
      <c r="D384" s="140" t="s">
        <v>873</v>
      </c>
      <c r="E384" s="141">
        <v>0.54513888888888884</v>
      </c>
      <c r="F384" s="140" t="s">
        <v>1321</v>
      </c>
    </row>
    <row r="385" spans="1:6" ht="30">
      <c r="A385" s="138">
        <v>116</v>
      </c>
      <c r="B385" s="139">
        <v>45254</v>
      </c>
      <c r="C385" s="140" t="s">
        <v>22</v>
      </c>
      <c r="D385" s="140" t="s">
        <v>89</v>
      </c>
      <c r="E385" s="141">
        <v>0.54652777777777772</v>
      </c>
      <c r="F385" s="140" t="s">
        <v>1321</v>
      </c>
    </row>
    <row r="386" spans="1:6" ht="30">
      <c r="A386" s="138">
        <v>846</v>
      </c>
      <c r="B386" s="139">
        <v>45254</v>
      </c>
      <c r="C386" s="140" t="s">
        <v>22</v>
      </c>
      <c r="D386" s="140" t="s">
        <v>435</v>
      </c>
      <c r="E386" s="141">
        <v>0.54722222222222228</v>
      </c>
      <c r="F386" s="140" t="s">
        <v>1321</v>
      </c>
    </row>
    <row r="387" spans="1:6" ht="30">
      <c r="A387" s="138">
        <v>876</v>
      </c>
      <c r="B387" s="139">
        <v>45254</v>
      </c>
      <c r="C387" s="140" t="s">
        <v>22</v>
      </c>
      <c r="D387" s="140" t="s">
        <v>435</v>
      </c>
      <c r="E387" s="141">
        <v>0.54722222222222228</v>
      </c>
      <c r="F387" s="140" t="s">
        <v>1322</v>
      </c>
    </row>
    <row r="388" spans="1:6" ht="30">
      <c r="A388" s="138">
        <v>613</v>
      </c>
      <c r="B388" s="139">
        <v>45254</v>
      </c>
      <c r="C388" s="140" t="s">
        <v>22</v>
      </c>
      <c r="D388" s="140" t="s">
        <v>822</v>
      </c>
      <c r="E388" s="141">
        <v>0.54722222222222228</v>
      </c>
      <c r="F388" s="140" t="s">
        <v>1321</v>
      </c>
    </row>
    <row r="389" spans="1:6" ht="30">
      <c r="A389" s="138">
        <v>140</v>
      </c>
      <c r="B389" s="139">
        <v>45254</v>
      </c>
      <c r="C389" s="140" t="s">
        <v>22</v>
      </c>
      <c r="D389" s="140" t="s">
        <v>89</v>
      </c>
      <c r="E389" s="141">
        <v>0.54791666666666672</v>
      </c>
      <c r="F389" s="140" t="s">
        <v>1321</v>
      </c>
    </row>
    <row r="390" spans="1:6" ht="30">
      <c r="A390" s="138">
        <v>339</v>
      </c>
      <c r="B390" s="139">
        <v>45254</v>
      </c>
      <c r="C390" s="140" t="s">
        <v>22</v>
      </c>
      <c r="D390" s="140" t="s">
        <v>447</v>
      </c>
      <c r="E390" s="141">
        <v>0.5493055555555556</v>
      </c>
      <c r="F390" s="140" t="s">
        <v>1321</v>
      </c>
    </row>
    <row r="391" spans="1:6">
      <c r="A391" s="138">
        <v>803</v>
      </c>
      <c r="B391" s="139">
        <v>45254</v>
      </c>
      <c r="C391" s="140" t="s">
        <v>22</v>
      </c>
      <c r="D391" s="140" t="s">
        <v>23</v>
      </c>
      <c r="E391" s="141">
        <v>0.55000000000000004</v>
      </c>
      <c r="F391" s="140" t="s">
        <v>1321</v>
      </c>
    </row>
    <row r="392" spans="1:6" ht="30">
      <c r="A392" s="138">
        <v>254</v>
      </c>
      <c r="B392" s="139">
        <v>45254</v>
      </c>
      <c r="C392" s="140" t="s">
        <v>22</v>
      </c>
      <c r="D392" s="140" t="s">
        <v>246</v>
      </c>
      <c r="E392" s="141">
        <v>0.55138888888888893</v>
      </c>
      <c r="F392" s="140" t="s">
        <v>1321</v>
      </c>
    </row>
    <row r="393" spans="1:6" ht="30">
      <c r="A393" s="138">
        <v>868</v>
      </c>
      <c r="B393" s="139">
        <v>45254</v>
      </c>
      <c r="C393" s="140" t="s">
        <v>22</v>
      </c>
      <c r="D393" s="140" t="s">
        <v>435</v>
      </c>
      <c r="E393" s="141">
        <v>0.55277777777777781</v>
      </c>
      <c r="F393" s="140" t="s">
        <v>1321</v>
      </c>
    </row>
    <row r="394" spans="1:6" ht="30">
      <c r="A394" s="138">
        <v>745</v>
      </c>
      <c r="B394" s="139">
        <v>45254</v>
      </c>
      <c r="C394" s="140" t="s">
        <v>22</v>
      </c>
      <c r="D394" s="140" t="s">
        <v>873</v>
      </c>
      <c r="E394" s="141">
        <v>0.55347222222222225</v>
      </c>
      <c r="F394" s="140" t="s">
        <v>1321</v>
      </c>
    </row>
    <row r="395" spans="1:6" ht="30">
      <c r="A395" s="138">
        <v>236</v>
      </c>
      <c r="B395" s="139">
        <v>45254</v>
      </c>
      <c r="C395" s="140" t="s">
        <v>22</v>
      </c>
      <c r="D395" s="140" t="s">
        <v>246</v>
      </c>
      <c r="E395" s="141">
        <v>0.55347222222222225</v>
      </c>
      <c r="F395" s="140" t="s">
        <v>1321</v>
      </c>
    </row>
    <row r="396" spans="1:6" ht="30">
      <c r="A396" s="138">
        <v>444</v>
      </c>
      <c r="B396" s="139">
        <v>45254</v>
      </c>
      <c r="C396" s="140" t="s">
        <v>22</v>
      </c>
      <c r="D396" s="140" t="s">
        <v>607</v>
      </c>
      <c r="E396" s="141">
        <v>0.55486111111111114</v>
      </c>
      <c r="F396" s="140" t="s">
        <v>1321</v>
      </c>
    </row>
    <row r="397" spans="1:6" ht="30">
      <c r="A397" s="138">
        <v>120</v>
      </c>
      <c r="B397" s="139">
        <v>45254</v>
      </c>
      <c r="C397" s="140" t="s">
        <v>22</v>
      </c>
      <c r="D397" s="140" t="s">
        <v>89</v>
      </c>
      <c r="E397" s="141">
        <v>0.55486111111111114</v>
      </c>
      <c r="F397" s="140" t="s">
        <v>1321</v>
      </c>
    </row>
    <row r="398" spans="1:6" ht="30">
      <c r="A398" s="138">
        <v>255</v>
      </c>
      <c r="B398" s="139">
        <v>45254</v>
      </c>
      <c r="C398" s="140" t="s">
        <v>22</v>
      </c>
      <c r="D398" s="140" t="s">
        <v>246</v>
      </c>
      <c r="E398" s="141">
        <v>0.55486111111111114</v>
      </c>
      <c r="F398" s="140" t="s">
        <v>1321</v>
      </c>
    </row>
    <row r="399" spans="1:6" ht="30">
      <c r="A399" s="138">
        <v>214</v>
      </c>
      <c r="B399" s="139">
        <v>45254</v>
      </c>
      <c r="C399" s="140" t="s">
        <v>22</v>
      </c>
      <c r="D399" s="140" t="s">
        <v>246</v>
      </c>
      <c r="E399" s="141">
        <v>0.55486111111111114</v>
      </c>
      <c r="F399" s="140" t="s">
        <v>1321</v>
      </c>
    </row>
    <row r="400" spans="1:6" ht="30">
      <c r="A400" s="138">
        <v>838</v>
      </c>
      <c r="B400" s="139">
        <v>45254</v>
      </c>
      <c r="C400" s="140" t="s">
        <v>22</v>
      </c>
      <c r="D400" s="140" t="s">
        <v>435</v>
      </c>
      <c r="E400" s="141">
        <v>0.55555555555555558</v>
      </c>
      <c r="F400" s="140" t="s">
        <v>1321</v>
      </c>
    </row>
    <row r="401" spans="1:6" ht="30">
      <c r="A401" s="138">
        <v>867</v>
      </c>
      <c r="B401" s="139">
        <v>45254</v>
      </c>
      <c r="C401" s="140" t="s">
        <v>22</v>
      </c>
      <c r="D401" s="140" t="s">
        <v>435</v>
      </c>
      <c r="E401" s="141">
        <v>0.55555555555555558</v>
      </c>
      <c r="F401" s="140" t="s">
        <v>1321</v>
      </c>
    </row>
    <row r="402" spans="1:6" ht="30">
      <c r="A402" s="138">
        <v>721</v>
      </c>
      <c r="B402" s="139">
        <v>45254</v>
      </c>
      <c r="C402" s="140" t="s">
        <v>22</v>
      </c>
      <c r="D402" s="140" t="s">
        <v>873</v>
      </c>
      <c r="E402" s="141">
        <v>0.55555555555555558</v>
      </c>
      <c r="F402" s="140" t="s">
        <v>1321</v>
      </c>
    </row>
    <row r="403" spans="1:6" ht="30">
      <c r="A403" s="138">
        <v>251</v>
      </c>
      <c r="B403" s="139">
        <v>45254</v>
      </c>
      <c r="C403" s="140" t="s">
        <v>22</v>
      </c>
      <c r="D403" s="140" t="s">
        <v>246</v>
      </c>
      <c r="E403" s="141">
        <v>0.55625000000000002</v>
      </c>
      <c r="F403" s="140" t="s">
        <v>1321</v>
      </c>
    </row>
    <row r="404" spans="1:6" ht="30">
      <c r="A404" s="138">
        <v>211</v>
      </c>
      <c r="B404" s="139">
        <v>45254</v>
      </c>
      <c r="C404" s="140" t="s">
        <v>22</v>
      </c>
      <c r="D404" s="140" t="s">
        <v>246</v>
      </c>
      <c r="E404" s="141">
        <v>0.55625000000000002</v>
      </c>
      <c r="F404" s="140" t="s">
        <v>1321</v>
      </c>
    </row>
    <row r="405" spans="1:6" ht="30">
      <c r="A405" s="138">
        <v>611</v>
      </c>
      <c r="B405" s="139">
        <v>45254</v>
      </c>
      <c r="C405" s="140" t="s">
        <v>22</v>
      </c>
      <c r="D405" s="140" t="s">
        <v>822</v>
      </c>
      <c r="E405" s="141">
        <v>0.55694444444444446</v>
      </c>
      <c r="F405" s="140" t="s">
        <v>1321</v>
      </c>
    </row>
    <row r="406" spans="1:6" ht="30">
      <c r="A406" s="138">
        <v>874</v>
      </c>
      <c r="B406" s="139">
        <v>45254</v>
      </c>
      <c r="C406" s="140" t="s">
        <v>22</v>
      </c>
      <c r="D406" s="140" t="s">
        <v>435</v>
      </c>
      <c r="E406" s="141">
        <v>0.55694444444444446</v>
      </c>
      <c r="F406" s="140" t="s">
        <v>1321</v>
      </c>
    </row>
    <row r="407" spans="1:6" ht="30">
      <c r="A407" s="138">
        <v>865</v>
      </c>
      <c r="B407" s="139">
        <v>45254</v>
      </c>
      <c r="C407" s="140" t="s">
        <v>22</v>
      </c>
      <c r="D407" s="140" t="s">
        <v>435</v>
      </c>
      <c r="E407" s="141">
        <v>0.55694444444444446</v>
      </c>
      <c r="F407" s="140" t="s">
        <v>1321</v>
      </c>
    </row>
    <row r="408" spans="1:6">
      <c r="A408" s="138">
        <v>602</v>
      </c>
      <c r="B408" s="139">
        <v>45254</v>
      </c>
      <c r="C408" s="140" t="s">
        <v>22</v>
      </c>
      <c r="D408" s="140" t="s">
        <v>23</v>
      </c>
      <c r="E408" s="141">
        <v>0.55694444444444446</v>
      </c>
      <c r="F408" s="140" t="s">
        <v>1321</v>
      </c>
    </row>
    <row r="409" spans="1:6" ht="30">
      <c r="A409" s="138">
        <v>610</v>
      </c>
      <c r="B409" s="139">
        <v>45254</v>
      </c>
      <c r="C409" s="140" t="s">
        <v>22</v>
      </c>
      <c r="D409" s="140" t="s">
        <v>822</v>
      </c>
      <c r="E409" s="141">
        <v>0.55694444444444446</v>
      </c>
      <c r="F409" s="140" t="s">
        <v>1321</v>
      </c>
    </row>
    <row r="410" spans="1:6" ht="30">
      <c r="A410" s="138">
        <v>856</v>
      </c>
      <c r="B410" s="139">
        <v>45254</v>
      </c>
      <c r="C410" s="140" t="s">
        <v>22</v>
      </c>
      <c r="D410" s="140" t="s">
        <v>435</v>
      </c>
      <c r="E410" s="141">
        <v>0.55694444444444446</v>
      </c>
      <c r="F410" s="140" t="s">
        <v>1321</v>
      </c>
    </row>
    <row r="411" spans="1:6" ht="30">
      <c r="A411" s="138">
        <v>716</v>
      </c>
      <c r="B411" s="139">
        <v>45254</v>
      </c>
      <c r="C411" s="140" t="s">
        <v>22</v>
      </c>
      <c r="D411" s="140" t="s">
        <v>873</v>
      </c>
      <c r="E411" s="141">
        <v>0.55763888888888891</v>
      </c>
      <c r="F411" s="140" t="s">
        <v>1321</v>
      </c>
    </row>
    <row r="412" spans="1:6" ht="30">
      <c r="A412" s="138">
        <v>893</v>
      </c>
      <c r="B412" s="139">
        <v>45254</v>
      </c>
      <c r="C412" s="140" t="s">
        <v>22</v>
      </c>
      <c r="D412" s="140" t="s">
        <v>435</v>
      </c>
      <c r="E412" s="141">
        <v>0.55902777777777779</v>
      </c>
      <c r="F412" s="140" t="s">
        <v>1321</v>
      </c>
    </row>
    <row r="413" spans="1:6" ht="30">
      <c r="A413" s="138">
        <v>342</v>
      </c>
      <c r="B413" s="139">
        <v>45254</v>
      </c>
      <c r="C413" s="140" t="s">
        <v>22</v>
      </c>
      <c r="D413" s="140" t="s">
        <v>447</v>
      </c>
      <c r="E413" s="141">
        <v>0.55972222222222223</v>
      </c>
      <c r="F413" s="140" t="s">
        <v>1321</v>
      </c>
    </row>
    <row r="414" spans="1:6" ht="30">
      <c r="A414" s="138">
        <v>338</v>
      </c>
      <c r="B414" s="139">
        <v>45254</v>
      </c>
      <c r="C414" s="140" t="s">
        <v>22</v>
      </c>
      <c r="D414" s="140" t="s">
        <v>447</v>
      </c>
      <c r="E414" s="141">
        <v>0.55972222222222223</v>
      </c>
      <c r="F414" s="140" t="s">
        <v>1321</v>
      </c>
    </row>
    <row r="415" spans="1:6" ht="30">
      <c r="A415" s="138">
        <v>115</v>
      </c>
      <c r="B415" s="139">
        <v>45254</v>
      </c>
      <c r="C415" s="140" t="s">
        <v>22</v>
      </c>
      <c r="D415" s="140" t="s">
        <v>89</v>
      </c>
      <c r="E415" s="141">
        <v>0.56041666666666667</v>
      </c>
      <c r="F415" s="140" t="s">
        <v>1321</v>
      </c>
    </row>
    <row r="416" spans="1:6" ht="30">
      <c r="A416" s="138">
        <v>848</v>
      </c>
      <c r="B416" s="139">
        <v>45254</v>
      </c>
      <c r="C416" s="140" t="s">
        <v>22</v>
      </c>
      <c r="D416" s="140" t="s">
        <v>435</v>
      </c>
      <c r="E416" s="141">
        <v>0.56041666666666667</v>
      </c>
      <c r="F416" s="140" t="s">
        <v>1321</v>
      </c>
    </row>
    <row r="417" spans="1:6" ht="30">
      <c r="A417" s="138">
        <v>892</v>
      </c>
      <c r="B417" s="139">
        <v>45254</v>
      </c>
      <c r="C417" s="140" t="s">
        <v>22</v>
      </c>
      <c r="D417" s="140" t="s">
        <v>435</v>
      </c>
      <c r="E417" s="141">
        <v>0.56111111111111112</v>
      </c>
      <c r="F417" s="140" t="s">
        <v>1321</v>
      </c>
    </row>
    <row r="418" spans="1:6" ht="30">
      <c r="A418" s="138">
        <v>881</v>
      </c>
      <c r="B418" s="139">
        <v>45254</v>
      </c>
      <c r="C418" s="140" t="s">
        <v>22</v>
      </c>
      <c r="D418" s="140" t="s">
        <v>435</v>
      </c>
      <c r="E418" s="141">
        <v>0.56111111111111112</v>
      </c>
      <c r="F418" s="140" t="s">
        <v>1321</v>
      </c>
    </row>
    <row r="419" spans="1:6" ht="30">
      <c r="A419" s="138">
        <v>735</v>
      </c>
      <c r="B419" s="139">
        <v>45254</v>
      </c>
      <c r="C419" s="140" t="s">
        <v>22</v>
      </c>
      <c r="D419" s="140" t="s">
        <v>873</v>
      </c>
      <c r="E419" s="141">
        <v>0.56111111111111112</v>
      </c>
      <c r="F419" s="140" t="s">
        <v>1321</v>
      </c>
    </row>
    <row r="420" spans="1:6" ht="30">
      <c r="A420" s="138">
        <v>891</v>
      </c>
      <c r="B420" s="139">
        <v>45254</v>
      </c>
      <c r="C420" s="140" t="s">
        <v>22</v>
      </c>
      <c r="D420" s="140" t="s">
        <v>435</v>
      </c>
      <c r="E420" s="141">
        <v>0.56111111111111112</v>
      </c>
      <c r="F420" s="140" t="s">
        <v>1321</v>
      </c>
    </row>
    <row r="421" spans="1:6" ht="30">
      <c r="A421" s="138">
        <v>872</v>
      </c>
      <c r="B421" s="139">
        <v>45254</v>
      </c>
      <c r="C421" s="140" t="s">
        <v>22</v>
      </c>
      <c r="D421" s="140" t="s">
        <v>435</v>
      </c>
      <c r="E421" s="141">
        <v>0.56458333333333333</v>
      </c>
      <c r="F421" s="140" t="s">
        <v>1322</v>
      </c>
    </row>
    <row r="422" spans="1:6" ht="30">
      <c r="A422" s="138">
        <v>833</v>
      </c>
      <c r="B422" s="139">
        <v>45254</v>
      </c>
      <c r="C422" s="140" t="s">
        <v>22</v>
      </c>
      <c r="D422" s="140" t="s">
        <v>435</v>
      </c>
      <c r="E422" s="141">
        <v>0.56874999999999998</v>
      </c>
      <c r="F422" s="140" t="s">
        <v>1322</v>
      </c>
    </row>
    <row r="423" spans="1:6" ht="30">
      <c r="A423" s="138">
        <v>450</v>
      </c>
      <c r="B423" s="139">
        <v>45254</v>
      </c>
      <c r="C423" s="140" t="s">
        <v>22</v>
      </c>
      <c r="D423" s="140" t="s">
        <v>607</v>
      </c>
      <c r="E423" s="141">
        <v>0.56874999999999998</v>
      </c>
      <c r="F423" s="140" t="s">
        <v>1322</v>
      </c>
    </row>
    <row r="424" spans="1:6" ht="30">
      <c r="A424" s="138">
        <v>451</v>
      </c>
      <c r="B424" s="139">
        <v>45254</v>
      </c>
      <c r="C424" s="140" t="s">
        <v>22</v>
      </c>
      <c r="D424" s="140" t="s">
        <v>607</v>
      </c>
      <c r="E424" s="141">
        <v>0.56874999999999998</v>
      </c>
      <c r="F424" s="140" t="s">
        <v>1322</v>
      </c>
    </row>
    <row r="425" spans="1:6" ht="30">
      <c r="A425" s="138">
        <v>334</v>
      </c>
      <c r="B425" s="139">
        <v>45254</v>
      </c>
      <c r="C425" s="140" t="s">
        <v>22</v>
      </c>
      <c r="D425" s="140" t="s">
        <v>447</v>
      </c>
      <c r="E425" s="141">
        <v>0.56944444444444442</v>
      </c>
      <c r="F425" s="140" t="s">
        <v>1322</v>
      </c>
    </row>
    <row r="426" spans="1:6" ht="30">
      <c r="A426" s="138">
        <v>717</v>
      </c>
      <c r="B426" s="139">
        <v>45254</v>
      </c>
      <c r="C426" s="140" t="s">
        <v>22</v>
      </c>
      <c r="D426" s="140" t="s">
        <v>873</v>
      </c>
      <c r="E426" s="141">
        <v>0.56944444444444442</v>
      </c>
      <c r="F426" s="140" t="s">
        <v>1322</v>
      </c>
    </row>
    <row r="427" spans="1:6" ht="30">
      <c r="A427" s="138">
        <v>738</v>
      </c>
      <c r="B427" s="139">
        <v>45254</v>
      </c>
      <c r="C427" s="140" t="s">
        <v>22</v>
      </c>
      <c r="D427" s="140" t="s">
        <v>873</v>
      </c>
      <c r="E427" s="141">
        <v>0.56944444444444442</v>
      </c>
      <c r="F427" s="140" t="s">
        <v>1322</v>
      </c>
    </row>
    <row r="428" spans="1:6" ht="30">
      <c r="A428" s="138">
        <v>329</v>
      </c>
      <c r="B428" s="139">
        <v>45254</v>
      </c>
      <c r="C428" s="140" t="s">
        <v>22</v>
      </c>
      <c r="D428" s="140" t="s">
        <v>447</v>
      </c>
      <c r="E428" s="141">
        <v>0.56944444444444442</v>
      </c>
      <c r="F428" s="140" t="s">
        <v>1322</v>
      </c>
    </row>
    <row r="429" spans="1:6" ht="30">
      <c r="A429" s="138">
        <v>418</v>
      </c>
      <c r="B429" s="139">
        <v>45254</v>
      </c>
      <c r="C429" s="140" t="s">
        <v>22</v>
      </c>
      <c r="D429" s="140" t="s">
        <v>607</v>
      </c>
      <c r="E429" s="141">
        <v>0.56944444444444442</v>
      </c>
      <c r="F429" s="140" t="s">
        <v>1322</v>
      </c>
    </row>
    <row r="430" spans="1:6" ht="30">
      <c r="A430" s="138">
        <v>232</v>
      </c>
      <c r="B430" s="139">
        <v>45254</v>
      </c>
      <c r="C430" s="140" t="s">
        <v>22</v>
      </c>
      <c r="D430" s="140" t="s">
        <v>246</v>
      </c>
      <c r="E430" s="141">
        <v>0.56944444444444442</v>
      </c>
      <c r="F430" s="140" t="s">
        <v>1322</v>
      </c>
    </row>
    <row r="431" spans="1:6" ht="30">
      <c r="A431" s="138">
        <v>350</v>
      </c>
      <c r="B431" s="139">
        <v>45254</v>
      </c>
      <c r="C431" s="140" t="s">
        <v>22</v>
      </c>
      <c r="D431" s="140" t="s">
        <v>447</v>
      </c>
      <c r="E431" s="141">
        <v>0.57361111111111107</v>
      </c>
      <c r="F431" s="140" t="s">
        <v>1322</v>
      </c>
    </row>
    <row r="432" spans="1:6" ht="30">
      <c r="A432" s="138">
        <v>870</v>
      </c>
      <c r="B432" s="139">
        <v>45254</v>
      </c>
      <c r="C432" s="140" t="s">
        <v>22</v>
      </c>
      <c r="D432" s="140" t="s">
        <v>435</v>
      </c>
      <c r="E432" s="141">
        <v>0.57361111111111107</v>
      </c>
      <c r="F432" s="140" t="s">
        <v>1322</v>
      </c>
    </row>
    <row r="433" spans="1:6" ht="30">
      <c r="A433" s="138">
        <v>871</v>
      </c>
      <c r="B433" s="139">
        <v>45254</v>
      </c>
      <c r="C433" s="140" t="s">
        <v>22</v>
      </c>
      <c r="D433" s="140" t="s">
        <v>435</v>
      </c>
      <c r="E433" s="141">
        <v>0.57361111111111107</v>
      </c>
      <c r="F433" s="140" t="s">
        <v>1322</v>
      </c>
    </row>
    <row r="434" spans="1:6" ht="30">
      <c r="A434" s="138">
        <v>817</v>
      </c>
      <c r="B434" s="139">
        <v>45254</v>
      </c>
      <c r="C434" s="140" t="s">
        <v>22</v>
      </c>
      <c r="D434" s="140" t="s">
        <v>435</v>
      </c>
      <c r="E434" s="141">
        <v>0.57361111111111107</v>
      </c>
      <c r="F434" s="140" t="s">
        <v>1322</v>
      </c>
    </row>
    <row r="435" spans="1:6" ht="30">
      <c r="A435" s="138">
        <v>732</v>
      </c>
      <c r="B435" s="139">
        <v>45254</v>
      </c>
      <c r="C435" s="140" t="s">
        <v>22</v>
      </c>
      <c r="D435" s="140" t="s">
        <v>873</v>
      </c>
      <c r="E435" s="141">
        <v>0.57430555555555551</v>
      </c>
      <c r="F435" s="140" t="s">
        <v>1322</v>
      </c>
    </row>
    <row r="436" spans="1:6" ht="30">
      <c r="A436" s="138">
        <v>820</v>
      </c>
      <c r="B436" s="139">
        <v>45254</v>
      </c>
      <c r="C436" s="140" t="s">
        <v>22</v>
      </c>
      <c r="D436" s="140" t="s">
        <v>435</v>
      </c>
      <c r="E436" s="141">
        <v>0.57430555555555551</v>
      </c>
      <c r="F436" s="140" t="s">
        <v>1322</v>
      </c>
    </row>
    <row r="437" spans="1:6" ht="30">
      <c r="A437" s="138">
        <v>742</v>
      </c>
      <c r="B437" s="139">
        <v>45254</v>
      </c>
      <c r="C437" s="140" t="s">
        <v>22</v>
      </c>
      <c r="D437" s="140" t="s">
        <v>873</v>
      </c>
      <c r="E437" s="141">
        <v>0.5756944444444444</v>
      </c>
      <c r="F437" s="140" t="s">
        <v>1322</v>
      </c>
    </row>
    <row r="438" spans="1:6">
      <c r="A438" s="138">
        <v>802</v>
      </c>
      <c r="B438" s="139">
        <v>45254</v>
      </c>
      <c r="C438" s="140" t="s">
        <v>22</v>
      </c>
      <c r="D438" s="140" t="s">
        <v>23</v>
      </c>
      <c r="E438" s="141">
        <v>0.57708333333333328</v>
      </c>
      <c r="F438" s="140" t="s">
        <v>1322</v>
      </c>
    </row>
    <row r="439" spans="1:6" ht="30">
      <c r="A439" s="138">
        <v>138</v>
      </c>
      <c r="B439" s="139">
        <v>45254</v>
      </c>
      <c r="C439" s="140" t="s">
        <v>22</v>
      </c>
      <c r="D439" s="140" t="s">
        <v>89</v>
      </c>
      <c r="E439" s="141">
        <v>0.5805555555555556</v>
      </c>
      <c r="F439" s="140" t="s">
        <v>1322</v>
      </c>
    </row>
    <row r="440" spans="1:6" ht="30">
      <c r="A440" s="138">
        <v>348</v>
      </c>
      <c r="B440" s="139">
        <v>45254</v>
      </c>
      <c r="C440" s="140" t="s">
        <v>22</v>
      </c>
      <c r="D440" s="140" t="s">
        <v>447</v>
      </c>
      <c r="E440" s="141">
        <v>0.58402777777777781</v>
      </c>
      <c r="F440" s="140" t="s">
        <v>1322</v>
      </c>
    </row>
    <row r="441" spans="1:6" ht="30">
      <c r="A441" s="138">
        <v>869</v>
      </c>
      <c r="B441" s="139">
        <v>45254</v>
      </c>
      <c r="C441" s="140" t="s">
        <v>22</v>
      </c>
      <c r="D441" s="140" t="s">
        <v>435</v>
      </c>
      <c r="E441" s="141">
        <v>0.58402777777777781</v>
      </c>
      <c r="F441" s="140" t="s">
        <v>1322</v>
      </c>
    </row>
    <row r="442" spans="1:6" ht="30">
      <c r="A442" s="138">
        <v>862</v>
      </c>
      <c r="B442" s="139">
        <v>45254</v>
      </c>
      <c r="C442" s="140" t="s">
        <v>22</v>
      </c>
      <c r="D442" s="140" t="s">
        <v>435</v>
      </c>
      <c r="E442" s="141">
        <v>0.58402777777777781</v>
      </c>
      <c r="F442" s="140" t="s">
        <v>1322</v>
      </c>
    </row>
    <row r="443" spans="1:6" ht="30">
      <c r="A443" s="138">
        <v>219</v>
      </c>
      <c r="B443" s="139">
        <v>45254</v>
      </c>
      <c r="C443" s="140" t="s">
        <v>22</v>
      </c>
      <c r="D443" s="140" t="s">
        <v>246</v>
      </c>
      <c r="E443" s="141">
        <v>0.58472222222222225</v>
      </c>
      <c r="F443" s="140" t="s">
        <v>1322</v>
      </c>
    </row>
    <row r="444" spans="1:6" ht="30">
      <c r="A444" s="138">
        <v>811</v>
      </c>
      <c r="B444" s="139">
        <v>45254</v>
      </c>
      <c r="C444" s="140" t="s">
        <v>22</v>
      </c>
      <c r="D444" s="140" t="s">
        <v>435</v>
      </c>
      <c r="E444" s="141">
        <v>0.58958333333333335</v>
      </c>
      <c r="F444" s="140" t="s">
        <v>1322</v>
      </c>
    </row>
    <row r="445" spans="1:6">
      <c r="A445" s="138">
        <v>102</v>
      </c>
      <c r="B445" s="139">
        <v>45254</v>
      </c>
      <c r="C445" s="140" t="s">
        <v>22</v>
      </c>
      <c r="D445" s="140" t="s">
        <v>23</v>
      </c>
      <c r="E445" s="141">
        <v>0.59097222222222223</v>
      </c>
      <c r="F445" s="140" t="s">
        <v>1321</v>
      </c>
    </row>
    <row r="446" spans="1:6" ht="30">
      <c r="A446" s="138">
        <v>317</v>
      </c>
      <c r="B446" s="139">
        <v>45254</v>
      </c>
      <c r="C446" s="140" t="s">
        <v>22</v>
      </c>
      <c r="D446" s="140" t="s">
        <v>447</v>
      </c>
      <c r="E446" s="141">
        <v>0.59305555555555556</v>
      </c>
      <c r="F446" s="140" t="s">
        <v>1322</v>
      </c>
    </row>
    <row r="447" spans="1:6" ht="30">
      <c r="A447" s="138">
        <v>739</v>
      </c>
      <c r="B447" s="139">
        <v>45254</v>
      </c>
      <c r="C447" s="140" t="s">
        <v>22</v>
      </c>
      <c r="D447" s="140" t="s">
        <v>873</v>
      </c>
      <c r="E447" s="141">
        <v>0.6020833333333333</v>
      </c>
      <c r="F447" s="140" t="s">
        <v>1322</v>
      </c>
    </row>
    <row r="448" spans="1:6" ht="30">
      <c r="A448" s="138">
        <v>325</v>
      </c>
      <c r="B448" s="139">
        <v>45254</v>
      </c>
      <c r="C448" s="140" t="s">
        <v>22</v>
      </c>
      <c r="D448" s="140" t="s">
        <v>447</v>
      </c>
      <c r="E448" s="141">
        <v>0.60555555555555551</v>
      </c>
      <c r="F448" s="140" t="s">
        <v>1322</v>
      </c>
    </row>
    <row r="449" spans="1:6" ht="30">
      <c r="A449" s="138">
        <v>337</v>
      </c>
      <c r="B449" s="139">
        <v>45254</v>
      </c>
      <c r="C449" s="140" t="s">
        <v>22</v>
      </c>
      <c r="D449" s="140" t="s">
        <v>447</v>
      </c>
      <c r="E449" s="141">
        <v>0.60555555555555551</v>
      </c>
      <c r="F449" s="140" t="s">
        <v>1322</v>
      </c>
    </row>
    <row r="450" spans="1:6" ht="30">
      <c r="A450" s="138">
        <v>815</v>
      </c>
      <c r="B450" s="139">
        <v>45254</v>
      </c>
      <c r="C450" s="140" t="s">
        <v>22</v>
      </c>
      <c r="D450" s="140" t="s">
        <v>435</v>
      </c>
      <c r="E450" s="141">
        <v>0.61388888888888893</v>
      </c>
      <c r="F450" s="140" t="s">
        <v>1322</v>
      </c>
    </row>
    <row r="451" spans="1:6" ht="30">
      <c r="A451" s="138">
        <v>123</v>
      </c>
      <c r="B451" s="139">
        <v>45254</v>
      </c>
      <c r="C451" s="140" t="s">
        <v>22</v>
      </c>
      <c r="D451" s="140" t="s">
        <v>89</v>
      </c>
      <c r="E451" s="141">
        <v>0.61458333333333337</v>
      </c>
      <c r="F451" s="140" t="s">
        <v>1322</v>
      </c>
    </row>
    <row r="452" spans="1:6" ht="30">
      <c r="A452" s="138">
        <v>234</v>
      </c>
      <c r="B452" s="139">
        <v>45254</v>
      </c>
      <c r="C452" s="140" t="s">
        <v>22</v>
      </c>
      <c r="D452" s="140" t="s">
        <v>246</v>
      </c>
      <c r="E452" s="141">
        <v>0.61736111111111114</v>
      </c>
      <c r="F452" s="140" t="s">
        <v>1322</v>
      </c>
    </row>
    <row r="453" spans="1:6">
      <c r="A453" s="138">
        <v>403</v>
      </c>
      <c r="B453" s="139">
        <v>45254</v>
      </c>
      <c r="C453" s="140" t="s">
        <v>22</v>
      </c>
      <c r="D453" s="140" t="s">
        <v>23</v>
      </c>
      <c r="E453" s="141">
        <v>0.61944444444444446</v>
      </c>
      <c r="F453" s="140" t="s">
        <v>1321</v>
      </c>
    </row>
    <row r="454" spans="1:6" ht="30">
      <c r="A454" s="138">
        <v>823</v>
      </c>
      <c r="B454" s="139">
        <v>45261</v>
      </c>
      <c r="C454" s="140" t="s">
        <v>22</v>
      </c>
      <c r="D454" s="140" t="s">
        <v>435</v>
      </c>
      <c r="E454" s="141">
        <v>0.5229166666666667</v>
      </c>
      <c r="F454" s="140" t="s">
        <v>1321</v>
      </c>
    </row>
    <row r="455" spans="1:6">
      <c r="A455" s="138">
        <v>3</v>
      </c>
      <c r="B455" s="139">
        <v>45261</v>
      </c>
      <c r="C455" s="140" t="s">
        <v>22</v>
      </c>
      <c r="D455" s="140" t="s">
        <v>23</v>
      </c>
      <c r="E455" s="141">
        <v>0.52638888888888891</v>
      </c>
      <c r="F455" s="140" t="s">
        <v>1321</v>
      </c>
    </row>
    <row r="456" spans="1:6">
      <c r="A456" s="138">
        <v>203</v>
      </c>
      <c r="B456" s="139">
        <v>45261</v>
      </c>
      <c r="C456" s="140" t="s">
        <v>22</v>
      </c>
      <c r="D456" s="140" t="s">
        <v>23</v>
      </c>
      <c r="E456" s="141">
        <v>0.52638888888888891</v>
      </c>
      <c r="F456" s="140" t="s">
        <v>1321</v>
      </c>
    </row>
    <row r="457" spans="1:6">
      <c r="A457" s="138">
        <v>103</v>
      </c>
      <c r="B457" s="139">
        <v>45261</v>
      </c>
      <c r="C457" s="140" t="s">
        <v>22</v>
      </c>
      <c r="D457" s="140" t="s">
        <v>23</v>
      </c>
      <c r="E457" s="141">
        <v>0.52638888888888891</v>
      </c>
      <c r="F457" s="140" t="s">
        <v>1321</v>
      </c>
    </row>
    <row r="458" spans="1:6" ht="30">
      <c r="A458" s="138">
        <v>740</v>
      </c>
      <c r="B458" s="139">
        <v>45261</v>
      </c>
      <c r="C458" s="140" t="s">
        <v>22</v>
      </c>
      <c r="D458" s="140" t="s">
        <v>873</v>
      </c>
      <c r="E458" s="141">
        <v>0.52847222222222223</v>
      </c>
      <c r="F458" s="140" t="s">
        <v>1321</v>
      </c>
    </row>
    <row r="459" spans="1:6" ht="30">
      <c r="A459" s="138">
        <v>229</v>
      </c>
      <c r="B459" s="139">
        <v>45261</v>
      </c>
      <c r="C459" s="140" t="s">
        <v>22</v>
      </c>
      <c r="D459" s="140" t="s">
        <v>246</v>
      </c>
      <c r="E459" s="141">
        <v>0.53541666666666665</v>
      </c>
      <c r="F459" s="140" t="s">
        <v>1322</v>
      </c>
    </row>
    <row r="460" spans="1:6" ht="30">
      <c r="A460" s="138">
        <v>721</v>
      </c>
      <c r="B460" s="139">
        <v>45261</v>
      </c>
      <c r="C460" s="140" t="s">
        <v>22</v>
      </c>
      <c r="D460" s="140" t="s">
        <v>873</v>
      </c>
      <c r="E460" s="141">
        <v>0.53611111111111109</v>
      </c>
      <c r="F460" s="140" t="s">
        <v>1321</v>
      </c>
    </row>
    <row r="461" spans="1:6">
      <c r="A461" s="138">
        <v>304</v>
      </c>
      <c r="B461" s="139">
        <v>45261</v>
      </c>
      <c r="C461" s="140" t="s">
        <v>22</v>
      </c>
      <c r="D461" s="140" t="s">
        <v>23</v>
      </c>
      <c r="E461" s="141">
        <v>0.53680555555555554</v>
      </c>
      <c r="F461" s="140" t="s">
        <v>1321</v>
      </c>
    </row>
    <row r="462" spans="1:6" ht="30">
      <c r="A462" s="138">
        <v>889</v>
      </c>
      <c r="B462" s="139">
        <v>45261</v>
      </c>
      <c r="C462" s="140" t="s">
        <v>22</v>
      </c>
      <c r="D462" s="140" t="s">
        <v>435</v>
      </c>
      <c r="E462" s="141">
        <v>0.53888888888888886</v>
      </c>
      <c r="F462" s="140" t="s">
        <v>1321</v>
      </c>
    </row>
    <row r="463" spans="1:6">
      <c r="A463" s="138">
        <v>6</v>
      </c>
      <c r="B463" s="139">
        <v>45261</v>
      </c>
      <c r="C463" s="140" t="s">
        <v>22</v>
      </c>
      <c r="D463" s="140" t="s">
        <v>23</v>
      </c>
      <c r="E463" s="141">
        <v>0.5395833333333333</v>
      </c>
      <c r="F463" s="140" t="s">
        <v>1321</v>
      </c>
    </row>
    <row r="464" spans="1:6" ht="30">
      <c r="A464" s="138">
        <v>140</v>
      </c>
      <c r="B464" s="139">
        <v>45261</v>
      </c>
      <c r="C464" s="140" t="s">
        <v>22</v>
      </c>
      <c r="D464" s="140" t="s">
        <v>89</v>
      </c>
      <c r="E464" s="141">
        <v>0.54027777777777775</v>
      </c>
      <c r="F464" s="140" t="s">
        <v>1321</v>
      </c>
    </row>
    <row r="465" spans="1:6" ht="30">
      <c r="A465" s="138">
        <v>879</v>
      </c>
      <c r="B465" s="139">
        <v>45261</v>
      </c>
      <c r="C465" s="140" t="s">
        <v>22</v>
      </c>
      <c r="D465" s="140" t="s">
        <v>435</v>
      </c>
      <c r="E465" s="141">
        <v>0.54097222222222219</v>
      </c>
      <c r="F465" s="140" t="s">
        <v>1321</v>
      </c>
    </row>
    <row r="466" spans="1:6" ht="30">
      <c r="A466" s="138">
        <v>122</v>
      </c>
      <c r="B466" s="139">
        <v>45261</v>
      </c>
      <c r="C466" s="140" t="s">
        <v>22</v>
      </c>
      <c r="D466" s="140" t="s">
        <v>89</v>
      </c>
      <c r="E466" s="141">
        <v>0.54166666666666663</v>
      </c>
      <c r="F466" s="140" t="s">
        <v>1321</v>
      </c>
    </row>
    <row r="467" spans="1:6" ht="30">
      <c r="A467" s="138">
        <v>719</v>
      </c>
      <c r="B467" s="139">
        <v>45261</v>
      </c>
      <c r="C467" s="140" t="s">
        <v>22</v>
      </c>
      <c r="D467" s="140" t="s">
        <v>873</v>
      </c>
      <c r="E467" s="141">
        <v>0.54166666666666663</v>
      </c>
      <c r="F467" s="140" t="s">
        <v>1321</v>
      </c>
    </row>
    <row r="468" spans="1:6" ht="30">
      <c r="A468" s="138">
        <v>247</v>
      </c>
      <c r="B468" s="139">
        <v>45261</v>
      </c>
      <c r="C468" s="140" t="s">
        <v>22</v>
      </c>
      <c r="D468" s="140" t="s">
        <v>246</v>
      </c>
      <c r="E468" s="141">
        <v>0.54166666666666663</v>
      </c>
      <c r="F468" s="140" t="s">
        <v>1321</v>
      </c>
    </row>
    <row r="469" spans="1:6" ht="30">
      <c r="A469" s="138">
        <v>435</v>
      </c>
      <c r="B469" s="139">
        <v>45261</v>
      </c>
      <c r="C469" s="140" t="s">
        <v>22</v>
      </c>
      <c r="D469" s="140" t="s">
        <v>607</v>
      </c>
      <c r="E469" s="141">
        <v>0.54166666666666663</v>
      </c>
      <c r="F469" s="140" t="s">
        <v>1321</v>
      </c>
    </row>
    <row r="470" spans="1:6">
      <c r="A470" s="138">
        <v>1</v>
      </c>
      <c r="B470" s="139">
        <v>45261</v>
      </c>
      <c r="C470" s="140" t="s">
        <v>22</v>
      </c>
      <c r="D470" s="140" t="s">
        <v>23</v>
      </c>
      <c r="E470" s="141">
        <v>0.54513888888888884</v>
      </c>
      <c r="F470" s="140" t="s">
        <v>1321</v>
      </c>
    </row>
    <row r="471" spans="1:6" ht="30">
      <c r="A471" s="138">
        <v>338</v>
      </c>
      <c r="B471" s="139">
        <v>45261</v>
      </c>
      <c r="C471" s="140" t="s">
        <v>22</v>
      </c>
      <c r="D471" s="140" t="s">
        <v>447</v>
      </c>
      <c r="E471" s="141">
        <v>0.54513888888888884</v>
      </c>
      <c r="F471" s="140" t="s">
        <v>1321</v>
      </c>
    </row>
    <row r="472" spans="1:6">
      <c r="A472" s="138">
        <v>502</v>
      </c>
      <c r="B472" s="139">
        <v>45261</v>
      </c>
      <c r="C472" s="140" t="s">
        <v>22</v>
      </c>
      <c r="D472" s="140" t="s">
        <v>23</v>
      </c>
      <c r="E472" s="141">
        <v>0.54583333333333328</v>
      </c>
      <c r="F472" s="140" t="s">
        <v>1321</v>
      </c>
    </row>
    <row r="473" spans="1:6">
      <c r="A473" s="138">
        <v>703</v>
      </c>
      <c r="B473" s="139">
        <v>45261</v>
      </c>
      <c r="C473" s="140" t="s">
        <v>22</v>
      </c>
      <c r="D473" s="140" t="s">
        <v>23</v>
      </c>
      <c r="E473" s="141">
        <v>0.54652777777777772</v>
      </c>
      <c r="F473" s="140" t="s">
        <v>1321</v>
      </c>
    </row>
    <row r="474" spans="1:6">
      <c r="A474" s="138">
        <v>504</v>
      </c>
      <c r="B474" s="139">
        <v>45261</v>
      </c>
      <c r="C474" s="140" t="s">
        <v>22</v>
      </c>
      <c r="D474" s="140" t="s">
        <v>23</v>
      </c>
      <c r="E474" s="141">
        <v>0.54652777777777772</v>
      </c>
      <c r="F474" s="140" t="s">
        <v>1321</v>
      </c>
    </row>
    <row r="475" spans="1:6" ht="30">
      <c r="A475" s="138">
        <v>845</v>
      </c>
      <c r="B475" s="139">
        <v>45261</v>
      </c>
      <c r="C475" s="140" t="s">
        <v>22</v>
      </c>
      <c r="D475" s="140" t="s">
        <v>435</v>
      </c>
      <c r="E475" s="141">
        <v>0.54722222222222228</v>
      </c>
      <c r="F475" s="140" t="s">
        <v>1321</v>
      </c>
    </row>
    <row r="476" spans="1:6">
      <c r="A476" s="138">
        <v>802</v>
      </c>
      <c r="B476" s="139">
        <v>45261</v>
      </c>
      <c r="C476" s="140" t="s">
        <v>22</v>
      </c>
      <c r="D476" s="140" t="s">
        <v>23</v>
      </c>
      <c r="E476" s="141">
        <v>0.54722222222222228</v>
      </c>
      <c r="F476" s="140" t="s">
        <v>1321</v>
      </c>
    </row>
    <row r="477" spans="1:6" ht="30">
      <c r="A477" s="138">
        <v>855</v>
      </c>
      <c r="B477" s="139">
        <v>45261</v>
      </c>
      <c r="C477" s="140" t="s">
        <v>22</v>
      </c>
      <c r="D477" s="140" t="s">
        <v>435</v>
      </c>
      <c r="E477" s="141">
        <v>0.54791666666666672</v>
      </c>
      <c r="F477" s="140" t="s">
        <v>1322</v>
      </c>
    </row>
    <row r="478" spans="1:6" ht="30">
      <c r="A478" s="138">
        <v>214</v>
      </c>
      <c r="B478" s="139">
        <v>45261</v>
      </c>
      <c r="C478" s="140" t="s">
        <v>22</v>
      </c>
      <c r="D478" s="140" t="s">
        <v>246</v>
      </c>
      <c r="E478" s="141">
        <v>0.54791666666666672</v>
      </c>
      <c r="F478" s="140" t="s">
        <v>1321</v>
      </c>
    </row>
    <row r="479" spans="1:6" ht="30">
      <c r="A479" s="138">
        <v>826</v>
      </c>
      <c r="B479" s="139">
        <v>45261</v>
      </c>
      <c r="C479" s="140" t="s">
        <v>22</v>
      </c>
      <c r="D479" s="140" t="s">
        <v>435</v>
      </c>
      <c r="E479" s="141">
        <v>0.54861111111111116</v>
      </c>
      <c r="F479" s="140" t="s">
        <v>1321</v>
      </c>
    </row>
    <row r="480" spans="1:6" ht="30">
      <c r="A480" s="138">
        <v>610</v>
      </c>
      <c r="B480" s="139">
        <v>45261</v>
      </c>
      <c r="C480" s="140" t="s">
        <v>22</v>
      </c>
      <c r="D480" s="140" t="s">
        <v>822</v>
      </c>
      <c r="E480" s="141">
        <v>0.5493055555555556</v>
      </c>
      <c r="F480" s="140" t="s">
        <v>1321</v>
      </c>
    </row>
    <row r="481" spans="1:6" ht="30">
      <c r="A481" s="138">
        <v>614</v>
      </c>
      <c r="B481" s="139">
        <v>45261</v>
      </c>
      <c r="C481" s="140" t="s">
        <v>22</v>
      </c>
      <c r="D481" s="140" t="s">
        <v>822</v>
      </c>
      <c r="E481" s="141">
        <v>0.55000000000000004</v>
      </c>
      <c r="F481" s="140" t="s">
        <v>1322</v>
      </c>
    </row>
    <row r="482" spans="1:6" ht="30">
      <c r="A482" s="138">
        <v>618</v>
      </c>
      <c r="B482" s="139">
        <v>45261</v>
      </c>
      <c r="C482" s="140" t="s">
        <v>22</v>
      </c>
      <c r="D482" s="140" t="s">
        <v>822</v>
      </c>
      <c r="E482" s="141">
        <v>0.55000000000000004</v>
      </c>
      <c r="F482" s="140" t="s">
        <v>1322</v>
      </c>
    </row>
    <row r="483" spans="1:6">
      <c r="A483" s="138">
        <v>602</v>
      </c>
      <c r="B483" s="139">
        <v>45261</v>
      </c>
      <c r="C483" s="140" t="s">
        <v>22</v>
      </c>
      <c r="D483" s="140" t="s">
        <v>23</v>
      </c>
      <c r="E483" s="141">
        <v>0.55069444444444449</v>
      </c>
      <c r="F483" s="140" t="s">
        <v>1321</v>
      </c>
    </row>
    <row r="484" spans="1:6" ht="30">
      <c r="A484" s="138">
        <v>620</v>
      </c>
      <c r="B484" s="139">
        <v>45261</v>
      </c>
      <c r="C484" s="140" t="s">
        <v>22</v>
      </c>
      <c r="D484" s="140" t="s">
        <v>822</v>
      </c>
      <c r="E484" s="141">
        <v>0.55069444444444449</v>
      </c>
      <c r="F484" s="140" t="s">
        <v>1322</v>
      </c>
    </row>
    <row r="485" spans="1:6" ht="30">
      <c r="A485" s="138">
        <v>141</v>
      </c>
      <c r="B485" s="139">
        <v>45261</v>
      </c>
      <c r="C485" s="140" t="s">
        <v>22</v>
      </c>
      <c r="D485" s="140" t="s">
        <v>89</v>
      </c>
      <c r="E485" s="141">
        <v>0.55138888888888893</v>
      </c>
      <c r="F485" s="140" t="s">
        <v>1321</v>
      </c>
    </row>
    <row r="486" spans="1:6" ht="30">
      <c r="A486" s="138">
        <v>866</v>
      </c>
      <c r="B486" s="139">
        <v>45261</v>
      </c>
      <c r="C486" s="140" t="s">
        <v>22</v>
      </c>
      <c r="D486" s="140" t="s">
        <v>435</v>
      </c>
      <c r="E486" s="141">
        <v>0.55208333333333337</v>
      </c>
      <c r="F486" s="140" t="s">
        <v>1321</v>
      </c>
    </row>
    <row r="487" spans="1:6" ht="30">
      <c r="A487" s="138">
        <v>346</v>
      </c>
      <c r="B487" s="139">
        <v>45261</v>
      </c>
      <c r="C487" s="140" t="s">
        <v>22</v>
      </c>
      <c r="D487" s="140" t="s">
        <v>447</v>
      </c>
      <c r="E487" s="141">
        <v>0.55208333333333337</v>
      </c>
      <c r="F487" s="140" t="s">
        <v>1321</v>
      </c>
    </row>
    <row r="488" spans="1:6" ht="30">
      <c r="A488" s="138">
        <v>525</v>
      </c>
      <c r="B488" s="139">
        <v>45261</v>
      </c>
      <c r="C488" s="140" t="s">
        <v>22</v>
      </c>
      <c r="D488" s="140" t="s">
        <v>762</v>
      </c>
      <c r="E488" s="141">
        <v>0.55208333333333337</v>
      </c>
      <c r="F488" s="140" t="s">
        <v>1321</v>
      </c>
    </row>
    <row r="489" spans="1:6">
      <c r="A489" s="138">
        <v>4</v>
      </c>
      <c r="B489" s="139">
        <v>45261</v>
      </c>
      <c r="C489" s="140" t="s">
        <v>22</v>
      </c>
      <c r="D489" s="140" t="s">
        <v>23</v>
      </c>
      <c r="E489" s="141">
        <v>0.55486111111111114</v>
      </c>
      <c r="F489" s="140" t="s">
        <v>1321</v>
      </c>
    </row>
    <row r="490" spans="1:6" ht="30">
      <c r="A490" s="138">
        <v>870</v>
      </c>
      <c r="B490" s="139">
        <v>45261</v>
      </c>
      <c r="C490" s="140" t="s">
        <v>22</v>
      </c>
      <c r="D490" s="140" t="s">
        <v>435</v>
      </c>
      <c r="E490" s="141">
        <v>0.55555555555555558</v>
      </c>
      <c r="F490" s="140" t="s">
        <v>1321</v>
      </c>
    </row>
    <row r="491" spans="1:6" ht="30">
      <c r="A491" s="138">
        <v>444</v>
      </c>
      <c r="B491" s="139">
        <v>45261</v>
      </c>
      <c r="C491" s="140" t="s">
        <v>22</v>
      </c>
      <c r="D491" s="140" t="s">
        <v>607</v>
      </c>
      <c r="E491" s="141">
        <v>0.55625000000000002</v>
      </c>
      <c r="F491" s="140" t="s">
        <v>1321</v>
      </c>
    </row>
    <row r="492" spans="1:6" ht="30">
      <c r="A492" s="138">
        <v>417</v>
      </c>
      <c r="B492" s="139">
        <v>45261</v>
      </c>
      <c r="C492" s="140" t="s">
        <v>22</v>
      </c>
      <c r="D492" s="140" t="s">
        <v>607</v>
      </c>
      <c r="E492" s="141">
        <v>0.55694444444444446</v>
      </c>
      <c r="F492" s="140" t="s">
        <v>1322</v>
      </c>
    </row>
    <row r="493" spans="1:6">
      <c r="A493" s="138">
        <v>303</v>
      </c>
      <c r="B493" s="139">
        <v>45261</v>
      </c>
      <c r="C493" s="140" t="s">
        <v>22</v>
      </c>
      <c r="D493" s="140" t="s">
        <v>23</v>
      </c>
      <c r="E493" s="141">
        <v>0.55763888888888891</v>
      </c>
      <c r="F493" s="140" t="s">
        <v>1322</v>
      </c>
    </row>
    <row r="494" spans="1:6" ht="30">
      <c r="A494" s="138">
        <v>876</v>
      </c>
      <c r="B494" s="139">
        <v>45261</v>
      </c>
      <c r="C494" s="140" t="s">
        <v>22</v>
      </c>
      <c r="D494" s="140" t="s">
        <v>435</v>
      </c>
      <c r="E494" s="141">
        <v>0.55763888888888891</v>
      </c>
      <c r="F494" s="140" t="s">
        <v>1322</v>
      </c>
    </row>
    <row r="495" spans="1:6" ht="30">
      <c r="A495" s="138">
        <v>888</v>
      </c>
      <c r="B495" s="139">
        <v>45261</v>
      </c>
      <c r="C495" s="140" t="s">
        <v>22</v>
      </c>
      <c r="D495" s="140" t="s">
        <v>435</v>
      </c>
      <c r="E495" s="141">
        <v>0.55763888888888891</v>
      </c>
      <c r="F495" s="140" t="s">
        <v>1321</v>
      </c>
    </row>
    <row r="496" spans="1:6" ht="30">
      <c r="A496" s="138">
        <v>246</v>
      </c>
      <c r="B496" s="139">
        <v>45261</v>
      </c>
      <c r="C496" s="140" t="s">
        <v>22</v>
      </c>
      <c r="D496" s="140" t="s">
        <v>246</v>
      </c>
      <c r="E496" s="141">
        <v>0.55833333333333335</v>
      </c>
      <c r="F496" s="140" t="s">
        <v>1321</v>
      </c>
    </row>
    <row r="497" spans="1:6" ht="30">
      <c r="A497" s="138">
        <v>835</v>
      </c>
      <c r="B497" s="139">
        <v>45261</v>
      </c>
      <c r="C497" s="140" t="s">
        <v>22</v>
      </c>
      <c r="D497" s="140" t="s">
        <v>435</v>
      </c>
      <c r="E497" s="141">
        <v>0.55833333333333335</v>
      </c>
      <c r="F497" s="140" t="s">
        <v>1321</v>
      </c>
    </row>
    <row r="498" spans="1:6" ht="30">
      <c r="A498" s="138">
        <v>248</v>
      </c>
      <c r="B498" s="139">
        <v>45261</v>
      </c>
      <c r="C498" s="140" t="s">
        <v>22</v>
      </c>
      <c r="D498" s="140" t="s">
        <v>246</v>
      </c>
      <c r="E498" s="141">
        <v>0.55833333333333335</v>
      </c>
      <c r="F498" s="140" t="s">
        <v>1321</v>
      </c>
    </row>
    <row r="499" spans="1:6" ht="30">
      <c r="A499" s="138">
        <v>856</v>
      </c>
      <c r="B499" s="139">
        <v>45261</v>
      </c>
      <c r="C499" s="140" t="s">
        <v>22</v>
      </c>
      <c r="D499" s="140" t="s">
        <v>435</v>
      </c>
      <c r="E499" s="141">
        <v>0.55902777777777779</v>
      </c>
      <c r="F499" s="140" t="s">
        <v>1321</v>
      </c>
    </row>
    <row r="500" spans="1:6" ht="30">
      <c r="A500" s="138">
        <v>820</v>
      </c>
      <c r="B500" s="139">
        <v>45261</v>
      </c>
      <c r="C500" s="140" t="s">
        <v>22</v>
      </c>
      <c r="D500" s="140" t="s">
        <v>435</v>
      </c>
      <c r="E500" s="141">
        <v>0.5625</v>
      </c>
      <c r="F500" s="140" t="s">
        <v>1322</v>
      </c>
    </row>
    <row r="501" spans="1:6" ht="30">
      <c r="A501" s="138">
        <v>842</v>
      </c>
      <c r="B501" s="139">
        <v>45261</v>
      </c>
      <c r="C501" s="140" t="s">
        <v>22</v>
      </c>
      <c r="D501" s="140" t="s">
        <v>435</v>
      </c>
      <c r="E501" s="141">
        <v>0.5625</v>
      </c>
      <c r="F501" s="140" t="s">
        <v>1321</v>
      </c>
    </row>
    <row r="502" spans="1:6" ht="30">
      <c r="A502" s="138">
        <v>737</v>
      </c>
      <c r="B502" s="139">
        <v>45261</v>
      </c>
      <c r="C502" s="140" t="s">
        <v>22</v>
      </c>
      <c r="D502" s="140" t="s">
        <v>873</v>
      </c>
      <c r="E502" s="141">
        <v>0.5625</v>
      </c>
      <c r="F502" s="140" t="s">
        <v>1321</v>
      </c>
    </row>
    <row r="503" spans="1:6" ht="30">
      <c r="A503" s="138">
        <v>716</v>
      </c>
      <c r="B503" s="139">
        <v>45261</v>
      </c>
      <c r="C503" s="140" t="s">
        <v>22</v>
      </c>
      <c r="D503" s="140" t="s">
        <v>873</v>
      </c>
      <c r="E503" s="141">
        <v>0.5625</v>
      </c>
      <c r="F503" s="140" t="s">
        <v>1321</v>
      </c>
    </row>
    <row r="504" spans="1:6" ht="30">
      <c r="A504" s="138">
        <v>445</v>
      </c>
      <c r="B504" s="139">
        <v>45261</v>
      </c>
      <c r="C504" s="140" t="s">
        <v>22</v>
      </c>
      <c r="D504" s="140" t="s">
        <v>607</v>
      </c>
      <c r="E504" s="141">
        <v>0.5625</v>
      </c>
      <c r="F504" s="140" t="s">
        <v>1321</v>
      </c>
    </row>
    <row r="505" spans="1:6" ht="30">
      <c r="A505" s="138">
        <v>342</v>
      </c>
      <c r="B505" s="139">
        <v>45261</v>
      </c>
      <c r="C505" s="140" t="s">
        <v>22</v>
      </c>
      <c r="D505" s="140" t="s">
        <v>447</v>
      </c>
      <c r="E505" s="141">
        <v>0.5625</v>
      </c>
      <c r="F505" s="140" t="s">
        <v>1321</v>
      </c>
    </row>
    <row r="506" spans="1:6" ht="30">
      <c r="A506" s="138">
        <v>351</v>
      </c>
      <c r="B506" s="139">
        <v>45261</v>
      </c>
      <c r="C506" s="140" t="s">
        <v>22</v>
      </c>
      <c r="D506" s="140" t="s">
        <v>447</v>
      </c>
      <c r="E506" s="141">
        <v>0.5625</v>
      </c>
      <c r="F506" s="140" t="s">
        <v>1321</v>
      </c>
    </row>
    <row r="507" spans="1:6" ht="30">
      <c r="A507" s="138">
        <v>310</v>
      </c>
      <c r="B507" s="139">
        <v>45261</v>
      </c>
      <c r="C507" s="140" t="s">
        <v>22</v>
      </c>
      <c r="D507" s="140" t="s">
        <v>447</v>
      </c>
      <c r="E507" s="141">
        <v>0.56319444444444444</v>
      </c>
      <c r="F507" s="140" t="s">
        <v>1322</v>
      </c>
    </row>
    <row r="508" spans="1:6" ht="30">
      <c r="A508" s="138">
        <v>330</v>
      </c>
      <c r="B508" s="139">
        <v>45261</v>
      </c>
      <c r="C508" s="140" t="s">
        <v>22</v>
      </c>
      <c r="D508" s="140" t="s">
        <v>447</v>
      </c>
      <c r="E508" s="141">
        <v>0.56319444444444444</v>
      </c>
      <c r="F508" s="140" t="s">
        <v>1322</v>
      </c>
    </row>
    <row r="509" spans="1:6" ht="30">
      <c r="A509" s="138">
        <v>532</v>
      </c>
      <c r="B509" s="139">
        <v>45261</v>
      </c>
      <c r="C509" s="140" t="s">
        <v>22</v>
      </c>
      <c r="D509" s="140" t="s">
        <v>89</v>
      </c>
      <c r="E509" s="141">
        <v>0.56319444444444444</v>
      </c>
      <c r="F509" s="140" t="s">
        <v>1322</v>
      </c>
    </row>
    <row r="510" spans="1:6" ht="30">
      <c r="A510" s="138">
        <v>817</v>
      </c>
      <c r="B510" s="139">
        <v>45261</v>
      </c>
      <c r="C510" s="140" t="s">
        <v>22</v>
      </c>
      <c r="D510" s="140" t="s">
        <v>435</v>
      </c>
      <c r="E510" s="141">
        <v>0.56319444444444444</v>
      </c>
      <c r="F510" s="140" t="s">
        <v>1322</v>
      </c>
    </row>
    <row r="511" spans="1:6">
      <c r="A511" s="138">
        <v>603</v>
      </c>
      <c r="B511" s="139">
        <v>45261</v>
      </c>
      <c r="C511" s="140" t="s">
        <v>22</v>
      </c>
      <c r="D511" s="140" t="s">
        <v>23</v>
      </c>
      <c r="E511" s="141">
        <v>0.56597222222222221</v>
      </c>
      <c r="F511" s="140" t="s">
        <v>1322</v>
      </c>
    </row>
    <row r="512" spans="1:6" ht="30">
      <c r="A512" s="138">
        <v>717</v>
      </c>
      <c r="B512" s="139">
        <v>45261</v>
      </c>
      <c r="C512" s="140" t="s">
        <v>22</v>
      </c>
      <c r="D512" s="140" t="s">
        <v>873</v>
      </c>
      <c r="E512" s="141">
        <v>0.56666666666666665</v>
      </c>
      <c r="F512" s="140" t="s">
        <v>1322</v>
      </c>
    </row>
    <row r="513" spans="1:6" ht="30">
      <c r="A513" s="138">
        <v>738</v>
      </c>
      <c r="B513" s="139">
        <v>45261</v>
      </c>
      <c r="C513" s="140" t="s">
        <v>22</v>
      </c>
      <c r="D513" s="140" t="s">
        <v>873</v>
      </c>
      <c r="E513" s="141">
        <v>0.56736111111111109</v>
      </c>
      <c r="F513" s="140" t="s">
        <v>1322</v>
      </c>
    </row>
    <row r="514" spans="1:6" ht="30">
      <c r="A514" s="138">
        <v>256</v>
      </c>
      <c r="B514" s="139">
        <v>45261</v>
      </c>
      <c r="C514" s="140" t="s">
        <v>22</v>
      </c>
      <c r="D514" s="140" t="s">
        <v>246</v>
      </c>
      <c r="E514" s="141">
        <v>0.56805555555555554</v>
      </c>
      <c r="F514" s="140" t="s">
        <v>1322</v>
      </c>
    </row>
    <row r="515" spans="1:6" ht="30">
      <c r="A515" s="138">
        <v>257</v>
      </c>
      <c r="B515" s="139">
        <v>45261</v>
      </c>
      <c r="C515" s="140" t="s">
        <v>22</v>
      </c>
      <c r="D515" s="140" t="s">
        <v>246</v>
      </c>
      <c r="E515" s="141">
        <v>0.56874999999999998</v>
      </c>
      <c r="F515" s="140" t="s">
        <v>1322</v>
      </c>
    </row>
    <row r="516" spans="1:6" ht="30">
      <c r="A516" s="138">
        <v>232</v>
      </c>
      <c r="B516" s="139">
        <v>45261</v>
      </c>
      <c r="C516" s="140" t="s">
        <v>22</v>
      </c>
      <c r="D516" s="140" t="s">
        <v>246</v>
      </c>
      <c r="E516" s="141">
        <v>0.56944444444444442</v>
      </c>
      <c r="F516" s="140" t="s">
        <v>1322</v>
      </c>
    </row>
    <row r="517" spans="1:6" ht="30">
      <c r="A517" s="138">
        <v>450</v>
      </c>
      <c r="B517" s="139">
        <v>45261</v>
      </c>
      <c r="C517" s="140" t="s">
        <v>22</v>
      </c>
      <c r="D517" s="140" t="s">
        <v>607</v>
      </c>
      <c r="E517" s="141">
        <v>0.57013888888888886</v>
      </c>
      <c r="F517" s="140" t="s">
        <v>1322</v>
      </c>
    </row>
    <row r="518" spans="1:6" ht="30">
      <c r="A518" s="138">
        <v>613</v>
      </c>
      <c r="B518" s="139">
        <v>45261</v>
      </c>
      <c r="C518" s="140" t="s">
        <v>22</v>
      </c>
      <c r="D518" s="140" t="s">
        <v>822</v>
      </c>
      <c r="E518" s="141">
        <v>0.57291666666666663</v>
      </c>
      <c r="F518" s="140" t="s">
        <v>1322</v>
      </c>
    </row>
    <row r="519" spans="1:6" ht="30">
      <c r="A519" s="138">
        <v>735</v>
      </c>
      <c r="B519" s="139">
        <v>45261</v>
      </c>
      <c r="C519" s="140" t="s">
        <v>22</v>
      </c>
      <c r="D519" s="140" t="s">
        <v>873</v>
      </c>
      <c r="E519" s="141">
        <v>0.57291666666666663</v>
      </c>
      <c r="F519" s="140" t="s">
        <v>1322</v>
      </c>
    </row>
    <row r="520" spans="1:6" ht="30">
      <c r="A520" s="138">
        <v>312</v>
      </c>
      <c r="B520" s="139">
        <v>45261</v>
      </c>
      <c r="C520" s="140" t="s">
        <v>22</v>
      </c>
      <c r="D520" s="140" t="s">
        <v>447</v>
      </c>
      <c r="E520" s="141">
        <v>0.57430555555555551</v>
      </c>
      <c r="F520" s="140" t="s">
        <v>1322</v>
      </c>
    </row>
    <row r="521" spans="1:6" ht="30">
      <c r="A521" s="138">
        <v>742</v>
      </c>
      <c r="B521" s="139">
        <v>45261</v>
      </c>
      <c r="C521" s="140" t="s">
        <v>22</v>
      </c>
      <c r="D521" s="140" t="s">
        <v>873</v>
      </c>
      <c r="E521" s="141">
        <v>0.57430555555555551</v>
      </c>
      <c r="F521" s="140" t="s">
        <v>1322</v>
      </c>
    </row>
    <row r="522" spans="1:6" ht="30">
      <c r="A522" s="138">
        <v>883</v>
      </c>
      <c r="B522" s="139">
        <v>45261</v>
      </c>
      <c r="C522" s="140" t="s">
        <v>22</v>
      </c>
      <c r="D522" s="140" t="s">
        <v>435</v>
      </c>
      <c r="E522" s="141">
        <v>0.57430555555555551</v>
      </c>
      <c r="F522" s="140" t="s">
        <v>1322</v>
      </c>
    </row>
    <row r="523" spans="1:6" ht="30">
      <c r="A523" s="138">
        <v>317</v>
      </c>
      <c r="B523" s="139">
        <v>45261</v>
      </c>
      <c r="C523" s="140" t="s">
        <v>22</v>
      </c>
      <c r="D523" s="140" t="s">
        <v>447</v>
      </c>
      <c r="E523" s="141">
        <v>0.5756944444444444</v>
      </c>
      <c r="F523" s="140" t="s">
        <v>1322</v>
      </c>
    </row>
    <row r="524" spans="1:6" ht="30">
      <c r="A524" s="138">
        <v>137</v>
      </c>
      <c r="B524" s="139">
        <v>45261</v>
      </c>
      <c r="C524" s="140" t="s">
        <v>22</v>
      </c>
      <c r="D524" s="140" t="s">
        <v>89</v>
      </c>
      <c r="E524" s="141">
        <v>0.5756944444444444</v>
      </c>
      <c r="F524" s="140" t="s">
        <v>1322</v>
      </c>
    </row>
    <row r="525" spans="1:6" ht="30">
      <c r="A525" s="138">
        <v>116</v>
      </c>
      <c r="B525" s="139">
        <v>45261</v>
      </c>
      <c r="C525" s="140" t="s">
        <v>22</v>
      </c>
      <c r="D525" s="140" t="s">
        <v>89</v>
      </c>
      <c r="E525" s="141">
        <v>0.57638888888888884</v>
      </c>
      <c r="F525" s="140" t="s">
        <v>1322</v>
      </c>
    </row>
    <row r="526" spans="1:6" ht="30">
      <c r="A526" s="138">
        <v>867</v>
      </c>
      <c r="B526" s="139">
        <v>45261</v>
      </c>
      <c r="C526" s="140" t="s">
        <v>22</v>
      </c>
      <c r="D526" s="140" t="s">
        <v>435</v>
      </c>
      <c r="E526" s="141">
        <v>0.5805555555555556</v>
      </c>
      <c r="F526" s="140" t="s">
        <v>1322</v>
      </c>
    </row>
    <row r="527" spans="1:6" ht="30">
      <c r="A527" s="138">
        <v>818</v>
      </c>
      <c r="B527" s="139">
        <v>45261</v>
      </c>
      <c r="C527" s="140" t="s">
        <v>22</v>
      </c>
      <c r="D527" s="140" t="s">
        <v>435</v>
      </c>
      <c r="E527" s="141">
        <v>0.5805555555555556</v>
      </c>
      <c r="F527" s="140" t="s">
        <v>1322</v>
      </c>
    </row>
    <row r="528" spans="1:6" ht="30">
      <c r="A528" s="138">
        <v>120</v>
      </c>
      <c r="B528" s="139">
        <v>45261</v>
      </c>
      <c r="C528" s="140" t="s">
        <v>22</v>
      </c>
      <c r="D528" s="140" t="s">
        <v>89</v>
      </c>
      <c r="E528" s="141">
        <v>0.58333333333333337</v>
      </c>
      <c r="F528" s="140" t="s">
        <v>1322</v>
      </c>
    </row>
    <row r="529" spans="1:6">
      <c r="A529" s="138">
        <v>404</v>
      </c>
      <c r="B529" s="139">
        <v>45261</v>
      </c>
      <c r="C529" s="140" t="s">
        <v>22</v>
      </c>
      <c r="D529" s="140" t="s">
        <v>23</v>
      </c>
      <c r="E529" s="141">
        <v>0.5854166666666667</v>
      </c>
      <c r="F529" s="140" t="s">
        <v>1322</v>
      </c>
    </row>
    <row r="530" spans="1:6" ht="30">
      <c r="A530" s="138">
        <v>869</v>
      </c>
      <c r="B530" s="139">
        <v>45261</v>
      </c>
      <c r="C530" s="140" t="s">
        <v>22</v>
      </c>
      <c r="D530" s="140" t="s">
        <v>435</v>
      </c>
      <c r="E530" s="141">
        <v>0.58680555555555558</v>
      </c>
      <c r="F530" s="140" t="s">
        <v>1322</v>
      </c>
    </row>
    <row r="531" spans="1:6" ht="30">
      <c r="A531" s="138">
        <v>139</v>
      </c>
      <c r="B531" s="139">
        <v>45261</v>
      </c>
      <c r="C531" s="140" t="s">
        <v>22</v>
      </c>
      <c r="D531" s="140" t="s">
        <v>89</v>
      </c>
      <c r="E531" s="141">
        <v>0.58680555555555558</v>
      </c>
      <c r="F531" s="140" t="s">
        <v>1322</v>
      </c>
    </row>
    <row r="532" spans="1:6" ht="30">
      <c r="A532" s="138">
        <v>138</v>
      </c>
      <c r="B532" s="139">
        <v>45261</v>
      </c>
      <c r="C532" s="140" t="s">
        <v>22</v>
      </c>
      <c r="D532" s="140" t="s">
        <v>89</v>
      </c>
      <c r="E532" s="141">
        <v>0.58680555555555558</v>
      </c>
      <c r="F532" s="140" t="s">
        <v>1322</v>
      </c>
    </row>
    <row r="533" spans="1:6">
      <c r="A533" s="138">
        <v>702</v>
      </c>
      <c r="B533" s="139">
        <v>45261</v>
      </c>
      <c r="C533" s="140" t="s">
        <v>22</v>
      </c>
      <c r="D533" s="140" t="s">
        <v>23</v>
      </c>
      <c r="E533" s="141">
        <v>0.61041666666666672</v>
      </c>
      <c r="F533" s="140" t="s">
        <v>1322</v>
      </c>
    </row>
    <row r="534" spans="1:6">
      <c r="A534" s="138">
        <v>804</v>
      </c>
      <c r="B534" s="139">
        <v>45261</v>
      </c>
      <c r="C534" s="140" t="s">
        <v>22</v>
      </c>
      <c r="D534" s="140" t="s">
        <v>23</v>
      </c>
      <c r="E534" s="141">
        <v>0.61388888888888893</v>
      </c>
      <c r="F534" s="140" t="s">
        <v>1322</v>
      </c>
    </row>
    <row r="535" spans="1:6">
      <c r="A535" s="138">
        <v>3</v>
      </c>
      <c r="B535" s="139">
        <v>45268</v>
      </c>
      <c r="C535" s="140" t="s">
        <v>22</v>
      </c>
      <c r="D535" s="140" t="s">
        <v>23</v>
      </c>
      <c r="E535" s="141">
        <v>0.5395833333333333</v>
      </c>
      <c r="F535" s="140" t="s">
        <v>1321</v>
      </c>
    </row>
    <row r="536" spans="1:6" ht="30">
      <c r="A536" s="138">
        <v>141</v>
      </c>
      <c r="B536" s="139">
        <v>45268</v>
      </c>
      <c r="C536" s="140" t="s">
        <v>22</v>
      </c>
      <c r="D536" s="140" t="s">
        <v>89</v>
      </c>
      <c r="E536" s="141">
        <v>0.54027777777777775</v>
      </c>
      <c r="F536" s="140" t="s">
        <v>1321</v>
      </c>
    </row>
    <row r="537" spans="1:6" ht="30">
      <c r="A537" s="138">
        <v>721</v>
      </c>
      <c r="B537" s="139">
        <v>45268</v>
      </c>
      <c r="C537" s="140" t="s">
        <v>22</v>
      </c>
      <c r="D537" s="140" t="s">
        <v>873</v>
      </c>
      <c r="E537" s="141">
        <v>0.54027777777777775</v>
      </c>
      <c r="F537" s="140" t="s">
        <v>1321</v>
      </c>
    </row>
    <row r="538" spans="1:6" ht="30">
      <c r="A538" s="138">
        <v>740</v>
      </c>
      <c r="B538" s="139">
        <v>45268</v>
      </c>
      <c r="C538" s="140" t="s">
        <v>22</v>
      </c>
      <c r="D538" s="140" t="s">
        <v>873</v>
      </c>
      <c r="E538" s="141">
        <v>0.54027777777777775</v>
      </c>
      <c r="F538" s="140" t="s">
        <v>1321</v>
      </c>
    </row>
    <row r="539" spans="1:6" ht="30">
      <c r="A539" s="138">
        <v>868</v>
      </c>
      <c r="B539" s="139">
        <v>45268</v>
      </c>
      <c r="C539" s="140" t="s">
        <v>22</v>
      </c>
      <c r="D539" s="140" t="s">
        <v>435</v>
      </c>
      <c r="E539" s="141">
        <v>0.54027777777777775</v>
      </c>
      <c r="F539" s="140" t="s">
        <v>1321</v>
      </c>
    </row>
    <row r="540" spans="1:6" ht="30">
      <c r="A540" s="138">
        <v>873</v>
      </c>
      <c r="B540" s="139">
        <v>45268</v>
      </c>
      <c r="C540" s="140" t="s">
        <v>22</v>
      </c>
      <c r="D540" s="140" t="s">
        <v>435</v>
      </c>
      <c r="E540" s="141">
        <v>0.54027777777777775</v>
      </c>
      <c r="F540" s="140" t="s">
        <v>1321</v>
      </c>
    </row>
    <row r="541" spans="1:6">
      <c r="A541" s="138">
        <v>503</v>
      </c>
      <c r="B541" s="139">
        <v>45268</v>
      </c>
      <c r="C541" s="140" t="s">
        <v>22</v>
      </c>
      <c r="D541" s="140" t="s">
        <v>23</v>
      </c>
      <c r="E541" s="141">
        <v>0.54097222222222219</v>
      </c>
      <c r="F541" s="140" t="s">
        <v>1321</v>
      </c>
    </row>
    <row r="542" spans="1:6" ht="30">
      <c r="A542" s="138">
        <v>450</v>
      </c>
      <c r="B542" s="139">
        <v>45268</v>
      </c>
      <c r="C542" s="140" t="s">
        <v>22</v>
      </c>
      <c r="D542" s="140" t="s">
        <v>607</v>
      </c>
      <c r="E542" s="141">
        <v>0.54166666666666663</v>
      </c>
      <c r="F542" s="140" t="s">
        <v>1321</v>
      </c>
    </row>
    <row r="543" spans="1:6" ht="30">
      <c r="A543" s="138">
        <v>846</v>
      </c>
      <c r="B543" s="139">
        <v>45268</v>
      </c>
      <c r="C543" s="140" t="s">
        <v>22</v>
      </c>
      <c r="D543" s="140" t="s">
        <v>435</v>
      </c>
      <c r="E543" s="141">
        <v>0.54166666666666663</v>
      </c>
      <c r="F543" s="140" t="s">
        <v>1321</v>
      </c>
    </row>
    <row r="544" spans="1:6" ht="30">
      <c r="A544" s="138">
        <v>417</v>
      </c>
      <c r="B544" s="139">
        <v>45268</v>
      </c>
      <c r="C544" s="140" t="s">
        <v>22</v>
      </c>
      <c r="D544" s="140" t="s">
        <v>607</v>
      </c>
      <c r="E544" s="141">
        <v>0.54166666666666663</v>
      </c>
      <c r="F544" s="140" t="s">
        <v>1321</v>
      </c>
    </row>
    <row r="545" spans="1:6" ht="30">
      <c r="A545" s="138">
        <v>446</v>
      </c>
      <c r="B545" s="139">
        <v>45268</v>
      </c>
      <c r="C545" s="140" t="s">
        <v>22</v>
      </c>
      <c r="D545" s="140" t="s">
        <v>607</v>
      </c>
      <c r="E545" s="141">
        <v>0.54236111111111107</v>
      </c>
      <c r="F545" s="140" t="s">
        <v>1321</v>
      </c>
    </row>
    <row r="546" spans="1:6">
      <c r="A546" s="138">
        <v>4</v>
      </c>
      <c r="B546" s="139">
        <v>45268</v>
      </c>
      <c r="C546" s="140" t="s">
        <v>22</v>
      </c>
      <c r="D546" s="140" t="s">
        <v>23</v>
      </c>
      <c r="E546" s="141">
        <v>0.5444444444444444</v>
      </c>
      <c r="F546" s="140" t="s">
        <v>1321</v>
      </c>
    </row>
    <row r="547" spans="1:6">
      <c r="A547" s="138">
        <v>203</v>
      </c>
      <c r="B547" s="139">
        <v>45268</v>
      </c>
      <c r="C547" s="140" t="s">
        <v>22</v>
      </c>
      <c r="D547" s="140" t="s">
        <v>23</v>
      </c>
      <c r="E547" s="141">
        <v>0.5444444444444444</v>
      </c>
      <c r="F547" s="140" t="s">
        <v>1321</v>
      </c>
    </row>
    <row r="548" spans="1:6">
      <c r="A548" s="138">
        <v>403</v>
      </c>
      <c r="B548" s="139">
        <v>45268</v>
      </c>
      <c r="C548" s="140" t="s">
        <v>22</v>
      </c>
      <c r="D548" s="140" t="s">
        <v>23</v>
      </c>
      <c r="E548" s="141">
        <v>0.54513888888888884</v>
      </c>
      <c r="F548" s="140" t="s">
        <v>1321</v>
      </c>
    </row>
    <row r="549" spans="1:6" ht="30">
      <c r="A549" s="138">
        <v>737</v>
      </c>
      <c r="B549" s="139">
        <v>45268</v>
      </c>
      <c r="C549" s="140" t="s">
        <v>22</v>
      </c>
      <c r="D549" s="140" t="s">
        <v>873</v>
      </c>
      <c r="E549" s="141">
        <v>0.54652777777777772</v>
      </c>
      <c r="F549" s="140" t="s">
        <v>1321</v>
      </c>
    </row>
    <row r="550" spans="1:6" ht="30">
      <c r="A550" s="138">
        <v>745</v>
      </c>
      <c r="B550" s="139">
        <v>45268</v>
      </c>
      <c r="C550" s="140" t="s">
        <v>22</v>
      </c>
      <c r="D550" s="140" t="s">
        <v>873</v>
      </c>
      <c r="E550" s="141">
        <v>0.54652777777777772</v>
      </c>
      <c r="F550" s="140" t="s">
        <v>1321</v>
      </c>
    </row>
    <row r="551" spans="1:6" ht="30">
      <c r="A551" s="138">
        <v>719</v>
      </c>
      <c r="B551" s="139">
        <v>45268</v>
      </c>
      <c r="C551" s="140" t="s">
        <v>22</v>
      </c>
      <c r="D551" s="140" t="s">
        <v>873</v>
      </c>
      <c r="E551" s="141">
        <v>0.54652777777777772</v>
      </c>
      <c r="F551" s="140" t="s">
        <v>1321</v>
      </c>
    </row>
    <row r="552" spans="1:6" ht="30">
      <c r="A552" s="138">
        <v>133</v>
      </c>
      <c r="B552" s="139">
        <v>45268</v>
      </c>
      <c r="C552" s="140" t="s">
        <v>22</v>
      </c>
      <c r="D552" s="140" t="s">
        <v>89</v>
      </c>
      <c r="E552" s="141">
        <v>0.54722222222222228</v>
      </c>
      <c r="F552" s="140" t="s">
        <v>1321</v>
      </c>
    </row>
    <row r="553" spans="1:6" ht="30">
      <c r="A553" s="138">
        <v>839</v>
      </c>
      <c r="B553" s="139">
        <v>45268</v>
      </c>
      <c r="C553" s="140" t="s">
        <v>22</v>
      </c>
      <c r="D553" s="140" t="s">
        <v>435</v>
      </c>
      <c r="E553" s="141">
        <v>0.54722222222222228</v>
      </c>
      <c r="F553" s="140" t="s">
        <v>1321</v>
      </c>
    </row>
    <row r="554" spans="1:6" ht="30">
      <c r="A554" s="138">
        <v>129</v>
      </c>
      <c r="B554" s="139">
        <v>45268</v>
      </c>
      <c r="C554" s="140" t="s">
        <v>22</v>
      </c>
      <c r="D554" s="140" t="s">
        <v>89</v>
      </c>
      <c r="E554" s="141">
        <v>0.54722222222222228</v>
      </c>
      <c r="F554" s="140" t="s">
        <v>1321</v>
      </c>
    </row>
    <row r="555" spans="1:6" ht="30">
      <c r="A555" s="138">
        <v>116</v>
      </c>
      <c r="B555" s="139">
        <v>45268</v>
      </c>
      <c r="C555" s="140" t="s">
        <v>22</v>
      </c>
      <c r="D555" s="140" t="s">
        <v>89</v>
      </c>
      <c r="E555" s="141">
        <v>0.54791666666666672</v>
      </c>
      <c r="F555" s="140" t="s">
        <v>1321</v>
      </c>
    </row>
    <row r="556" spans="1:6" ht="30">
      <c r="A556" s="138">
        <v>533</v>
      </c>
      <c r="B556" s="139">
        <v>45268</v>
      </c>
      <c r="C556" s="140" t="s">
        <v>22</v>
      </c>
      <c r="D556" s="140" t="s">
        <v>762</v>
      </c>
      <c r="E556" s="141">
        <v>0.5493055555555556</v>
      </c>
      <c r="F556" s="140" t="s">
        <v>1321</v>
      </c>
    </row>
    <row r="557" spans="1:6">
      <c r="A557" s="138">
        <v>504</v>
      </c>
      <c r="B557" s="139">
        <v>45268</v>
      </c>
      <c r="C557" s="140" t="s">
        <v>22</v>
      </c>
      <c r="D557" s="140" t="s">
        <v>23</v>
      </c>
      <c r="E557" s="141">
        <v>0.5493055555555556</v>
      </c>
      <c r="F557" s="140" t="s">
        <v>1321</v>
      </c>
    </row>
    <row r="558" spans="1:6" ht="30">
      <c r="A558" s="138">
        <v>435</v>
      </c>
      <c r="B558" s="139">
        <v>45268</v>
      </c>
      <c r="C558" s="140" t="s">
        <v>22</v>
      </c>
      <c r="D558" s="140" t="s">
        <v>607</v>
      </c>
      <c r="E558" s="141">
        <v>0.5493055555555556</v>
      </c>
      <c r="F558" s="140" t="s">
        <v>1321</v>
      </c>
    </row>
    <row r="559" spans="1:6" ht="30">
      <c r="A559" s="138">
        <v>845</v>
      </c>
      <c r="B559" s="139">
        <v>45268</v>
      </c>
      <c r="C559" s="140" t="s">
        <v>22</v>
      </c>
      <c r="D559" s="140" t="s">
        <v>435</v>
      </c>
      <c r="E559" s="141">
        <v>0.5493055555555556</v>
      </c>
      <c r="F559" s="140" t="s">
        <v>1321</v>
      </c>
    </row>
    <row r="560" spans="1:6" ht="30">
      <c r="A560" s="138">
        <v>620</v>
      </c>
      <c r="B560" s="139">
        <v>45268</v>
      </c>
      <c r="C560" s="140" t="s">
        <v>22</v>
      </c>
      <c r="D560" s="140" t="s">
        <v>822</v>
      </c>
      <c r="E560" s="141">
        <v>0.55000000000000004</v>
      </c>
      <c r="F560" s="140" t="s">
        <v>1321</v>
      </c>
    </row>
    <row r="561" spans="1:6">
      <c r="A561" s="138">
        <v>602</v>
      </c>
      <c r="B561" s="139">
        <v>45268</v>
      </c>
      <c r="C561" s="140" t="s">
        <v>22</v>
      </c>
      <c r="D561" s="140" t="s">
        <v>23</v>
      </c>
      <c r="E561" s="141">
        <v>0.55138888888888893</v>
      </c>
      <c r="F561" s="140" t="s">
        <v>1321</v>
      </c>
    </row>
    <row r="562" spans="1:6" ht="30">
      <c r="A562" s="138">
        <v>742</v>
      </c>
      <c r="B562" s="139">
        <v>45268</v>
      </c>
      <c r="C562" s="140" t="s">
        <v>22</v>
      </c>
      <c r="D562" s="140" t="s">
        <v>873</v>
      </c>
      <c r="E562" s="141">
        <v>0.55208333333333337</v>
      </c>
      <c r="F562" s="140" t="s">
        <v>1321</v>
      </c>
    </row>
    <row r="563" spans="1:6">
      <c r="A563" s="138">
        <v>703</v>
      </c>
      <c r="B563" s="139">
        <v>45268</v>
      </c>
      <c r="C563" s="140" t="s">
        <v>22</v>
      </c>
      <c r="D563" s="140" t="s">
        <v>23</v>
      </c>
      <c r="E563" s="141">
        <v>0.55347222222222225</v>
      </c>
      <c r="F563" s="140" t="s">
        <v>1321</v>
      </c>
    </row>
    <row r="564" spans="1:6" ht="30">
      <c r="A564" s="138">
        <v>849</v>
      </c>
      <c r="B564" s="139">
        <v>45268</v>
      </c>
      <c r="C564" s="140" t="s">
        <v>22</v>
      </c>
      <c r="D564" s="140" t="s">
        <v>435</v>
      </c>
      <c r="E564" s="141">
        <v>0.55625000000000002</v>
      </c>
      <c r="F564" s="140" t="s">
        <v>1321</v>
      </c>
    </row>
    <row r="565" spans="1:6" ht="30">
      <c r="A565" s="138">
        <v>612</v>
      </c>
      <c r="B565" s="139">
        <v>45268</v>
      </c>
      <c r="C565" s="140" t="s">
        <v>22</v>
      </c>
      <c r="D565" s="140" t="s">
        <v>822</v>
      </c>
      <c r="E565" s="141">
        <v>0.55694444444444446</v>
      </c>
      <c r="F565" s="140" t="s">
        <v>1321</v>
      </c>
    </row>
    <row r="566" spans="1:6" ht="30">
      <c r="A566" s="138">
        <v>611</v>
      </c>
      <c r="B566" s="139">
        <v>45268</v>
      </c>
      <c r="C566" s="140" t="s">
        <v>22</v>
      </c>
      <c r="D566" s="140" t="s">
        <v>822</v>
      </c>
      <c r="E566" s="141">
        <v>0.55763888888888891</v>
      </c>
      <c r="F566" s="140" t="s">
        <v>1321</v>
      </c>
    </row>
    <row r="567" spans="1:6" ht="30">
      <c r="A567" s="138">
        <v>610</v>
      </c>
      <c r="B567" s="139">
        <v>45268</v>
      </c>
      <c r="C567" s="140" t="s">
        <v>22</v>
      </c>
      <c r="D567" s="140" t="s">
        <v>822</v>
      </c>
      <c r="E567" s="141">
        <v>0.55763888888888891</v>
      </c>
      <c r="F567" s="140" t="s">
        <v>1321</v>
      </c>
    </row>
    <row r="568" spans="1:6">
      <c r="A568" s="138">
        <v>802</v>
      </c>
      <c r="B568" s="139">
        <v>45268</v>
      </c>
      <c r="C568" s="140" t="s">
        <v>22</v>
      </c>
      <c r="D568" s="140" t="s">
        <v>23</v>
      </c>
      <c r="E568" s="141">
        <v>0.55833333333333335</v>
      </c>
      <c r="F568" s="140" t="s">
        <v>1321</v>
      </c>
    </row>
    <row r="569" spans="1:6" ht="30">
      <c r="A569" s="138">
        <v>614</v>
      </c>
      <c r="B569" s="139">
        <v>45268</v>
      </c>
      <c r="C569" s="140" t="s">
        <v>22</v>
      </c>
      <c r="D569" s="140" t="s">
        <v>822</v>
      </c>
      <c r="E569" s="141">
        <v>0.55833333333333335</v>
      </c>
      <c r="F569" s="140" t="s">
        <v>1321</v>
      </c>
    </row>
    <row r="570" spans="1:6" ht="30">
      <c r="A570" s="138">
        <v>621</v>
      </c>
      <c r="B570" s="139">
        <v>45268</v>
      </c>
      <c r="C570" s="140" t="s">
        <v>22</v>
      </c>
      <c r="D570" s="140" t="s">
        <v>822</v>
      </c>
      <c r="E570" s="141">
        <v>0.55833333333333335</v>
      </c>
      <c r="F570" s="140" t="s">
        <v>1321</v>
      </c>
    </row>
    <row r="571" spans="1:6" ht="30">
      <c r="A571" s="138">
        <v>824</v>
      </c>
      <c r="B571" s="139">
        <v>45268</v>
      </c>
      <c r="C571" s="140" t="s">
        <v>22</v>
      </c>
      <c r="D571" s="140" t="s">
        <v>435</v>
      </c>
      <c r="E571" s="141">
        <v>0.55902777777777779</v>
      </c>
      <c r="F571" s="140" t="s">
        <v>1321</v>
      </c>
    </row>
    <row r="572" spans="1:6" ht="30">
      <c r="A572" s="138">
        <v>847</v>
      </c>
      <c r="B572" s="139">
        <v>45268</v>
      </c>
      <c r="C572" s="140" t="s">
        <v>22</v>
      </c>
      <c r="D572" s="140" t="s">
        <v>435</v>
      </c>
      <c r="E572" s="141">
        <v>0.55902777777777779</v>
      </c>
      <c r="F572" s="140" t="s">
        <v>1321</v>
      </c>
    </row>
    <row r="573" spans="1:6" ht="30">
      <c r="A573" s="138">
        <v>888</v>
      </c>
      <c r="B573" s="139">
        <v>45268</v>
      </c>
      <c r="C573" s="140" t="s">
        <v>22</v>
      </c>
      <c r="D573" s="140" t="s">
        <v>435</v>
      </c>
      <c r="E573" s="141">
        <v>0.55902777777777779</v>
      </c>
      <c r="F573" s="140" t="s">
        <v>1321</v>
      </c>
    </row>
    <row r="574" spans="1:6" ht="30">
      <c r="A574" s="138">
        <v>338</v>
      </c>
      <c r="B574" s="139">
        <v>45268</v>
      </c>
      <c r="C574" s="140" t="s">
        <v>22</v>
      </c>
      <c r="D574" s="140" t="s">
        <v>447</v>
      </c>
      <c r="E574" s="141">
        <v>0.55972222222222223</v>
      </c>
      <c r="F574" s="140" t="s">
        <v>1321</v>
      </c>
    </row>
    <row r="575" spans="1:6" ht="30">
      <c r="A575" s="138">
        <v>444</v>
      </c>
      <c r="B575" s="139">
        <v>45268</v>
      </c>
      <c r="C575" s="140" t="s">
        <v>22</v>
      </c>
      <c r="D575" s="140" t="s">
        <v>607</v>
      </c>
      <c r="E575" s="141">
        <v>0.55972222222222223</v>
      </c>
      <c r="F575" s="140" t="s">
        <v>1321</v>
      </c>
    </row>
    <row r="576" spans="1:6" ht="30">
      <c r="A576" s="138">
        <v>119</v>
      </c>
      <c r="B576" s="139">
        <v>45268</v>
      </c>
      <c r="C576" s="140" t="s">
        <v>22</v>
      </c>
      <c r="D576" s="140" t="s">
        <v>89</v>
      </c>
      <c r="E576" s="141">
        <v>0.56041666666666667</v>
      </c>
      <c r="F576" s="140" t="s">
        <v>1321</v>
      </c>
    </row>
    <row r="577" spans="1:6" ht="30">
      <c r="A577" s="138">
        <v>717</v>
      </c>
      <c r="B577" s="139">
        <v>45268</v>
      </c>
      <c r="C577" s="140" t="s">
        <v>22</v>
      </c>
      <c r="D577" s="140" t="s">
        <v>873</v>
      </c>
      <c r="E577" s="141">
        <v>0.56111111111111112</v>
      </c>
      <c r="F577" s="140" t="s">
        <v>1321</v>
      </c>
    </row>
    <row r="578" spans="1:6" ht="30">
      <c r="A578" s="138">
        <v>738</v>
      </c>
      <c r="B578" s="139">
        <v>45268</v>
      </c>
      <c r="C578" s="140" t="s">
        <v>22</v>
      </c>
      <c r="D578" s="140" t="s">
        <v>873</v>
      </c>
      <c r="E578" s="141">
        <v>0.56111111111111112</v>
      </c>
      <c r="F578" s="140" t="s">
        <v>1321</v>
      </c>
    </row>
    <row r="579" spans="1:6" ht="30">
      <c r="A579" s="138">
        <v>139</v>
      </c>
      <c r="B579" s="139">
        <v>45268</v>
      </c>
      <c r="C579" s="140" t="s">
        <v>22</v>
      </c>
      <c r="D579" s="140" t="s">
        <v>89</v>
      </c>
      <c r="E579" s="141">
        <v>0.56111111111111112</v>
      </c>
      <c r="F579" s="140" t="s">
        <v>1321</v>
      </c>
    </row>
    <row r="580" spans="1:6" ht="30">
      <c r="A580" s="138">
        <v>817</v>
      </c>
      <c r="B580" s="139">
        <v>45268</v>
      </c>
      <c r="C580" s="140" t="s">
        <v>22</v>
      </c>
      <c r="D580" s="140" t="s">
        <v>435</v>
      </c>
      <c r="E580" s="141">
        <v>0.5625</v>
      </c>
      <c r="F580" s="140" t="s">
        <v>1321</v>
      </c>
    </row>
    <row r="581" spans="1:6">
      <c r="A581" s="138">
        <v>702</v>
      </c>
      <c r="B581" s="139">
        <v>45268</v>
      </c>
      <c r="C581" s="140" t="s">
        <v>22</v>
      </c>
      <c r="D581" s="140" t="s">
        <v>23</v>
      </c>
      <c r="E581" s="141">
        <v>0.56319444444444444</v>
      </c>
      <c r="F581" s="140" t="s">
        <v>1322</v>
      </c>
    </row>
    <row r="582" spans="1:6" ht="30">
      <c r="A582" s="138">
        <v>121</v>
      </c>
      <c r="B582" s="139">
        <v>45268</v>
      </c>
      <c r="C582" s="140" t="s">
        <v>22</v>
      </c>
      <c r="D582" s="140" t="s">
        <v>89</v>
      </c>
      <c r="E582" s="141">
        <v>0.56319444444444444</v>
      </c>
      <c r="F582" s="140" t="s">
        <v>1322</v>
      </c>
    </row>
    <row r="583" spans="1:6" ht="30">
      <c r="A583" s="138">
        <v>856</v>
      </c>
      <c r="B583" s="139">
        <v>45268</v>
      </c>
      <c r="C583" s="140" t="s">
        <v>22</v>
      </c>
      <c r="D583" s="140" t="s">
        <v>435</v>
      </c>
      <c r="E583" s="141">
        <v>0.56319444444444444</v>
      </c>
      <c r="F583" s="140" t="s">
        <v>1322</v>
      </c>
    </row>
    <row r="584" spans="1:6" ht="30">
      <c r="A584" s="138">
        <v>256</v>
      </c>
      <c r="B584" s="139">
        <v>45268</v>
      </c>
      <c r="C584" s="140" t="s">
        <v>22</v>
      </c>
      <c r="D584" s="140" t="s">
        <v>246</v>
      </c>
      <c r="E584" s="141">
        <v>0.57013888888888886</v>
      </c>
      <c r="F584" s="140" t="s">
        <v>1322</v>
      </c>
    </row>
    <row r="585" spans="1:6" ht="30">
      <c r="A585" s="138">
        <v>317</v>
      </c>
      <c r="B585" s="139">
        <v>45268</v>
      </c>
      <c r="C585" s="140" t="s">
        <v>22</v>
      </c>
      <c r="D585" s="140" t="s">
        <v>447</v>
      </c>
      <c r="E585" s="141">
        <v>0.57013888888888886</v>
      </c>
      <c r="F585" s="140" t="s">
        <v>1322</v>
      </c>
    </row>
    <row r="586" spans="1:6" ht="30">
      <c r="A586" s="138">
        <v>842</v>
      </c>
      <c r="B586" s="139">
        <v>45268</v>
      </c>
      <c r="C586" s="140" t="s">
        <v>22</v>
      </c>
      <c r="D586" s="140" t="s">
        <v>435</v>
      </c>
      <c r="E586" s="141">
        <v>0.57361111111111107</v>
      </c>
      <c r="F586" s="140" t="s">
        <v>1322</v>
      </c>
    </row>
    <row r="587" spans="1:6" ht="30">
      <c r="A587" s="138">
        <v>214</v>
      </c>
      <c r="B587" s="139">
        <v>45268</v>
      </c>
      <c r="C587" s="140" t="s">
        <v>22</v>
      </c>
      <c r="D587" s="140" t="s">
        <v>246</v>
      </c>
      <c r="E587" s="141">
        <v>0.57361111111111107</v>
      </c>
      <c r="F587" s="140" t="s">
        <v>1322</v>
      </c>
    </row>
    <row r="588" spans="1:6">
      <c r="A588" s="138">
        <v>303</v>
      </c>
      <c r="B588" s="139">
        <v>45268</v>
      </c>
      <c r="C588" s="140" t="s">
        <v>22</v>
      </c>
      <c r="D588" s="140" t="s">
        <v>23</v>
      </c>
      <c r="E588" s="141">
        <v>0.57430555555555551</v>
      </c>
      <c r="F588" s="140" t="s">
        <v>1322</v>
      </c>
    </row>
    <row r="589" spans="1:6" ht="30">
      <c r="A589" s="138">
        <v>325</v>
      </c>
      <c r="B589" s="139">
        <v>45268</v>
      </c>
      <c r="C589" s="140" t="s">
        <v>22</v>
      </c>
      <c r="D589" s="140" t="s">
        <v>447</v>
      </c>
      <c r="E589" s="141">
        <v>0.57499999999999996</v>
      </c>
      <c r="F589" s="140" t="s">
        <v>1322</v>
      </c>
    </row>
    <row r="590" spans="1:6" ht="30">
      <c r="A590" s="138">
        <v>850</v>
      </c>
      <c r="B590" s="139">
        <v>45268</v>
      </c>
      <c r="C590" s="140" t="s">
        <v>22</v>
      </c>
      <c r="D590" s="140" t="s">
        <v>435</v>
      </c>
      <c r="E590" s="141">
        <v>0.57499999999999996</v>
      </c>
      <c r="F590" s="140" t="s">
        <v>1322</v>
      </c>
    </row>
    <row r="591" spans="1:6" ht="30">
      <c r="A591" s="138">
        <v>234</v>
      </c>
      <c r="B591" s="139">
        <v>45268</v>
      </c>
      <c r="C591" s="140" t="s">
        <v>22</v>
      </c>
      <c r="D591" s="140" t="s">
        <v>246</v>
      </c>
      <c r="E591" s="141">
        <v>0.57499999999999996</v>
      </c>
      <c r="F591" s="140" t="s">
        <v>1321</v>
      </c>
    </row>
    <row r="592" spans="1:6" ht="30">
      <c r="A592" s="138">
        <v>427</v>
      </c>
      <c r="B592" s="139">
        <v>45268</v>
      </c>
      <c r="C592" s="140" t="s">
        <v>22</v>
      </c>
      <c r="D592" s="140" t="s">
        <v>607</v>
      </c>
      <c r="E592" s="141">
        <v>0.5756944444444444</v>
      </c>
      <c r="F592" s="140" t="s">
        <v>1322</v>
      </c>
    </row>
    <row r="593" spans="1:6" ht="30">
      <c r="A593" s="138">
        <v>425</v>
      </c>
      <c r="B593" s="139">
        <v>45268</v>
      </c>
      <c r="C593" s="140" t="s">
        <v>22</v>
      </c>
      <c r="D593" s="140" t="s">
        <v>607</v>
      </c>
      <c r="E593" s="141">
        <v>0.5756944444444444</v>
      </c>
      <c r="F593" s="140" t="s">
        <v>1322</v>
      </c>
    </row>
    <row r="594" spans="1:6" ht="30">
      <c r="A594" s="138">
        <v>123</v>
      </c>
      <c r="B594" s="139">
        <v>45268</v>
      </c>
      <c r="C594" s="140" t="s">
        <v>22</v>
      </c>
      <c r="D594" s="140" t="s">
        <v>89</v>
      </c>
      <c r="E594" s="141">
        <v>0.5756944444444444</v>
      </c>
      <c r="F594" s="140" t="s">
        <v>1322</v>
      </c>
    </row>
    <row r="595" spans="1:6" ht="30">
      <c r="A595" s="138">
        <v>811</v>
      </c>
      <c r="B595" s="139">
        <v>45268</v>
      </c>
      <c r="C595" s="140" t="s">
        <v>22</v>
      </c>
      <c r="D595" s="140" t="s">
        <v>435</v>
      </c>
      <c r="E595" s="141">
        <v>0.5756944444444444</v>
      </c>
      <c r="F595" s="140" t="s">
        <v>1322</v>
      </c>
    </row>
    <row r="596" spans="1:6" ht="30">
      <c r="A596" s="138">
        <v>337</v>
      </c>
      <c r="B596" s="139">
        <v>45268</v>
      </c>
      <c r="C596" s="140" t="s">
        <v>22</v>
      </c>
      <c r="D596" s="140" t="s">
        <v>447</v>
      </c>
      <c r="E596" s="141">
        <v>0.57638888888888884</v>
      </c>
      <c r="F596" s="140" t="s">
        <v>1322</v>
      </c>
    </row>
    <row r="597" spans="1:6" ht="30">
      <c r="A597" s="138">
        <v>346</v>
      </c>
      <c r="B597" s="139">
        <v>45268</v>
      </c>
      <c r="C597" s="140" t="s">
        <v>22</v>
      </c>
      <c r="D597" s="140" t="s">
        <v>447</v>
      </c>
      <c r="E597" s="141">
        <v>0.57708333333333328</v>
      </c>
      <c r="F597" s="140" t="s">
        <v>1322</v>
      </c>
    </row>
    <row r="598" spans="1:6" ht="30">
      <c r="A598" s="138">
        <v>342</v>
      </c>
      <c r="B598" s="139">
        <v>45268</v>
      </c>
      <c r="C598" s="140" t="s">
        <v>22</v>
      </c>
      <c r="D598" s="140" t="s">
        <v>447</v>
      </c>
      <c r="E598" s="141">
        <v>0.57777777777777772</v>
      </c>
      <c r="F598" s="140" t="s">
        <v>1322</v>
      </c>
    </row>
    <row r="599" spans="1:6" ht="30">
      <c r="A599" s="138">
        <v>329</v>
      </c>
      <c r="B599" s="139">
        <v>45268</v>
      </c>
      <c r="C599" s="140" t="s">
        <v>22</v>
      </c>
      <c r="D599" s="140" t="s">
        <v>447</v>
      </c>
      <c r="E599" s="141">
        <v>0.57777777777777772</v>
      </c>
      <c r="F599" s="140" t="s">
        <v>1322</v>
      </c>
    </row>
    <row r="600" spans="1:6" ht="30">
      <c r="A600" s="138">
        <v>418</v>
      </c>
      <c r="B600" s="139">
        <v>45268</v>
      </c>
      <c r="C600" s="140" t="s">
        <v>22</v>
      </c>
      <c r="D600" s="140" t="s">
        <v>607</v>
      </c>
      <c r="E600" s="141">
        <v>0.57777777777777772</v>
      </c>
      <c r="F600" s="140" t="s">
        <v>1322</v>
      </c>
    </row>
    <row r="601" spans="1:6" ht="30">
      <c r="A601" s="138">
        <v>519</v>
      </c>
      <c r="B601" s="139">
        <v>45268</v>
      </c>
      <c r="C601" s="140" t="s">
        <v>22</v>
      </c>
      <c r="D601" s="140" t="s">
        <v>762</v>
      </c>
      <c r="E601" s="141">
        <v>0.57847222222222228</v>
      </c>
      <c r="F601" s="140" t="s">
        <v>1322</v>
      </c>
    </row>
    <row r="602" spans="1:6" ht="30">
      <c r="A602" s="138">
        <v>869</v>
      </c>
      <c r="B602" s="139">
        <v>45268</v>
      </c>
      <c r="C602" s="140" t="s">
        <v>22</v>
      </c>
      <c r="D602" s="140" t="s">
        <v>435</v>
      </c>
      <c r="E602" s="141">
        <v>0.58125000000000004</v>
      </c>
      <c r="F602" s="140" t="s">
        <v>1322</v>
      </c>
    </row>
    <row r="603" spans="1:6" ht="30">
      <c r="A603" s="138">
        <v>231</v>
      </c>
      <c r="B603" s="139">
        <v>45268</v>
      </c>
      <c r="C603" s="140" t="s">
        <v>22</v>
      </c>
      <c r="D603" s="140" t="s">
        <v>246</v>
      </c>
      <c r="E603" s="141">
        <v>0.58194444444444449</v>
      </c>
      <c r="F603" s="140" t="s">
        <v>1322</v>
      </c>
    </row>
    <row r="604" spans="1:6" ht="30">
      <c r="A604" s="138">
        <v>137</v>
      </c>
      <c r="B604" s="139">
        <v>45268</v>
      </c>
      <c r="C604" s="140" t="s">
        <v>22</v>
      </c>
      <c r="D604" s="140" t="s">
        <v>89</v>
      </c>
      <c r="E604" s="141">
        <v>0.59444444444444444</v>
      </c>
      <c r="F604" s="140" t="s">
        <v>1322</v>
      </c>
    </row>
    <row r="605" spans="1:6">
      <c r="A605" s="138">
        <v>102</v>
      </c>
      <c r="B605" s="139">
        <v>45268</v>
      </c>
      <c r="C605" s="140" t="s">
        <v>22</v>
      </c>
      <c r="D605" s="140" t="s">
        <v>23</v>
      </c>
      <c r="E605" s="141">
        <v>0.60138888888888886</v>
      </c>
      <c r="F605" s="140" t="s">
        <v>1322</v>
      </c>
    </row>
    <row r="606" spans="1:6" ht="30">
      <c r="A606" s="138">
        <v>735</v>
      </c>
      <c r="B606" s="139">
        <v>45268</v>
      </c>
      <c r="C606" s="140" t="s">
        <v>22</v>
      </c>
      <c r="D606" s="140" t="s">
        <v>873</v>
      </c>
      <c r="E606" s="141">
        <v>0.60277777777777775</v>
      </c>
      <c r="F606" s="140" t="s">
        <v>1321</v>
      </c>
    </row>
    <row r="607" spans="1:6">
      <c r="A607" s="138">
        <v>502</v>
      </c>
      <c r="B607" s="139">
        <v>45268</v>
      </c>
      <c r="C607" s="140" t="s">
        <v>22</v>
      </c>
      <c r="D607" s="140" t="s">
        <v>23</v>
      </c>
      <c r="E607" s="141">
        <v>0.60555555555555551</v>
      </c>
      <c r="F607" s="140" t="s">
        <v>1322</v>
      </c>
    </row>
    <row r="608" spans="1:6" ht="30">
      <c r="A608" s="138">
        <v>530</v>
      </c>
      <c r="B608" s="139">
        <v>45268</v>
      </c>
      <c r="C608" s="140" t="s">
        <v>22</v>
      </c>
      <c r="D608" s="140" t="s">
        <v>762</v>
      </c>
      <c r="E608" s="141">
        <v>0.60902777777777772</v>
      </c>
      <c r="F608" s="140" t="s">
        <v>1322</v>
      </c>
    </row>
    <row r="609" spans="1:6" ht="30">
      <c r="A609" s="138">
        <v>879</v>
      </c>
      <c r="B609" s="139">
        <v>45268</v>
      </c>
      <c r="C609" s="140" t="s">
        <v>22</v>
      </c>
      <c r="D609" s="140" t="s">
        <v>435</v>
      </c>
      <c r="E609" s="141">
        <v>0.60902777777777772</v>
      </c>
      <c r="F609" s="140" t="s">
        <v>1322</v>
      </c>
    </row>
    <row r="610" spans="1:6" ht="30">
      <c r="A610" s="138">
        <v>867</v>
      </c>
      <c r="B610" s="139">
        <v>45268</v>
      </c>
      <c r="C610" s="140" t="s">
        <v>22</v>
      </c>
      <c r="D610" s="140" t="s">
        <v>435</v>
      </c>
      <c r="E610" s="141">
        <v>0.60972222222222228</v>
      </c>
      <c r="F610" s="140" t="s">
        <v>1322</v>
      </c>
    </row>
    <row r="611" spans="1:6" ht="30">
      <c r="A611" s="138">
        <v>826</v>
      </c>
      <c r="B611" s="139">
        <v>45268</v>
      </c>
      <c r="C611" s="140" t="s">
        <v>22</v>
      </c>
      <c r="D611" s="140" t="s">
        <v>435</v>
      </c>
      <c r="E611" s="141">
        <v>0.60972222222222228</v>
      </c>
      <c r="F611" s="140" t="s">
        <v>1322</v>
      </c>
    </row>
    <row r="612" spans="1:6" ht="30">
      <c r="A612" s="138">
        <v>838</v>
      </c>
      <c r="B612" s="139">
        <v>45268</v>
      </c>
      <c r="C612" s="140" t="s">
        <v>22</v>
      </c>
      <c r="D612" s="140" t="s">
        <v>435</v>
      </c>
      <c r="E612" s="141">
        <v>0.60972222222222228</v>
      </c>
      <c r="F612" s="140" t="s">
        <v>1322</v>
      </c>
    </row>
    <row r="613" spans="1:6" ht="30">
      <c r="A613" s="138">
        <v>891</v>
      </c>
      <c r="B613" s="139">
        <v>45268</v>
      </c>
      <c r="C613" s="140" t="s">
        <v>22</v>
      </c>
      <c r="D613" s="140" t="s">
        <v>435</v>
      </c>
      <c r="E613" s="141">
        <v>0.60972222222222228</v>
      </c>
      <c r="F613" s="140" t="s">
        <v>1322</v>
      </c>
    </row>
    <row r="614" spans="1:6">
      <c r="A614" s="138">
        <v>5</v>
      </c>
      <c r="B614" s="139">
        <v>45268</v>
      </c>
      <c r="C614" s="140" t="s">
        <v>22</v>
      </c>
      <c r="D614" s="140" t="s">
        <v>23</v>
      </c>
      <c r="E614" s="141">
        <v>0.6118055555555556</v>
      </c>
      <c r="F614" s="140" t="s">
        <v>1322</v>
      </c>
    </row>
    <row r="615" spans="1:6">
      <c r="A615" s="138">
        <v>804</v>
      </c>
      <c r="B615" s="139">
        <v>45268</v>
      </c>
      <c r="C615" s="140" t="s">
        <v>22</v>
      </c>
      <c r="D615" s="140" t="s">
        <v>23</v>
      </c>
      <c r="E615" s="141">
        <v>0.6118055555555556</v>
      </c>
      <c r="F615" s="140" t="s">
        <v>1322</v>
      </c>
    </row>
    <row r="616" spans="1:6">
      <c r="A616" s="138">
        <v>404</v>
      </c>
      <c r="B616" s="139">
        <v>45268</v>
      </c>
      <c r="C616" s="140" t="s">
        <v>22</v>
      </c>
      <c r="D616" s="140" t="s">
        <v>23</v>
      </c>
      <c r="E616" s="141">
        <v>0.61250000000000004</v>
      </c>
      <c r="F616" s="140" t="s">
        <v>1322</v>
      </c>
    </row>
    <row r="617" spans="1:6">
      <c r="A617" s="138">
        <v>3</v>
      </c>
      <c r="B617" s="139">
        <v>45275</v>
      </c>
      <c r="C617" s="140" t="s">
        <v>22</v>
      </c>
      <c r="D617" s="140" t="s">
        <v>23</v>
      </c>
      <c r="E617" s="141">
        <v>0.5444444444444444</v>
      </c>
      <c r="F617" s="140" t="s">
        <v>1321</v>
      </c>
    </row>
    <row r="618" spans="1:6">
      <c r="A618" s="138">
        <v>304</v>
      </c>
      <c r="B618" s="139">
        <v>45275</v>
      </c>
      <c r="C618" s="140" t="s">
        <v>22</v>
      </c>
      <c r="D618" s="140" t="s">
        <v>23</v>
      </c>
      <c r="E618" s="141">
        <v>0.54513888888888884</v>
      </c>
      <c r="F618" s="140" t="s">
        <v>1321</v>
      </c>
    </row>
    <row r="619" spans="1:6" ht="30">
      <c r="A619" s="138">
        <v>417</v>
      </c>
      <c r="B619" s="139">
        <v>45275</v>
      </c>
      <c r="C619" s="140" t="s">
        <v>22</v>
      </c>
      <c r="D619" s="140" t="s">
        <v>607</v>
      </c>
      <c r="E619" s="141">
        <v>0.54513888888888884</v>
      </c>
      <c r="F619" s="140" t="s">
        <v>1321</v>
      </c>
    </row>
    <row r="620" spans="1:6" ht="30">
      <c r="A620" s="138">
        <v>422</v>
      </c>
      <c r="B620" s="139">
        <v>45275</v>
      </c>
      <c r="C620" s="140" t="s">
        <v>22</v>
      </c>
      <c r="D620" s="140" t="s">
        <v>607</v>
      </c>
      <c r="E620" s="141">
        <v>0.54513888888888884</v>
      </c>
      <c r="F620" s="140" t="s">
        <v>1321</v>
      </c>
    </row>
    <row r="621" spans="1:6" ht="30">
      <c r="A621" s="138">
        <v>435</v>
      </c>
      <c r="B621" s="139">
        <v>45275</v>
      </c>
      <c r="C621" s="140" t="s">
        <v>22</v>
      </c>
      <c r="D621" s="140" t="s">
        <v>607</v>
      </c>
      <c r="E621" s="141">
        <v>0.54513888888888884</v>
      </c>
      <c r="F621" s="140" t="s">
        <v>1321</v>
      </c>
    </row>
    <row r="622" spans="1:6">
      <c r="A622" s="138">
        <v>403</v>
      </c>
      <c r="B622" s="139">
        <v>45275</v>
      </c>
      <c r="C622" s="140" t="s">
        <v>22</v>
      </c>
      <c r="D622" s="140" t="s">
        <v>23</v>
      </c>
      <c r="E622" s="141">
        <v>0.54583333333333328</v>
      </c>
      <c r="F622" s="140" t="s">
        <v>1321</v>
      </c>
    </row>
    <row r="623" spans="1:6" ht="30">
      <c r="A623" s="138">
        <v>612</v>
      </c>
      <c r="B623" s="139">
        <v>45275</v>
      </c>
      <c r="C623" s="140" t="s">
        <v>22</v>
      </c>
      <c r="D623" s="140" t="s">
        <v>822</v>
      </c>
      <c r="E623" s="141">
        <v>0.54652777777777772</v>
      </c>
      <c r="F623" s="140" t="s">
        <v>1321</v>
      </c>
    </row>
    <row r="624" spans="1:6" ht="30">
      <c r="A624" s="138">
        <v>610</v>
      </c>
      <c r="B624" s="139">
        <v>45275</v>
      </c>
      <c r="C624" s="140" t="s">
        <v>22</v>
      </c>
      <c r="D624" s="140" t="s">
        <v>822</v>
      </c>
      <c r="E624" s="141">
        <v>0.54652777777777772</v>
      </c>
      <c r="F624" s="140" t="s">
        <v>1321</v>
      </c>
    </row>
    <row r="625" spans="1:6">
      <c r="A625" s="138">
        <v>602</v>
      </c>
      <c r="B625" s="139">
        <v>45275</v>
      </c>
      <c r="C625" s="140" t="s">
        <v>22</v>
      </c>
      <c r="D625" s="140" t="s">
        <v>23</v>
      </c>
      <c r="E625" s="141">
        <v>0.54652777777777772</v>
      </c>
      <c r="F625" s="140" t="s">
        <v>1321</v>
      </c>
    </row>
    <row r="626" spans="1:6">
      <c r="A626" s="138">
        <v>6</v>
      </c>
      <c r="B626" s="139">
        <v>45275</v>
      </c>
      <c r="C626" s="140" t="s">
        <v>22</v>
      </c>
      <c r="D626" s="140" t="s">
        <v>23</v>
      </c>
      <c r="E626" s="141">
        <v>0.54652777777777772</v>
      </c>
      <c r="F626" s="140" t="s">
        <v>1321</v>
      </c>
    </row>
    <row r="627" spans="1:6" ht="30">
      <c r="A627" s="138">
        <v>611</v>
      </c>
      <c r="B627" s="139">
        <v>45275</v>
      </c>
      <c r="C627" s="140" t="s">
        <v>22</v>
      </c>
      <c r="D627" s="140" t="s">
        <v>822</v>
      </c>
      <c r="E627" s="141">
        <v>0.54652777777777772</v>
      </c>
      <c r="F627" s="140" t="s">
        <v>1321</v>
      </c>
    </row>
    <row r="628" spans="1:6" ht="30">
      <c r="A628" s="138">
        <v>614</v>
      </c>
      <c r="B628" s="139">
        <v>45275</v>
      </c>
      <c r="C628" s="140" t="s">
        <v>22</v>
      </c>
      <c r="D628" s="140" t="s">
        <v>822</v>
      </c>
      <c r="E628" s="141">
        <v>0.54652777777777772</v>
      </c>
      <c r="F628" s="140" t="s">
        <v>1321</v>
      </c>
    </row>
    <row r="629" spans="1:6">
      <c r="A629" s="138">
        <v>703</v>
      </c>
      <c r="B629" s="139">
        <v>45275</v>
      </c>
      <c r="C629" s="140" t="s">
        <v>22</v>
      </c>
      <c r="D629" s="140" t="s">
        <v>23</v>
      </c>
      <c r="E629" s="141">
        <v>0.54722222222222228</v>
      </c>
      <c r="F629" s="140" t="s">
        <v>1321</v>
      </c>
    </row>
    <row r="630" spans="1:6" ht="30">
      <c r="A630" s="138">
        <v>878</v>
      </c>
      <c r="B630" s="139">
        <v>45275</v>
      </c>
      <c r="C630" s="140" t="s">
        <v>22</v>
      </c>
      <c r="D630" s="140" t="s">
        <v>762</v>
      </c>
      <c r="E630" s="141">
        <v>0.54791666666666672</v>
      </c>
      <c r="F630" s="140" t="s">
        <v>1321</v>
      </c>
    </row>
    <row r="631" spans="1:6" ht="30">
      <c r="A631" s="138">
        <v>745</v>
      </c>
      <c r="B631" s="139">
        <v>45275</v>
      </c>
      <c r="C631" s="140" t="s">
        <v>22</v>
      </c>
      <c r="D631" s="140" t="s">
        <v>873</v>
      </c>
      <c r="E631" s="141">
        <v>0.5493055555555556</v>
      </c>
      <c r="F631" s="140" t="s">
        <v>1321</v>
      </c>
    </row>
    <row r="632" spans="1:6" ht="30">
      <c r="A632" s="138">
        <v>318</v>
      </c>
      <c r="B632" s="139">
        <v>45275</v>
      </c>
      <c r="C632" s="140" t="s">
        <v>22</v>
      </c>
      <c r="D632" s="140" t="s">
        <v>447</v>
      </c>
      <c r="E632" s="141">
        <v>0.55138888888888893</v>
      </c>
      <c r="F632" s="140" t="s">
        <v>1321</v>
      </c>
    </row>
    <row r="633" spans="1:6" ht="30">
      <c r="A633" s="138">
        <v>444</v>
      </c>
      <c r="B633" s="139">
        <v>45275</v>
      </c>
      <c r="C633" s="140" t="s">
        <v>22</v>
      </c>
      <c r="D633" s="140" t="s">
        <v>607</v>
      </c>
      <c r="E633" s="141">
        <v>0.55208333333333337</v>
      </c>
      <c r="F633" s="140" t="s">
        <v>1321</v>
      </c>
    </row>
    <row r="634" spans="1:6">
      <c r="A634" s="138">
        <v>803</v>
      </c>
      <c r="B634" s="139">
        <v>45275</v>
      </c>
      <c r="C634" s="140" t="s">
        <v>22</v>
      </c>
      <c r="D634" s="140" t="s">
        <v>23</v>
      </c>
      <c r="E634" s="141">
        <v>0.55486111111111114</v>
      </c>
      <c r="F634" s="140" t="s">
        <v>1321</v>
      </c>
    </row>
    <row r="635" spans="1:6" ht="30">
      <c r="A635" s="138">
        <v>613</v>
      </c>
      <c r="B635" s="139">
        <v>45275</v>
      </c>
      <c r="C635" s="140" t="s">
        <v>22</v>
      </c>
      <c r="D635" s="140" t="s">
        <v>822</v>
      </c>
      <c r="E635" s="141">
        <v>0.55555555555555558</v>
      </c>
      <c r="F635" s="140" t="s">
        <v>1321</v>
      </c>
    </row>
    <row r="636" spans="1:6" ht="30">
      <c r="A636" s="138">
        <v>621</v>
      </c>
      <c r="B636" s="139">
        <v>45275</v>
      </c>
      <c r="C636" s="140" t="s">
        <v>22</v>
      </c>
      <c r="D636" s="140" t="s">
        <v>822</v>
      </c>
      <c r="E636" s="141">
        <v>0.55555555555555558</v>
      </c>
      <c r="F636" s="140" t="s">
        <v>1321</v>
      </c>
    </row>
    <row r="637" spans="1:6" ht="30">
      <c r="A637" s="138">
        <v>874</v>
      </c>
      <c r="B637" s="139">
        <v>45275</v>
      </c>
      <c r="C637" s="140" t="s">
        <v>22</v>
      </c>
      <c r="D637" s="140" t="s">
        <v>435</v>
      </c>
      <c r="E637" s="141">
        <v>0.56111111111111112</v>
      </c>
      <c r="F637" s="140" t="s">
        <v>1321</v>
      </c>
    </row>
    <row r="638" spans="1:6" ht="30">
      <c r="A638" s="138">
        <v>740</v>
      </c>
      <c r="B638" s="139">
        <v>45275</v>
      </c>
      <c r="C638" s="140" t="s">
        <v>22</v>
      </c>
      <c r="D638" s="140" t="s">
        <v>873</v>
      </c>
      <c r="E638" s="141">
        <v>0.56111111111111112</v>
      </c>
      <c r="F638" s="140" t="s">
        <v>1321</v>
      </c>
    </row>
    <row r="639" spans="1:6" ht="30">
      <c r="A639" s="138">
        <v>856</v>
      </c>
      <c r="B639" s="139">
        <v>45275</v>
      </c>
      <c r="C639" s="140" t="s">
        <v>22</v>
      </c>
      <c r="D639" s="140" t="s">
        <v>435</v>
      </c>
      <c r="E639" s="141">
        <v>0.56111111111111112</v>
      </c>
      <c r="F639" s="140" t="s">
        <v>1321</v>
      </c>
    </row>
    <row r="640" spans="1:6" ht="30">
      <c r="A640" s="138">
        <v>718</v>
      </c>
      <c r="B640" s="139">
        <v>45275</v>
      </c>
      <c r="C640" s="140" t="s">
        <v>22</v>
      </c>
      <c r="D640" s="140" t="s">
        <v>873</v>
      </c>
      <c r="E640" s="141">
        <v>0.5708333333333333</v>
      </c>
      <c r="F640" s="140" t="s">
        <v>1322</v>
      </c>
    </row>
    <row r="641" spans="1:6" ht="30">
      <c r="A641" s="138">
        <v>739</v>
      </c>
      <c r="B641" s="139">
        <v>45275</v>
      </c>
      <c r="C641" s="140" t="s">
        <v>22</v>
      </c>
      <c r="D641" s="140" t="s">
        <v>873</v>
      </c>
      <c r="E641" s="141">
        <v>0.57222222222222219</v>
      </c>
      <c r="F641" s="140" t="s">
        <v>1322</v>
      </c>
    </row>
    <row r="642" spans="1:6" ht="30">
      <c r="A642" s="138">
        <v>445</v>
      </c>
      <c r="B642" s="139">
        <v>45275</v>
      </c>
      <c r="C642" s="140" t="s">
        <v>22</v>
      </c>
      <c r="D642" s="140" t="s">
        <v>607</v>
      </c>
      <c r="E642" s="141">
        <v>0.57222222222222219</v>
      </c>
      <c r="F642" s="140" t="s">
        <v>1322</v>
      </c>
    </row>
    <row r="643" spans="1:6">
      <c r="A643" s="138">
        <v>5</v>
      </c>
      <c r="B643" s="139">
        <v>45275</v>
      </c>
      <c r="C643" s="140" t="s">
        <v>22</v>
      </c>
      <c r="D643" s="140" t="s">
        <v>23</v>
      </c>
      <c r="E643" s="141">
        <v>0.57291666666666663</v>
      </c>
      <c r="F643" s="140" t="s">
        <v>1322</v>
      </c>
    </row>
    <row r="644" spans="1:6">
      <c r="A644" s="138">
        <v>804</v>
      </c>
      <c r="B644" s="139">
        <v>45275</v>
      </c>
      <c r="C644" s="140" t="s">
        <v>22</v>
      </c>
      <c r="D644" s="140" t="s">
        <v>23</v>
      </c>
      <c r="E644" s="141">
        <v>0.57291666666666663</v>
      </c>
      <c r="F644" s="140" t="s">
        <v>1322</v>
      </c>
    </row>
    <row r="645" spans="1:6" ht="30">
      <c r="A645" s="138">
        <v>137</v>
      </c>
      <c r="B645" s="139">
        <v>45275</v>
      </c>
      <c r="C645" s="140" t="s">
        <v>22</v>
      </c>
      <c r="D645" s="140" t="s">
        <v>89</v>
      </c>
      <c r="E645" s="141">
        <v>0.5854166666666667</v>
      </c>
      <c r="F645" s="140" t="s">
        <v>1322</v>
      </c>
    </row>
    <row r="646" spans="1:6" ht="30">
      <c r="A646" s="138">
        <v>120</v>
      </c>
      <c r="B646" s="139">
        <v>45275</v>
      </c>
      <c r="C646" s="140" t="s">
        <v>22</v>
      </c>
      <c r="D646" s="140" t="s">
        <v>89</v>
      </c>
      <c r="E646" s="141">
        <v>0.58680555555555558</v>
      </c>
      <c r="F646" s="140" t="s">
        <v>1322</v>
      </c>
    </row>
    <row r="647" spans="1:6">
      <c r="A647" s="138">
        <v>702</v>
      </c>
      <c r="B647" s="139">
        <v>45275</v>
      </c>
      <c r="C647" s="140" t="s">
        <v>22</v>
      </c>
      <c r="D647" s="140" t="s">
        <v>23</v>
      </c>
      <c r="E647" s="141">
        <v>0.60347222222222219</v>
      </c>
      <c r="F647" s="140" t="s">
        <v>1322</v>
      </c>
    </row>
    <row r="648" spans="1:6">
      <c r="A648" s="138">
        <v>504</v>
      </c>
      <c r="B648" s="139">
        <v>45275</v>
      </c>
      <c r="C648" s="140" t="s">
        <v>22</v>
      </c>
      <c r="D648" s="140" t="s">
        <v>23</v>
      </c>
      <c r="E648" s="141">
        <v>0.60347222222222219</v>
      </c>
      <c r="F648" s="140" t="s">
        <v>1322</v>
      </c>
    </row>
    <row r="649" spans="1:6">
      <c r="A649" s="138">
        <v>403</v>
      </c>
      <c r="B649" s="139">
        <v>45282</v>
      </c>
      <c r="C649" s="140" t="s">
        <v>22</v>
      </c>
      <c r="D649" s="140" t="s">
        <v>23</v>
      </c>
      <c r="E649" s="141">
        <v>0.53333333333333333</v>
      </c>
      <c r="F649" s="140" t="s">
        <v>1321</v>
      </c>
    </row>
    <row r="650" spans="1:6">
      <c r="A650" s="138">
        <v>3</v>
      </c>
      <c r="B650" s="139">
        <v>45282</v>
      </c>
      <c r="C650" s="140" t="s">
        <v>22</v>
      </c>
      <c r="D650" s="140" t="s">
        <v>23</v>
      </c>
      <c r="E650" s="141">
        <v>0.53333333333333333</v>
      </c>
      <c r="F650" s="140" t="s">
        <v>1321</v>
      </c>
    </row>
    <row r="651" spans="1:6" ht="30">
      <c r="A651" s="138">
        <v>433</v>
      </c>
      <c r="B651" s="139">
        <v>45282</v>
      </c>
      <c r="C651" s="140" t="s">
        <v>22</v>
      </c>
      <c r="D651" s="140" t="s">
        <v>607</v>
      </c>
      <c r="E651" s="141">
        <v>0.53402777777777777</v>
      </c>
      <c r="F651" s="140" t="s">
        <v>1321</v>
      </c>
    </row>
    <row r="652" spans="1:6" ht="30">
      <c r="A652" s="138">
        <v>719</v>
      </c>
      <c r="B652" s="139">
        <v>45282</v>
      </c>
      <c r="C652" s="140" t="s">
        <v>22</v>
      </c>
      <c r="D652" s="140" t="s">
        <v>873</v>
      </c>
      <c r="E652" s="141">
        <v>0.53402777777777777</v>
      </c>
      <c r="F652" s="140" t="s">
        <v>1321</v>
      </c>
    </row>
    <row r="653" spans="1:6" ht="30">
      <c r="A653" s="138">
        <v>610</v>
      </c>
      <c r="B653" s="139">
        <v>45282</v>
      </c>
      <c r="C653" s="140" t="s">
        <v>22</v>
      </c>
      <c r="D653" s="140" t="s">
        <v>822</v>
      </c>
      <c r="E653" s="141">
        <v>0.53402777777777777</v>
      </c>
      <c r="F653" s="140" t="s">
        <v>1321</v>
      </c>
    </row>
    <row r="654" spans="1:6">
      <c r="A654" s="138">
        <v>103</v>
      </c>
      <c r="B654" s="139">
        <v>45282</v>
      </c>
      <c r="C654" s="140" t="s">
        <v>22</v>
      </c>
      <c r="D654" s="140" t="s">
        <v>23</v>
      </c>
      <c r="E654" s="141">
        <v>0.53402777777777777</v>
      </c>
      <c r="F654" s="140" t="s">
        <v>1321</v>
      </c>
    </row>
    <row r="655" spans="1:6" ht="30">
      <c r="A655" s="138">
        <v>718</v>
      </c>
      <c r="B655" s="139">
        <v>45282</v>
      </c>
      <c r="C655" s="140" t="s">
        <v>22</v>
      </c>
      <c r="D655" s="140" t="s">
        <v>873</v>
      </c>
      <c r="E655" s="141">
        <v>0.53402777777777777</v>
      </c>
      <c r="F655" s="140" t="s">
        <v>1321</v>
      </c>
    </row>
    <row r="656" spans="1:6" ht="30">
      <c r="A656" s="138">
        <v>525</v>
      </c>
      <c r="B656" s="139">
        <v>45282</v>
      </c>
      <c r="C656" s="140" t="s">
        <v>22</v>
      </c>
      <c r="D656" s="140" t="s">
        <v>762</v>
      </c>
      <c r="E656" s="141">
        <v>0.53541666666666665</v>
      </c>
      <c r="F656" s="140" t="s">
        <v>1321</v>
      </c>
    </row>
    <row r="657" spans="1:6" ht="30">
      <c r="A657" s="138">
        <v>141</v>
      </c>
      <c r="B657" s="139">
        <v>45282</v>
      </c>
      <c r="C657" s="140" t="s">
        <v>22</v>
      </c>
      <c r="D657" s="140" t="s">
        <v>89</v>
      </c>
      <c r="E657" s="141">
        <v>0.53611111111111109</v>
      </c>
      <c r="F657" s="140" t="s">
        <v>1321</v>
      </c>
    </row>
    <row r="658" spans="1:6" ht="30">
      <c r="A658" s="138">
        <v>443</v>
      </c>
      <c r="B658" s="139">
        <v>45282</v>
      </c>
      <c r="C658" s="140" t="s">
        <v>22</v>
      </c>
      <c r="D658" s="140" t="s">
        <v>607</v>
      </c>
      <c r="E658" s="141">
        <v>0.53611111111111109</v>
      </c>
      <c r="F658" s="140" t="s">
        <v>1321</v>
      </c>
    </row>
    <row r="659" spans="1:6">
      <c r="A659" s="138">
        <v>203</v>
      </c>
      <c r="B659" s="139">
        <v>45282</v>
      </c>
      <c r="C659" s="140" t="s">
        <v>22</v>
      </c>
      <c r="D659" s="140" t="s">
        <v>23</v>
      </c>
      <c r="E659" s="141">
        <v>0.53749999999999998</v>
      </c>
      <c r="F659" s="140" t="s">
        <v>1321</v>
      </c>
    </row>
    <row r="660" spans="1:6">
      <c r="A660" s="138">
        <v>304</v>
      </c>
      <c r="B660" s="139">
        <v>45282</v>
      </c>
      <c r="C660" s="140" t="s">
        <v>22</v>
      </c>
      <c r="D660" s="140" t="s">
        <v>23</v>
      </c>
      <c r="E660" s="141">
        <v>0.53819444444444442</v>
      </c>
      <c r="F660" s="140" t="s">
        <v>1321</v>
      </c>
    </row>
    <row r="661" spans="1:6">
      <c r="A661" s="138">
        <v>504</v>
      </c>
      <c r="B661" s="139">
        <v>45282</v>
      </c>
      <c r="C661" s="140" t="s">
        <v>22</v>
      </c>
      <c r="D661" s="140" t="s">
        <v>23</v>
      </c>
      <c r="E661" s="141">
        <v>0.53819444444444442</v>
      </c>
      <c r="F661" s="140" t="s">
        <v>1321</v>
      </c>
    </row>
    <row r="662" spans="1:6" ht="30">
      <c r="A662" s="138">
        <v>229</v>
      </c>
      <c r="B662" s="139">
        <v>45282</v>
      </c>
      <c r="C662" s="140" t="s">
        <v>22</v>
      </c>
      <c r="D662" s="140" t="s">
        <v>246</v>
      </c>
      <c r="E662" s="141">
        <v>0.53819444444444442</v>
      </c>
      <c r="F662" s="140" t="s">
        <v>1321</v>
      </c>
    </row>
    <row r="663" spans="1:6">
      <c r="A663" s="138">
        <v>6</v>
      </c>
      <c r="B663" s="139">
        <v>45282</v>
      </c>
      <c r="C663" s="140" t="s">
        <v>22</v>
      </c>
      <c r="D663" s="140" t="s">
        <v>23</v>
      </c>
      <c r="E663" s="141">
        <v>0.53888888888888886</v>
      </c>
      <c r="F663" s="140" t="s">
        <v>1321</v>
      </c>
    </row>
    <row r="664" spans="1:6">
      <c r="A664" s="138">
        <v>602</v>
      </c>
      <c r="B664" s="139">
        <v>45282</v>
      </c>
      <c r="C664" s="140" t="s">
        <v>22</v>
      </c>
      <c r="D664" s="140" t="s">
        <v>23</v>
      </c>
      <c r="E664" s="141">
        <v>0.5395833333333333</v>
      </c>
      <c r="F664" s="140" t="s">
        <v>1321</v>
      </c>
    </row>
    <row r="665" spans="1:6" ht="30">
      <c r="A665" s="138">
        <v>450</v>
      </c>
      <c r="B665" s="139">
        <v>45282</v>
      </c>
      <c r="C665" s="140" t="s">
        <v>22</v>
      </c>
      <c r="D665" s="140" t="s">
        <v>607</v>
      </c>
      <c r="E665" s="141">
        <v>0.54027777777777775</v>
      </c>
      <c r="F665" s="140" t="s">
        <v>1321</v>
      </c>
    </row>
    <row r="666" spans="1:6" ht="30">
      <c r="A666" s="138">
        <v>245</v>
      </c>
      <c r="B666" s="139">
        <v>45282</v>
      </c>
      <c r="C666" s="140" t="s">
        <v>22</v>
      </c>
      <c r="D666" s="140" t="s">
        <v>246</v>
      </c>
      <c r="E666" s="141">
        <v>0.54027777777777775</v>
      </c>
      <c r="F666" s="140" t="s">
        <v>1321</v>
      </c>
    </row>
    <row r="667" spans="1:6" ht="30">
      <c r="A667" s="138">
        <v>717</v>
      </c>
      <c r="B667" s="139">
        <v>45282</v>
      </c>
      <c r="C667" s="140" t="s">
        <v>22</v>
      </c>
      <c r="D667" s="140" t="s">
        <v>873</v>
      </c>
      <c r="E667" s="141">
        <v>0.54097222222222219</v>
      </c>
      <c r="F667" s="140" t="s">
        <v>1321</v>
      </c>
    </row>
    <row r="668" spans="1:6" ht="30">
      <c r="A668" s="138">
        <v>738</v>
      </c>
      <c r="B668" s="139">
        <v>45282</v>
      </c>
      <c r="C668" s="140" t="s">
        <v>22</v>
      </c>
      <c r="D668" s="140" t="s">
        <v>873</v>
      </c>
      <c r="E668" s="141">
        <v>0.54097222222222219</v>
      </c>
      <c r="F668" s="140" t="s">
        <v>1321</v>
      </c>
    </row>
    <row r="669" spans="1:6" ht="30">
      <c r="A669" s="138">
        <v>721</v>
      </c>
      <c r="B669" s="139">
        <v>45282</v>
      </c>
      <c r="C669" s="140" t="s">
        <v>22</v>
      </c>
      <c r="D669" s="140" t="s">
        <v>873</v>
      </c>
      <c r="E669" s="141">
        <v>0.54097222222222219</v>
      </c>
      <c r="F669" s="140" t="s">
        <v>1321</v>
      </c>
    </row>
    <row r="670" spans="1:6" ht="30">
      <c r="A670" s="138">
        <v>621</v>
      </c>
      <c r="B670" s="139">
        <v>45282</v>
      </c>
      <c r="C670" s="140" t="s">
        <v>22</v>
      </c>
      <c r="D670" s="140" t="s">
        <v>822</v>
      </c>
      <c r="E670" s="141">
        <v>0.54305555555555551</v>
      </c>
      <c r="F670" s="140" t="s">
        <v>1321</v>
      </c>
    </row>
    <row r="671" spans="1:6" ht="30">
      <c r="A671" s="138">
        <v>613</v>
      </c>
      <c r="B671" s="139">
        <v>45282</v>
      </c>
      <c r="C671" s="140" t="s">
        <v>22</v>
      </c>
      <c r="D671" s="140" t="s">
        <v>822</v>
      </c>
      <c r="E671" s="141">
        <v>0.54305555555555551</v>
      </c>
      <c r="F671" s="140" t="s">
        <v>1321</v>
      </c>
    </row>
    <row r="672" spans="1:6" ht="30">
      <c r="A672" s="138">
        <v>128</v>
      </c>
      <c r="B672" s="139">
        <v>45282</v>
      </c>
      <c r="C672" s="140" t="s">
        <v>22</v>
      </c>
      <c r="D672" s="140" t="s">
        <v>89</v>
      </c>
      <c r="E672" s="141">
        <v>0.54374999999999996</v>
      </c>
      <c r="F672" s="140" t="s">
        <v>1321</v>
      </c>
    </row>
    <row r="673" spans="1:6">
      <c r="A673" s="138">
        <v>503</v>
      </c>
      <c r="B673" s="139">
        <v>45282</v>
      </c>
      <c r="C673" s="140" t="s">
        <v>22</v>
      </c>
      <c r="D673" s="140" t="s">
        <v>23</v>
      </c>
      <c r="E673" s="141">
        <v>0.5444444444444444</v>
      </c>
      <c r="F673" s="140" t="s">
        <v>1321</v>
      </c>
    </row>
    <row r="674" spans="1:6" ht="30">
      <c r="A674" s="138">
        <v>889</v>
      </c>
      <c r="B674" s="139">
        <v>45282</v>
      </c>
      <c r="C674" s="140" t="s">
        <v>22</v>
      </c>
      <c r="D674" s="140" t="s">
        <v>435</v>
      </c>
      <c r="E674" s="141">
        <v>0.54583333333333328</v>
      </c>
      <c r="F674" s="140" t="s">
        <v>1321</v>
      </c>
    </row>
    <row r="675" spans="1:6">
      <c r="A675" s="138">
        <v>702</v>
      </c>
      <c r="B675" s="139">
        <v>45282</v>
      </c>
      <c r="C675" s="140" t="s">
        <v>22</v>
      </c>
      <c r="D675" s="140" t="s">
        <v>23</v>
      </c>
      <c r="E675" s="141">
        <v>0.54652777777777772</v>
      </c>
      <c r="F675" s="140" t="s">
        <v>1321</v>
      </c>
    </row>
    <row r="676" spans="1:6">
      <c r="A676" s="138">
        <v>4</v>
      </c>
      <c r="B676" s="139">
        <v>45282</v>
      </c>
      <c r="C676" s="140" t="s">
        <v>22</v>
      </c>
      <c r="D676" s="140" t="s">
        <v>23</v>
      </c>
      <c r="E676" s="141">
        <v>0.54722222222222228</v>
      </c>
      <c r="F676" s="140" t="s">
        <v>1321</v>
      </c>
    </row>
    <row r="677" spans="1:6" ht="30">
      <c r="A677" s="138">
        <v>846</v>
      </c>
      <c r="B677" s="139">
        <v>45282</v>
      </c>
      <c r="C677" s="140" t="s">
        <v>22</v>
      </c>
      <c r="D677" s="140" t="s">
        <v>435</v>
      </c>
      <c r="E677" s="141">
        <v>0.54861111111111116</v>
      </c>
      <c r="F677" s="140" t="s">
        <v>1321</v>
      </c>
    </row>
    <row r="678" spans="1:6" ht="30">
      <c r="A678" s="138">
        <v>883</v>
      </c>
      <c r="B678" s="139">
        <v>45282</v>
      </c>
      <c r="C678" s="140" t="s">
        <v>22</v>
      </c>
      <c r="D678" s="140" t="s">
        <v>435</v>
      </c>
      <c r="E678" s="141">
        <v>0.54861111111111116</v>
      </c>
      <c r="F678" s="140" t="s">
        <v>1321</v>
      </c>
    </row>
    <row r="679" spans="1:6" ht="30">
      <c r="A679" s="138">
        <v>431</v>
      </c>
      <c r="B679" s="139">
        <v>45282</v>
      </c>
      <c r="C679" s="140" t="s">
        <v>22</v>
      </c>
      <c r="D679" s="140" t="s">
        <v>607</v>
      </c>
      <c r="E679" s="141">
        <v>0.54861111111111116</v>
      </c>
      <c r="F679" s="140" t="s">
        <v>1322</v>
      </c>
    </row>
    <row r="680" spans="1:6">
      <c r="A680" s="138">
        <v>1</v>
      </c>
      <c r="B680" s="139">
        <v>45282</v>
      </c>
      <c r="C680" s="140" t="s">
        <v>22</v>
      </c>
      <c r="D680" s="140" t="s">
        <v>23</v>
      </c>
      <c r="E680" s="141">
        <v>0.5493055555555556</v>
      </c>
      <c r="F680" s="140" t="s">
        <v>1322</v>
      </c>
    </row>
    <row r="681" spans="1:6" ht="30">
      <c r="A681" s="138">
        <v>847</v>
      </c>
      <c r="B681" s="139">
        <v>45282</v>
      </c>
      <c r="C681" s="140" t="s">
        <v>22</v>
      </c>
      <c r="D681" s="140" t="s">
        <v>435</v>
      </c>
      <c r="E681" s="141">
        <v>0.55000000000000004</v>
      </c>
      <c r="F681" s="140" t="s">
        <v>1321</v>
      </c>
    </row>
    <row r="682" spans="1:6" ht="30">
      <c r="A682" s="138">
        <v>439</v>
      </c>
      <c r="B682" s="139">
        <v>45282</v>
      </c>
      <c r="C682" s="140" t="s">
        <v>22</v>
      </c>
      <c r="D682" s="140" t="s">
        <v>607</v>
      </c>
      <c r="E682" s="141">
        <v>0.55000000000000004</v>
      </c>
      <c r="F682" s="140" t="s">
        <v>1321</v>
      </c>
    </row>
    <row r="683" spans="1:6">
      <c r="A683" s="138">
        <v>703</v>
      </c>
      <c r="B683" s="139">
        <v>45282</v>
      </c>
      <c r="C683" s="140" t="s">
        <v>22</v>
      </c>
      <c r="D683" s="140" t="s">
        <v>23</v>
      </c>
      <c r="E683" s="141">
        <v>0.55000000000000004</v>
      </c>
      <c r="F683" s="140" t="s">
        <v>1321</v>
      </c>
    </row>
    <row r="684" spans="1:6" ht="30">
      <c r="A684" s="138">
        <v>256</v>
      </c>
      <c r="B684" s="139">
        <v>45282</v>
      </c>
      <c r="C684" s="140" t="s">
        <v>22</v>
      </c>
      <c r="D684" s="140" t="s">
        <v>246</v>
      </c>
      <c r="E684" s="141">
        <v>0.55069444444444449</v>
      </c>
      <c r="F684" s="140" t="s">
        <v>1321</v>
      </c>
    </row>
    <row r="685" spans="1:6" ht="30">
      <c r="A685" s="138">
        <v>351</v>
      </c>
      <c r="B685" s="139">
        <v>45282</v>
      </c>
      <c r="C685" s="140" t="s">
        <v>22</v>
      </c>
      <c r="D685" s="140" t="s">
        <v>447</v>
      </c>
      <c r="E685" s="141">
        <v>0.55069444444444449</v>
      </c>
      <c r="F685" s="140" t="s">
        <v>1321</v>
      </c>
    </row>
    <row r="686" spans="1:6" ht="30">
      <c r="A686" s="138">
        <v>824</v>
      </c>
      <c r="B686" s="139">
        <v>45282</v>
      </c>
      <c r="C686" s="140" t="s">
        <v>22</v>
      </c>
      <c r="D686" s="140" t="s">
        <v>435</v>
      </c>
      <c r="E686" s="141">
        <v>0.55069444444444449</v>
      </c>
      <c r="F686" s="140" t="s">
        <v>1321</v>
      </c>
    </row>
    <row r="687" spans="1:6" ht="30">
      <c r="A687" s="138">
        <v>121</v>
      </c>
      <c r="B687" s="139">
        <v>45282</v>
      </c>
      <c r="C687" s="140" t="s">
        <v>22</v>
      </c>
      <c r="D687" s="140" t="s">
        <v>89</v>
      </c>
      <c r="E687" s="141">
        <v>0.55138888888888893</v>
      </c>
      <c r="F687" s="140" t="s">
        <v>1321</v>
      </c>
    </row>
    <row r="688" spans="1:6" ht="30">
      <c r="A688" s="138">
        <v>710</v>
      </c>
      <c r="B688" s="139">
        <v>45282</v>
      </c>
      <c r="C688" s="140" t="s">
        <v>22</v>
      </c>
      <c r="D688" s="140" t="s">
        <v>873</v>
      </c>
      <c r="E688" s="141">
        <v>0.55208333333333337</v>
      </c>
      <c r="F688" s="140" t="s">
        <v>1321</v>
      </c>
    </row>
    <row r="689" spans="1:6" ht="30">
      <c r="A689" s="138">
        <v>856</v>
      </c>
      <c r="B689" s="139">
        <v>45282</v>
      </c>
      <c r="C689" s="140" t="s">
        <v>22</v>
      </c>
      <c r="D689" s="140" t="s">
        <v>435</v>
      </c>
      <c r="E689" s="141">
        <v>0.55208333333333337</v>
      </c>
      <c r="F689" s="140" t="s">
        <v>1321</v>
      </c>
    </row>
    <row r="690" spans="1:6">
      <c r="A690" s="138">
        <v>803</v>
      </c>
      <c r="B690" s="139">
        <v>45282</v>
      </c>
      <c r="C690" s="140" t="s">
        <v>22</v>
      </c>
      <c r="D690" s="140" t="s">
        <v>23</v>
      </c>
      <c r="E690" s="141">
        <v>0.55347222222222225</v>
      </c>
      <c r="F690" s="140" t="s">
        <v>1321</v>
      </c>
    </row>
    <row r="691" spans="1:6" ht="30">
      <c r="A691" s="138">
        <v>425</v>
      </c>
      <c r="B691" s="139">
        <v>45282</v>
      </c>
      <c r="C691" s="140" t="s">
        <v>22</v>
      </c>
      <c r="D691" s="140" t="s">
        <v>607</v>
      </c>
      <c r="E691" s="141">
        <v>0.55347222222222225</v>
      </c>
      <c r="F691" s="140" t="s">
        <v>1321</v>
      </c>
    </row>
    <row r="692" spans="1:6" ht="30">
      <c r="A692" s="138">
        <v>139</v>
      </c>
      <c r="B692" s="139">
        <v>45282</v>
      </c>
      <c r="C692" s="140" t="s">
        <v>22</v>
      </c>
      <c r="D692" s="140" t="s">
        <v>89</v>
      </c>
      <c r="E692" s="141">
        <v>0.55486111111111114</v>
      </c>
      <c r="F692" s="140" t="s">
        <v>1321</v>
      </c>
    </row>
    <row r="693" spans="1:6" ht="30">
      <c r="A693" s="138">
        <v>444</v>
      </c>
      <c r="B693" s="139">
        <v>45282</v>
      </c>
      <c r="C693" s="140" t="s">
        <v>22</v>
      </c>
      <c r="D693" s="140" t="s">
        <v>607</v>
      </c>
      <c r="E693" s="141">
        <v>0.55555555555555558</v>
      </c>
      <c r="F693" s="140" t="s">
        <v>1321</v>
      </c>
    </row>
    <row r="694" spans="1:6" ht="30">
      <c r="A694" s="138">
        <v>338</v>
      </c>
      <c r="B694" s="139">
        <v>45282</v>
      </c>
      <c r="C694" s="140" t="s">
        <v>22</v>
      </c>
      <c r="D694" s="140" t="s">
        <v>447</v>
      </c>
      <c r="E694" s="141">
        <v>0.55694444444444446</v>
      </c>
      <c r="F694" s="140" t="s">
        <v>1322</v>
      </c>
    </row>
    <row r="695" spans="1:6" ht="30">
      <c r="A695" s="138">
        <v>234</v>
      </c>
      <c r="B695" s="139">
        <v>45282</v>
      </c>
      <c r="C695" s="140" t="s">
        <v>22</v>
      </c>
      <c r="D695" s="140" t="s">
        <v>246</v>
      </c>
      <c r="E695" s="141">
        <v>0.55694444444444446</v>
      </c>
      <c r="F695" s="140" t="s">
        <v>1321</v>
      </c>
    </row>
    <row r="696" spans="1:6" ht="30">
      <c r="A696" s="138">
        <v>614</v>
      </c>
      <c r="B696" s="139">
        <v>45282</v>
      </c>
      <c r="C696" s="140" t="s">
        <v>22</v>
      </c>
      <c r="D696" s="140" t="s">
        <v>822</v>
      </c>
      <c r="E696" s="141">
        <v>0.55902777777777779</v>
      </c>
      <c r="F696" s="140" t="s">
        <v>1321</v>
      </c>
    </row>
    <row r="697" spans="1:6" ht="30">
      <c r="A697" s="138">
        <v>740</v>
      </c>
      <c r="B697" s="139">
        <v>45282</v>
      </c>
      <c r="C697" s="140" t="s">
        <v>22</v>
      </c>
      <c r="D697" s="140" t="s">
        <v>873</v>
      </c>
      <c r="E697" s="141">
        <v>0.56041666666666667</v>
      </c>
      <c r="F697" s="140" t="s">
        <v>1321</v>
      </c>
    </row>
    <row r="698" spans="1:6">
      <c r="A698" s="138">
        <v>5</v>
      </c>
      <c r="B698" s="139">
        <v>45282</v>
      </c>
      <c r="C698" s="140" t="s">
        <v>22</v>
      </c>
      <c r="D698" s="140" t="s">
        <v>23</v>
      </c>
      <c r="E698" s="141">
        <v>0.56111111111111112</v>
      </c>
      <c r="F698" s="140" t="s">
        <v>1321</v>
      </c>
    </row>
    <row r="699" spans="1:6">
      <c r="A699" s="138">
        <v>804</v>
      </c>
      <c r="B699" s="139">
        <v>45282</v>
      </c>
      <c r="C699" s="140" t="s">
        <v>22</v>
      </c>
      <c r="D699" s="140" t="s">
        <v>23</v>
      </c>
      <c r="E699" s="141">
        <v>0.56111111111111112</v>
      </c>
      <c r="F699" s="140" t="s">
        <v>1321</v>
      </c>
    </row>
    <row r="700" spans="1:6" ht="30">
      <c r="A700" s="138">
        <v>868</v>
      </c>
      <c r="B700" s="139">
        <v>45282</v>
      </c>
      <c r="C700" s="140" t="s">
        <v>22</v>
      </c>
      <c r="D700" s="140" t="s">
        <v>435</v>
      </c>
      <c r="E700" s="141">
        <v>0.5625</v>
      </c>
      <c r="F700" s="140" t="s">
        <v>1321</v>
      </c>
    </row>
    <row r="701" spans="1:6" ht="30">
      <c r="A701" s="138">
        <v>342</v>
      </c>
      <c r="B701" s="139">
        <v>45282</v>
      </c>
      <c r="C701" s="140" t="s">
        <v>22</v>
      </c>
      <c r="D701" s="140" t="s">
        <v>447</v>
      </c>
      <c r="E701" s="141">
        <v>0.56319444444444444</v>
      </c>
      <c r="F701" s="140" t="s">
        <v>1322</v>
      </c>
    </row>
    <row r="702" spans="1:6" ht="30">
      <c r="A702" s="138">
        <v>418</v>
      </c>
      <c r="B702" s="139">
        <v>45282</v>
      </c>
      <c r="C702" s="140" t="s">
        <v>22</v>
      </c>
      <c r="D702" s="140" t="s">
        <v>607</v>
      </c>
      <c r="E702" s="141">
        <v>0.56388888888888888</v>
      </c>
      <c r="F702" s="140" t="s">
        <v>1322</v>
      </c>
    </row>
    <row r="703" spans="1:6" ht="30">
      <c r="A703" s="138">
        <v>225</v>
      </c>
      <c r="B703" s="139">
        <v>45282</v>
      </c>
      <c r="C703" s="140" t="s">
        <v>22</v>
      </c>
      <c r="D703" s="140" t="s">
        <v>246</v>
      </c>
      <c r="E703" s="141">
        <v>0.56388888888888888</v>
      </c>
      <c r="F703" s="140" t="s">
        <v>1322</v>
      </c>
    </row>
    <row r="704" spans="1:6" ht="30">
      <c r="A704" s="138">
        <v>329</v>
      </c>
      <c r="B704" s="139">
        <v>45282</v>
      </c>
      <c r="C704" s="140" t="s">
        <v>22</v>
      </c>
      <c r="D704" s="140" t="s">
        <v>447</v>
      </c>
      <c r="E704" s="141">
        <v>0.56388888888888888</v>
      </c>
      <c r="F704" s="140" t="s">
        <v>1322</v>
      </c>
    </row>
    <row r="705" spans="1:6" ht="30">
      <c r="A705" s="138">
        <v>231</v>
      </c>
      <c r="B705" s="139">
        <v>45282</v>
      </c>
      <c r="C705" s="140" t="s">
        <v>22</v>
      </c>
      <c r="D705" s="140" t="s">
        <v>246</v>
      </c>
      <c r="E705" s="141">
        <v>0.56527777777777777</v>
      </c>
      <c r="F705" s="140" t="s">
        <v>1322</v>
      </c>
    </row>
    <row r="706" spans="1:6" ht="30">
      <c r="A706" s="138">
        <v>337</v>
      </c>
      <c r="B706" s="139">
        <v>45282</v>
      </c>
      <c r="C706" s="140" t="s">
        <v>22</v>
      </c>
      <c r="D706" s="140" t="s">
        <v>447</v>
      </c>
      <c r="E706" s="141">
        <v>0.56736111111111109</v>
      </c>
      <c r="F706" s="140" t="s">
        <v>1322</v>
      </c>
    </row>
    <row r="707" spans="1:6" ht="30">
      <c r="A707" s="138">
        <v>137</v>
      </c>
      <c r="B707" s="139">
        <v>45282</v>
      </c>
      <c r="C707" s="140" t="s">
        <v>22</v>
      </c>
      <c r="D707" s="140" t="s">
        <v>89</v>
      </c>
      <c r="E707" s="141">
        <v>0.56736111111111109</v>
      </c>
      <c r="F707" s="140" t="s">
        <v>1322</v>
      </c>
    </row>
    <row r="708" spans="1:6" ht="30">
      <c r="A708" s="138">
        <v>325</v>
      </c>
      <c r="B708" s="139">
        <v>45282</v>
      </c>
      <c r="C708" s="140" t="s">
        <v>22</v>
      </c>
      <c r="D708" s="140" t="s">
        <v>447</v>
      </c>
      <c r="E708" s="141">
        <v>0.56736111111111109</v>
      </c>
      <c r="F708" s="140" t="s">
        <v>1322</v>
      </c>
    </row>
    <row r="709" spans="1:6" ht="30">
      <c r="A709" s="138">
        <v>817</v>
      </c>
      <c r="B709" s="139">
        <v>45282</v>
      </c>
      <c r="C709" s="140" t="s">
        <v>22</v>
      </c>
      <c r="D709" s="140" t="s">
        <v>435</v>
      </c>
      <c r="E709" s="141">
        <v>0.56874999999999998</v>
      </c>
      <c r="F709" s="140" t="s">
        <v>1322</v>
      </c>
    </row>
    <row r="710" spans="1:6">
      <c r="A710" s="138">
        <v>603</v>
      </c>
      <c r="B710" s="139">
        <v>45282</v>
      </c>
      <c r="C710" s="140" t="s">
        <v>22</v>
      </c>
      <c r="D710" s="140" t="s">
        <v>23</v>
      </c>
      <c r="E710" s="141">
        <v>0.5708333333333333</v>
      </c>
      <c r="F710" s="140" t="s">
        <v>1322</v>
      </c>
    </row>
    <row r="711" spans="1:6" ht="30">
      <c r="A711" s="138">
        <v>620</v>
      </c>
      <c r="B711" s="139">
        <v>45282</v>
      </c>
      <c r="C711" s="140" t="s">
        <v>22</v>
      </c>
      <c r="D711" s="140" t="s">
        <v>822</v>
      </c>
      <c r="E711" s="141">
        <v>0.57152777777777775</v>
      </c>
      <c r="F711" s="140" t="s">
        <v>1322</v>
      </c>
    </row>
    <row r="712" spans="1:6" ht="30">
      <c r="A712" s="138">
        <v>116</v>
      </c>
      <c r="B712" s="139">
        <v>45282</v>
      </c>
      <c r="C712" s="140" t="s">
        <v>22</v>
      </c>
      <c r="D712" s="140" t="s">
        <v>89</v>
      </c>
      <c r="E712" s="141">
        <v>0.57222222222222219</v>
      </c>
      <c r="F712" s="140" t="s">
        <v>1322</v>
      </c>
    </row>
    <row r="713" spans="1:6" ht="30">
      <c r="A713" s="138">
        <v>445</v>
      </c>
      <c r="B713" s="139">
        <v>45282</v>
      </c>
      <c r="C713" s="140" t="s">
        <v>22</v>
      </c>
      <c r="D713" s="140" t="s">
        <v>607</v>
      </c>
      <c r="E713" s="141">
        <v>0.57291666666666663</v>
      </c>
      <c r="F713" s="140" t="s">
        <v>1322</v>
      </c>
    </row>
    <row r="714" spans="1:6" ht="30">
      <c r="A714" s="138">
        <v>219</v>
      </c>
      <c r="B714" s="139">
        <v>45282</v>
      </c>
      <c r="C714" s="140" t="s">
        <v>22</v>
      </c>
      <c r="D714" s="140" t="s">
        <v>246</v>
      </c>
      <c r="E714" s="141">
        <v>0.57291666666666663</v>
      </c>
      <c r="F714" s="140" t="s">
        <v>1322</v>
      </c>
    </row>
    <row r="715" spans="1:6" ht="30">
      <c r="A715" s="138">
        <v>218</v>
      </c>
      <c r="B715" s="139">
        <v>45282</v>
      </c>
      <c r="C715" s="140" t="s">
        <v>22</v>
      </c>
      <c r="D715" s="140" t="s">
        <v>246</v>
      </c>
      <c r="E715" s="141">
        <v>0.57291666666666663</v>
      </c>
      <c r="F715" s="140" t="s">
        <v>1322</v>
      </c>
    </row>
    <row r="716" spans="1:6" ht="30">
      <c r="A716" s="138">
        <v>251</v>
      </c>
      <c r="B716" s="139">
        <v>45282</v>
      </c>
      <c r="C716" s="140" t="s">
        <v>22</v>
      </c>
      <c r="D716" s="140" t="s">
        <v>246</v>
      </c>
      <c r="E716" s="141">
        <v>0.57708333333333328</v>
      </c>
      <c r="F716" s="140" t="s">
        <v>1322</v>
      </c>
    </row>
    <row r="717" spans="1:6" ht="30">
      <c r="A717" s="138">
        <v>138</v>
      </c>
      <c r="B717" s="139">
        <v>45282</v>
      </c>
      <c r="C717" s="140" t="s">
        <v>22</v>
      </c>
      <c r="D717" s="140" t="s">
        <v>89</v>
      </c>
      <c r="E717" s="141">
        <v>0.57916666666666672</v>
      </c>
      <c r="F717" s="140" t="s">
        <v>1322</v>
      </c>
    </row>
    <row r="718" spans="1:6" ht="30">
      <c r="A718" s="138">
        <v>732</v>
      </c>
      <c r="B718" s="139">
        <v>45282</v>
      </c>
      <c r="C718" s="140" t="s">
        <v>22</v>
      </c>
      <c r="D718" s="140" t="s">
        <v>873</v>
      </c>
      <c r="E718" s="141">
        <v>0.5805555555555556</v>
      </c>
      <c r="F718" s="140" t="s">
        <v>1322</v>
      </c>
    </row>
    <row r="719" spans="1:6" ht="30">
      <c r="A719" s="138">
        <v>853</v>
      </c>
      <c r="B719" s="139">
        <v>45282</v>
      </c>
      <c r="C719" s="140" t="s">
        <v>22</v>
      </c>
      <c r="D719" s="140" t="s">
        <v>435</v>
      </c>
      <c r="E719" s="141">
        <v>0.58333333333333337</v>
      </c>
      <c r="F719" s="140" t="s">
        <v>1322</v>
      </c>
    </row>
    <row r="720" spans="1:6" ht="30">
      <c r="A720" s="138">
        <v>836</v>
      </c>
      <c r="B720" s="139">
        <v>45282</v>
      </c>
      <c r="C720" s="140" t="s">
        <v>22</v>
      </c>
      <c r="D720" s="140" t="s">
        <v>435</v>
      </c>
      <c r="E720" s="141">
        <v>0.58333333333333337</v>
      </c>
      <c r="F720" s="140" t="s">
        <v>1322</v>
      </c>
    </row>
    <row r="721" spans="1:6" ht="30">
      <c r="A721" s="138">
        <v>348</v>
      </c>
      <c r="B721" s="139">
        <v>45282</v>
      </c>
      <c r="C721" s="140" t="s">
        <v>22</v>
      </c>
      <c r="D721" s="140" t="s">
        <v>447</v>
      </c>
      <c r="E721" s="141">
        <v>0.58333333333333337</v>
      </c>
      <c r="F721" s="140" t="s">
        <v>1322</v>
      </c>
    </row>
    <row r="722" spans="1:6" ht="30">
      <c r="A722" s="138">
        <v>350</v>
      </c>
      <c r="B722" s="139">
        <v>45282</v>
      </c>
      <c r="C722" s="140" t="s">
        <v>22</v>
      </c>
      <c r="D722" s="140" t="s">
        <v>447</v>
      </c>
      <c r="E722" s="141">
        <v>0.58472222222222225</v>
      </c>
      <c r="F722" s="140" t="s">
        <v>1322</v>
      </c>
    </row>
    <row r="723" spans="1:6">
      <c r="A723" s="138">
        <v>502</v>
      </c>
      <c r="B723" s="139">
        <v>45282</v>
      </c>
      <c r="C723" s="140" t="s">
        <v>22</v>
      </c>
      <c r="D723" s="140" t="s">
        <v>23</v>
      </c>
      <c r="E723" s="141">
        <v>0.61527777777777781</v>
      </c>
      <c r="F723" s="140" t="s">
        <v>1322</v>
      </c>
    </row>
    <row r="724" spans="1:6">
      <c r="A724" s="138">
        <v>3</v>
      </c>
      <c r="B724" s="139">
        <v>45289</v>
      </c>
      <c r="C724" s="140" t="s">
        <v>22</v>
      </c>
      <c r="D724" s="140" t="s">
        <v>23</v>
      </c>
      <c r="E724" s="141">
        <v>0.55347222222222225</v>
      </c>
      <c r="F724" s="140" t="s">
        <v>1321</v>
      </c>
    </row>
    <row r="725" spans="1:6">
      <c r="A725" s="138">
        <v>303</v>
      </c>
      <c r="B725" s="139">
        <v>45289</v>
      </c>
      <c r="C725" s="140" t="s">
        <v>22</v>
      </c>
      <c r="D725" s="140" t="s">
        <v>23</v>
      </c>
      <c r="E725" s="141">
        <v>0.55347222222222225</v>
      </c>
      <c r="F725" s="140" t="s">
        <v>1321</v>
      </c>
    </row>
    <row r="726" spans="1:6">
      <c r="A726" s="138">
        <v>203</v>
      </c>
      <c r="B726" s="139">
        <v>45289</v>
      </c>
      <c r="C726" s="140" t="s">
        <v>22</v>
      </c>
      <c r="D726" s="140" t="s">
        <v>23</v>
      </c>
      <c r="E726" s="141">
        <v>0.55347222222222225</v>
      </c>
      <c r="F726" s="140" t="s">
        <v>1321</v>
      </c>
    </row>
    <row r="727" spans="1:6">
      <c r="A727" s="138">
        <v>6</v>
      </c>
      <c r="B727" s="139">
        <v>45289</v>
      </c>
      <c r="C727" s="140" t="s">
        <v>22</v>
      </c>
      <c r="D727" s="140" t="s">
        <v>23</v>
      </c>
      <c r="E727" s="141">
        <v>0.5541666666666667</v>
      </c>
      <c r="F727" s="140" t="s">
        <v>1321</v>
      </c>
    </row>
    <row r="728" spans="1:6" ht="30">
      <c r="A728" s="138">
        <v>342</v>
      </c>
      <c r="B728" s="139">
        <v>45289</v>
      </c>
      <c r="C728" s="140" t="s">
        <v>22</v>
      </c>
      <c r="D728" s="140" t="s">
        <v>447</v>
      </c>
      <c r="E728" s="141">
        <v>0.55486111111111114</v>
      </c>
      <c r="F728" s="140" t="s">
        <v>1321</v>
      </c>
    </row>
    <row r="729" spans="1:6">
      <c r="A729" s="138">
        <v>4</v>
      </c>
      <c r="B729" s="139">
        <v>45289</v>
      </c>
      <c r="C729" s="140" t="s">
        <v>22</v>
      </c>
      <c r="D729" s="140" t="s">
        <v>23</v>
      </c>
      <c r="E729" s="141">
        <v>0.55486111111111114</v>
      </c>
      <c r="F729" s="140" t="s">
        <v>1321</v>
      </c>
    </row>
    <row r="730" spans="1:6" ht="30">
      <c r="A730" s="138">
        <v>325</v>
      </c>
      <c r="B730" s="139">
        <v>45289</v>
      </c>
      <c r="C730" s="140" t="s">
        <v>22</v>
      </c>
      <c r="D730" s="140" t="s">
        <v>447</v>
      </c>
      <c r="E730" s="141">
        <v>0.55486111111111114</v>
      </c>
      <c r="F730" s="140" t="s">
        <v>1321</v>
      </c>
    </row>
    <row r="731" spans="1:6" ht="30">
      <c r="A731" s="138">
        <v>337</v>
      </c>
      <c r="B731" s="139">
        <v>45289</v>
      </c>
      <c r="C731" s="140" t="s">
        <v>22</v>
      </c>
      <c r="D731" s="140" t="s">
        <v>447</v>
      </c>
      <c r="E731" s="141">
        <v>0.55486111111111114</v>
      </c>
      <c r="F731" s="140" t="s">
        <v>1321</v>
      </c>
    </row>
    <row r="732" spans="1:6">
      <c r="A732" s="138">
        <v>603</v>
      </c>
      <c r="B732" s="139">
        <v>45289</v>
      </c>
      <c r="C732" s="140" t="s">
        <v>22</v>
      </c>
      <c r="D732" s="140" t="s">
        <v>23</v>
      </c>
      <c r="E732" s="141">
        <v>0.55486111111111114</v>
      </c>
      <c r="F732" s="140" t="s">
        <v>1321</v>
      </c>
    </row>
    <row r="733" spans="1:6">
      <c r="A733" s="138">
        <v>304</v>
      </c>
      <c r="B733" s="139">
        <v>45289</v>
      </c>
      <c r="C733" s="140" t="s">
        <v>22</v>
      </c>
      <c r="D733" s="140" t="s">
        <v>23</v>
      </c>
      <c r="E733" s="141">
        <v>0.55486111111111114</v>
      </c>
      <c r="F733" s="140" t="s">
        <v>1321</v>
      </c>
    </row>
    <row r="734" spans="1:6" ht="30">
      <c r="A734" s="138">
        <v>338</v>
      </c>
      <c r="B734" s="139">
        <v>45289</v>
      </c>
      <c r="C734" s="140" t="s">
        <v>22</v>
      </c>
      <c r="D734" s="140" t="s">
        <v>447</v>
      </c>
      <c r="E734" s="141">
        <v>0.55486111111111114</v>
      </c>
      <c r="F734" s="140" t="s">
        <v>1321</v>
      </c>
    </row>
    <row r="735" spans="1:6" ht="30">
      <c r="A735" s="138">
        <v>242</v>
      </c>
      <c r="B735" s="139">
        <v>45289</v>
      </c>
      <c r="C735" s="140" t="s">
        <v>22</v>
      </c>
      <c r="D735" s="140" t="s">
        <v>246</v>
      </c>
      <c r="E735" s="141">
        <v>0.55625000000000002</v>
      </c>
      <c r="F735" s="140" t="s">
        <v>1321</v>
      </c>
    </row>
    <row r="736" spans="1:6">
      <c r="A736" s="138">
        <v>103</v>
      </c>
      <c r="B736" s="139">
        <v>45289</v>
      </c>
      <c r="C736" s="140" t="s">
        <v>22</v>
      </c>
      <c r="D736" s="140" t="s">
        <v>23</v>
      </c>
      <c r="E736" s="141">
        <v>0.55763888888888891</v>
      </c>
      <c r="F736" s="140" t="s">
        <v>1321</v>
      </c>
    </row>
    <row r="737" spans="1:6" ht="30">
      <c r="A737" s="138">
        <v>245</v>
      </c>
      <c r="B737" s="139">
        <v>45289</v>
      </c>
      <c r="C737" s="140" t="s">
        <v>22</v>
      </c>
      <c r="D737" s="140" t="s">
        <v>246</v>
      </c>
      <c r="E737" s="141">
        <v>0.55833333333333335</v>
      </c>
      <c r="F737" s="140" t="s">
        <v>1321</v>
      </c>
    </row>
    <row r="738" spans="1:6">
      <c r="A738" s="138">
        <v>1</v>
      </c>
      <c r="B738" s="139">
        <v>45289</v>
      </c>
      <c r="C738" s="140" t="s">
        <v>22</v>
      </c>
      <c r="D738" s="140" t="s">
        <v>23</v>
      </c>
      <c r="E738" s="141">
        <v>0.55833333333333335</v>
      </c>
      <c r="F738" s="140" t="s">
        <v>1321</v>
      </c>
    </row>
    <row r="739" spans="1:6">
      <c r="A739" s="138">
        <v>802</v>
      </c>
      <c r="B739" s="139">
        <v>45289</v>
      </c>
      <c r="C739" s="140" t="s">
        <v>22</v>
      </c>
      <c r="D739" s="140" t="s">
        <v>23</v>
      </c>
      <c r="E739" s="141">
        <v>0.55902777777777779</v>
      </c>
      <c r="F739" s="140" t="s">
        <v>1321</v>
      </c>
    </row>
    <row r="740" spans="1:6">
      <c r="A740" s="138">
        <v>702</v>
      </c>
      <c r="B740" s="139">
        <v>45289</v>
      </c>
      <c r="C740" s="140" t="s">
        <v>22</v>
      </c>
      <c r="D740" s="140" t="s">
        <v>23</v>
      </c>
      <c r="E740" s="141">
        <v>0.56111111111111112</v>
      </c>
      <c r="F740" s="140" t="s">
        <v>1321</v>
      </c>
    </row>
    <row r="741" spans="1:6" ht="30">
      <c r="A741" s="138">
        <v>438</v>
      </c>
      <c r="B741" s="139">
        <v>45289</v>
      </c>
      <c r="C741" s="140" t="s">
        <v>22</v>
      </c>
      <c r="D741" s="140" t="s">
        <v>607</v>
      </c>
      <c r="E741" s="141">
        <v>0.56180555555555556</v>
      </c>
      <c r="F741" s="140" t="s">
        <v>1321</v>
      </c>
    </row>
    <row r="742" spans="1:6" ht="30">
      <c r="A742" s="138">
        <v>869</v>
      </c>
      <c r="B742" s="139">
        <v>45289</v>
      </c>
      <c r="C742" s="140" t="s">
        <v>22</v>
      </c>
      <c r="D742" s="140" t="s">
        <v>435</v>
      </c>
      <c r="E742" s="141">
        <v>0.56180555555555556</v>
      </c>
      <c r="F742" s="140" t="s">
        <v>1321</v>
      </c>
    </row>
    <row r="743" spans="1:6" ht="30">
      <c r="A743" s="138">
        <v>441</v>
      </c>
      <c r="B743" s="139">
        <v>45289</v>
      </c>
      <c r="C743" s="140" t="s">
        <v>22</v>
      </c>
      <c r="D743" s="140" t="s">
        <v>607</v>
      </c>
      <c r="E743" s="141">
        <v>0.56180555555555556</v>
      </c>
      <c r="F743" s="140" t="s">
        <v>1322</v>
      </c>
    </row>
    <row r="744" spans="1:6" ht="30">
      <c r="A744" s="138">
        <v>739</v>
      </c>
      <c r="B744" s="139">
        <v>45289</v>
      </c>
      <c r="C744" s="140" t="s">
        <v>22</v>
      </c>
      <c r="D744" s="140" t="s">
        <v>873</v>
      </c>
      <c r="E744" s="141">
        <v>0.56180555555555556</v>
      </c>
      <c r="F744" s="140" t="s">
        <v>1321</v>
      </c>
    </row>
    <row r="745" spans="1:6" ht="30">
      <c r="A745" s="138">
        <v>329</v>
      </c>
      <c r="B745" s="139">
        <v>45289</v>
      </c>
      <c r="C745" s="140" t="s">
        <v>22</v>
      </c>
      <c r="D745" s="140" t="s">
        <v>447</v>
      </c>
      <c r="E745" s="141">
        <v>0.5625</v>
      </c>
      <c r="F745" s="140" t="s">
        <v>1321</v>
      </c>
    </row>
    <row r="746" spans="1:6" ht="30">
      <c r="A746" s="138">
        <v>878</v>
      </c>
      <c r="B746" s="139">
        <v>45289</v>
      </c>
      <c r="C746" s="140" t="s">
        <v>22</v>
      </c>
      <c r="D746" s="140" t="s">
        <v>762</v>
      </c>
      <c r="E746" s="141">
        <v>0.5625</v>
      </c>
      <c r="F746" s="140" t="s">
        <v>1321</v>
      </c>
    </row>
    <row r="747" spans="1:6" ht="30">
      <c r="A747" s="138">
        <v>418</v>
      </c>
      <c r="B747" s="139">
        <v>45289</v>
      </c>
      <c r="C747" s="140" t="s">
        <v>22</v>
      </c>
      <c r="D747" s="140" t="s">
        <v>607</v>
      </c>
      <c r="E747" s="141">
        <v>0.5625</v>
      </c>
      <c r="F747" s="140" t="s">
        <v>1321</v>
      </c>
    </row>
    <row r="748" spans="1:6" ht="30">
      <c r="A748" s="138">
        <v>218</v>
      </c>
      <c r="B748" s="139">
        <v>45289</v>
      </c>
      <c r="C748" s="140" t="s">
        <v>22</v>
      </c>
      <c r="D748" s="140" t="s">
        <v>246</v>
      </c>
      <c r="E748" s="141">
        <v>0.5625</v>
      </c>
      <c r="F748" s="140" t="s">
        <v>1321</v>
      </c>
    </row>
    <row r="749" spans="1:6" ht="30">
      <c r="A749" s="138">
        <v>234</v>
      </c>
      <c r="B749" s="139">
        <v>45289</v>
      </c>
      <c r="C749" s="140" t="s">
        <v>22</v>
      </c>
      <c r="D749" s="140" t="s">
        <v>246</v>
      </c>
      <c r="E749" s="141">
        <v>0.5625</v>
      </c>
      <c r="F749" s="140" t="s">
        <v>1321</v>
      </c>
    </row>
    <row r="750" spans="1:6" ht="30">
      <c r="A750" s="138">
        <v>731</v>
      </c>
      <c r="B750" s="139">
        <v>45289</v>
      </c>
      <c r="C750" s="140" t="s">
        <v>22</v>
      </c>
      <c r="D750" s="140" t="s">
        <v>873</v>
      </c>
      <c r="E750" s="141">
        <v>0.5625</v>
      </c>
      <c r="F750" s="140" t="s">
        <v>1322</v>
      </c>
    </row>
    <row r="751" spans="1:6" ht="30">
      <c r="A751" s="138">
        <v>621</v>
      </c>
      <c r="B751" s="139">
        <v>45289</v>
      </c>
      <c r="C751" s="140" t="s">
        <v>22</v>
      </c>
      <c r="D751" s="140" t="s">
        <v>822</v>
      </c>
      <c r="E751" s="141">
        <v>0.56388888888888888</v>
      </c>
      <c r="F751" s="140" t="s">
        <v>1322</v>
      </c>
    </row>
    <row r="752" spans="1:6" ht="30">
      <c r="A752" s="138">
        <v>613</v>
      </c>
      <c r="B752" s="139">
        <v>45289</v>
      </c>
      <c r="C752" s="140" t="s">
        <v>22</v>
      </c>
      <c r="D752" s="140" t="s">
        <v>822</v>
      </c>
      <c r="E752" s="141">
        <v>0.56388888888888888</v>
      </c>
      <c r="F752" s="140" t="s">
        <v>1322</v>
      </c>
    </row>
    <row r="753" spans="1:6" ht="30">
      <c r="A753" s="138">
        <v>116</v>
      </c>
      <c r="B753" s="139">
        <v>45289</v>
      </c>
      <c r="C753" s="140" t="s">
        <v>22</v>
      </c>
      <c r="D753" s="140" t="s">
        <v>89</v>
      </c>
      <c r="E753" s="141">
        <v>0.56666666666666665</v>
      </c>
      <c r="F753" s="140" t="s">
        <v>1322</v>
      </c>
    </row>
    <row r="754" spans="1:6" ht="30">
      <c r="A754" s="138">
        <v>617</v>
      </c>
      <c r="B754" s="139">
        <v>45289</v>
      </c>
      <c r="C754" s="140" t="s">
        <v>22</v>
      </c>
      <c r="D754" s="140" t="s">
        <v>822</v>
      </c>
      <c r="E754" s="141">
        <v>0.56666666666666665</v>
      </c>
      <c r="F754" s="140" t="s">
        <v>1322</v>
      </c>
    </row>
    <row r="755" spans="1:6" ht="30">
      <c r="A755" s="138">
        <v>610</v>
      </c>
      <c r="B755" s="139">
        <v>45289</v>
      </c>
      <c r="C755" s="140" t="s">
        <v>22</v>
      </c>
      <c r="D755" s="140" t="s">
        <v>822</v>
      </c>
      <c r="E755" s="141">
        <v>0.56666666666666665</v>
      </c>
      <c r="F755" s="140" t="s">
        <v>1322</v>
      </c>
    </row>
    <row r="756" spans="1:6" ht="30">
      <c r="A756" s="138">
        <v>616</v>
      </c>
      <c r="B756" s="139">
        <v>45289</v>
      </c>
      <c r="C756" s="140" t="s">
        <v>22</v>
      </c>
      <c r="D756" s="140" t="s">
        <v>822</v>
      </c>
      <c r="E756" s="141">
        <v>0.56736111111111109</v>
      </c>
      <c r="F756" s="140" t="s">
        <v>1322</v>
      </c>
    </row>
    <row r="757" spans="1:6" ht="30">
      <c r="A757" s="138">
        <v>348</v>
      </c>
      <c r="B757" s="139">
        <v>45289</v>
      </c>
      <c r="C757" s="140" t="s">
        <v>22</v>
      </c>
      <c r="D757" s="140" t="s">
        <v>447</v>
      </c>
      <c r="E757" s="141">
        <v>0.56736111111111109</v>
      </c>
      <c r="F757" s="140" t="s">
        <v>1322</v>
      </c>
    </row>
    <row r="758" spans="1:6" ht="30">
      <c r="A758" s="138">
        <v>219</v>
      </c>
      <c r="B758" s="139">
        <v>45289</v>
      </c>
      <c r="C758" s="140" t="s">
        <v>22</v>
      </c>
      <c r="D758" s="140" t="s">
        <v>246</v>
      </c>
      <c r="E758" s="141">
        <v>0.56805555555555554</v>
      </c>
      <c r="F758" s="140" t="s">
        <v>1322</v>
      </c>
    </row>
    <row r="759" spans="1:6">
      <c r="A759" s="138">
        <v>803</v>
      </c>
      <c r="B759" s="139">
        <v>45289</v>
      </c>
      <c r="C759" s="140" t="s">
        <v>22</v>
      </c>
      <c r="D759" s="140" t="s">
        <v>23</v>
      </c>
      <c r="E759" s="141">
        <v>0.56805555555555554</v>
      </c>
      <c r="F759" s="140" t="s">
        <v>1322</v>
      </c>
    </row>
    <row r="760" spans="1:6">
      <c r="A760" s="138">
        <v>502</v>
      </c>
      <c r="B760" s="139">
        <v>45289</v>
      </c>
      <c r="C760" s="140" t="s">
        <v>22</v>
      </c>
      <c r="D760" s="140" t="s">
        <v>23</v>
      </c>
      <c r="E760" s="141">
        <v>0.56944444444444442</v>
      </c>
      <c r="F760" s="140" t="s">
        <v>1322</v>
      </c>
    </row>
    <row r="761" spans="1:6" ht="30">
      <c r="A761" s="138">
        <v>865</v>
      </c>
      <c r="B761" s="139">
        <v>45289</v>
      </c>
      <c r="C761" s="140" t="s">
        <v>22</v>
      </c>
      <c r="D761" s="140" t="s">
        <v>435</v>
      </c>
      <c r="E761" s="141">
        <v>0.57013888888888886</v>
      </c>
      <c r="F761" s="140" t="s">
        <v>1322</v>
      </c>
    </row>
    <row r="762" spans="1:6" ht="30">
      <c r="A762" s="138">
        <v>732</v>
      </c>
      <c r="B762" s="139">
        <v>45289</v>
      </c>
      <c r="C762" s="140" t="s">
        <v>22</v>
      </c>
      <c r="D762" s="140" t="s">
        <v>873</v>
      </c>
      <c r="E762" s="141">
        <v>0.57222222222222219</v>
      </c>
      <c r="F762" s="140" t="s">
        <v>1322</v>
      </c>
    </row>
    <row r="763" spans="1:6" ht="30">
      <c r="A763" s="138">
        <v>141</v>
      </c>
      <c r="B763" s="139">
        <v>45289</v>
      </c>
      <c r="C763" s="140" t="s">
        <v>22</v>
      </c>
      <c r="D763" s="140" t="s">
        <v>89</v>
      </c>
      <c r="E763" s="141">
        <v>0.57222222222222219</v>
      </c>
      <c r="F763" s="140" t="s">
        <v>1322</v>
      </c>
    </row>
    <row r="764" spans="1:6" ht="30">
      <c r="A764" s="138">
        <v>836</v>
      </c>
      <c r="B764" s="139">
        <v>45289</v>
      </c>
      <c r="C764" s="140" t="s">
        <v>22</v>
      </c>
      <c r="D764" s="140" t="s">
        <v>435</v>
      </c>
      <c r="E764" s="141">
        <v>0.57222222222222219</v>
      </c>
      <c r="F764" s="140" t="s">
        <v>1322</v>
      </c>
    </row>
    <row r="765" spans="1:6" ht="30">
      <c r="A765" s="138">
        <v>334</v>
      </c>
      <c r="B765" s="139">
        <v>45289</v>
      </c>
      <c r="C765" s="140" t="s">
        <v>22</v>
      </c>
      <c r="D765" s="140" t="s">
        <v>447</v>
      </c>
      <c r="E765" s="141">
        <v>0.57291666666666663</v>
      </c>
      <c r="F765" s="140" t="s">
        <v>1322</v>
      </c>
    </row>
    <row r="766" spans="1:6" ht="30">
      <c r="A766" s="138">
        <v>138</v>
      </c>
      <c r="B766" s="139">
        <v>45289</v>
      </c>
      <c r="C766" s="140" t="s">
        <v>22</v>
      </c>
      <c r="D766" s="140" t="s">
        <v>89</v>
      </c>
      <c r="E766" s="141">
        <v>0.57361111111111107</v>
      </c>
      <c r="F766" s="140" t="s">
        <v>1322</v>
      </c>
    </row>
    <row r="767" spans="1:6" ht="30">
      <c r="A767" s="138">
        <v>848</v>
      </c>
      <c r="B767" s="139">
        <v>45289</v>
      </c>
      <c r="C767" s="140" t="s">
        <v>22</v>
      </c>
      <c r="D767" s="140" t="s">
        <v>435</v>
      </c>
      <c r="E767" s="141">
        <v>0.57777777777777772</v>
      </c>
      <c r="F767" s="140" t="s">
        <v>1322</v>
      </c>
    </row>
    <row r="768" spans="1:6" ht="30">
      <c r="A768" s="138">
        <v>715</v>
      </c>
      <c r="B768" s="139">
        <v>45289</v>
      </c>
      <c r="C768" s="140" t="s">
        <v>22</v>
      </c>
      <c r="D768" s="140" t="s">
        <v>873</v>
      </c>
      <c r="E768" s="141">
        <v>0.57777777777777772</v>
      </c>
      <c r="F768" s="140" t="s">
        <v>1322</v>
      </c>
    </row>
    <row r="769" spans="1:6" ht="30">
      <c r="A769" s="138">
        <v>216</v>
      </c>
      <c r="B769" s="139">
        <v>45289</v>
      </c>
      <c r="C769" s="140" t="s">
        <v>22</v>
      </c>
      <c r="D769" s="140" t="s">
        <v>246</v>
      </c>
      <c r="E769" s="141">
        <v>0.57847222222222228</v>
      </c>
      <c r="F769" s="140" t="s">
        <v>1322</v>
      </c>
    </row>
    <row r="770" spans="1:6" ht="30">
      <c r="A770" s="138">
        <v>523</v>
      </c>
      <c r="B770" s="139">
        <v>45289</v>
      </c>
      <c r="C770" s="140" t="s">
        <v>22</v>
      </c>
      <c r="D770" s="140" t="s">
        <v>762</v>
      </c>
      <c r="E770" s="141">
        <v>0.57986111111111116</v>
      </c>
      <c r="F770" s="140" t="s">
        <v>1322</v>
      </c>
    </row>
    <row r="771" spans="1:6" ht="30">
      <c r="A771" s="138">
        <v>747</v>
      </c>
      <c r="B771" s="139">
        <v>45289</v>
      </c>
      <c r="C771" s="140" t="s">
        <v>22</v>
      </c>
      <c r="D771" s="140" t="s">
        <v>873</v>
      </c>
      <c r="E771" s="141">
        <v>0.57986111111111116</v>
      </c>
      <c r="F771" s="140" t="s">
        <v>1322</v>
      </c>
    </row>
    <row r="772" spans="1:6" ht="30">
      <c r="A772" s="138">
        <v>128</v>
      </c>
      <c r="B772" s="139">
        <v>45289</v>
      </c>
      <c r="C772" s="140" t="s">
        <v>22</v>
      </c>
      <c r="D772" s="140" t="s">
        <v>89</v>
      </c>
      <c r="E772" s="141">
        <v>0.58125000000000004</v>
      </c>
      <c r="F772" s="140" t="s">
        <v>1322</v>
      </c>
    </row>
    <row r="773" spans="1:6">
      <c r="A773" s="138">
        <v>404</v>
      </c>
      <c r="B773" s="139">
        <v>45289</v>
      </c>
      <c r="C773" s="140" t="s">
        <v>22</v>
      </c>
      <c r="D773" s="140" t="s">
        <v>23</v>
      </c>
      <c r="E773" s="141">
        <v>0.5854166666666667</v>
      </c>
      <c r="F773" s="140" t="s">
        <v>1322</v>
      </c>
    </row>
    <row r="774" spans="1:6" ht="30">
      <c r="A774" s="138">
        <v>862</v>
      </c>
      <c r="B774" s="139">
        <v>45289</v>
      </c>
      <c r="C774" s="140" t="s">
        <v>22</v>
      </c>
      <c r="D774" s="140" t="s">
        <v>435</v>
      </c>
      <c r="E774" s="141">
        <v>0.5854166666666667</v>
      </c>
      <c r="F774" s="140" t="s">
        <v>1322</v>
      </c>
    </row>
    <row r="775" spans="1:6" ht="30">
      <c r="A775" s="138">
        <v>443</v>
      </c>
      <c r="B775" s="139">
        <v>45289</v>
      </c>
      <c r="C775" s="140" t="s">
        <v>22</v>
      </c>
      <c r="D775" s="140" t="s">
        <v>607</v>
      </c>
      <c r="E775" s="141">
        <v>0.58611111111111114</v>
      </c>
      <c r="F775" s="140" t="s">
        <v>1322</v>
      </c>
    </row>
    <row r="776" spans="1:6" ht="30">
      <c r="A776" s="138">
        <v>879</v>
      </c>
      <c r="B776" s="139">
        <v>45289</v>
      </c>
      <c r="C776" s="140" t="s">
        <v>22</v>
      </c>
      <c r="D776" s="140" t="s">
        <v>435</v>
      </c>
      <c r="E776" s="141">
        <v>0.58611111111111114</v>
      </c>
      <c r="F776" s="140" t="s">
        <v>1322</v>
      </c>
    </row>
    <row r="777" spans="1:6" ht="30">
      <c r="A777" s="138">
        <v>243</v>
      </c>
      <c r="B777" s="139">
        <v>45289</v>
      </c>
      <c r="C777" s="140" t="s">
        <v>22</v>
      </c>
      <c r="D777" s="140" t="s">
        <v>246</v>
      </c>
      <c r="E777" s="141">
        <v>0.58611111111111114</v>
      </c>
      <c r="F777" s="140" t="s">
        <v>1322</v>
      </c>
    </row>
    <row r="778" spans="1:6" ht="30">
      <c r="A778" s="138">
        <v>525</v>
      </c>
      <c r="B778" s="139">
        <v>45289</v>
      </c>
      <c r="C778" s="140" t="s">
        <v>22</v>
      </c>
      <c r="D778" s="140" t="s">
        <v>762</v>
      </c>
      <c r="E778" s="141">
        <v>0.58611111111111114</v>
      </c>
      <c r="F778" s="140" t="s">
        <v>1322</v>
      </c>
    </row>
    <row r="779" spans="1:6" ht="30">
      <c r="A779" s="138">
        <v>745</v>
      </c>
      <c r="B779" s="139">
        <v>45289</v>
      </c>
      <c r="C779" s="140" t="s">
        <v>22</v>
      </c>
      <c r="D779" s="140" t="s">
        <v>873</v>
      </c>
      <c r="E779" s="141">
        <v>0.58680555555555558</v>
      </c>
      <c r="F779" s="140" t="s">
        <v>1322</v>
      </c>
    </row>
    <row r="780" spans="1:6" ht="30">
      <c r="A780" s="138">
        <v>863</v>
      </c>
      <c r="B780" s="139">
        <v>45289</v>
      </c>
      <c r="C780" s="140" t="s">
        <v>22</v>
      </c>
      <c r="D780" s="140" t="s">
        <v>435</v>
      </c>
      <c r="E780" s="141">
        <v>0.58750000000000002</v>
      </c>
      <c r="F780" s="140" t="s">
        <v>1322</v>
      </c>
    </row>
    <row r="781" spans="1:6" ht="30">
      <c r="A781" s="138">
        <v>838</v>
      </c>
      <c r="B781" s="139">
        <v>45289</v>
      </c>
      <c r="C781" s="140" t="s">
        <v>22</v>
      </c>
      <c r="D781" s="140" t="s">
        <v>435</v>
      </c>
      <c r="E781" s="141">
        <v>0.58750000000000002</v>
      </c>
      <c r="F781" s="140" t="s">
        <v>1322</v>
      </c>
    </row>
    <row r="782" spans="1:6" ht="30">
      <c r="A782" s="138">
        <v>451</v>
      </c>
      <c r="B782" s="139">
        <v>45289</v>
      </c>
      <c r="C782" s="140" t="s">
        <v>22</v>
      </c>
      <c r="D782" s="140" t="s">
        <v>607</v>
      </c>
      <c r="E782" s="141">
        <v>0.58750000000000002</v>
      </c>
      <c r="F782" s="140" t="s">
        <v>1322</v>
      </c>
    </row>
    <row r="783" spans="1:6" ht="30">
      <c r="A783" s="138">
        <v>849</v>
      </c>
      <c r="B783" s="139">
        <v>45289</v>
      </c>
      <c r="C783" s="140" t="s">
        <v>22</v>
      </c>
      <c r="D783" s="140" t="s">
        <v>435</v>
      </c>
      <c r="E783" s="141">
        <v>0.58819444444444446</v>
      </c>
      <c r="F783" s="140" t="s">
        <v>1322</v>
      </c>
    </row>
    <row r="784" spans="1:6" ht="30">
      <c r="A784" s="138">
        <v>887</v>
      </c>
      <c r="B784" s="139">
        <v>45289</v>
      </c>
      <c r="C784" s="140" t="s">
        <v>22</v>
      </c>
      <c r="D784" s="140" t="s">
        <v>435</v>
      </c>
      <c r="E784" s="141">
        <v>0.58819444444444446</v>
      </c>
      <c r="F784" s="140" t="s">
        <v>1322</v>
      </c>
    </row>
    <row r="785" spans="1:6" ht="30">
      <c r="A785" s="138">
        <v>719</v>
      </c>
      <c r="B785" s="139">
        <v>45289</v>
      </c>
      <c r="C785" s="140" t="s">
        <v>22</v>
      </c>
      <c r="D785" s="140" t="s">
        <v>873</v>
      </c>
      <c r="E785" s="141">
        <v>0.58888888888888891</v>
      </c>
      <c r="F785" s="140" t="s">
        <v>1322</v>
      </c>
    </row>
    <row r="786" spans="1:6" ht="30">
      <c r="A786" s="138">
        <v>431</v>
      </c>
      <c r="B786" s="139">
        <v>45289</v>
      </c>
      <c r="C786" s="140" t="s">
        <v>22</v>
      </c>
      <c r="D786" s="140" t="s">
        <v>607</v>
      </c>
      <c r="E786" s="141">
        <v>0.58888888888888891</v>
      </c>
      <c r="F786" s="140" t="s">
        <v>1322</v>
      </c>
    </row>
    <row r="787" spans="1:6" ht="30">
      <c r="A787" s="138">
        <v>113</v>
      </c>
      <c r="B787" s="139">
        <v>45289</v>
      </c>
      <c r="C787" s="140" t="s">
        <v>22</v>
      </c>
      <c r="D787" s="140" t="s">
        <v>89</v>
      </c>
      <c r="E787" s="141">
        <v>0.58888888888888891</v>
      </c>
      <c r="F787" s="140" t="s">
        <v>1322</v>
      </c>
    </row>
    <row r="788" spans="1:6" ht="30">
      <c r="A788" s="138">
        <v>350</v>
      </c>
      <c r="B788" s="139">
        <v>45289</v>
      </c>
      <c r="C788" s="140" t="s">
        <v>22</v>
      </c>
      <c r="D788" s="140" t="s">
        <v>447</v>
      </c>
      <c r="E788" s="141">
        <v>0.58958333333333335</v>
      </c>
      <c r="F788" s="140" t="s">
        <v>1322</v>
      </c>
    </row>
    <row r="789" spans="1:6" ht="30">
      <c r="A789" s="138">
        <v>317</v>
      </c>
      <c r="B789" s="139">
        <v>45289</v>
      </c>
      <c r="C789" s="140" t="s">
        <v>22</v>
      </c>
      <c r="D789" s="140" t="s">
        <v>447</v>
      </c>
      <c r="E789" s="141">
        <v>0.58958333333333335</v>
      </c>
      <c r="F789" s="140" t="s">
        <v>1322</v>
      </c>
    </row>
    <row r="790" spans="1:6" ht="30">
      <c r="A790" s="138">
        <v>140</v>
      </c>
      <c r="B790" s="139">
        <v>45289</v>
      </c>
      <c r="C790" s="140" t="s">
        <v>22</v>
      </c>
      <c r="D790" s="140" t="s">
        <v>89</v>
      </c>
      <c r="E790" s="141">
        <v>0.58958333333333335</v>
      </c>
      <c r="F790" s="140" t="s">
        <v>1322</v>
      </c>
    </row>
    <row r="791" spans="1:6" ht="30">
      <c r="A791" s="138">
        <v>835</v>
      </c>
      <c r="B791" s="139">
        <v>45289</v>
      </c>
      <c r="C791" s="140" t="s">
        <v>22</v>
      </c>
      <c r="D791" s="140" t="s">
        <v>435</v>
      </c>
      <c r="E791" s="141">
        <v>0.59027777777777779</v>
      </c>
      <c r="F791" s="140" t="s">
        <v>1322</v>
      </c>
    </row>
    <row r="792" spans="1:6" ht="30">
      <c r="A792" s="138">
        <v>323</v>
      </c>
      <c r="B792" s="139">
        <v>45289</v>
      </c>
      <c r="C792" s="140" t="s">
        <v>22</v>
      </c>
      <c r="D792" s="140" t="s">
        <v>447</v>
      </c>
      <c r="E792" s="141">
        <v>0.59097222222222223</v>
      </c>
      <c r="F792" s="140" t="s">
        <v>1322</v>
      </c>
    </row>
    <row r="793" spans="1:6" ht="30">
      <c r="A793" s="138">
        <v>333</v>
      </c>
      <c r="B793" s="139">
        <v>45289</v>
      </c>
      <c r="C793" s="140" t="s">
        <v>22</v>
      </c>
      <c r="D793" s="140" t="s">
        <v>447</v>
      </c>
      <c r="E793" s="141">
        <v>0.59166666666666667</v>
      </c>
      <c r="F793" s="140" t="s">
        <v>1322</v>
      </c>
    </row>
    <row r="794" spans="1:6" ht="30">
      <c r="A794" s="138">
        <v>873</v>
      </c>
      <c r="B794" s="139">
        <v>45289</v>
      </c>
      <c r="C794" s="140" t="s">
        <v>22</v>
      </c>
      <c r="D794" s="140" t="s">
        <v>435</v>
      </c>
      <c r="E794" s="141">
        <v>0.59236111111111112</v>
      </c>
      <c r="F794" s="140" t="s">
        <v>1322</v>
      </c>
    </row>
    <row r="795" spans="1:6" ht="30">
      <c r="A795" s="138">
        <v>433</v>
      </c>
      <c r="B795" s="139">
        <v>45289</v>
      </c>
      <c r="C795" s="140" t="s">
        <v>22</v>
      </c>
      <c r="D795" s="140" t="s">
        <v>607</v>
      </c>
      <c r="E795" s="141">
        <v>0.59444444444444444</v>
      </c>
      <c r="F795" s="140" t="s">
        <v>1322</v>
      </c>
    </row>
    <row r="796" spans="1:6" ht="30">
      <c r="A796" s="138">
        <v>126</v>
      </c>
      <c r="B796" s="139">
        <v>45289</v>
      </c>
      <c r="C796" s="140" t="s">
        <v>22</v>
      </c>
      <c r="D796" s="140" t="s">
        <v>89</v>
      </c>
      <c r="E796" s="141">
        <v>0.59513888888888888</v>
      </c>
      <c r="F796" s="140" t="s">
        <v>1322</v>
      </c>
    </row>
    <row r="797" spans="1:6" ht="30">
      <c r="A797" s="138">
        <v>210</v>
      </c>
      <c r="B797" s="139">
        <v>45289</v>
      </c>
      <c r="C797" s="140" t="s">
        <v>22</v>
      </c>
      <c r="D797" s="140" t="s">
        <v>246</v>
      </c>
      <c r="E797" s="141">
        <v>0.59513888888888888</v>
      </c>
      <c r="F797" s="140" t="s">
        <v>1322</v>
      </c>
    </row>
    <row r="798" spans="1:6" ht="30">
      <c r="A798" s="138">
        <v>718</v>
      </c>
      <c r="B798" s="139">
        <v>45289</v>
      </c>
      <c r="C798" s="140" t="s">
        <v>22</v>
      </c>
      <c r="D798" s="140" t="s">
        <v>873</v>
      </c>
      <c r="E798" s="141">
        <v>0.59583333333333333</v>
      </c>
      <c r="F798" s="140" t="s">
        <v>1322</v>
      </c>
    </row>
    <row r="799" spans="1:6" ht="30">
      <c r="A799" s="138">
        <v>818</v>
      </c>
      <c r="B799" s="139">
        <v>45289</v>
      </c>
      <c r="C799" s="140" t="s">
        <v>22</v>
      </c>
      <c r="D799" s="140" t="s">
        <v>435</v>
      </c>
      <c r="E799" s="141">
        <v>0.59583333333333333</v>
      </c>
      <c r="F799" s="140" t="s">
        <v>1322</v>
      </c>
    </row>
    <row r="800" spans="1:6" ht="30">
      <c r="A800" s="138">
        <v>867</v>
      </c>
      <c r="B800" s="139">
        <v>45289</v>
      </c>
      <c r="C800" s="140" t="s">
        <v>22</v>
      </c>
      <c r="D800" s="140" t="s">
        <v>435</v>
      </c>
      <c r="E800" s="141">
        <v>0.59652777777777777</v>
      </c>
      <c r="F800" s="140" t="s">
        <v>1322</v>
      </c>
    </row>
    <row r="801" spans="1:6" ht="30">
      <c r="A801" s="138">
        <v>450</v>
      </c>
      <c r="B801" s="139">
        <v>45289</v>
      </c>
      <c r="C801" s="140" t="s">
        <v>22</v>
      </c>
      <c r="D801" s="140" t="s">
        <v>607</v>
      </c>
      <c r="E801" s="141">
        <v>0.59722222222222221</v>
      </c>
      <c r="F801" s="140" t="s">
        <v>1322</v>
      </c>
    </row>
    <row r="802" spans="1:6" ht="30">
      <c r="A802" s="138">
        <v>445</v>
      </c>
      <c r="B802" s="139">
        <v>45289</v>
      </c>
      <c r="C802" s="140" t="s">
        <v>22</v>
      </c>
      <c r="D802" s="140" t="s">
        <v>607</v>
      </c>
      <c r="E802" s="141">
        <v>0.59722222222222221</v>
      </c>
      <c r="F802" s="140" t="s">
        <v>1322</v>
      </c>
    </row>
    <row r="803" spans="1:6" ht="30">
      <c r="A803" s="138">
        <v>710</v>
      </c>
      <c r="B803" s="139">
        <v>45289</v>
      </c>
      <c r="C803" s="140" t="s">
        <v>22</v>
      </c>
      <c r="D803" s="140" t="s">
        <v>873</v>
      </c>
      <c r="E803" s="141">
        <v>0.59722222222222221</v>
      </c>
      <c r="F803" s="140" t="s">
        <v>1322</v>
      </c>
    </row>
    <row r="804" spans="1:6" ht="30">
      <c r="A804" s="138">
        <v>721</v>
      </c>
      <c r="B804" s="139">
        <v>45289</v>
      </c>
      <c r="C804" s="140" t="s">
        <v>22</v>
      </c>
      <c r="D804" s="140" t="s">
        <v>873</v>
      </c>
      <c r="E804" s="141">
        <v>0.59722222222222221</v>
      </c>
      <c r="F804" s="140" t="s">
        <v>1322</v>
      </c>
    </row>
    <row r="805" spans="1:6" ht="30">
      <c r="A805" s="138">
        <v>738</v>
      </c>
      <c r="B805" s="139">
        <v>45289</v>
      </c>
      <c r="C805" s="140" t="s">
        <v>22</v>
      </c>
      <c r="D805" s="140" t="s">
        <v>873</v>
      </c>
      <c r="E805" s="141">
        <v>0.59861111111111109</v>
      </c>
      <c r="F805" s="140" t="s">
        <v>1322</v>
      </c>
    </row>
    <row r="806" spans="1:6" ht="30">
      <c r="A806" s="138">
        <v>717</v>
      </c>
      <c r="B806" s="139">
        <v>45289</v>
      </c>
      <c r="C806" s="140" t="s">
        <v>22</v>
      </c>
      <c r="D806" s="140" t="s">
        <v>873</v>
      </c>
      <c r="E806" s="141">
        <v>0.59861111111111109</v>
      </c>
      <c r="F806" s="140" t="s">
        <v>1322</v>
      </c>
    </row>
    <row r="807" spans="1:6" ht="30">
      <c r="A807" s="138">
        <v>248</v>
      </c>
      <c r="B807" s="139">
        <v>45289</v>
      </c>
      <c r="C807" s="140" t="s">
        <v>22</v>
      </c>
      <c r="D807" s="140" t="s">
        <v>246</v>
      </c>
      <c r="E807" s="141">
        <v>0.59861111111111109</v>
      </c>
      <c r="F807" s="140" t="s">
        <v>1322</v>
      </c>
    </row>
    <row r="808" spans="1:6" ht="30">
      <c r="A808" s="138">
        <v>246</v>
      </c>
      <c r="B808" s="139">
        <v>45289</v>
      </c>
      <c r="C808" s="140" t="s">
        <v>22</v>
      </c>
      <c r="D808" s="140" t="s">
        <v>246</v>
      </c>
      <c r="E808" s="141">
        <v>0.59861111111111109</v>
      </c>
      <c r="F808" s="140" t="s">
        <v>1322</v>
      </c>
    </row>
    <row r="809" spans="1:6" ht="30">
      <c r="A809" s="138">
        <v>866</v>
      </c>
      <c r="B809" s="139">
        <v>45289</v>
      </c>
      <c r="C809" s="140" t="s">
        <v>22</v>
      </c>
      <c r="D809" s="140" t="s">
        <v>435</v>
      </c>
      <c r="E809" s="141">
        <v>0.59861111111111109</v>
      </c>
      <c r="F809" s="140" t="s">
        <v>1322</v>
      </c>
    </row>
    <row r="810" spans="1:6" ht="30">
      <c r="A810" s="138">
        <v>139</v>
      </c>
      <c r="B810" s="139">
        <v>45289</v>
      </c>
      <c r="C810" s="140" t="s">
        <v>22</v>
      </c>
      <c r="D810" s="140" t="s">
        <v>89</v>
      </c>
      <c r="E810" s="141">
        <v>0.60069444444444442</v>
      </c>
      <c r="F810" s="140" t="s">
        <v>1322</v>
      </c>
    </row>
    <row r="811" spans="1:6" ht="30">
      <c r="A811" s="138">
        <v>435</v>
      </c>
      <c r="B811" s="139">
        <v>45289</v>
      </c>
      <c r="C811" s="140" t="s">
        <v>22</v>
      </c>
      <c r="D811" s="140" t="s">
        <v>607</v>
      </c>
      <c r="E811" s="141">
        <v>0.60138888888888886</v>
      </c>
      <c r="F811" s="140" t="s">
        <v>1322</v>
      </c>
    </row>
    <row r="812" spans="1:6" ht="30">
      <c r="A812" s="138">
        <v>876</v>
      </c>
      <c r="B812" s="139">
        <v>45289</v>
      </c>
      <c r="C812" s="140" t="s">
        <v>22</v>
      </c>
      <c r="D812" s="140" t="s">
        <v>435</v>
      </c>
      <c r="E812" s="141">
        <v>0.60416666666666663</v>
      </c>
      <c r="F812" s="140" t="s">
        <v>1322</v>
      </c>
    </row>
    <row r="813" spans="1:6">
      <c r="A813" s="138">
        <v>504</v>
      </c>
      <c r="B813" s="139">
        <v>45289</v>
      </c>
      <c r="C813" s="140" t="s">
        <v>22</v>
      </c>
      <c r="D813" s="140" t="s">
        <v>23</v>
      </c>
      <c r="E813" s="141">
        <v>0.60416666666666663</v>
      </c>
      <c r="F813" s="140" t="s">
        <v>1322</v>
      </c>
    </row>
    <row r="814" spans="1:6" ht="30">
      <c r="A814" s="138">
        <v>846</v>
      </c>
      <c r="B814" s="139">
        <v>45289</v>
      </c>
      <c r="C814" s="140" t="s">
        <v>22</v>
      </c>
      <c r="D814" s="140" t="s">
        <v>435</v>
      </c>
      <c r="E814" s="141">
        <v>0.60416666666666663</v>
      </c>
      <c r="F814" s="140" t="s">
        <v>1322</v>
      </c>
    </row>
    <row r="815" spans="1:6" ht="30">
      <c r="A815" s="138">
        <v>740</v>
      </c>
      <c r="B815" s="139">
        <v>45289</v>
      </c>
      <c r="C815" s="140" t="s">
        <v>22</v>
      </c>
      <c r="D815" s="140" t="s">
        <v>873</v>
      </c>
      <c r="E815" s="141">
        <v>0.60555555555555551</v>
      </c>
      <c r="F815" s="140" t="s">
        <v>1322</v>
      </c>
    </row>
    <row r="816" spans="1:6" ht="30">
      <c r="A816" s="138">
        <v>856</v>
      </c>
      <c r="B816" s="139">
        <v>45289</v>
      </c>
      <c r="C816" s="140" t="s">
        <v>22</v>
      </c>
      <c r="D816" s="140" t="s">
        <v>435</v>
      </c>
      <c r="E816" s="141">
        <v>0.60555555555555551</v>
      </c>
      <c r="F816" s="140" t="s">
        <v>1322</v>
      </c>
    </row>
    <row r="817" spans="1:6" ht="30">
      <c r="A817" s="138">
        <v>822</v>
      </c>
      <c r="B817" s="139">
        <v>45289</v>
      </c>
      <c r="C817" s="140" t="s">
        <v>22</v>
      </c>
      <c r="D817" s="140" t="s">
        <v>435</v>
      </c>
      <c r="E817" s="141">
        <v>0.60624999999999996</v>
      </c>
      <c r="F817" s="140" t="s">
        <v>1322</v>
      </c>
    </row>
    <row r="818" spans="1:6">
      <c r="A818" s="138">
        <v>3</v>
      </c>
      <c r="B818" s="139">
        <v>45296</v>
      </c>
      <c r="C818" s="140" t="s">
        <v>22</v>
      </c>
      <c r="D818" s="140" t="s">
        <v>23</v>
      </c>
      <c r="E818" s="141">
        <v>0.53611111111111109</v>
      </c>
      <c r="F818" s="140" t="s">
        <v>1321</v>
      </c>
    </row>
    <row r="819" spans="1:6" ht="30">
      <c r="A819" s="138">
        <v>140</v>
      </c>
      <c r="B819" s="139">
        <v>45296</v>
      </c>
      <c r="C819" s="140" t="s">
        <v>22</v>
      </c>
      <c r="D819" s="140" t="s">
        <v>89</v>
      </c>
      <c r="E819" s="141">
        <v>0.53680555555555554</v>
      </c>
      <c r="F819" s="140" t="s">
        <v>1321</v>
      </c>
    </row>
    <row r="820" spans="1:6" ht="30">
      <c r="A820" s="138">
        <v>873</v>
      </c>
      <c r="B820" s="139">
        <v>45296</v>
      </c>
      <c r="C820" s="140" t="s">
        <v>22</v>
      </c>
      <c r="D820" s="140" t="s">
        <v>435</v>
      </c>
      <c r="E820" s="141">
        <v>0.53680555555555554</v>
      </c>
      <c r="F820" s="140" t="s">
        <v>1321</v>
      </c>
    </row>
    <row r="821" spans="1:6">
      <c r="A821" s="138">
        <v>203</v>
      </c>
      <c r="B821" s="139">
        <v>45296</v>
      </c>
      <c r="C821" s="140" t="s">
        <v>22</v>
      </c>
      <c r="D821" s="140" t="s">
        <v>23</v>
      </c>
      <c r="E821" s="141">
        <v>0.53680555555555554</v>
      </c>
      <c r="F821" s="140" t="s">
        <v>1321</v>
      </c>
    </row>
    <row r="822" spans="1:6">
      <c r="A822" s="138">
        <v>304</v>
      </c>
      <c r="B822" s="139">
        <v>45296</v>
      </c>
      <c r="C822" s="140" t="s">
        <v>22</v>
      </c>
      <c r="D822" s="140" t="s">
        <v>23</v>
      </c>
      <c r="E822" s="141">
        <v>0.53680555555555554</v>
      </c>
      <c r="F822" s="140" t="s">
        <v>1321</v>
      </c>
    </row>
    <row r="823" spans="1:6">
      <c r="A823" s="138">
        <v>702</v>
      </c>
      <c r="B823" s="139">
        <v>45296</v>
      </c>
      <c r="C823" s="140" t="s">
        <v>22</v>
      </c>
      <c r="D823" s="140" t="s">
        <v>23</v>
      </c>
      <c r="E823" s="141">
        <v>0.53888888888888886</v>
      </c>
      <c r="F823" s="140" t="s">
        <v>1321</v>
      </c>
    </row>
    <row r="824" spans="1:6" ht="30">
      <c r="A824" s="138">
        <v>721</v>
      </c>
      <c r="B824" s="139">
        <v>45296</v>
      </c>
      <c r="C824" s="140" t="s">
        <v>22</v>
      </c>
      <c r="D824" s="140" t="s">
        <v>873</v>
      </c>
      <c r="E824" s="141">
        <v>0.54236111111111107</v>
      </c>
      <c r="F824" s="140" t="s">
        <v>1321</v>
      </c>
    </row>
    <row r="825" spans="1:6" ht="30">
      <c r="A825" s="138">
        <v>435</v>
      </c>
      <c r="B825" s="139">
        <v>45296</v>
      </c>
      <c r="C825" s="140" t="s">
        <v>22</v>
      </c>
      <c r="D825" s="140" t="s">
        <v>607</v>
      </c>
      <c r="E825" s="141">
        <v>0.54305555555555551</v>
      </c>
      <c r="F825" s="140" t="s">
        <v>1321</v>
      </c>
    </row>
    <row r="826" spans="1:6">
      <c r="A826" s="138">
        <v>503</v>
      </c>
      <c r="B826" s="139">
        <v>45296</v>
      </c>
      <c r="C826" s="140" t="s">
        <v>22</v>
      </c>
      <c r="D826" s="140" t="s">
        <v>23</v>
      </c>
      <c r="E826" s="141">
        <v>0.54583333333333328</v>
      </c>
      <c r="F826" s="140" t="s">
        <v>1321</v>
      </c>
    </row>
    <row r="827" spans="1:6" ht="30">
      <c r="A827" s="138">
        <v>450</v>
      </c>
      <c r="B827" s="139">
        <v>45296</v>
      </c>
      <c r="C827" s="140" t="s">
        <v>22</v>
      </c>
      <c r="D827" s="140" t="s">
        <v>607</v>
      </c>
      <c r="E827" s="141">
        <v>0.54583333333333328</v>
      </c>
      <c r="F827" s="140" t="s">
        <v>1321</v>
      </c>
    </row>
    <row r="828" spans="1:6">
      <c r="A828" s="138">
        <v>103</v>
      </c>
      <c r="B828" s="139">
        <v>45296</v>
      </c>
      <c r="C828" s="140" t="s">
        <v>22</v>
      </c>
      <c r="D828" s="140" t="s">
        <v>23</v>
      </c>
      <c r="E828" s="141">
        <v>0.54583333333333328</v>
      </c>
      <c r="F828" s="140" t="s">
        <v>1321</v>
      </c>
    </row>
    <row r="829" spans="1:6">
      <c r="A829" s="138">
        <v>4</v>
      </c>
      <c r="B829" s="139">
        <v>45296</v>
      </c>
      <c r="C829" s="140" t="s">
        <v>22</v>
      </c>
      <c r="D829" s="140" t="s">
        <v>23</v>
      </c>
      <c r="E829" s="141">
        <v>0.54722222222222228</v>
      </c>
      <c r="F829" s="140" t="s">
        <v>1321</v>
      </c>
    </row>
    <row r="830" spans="1:6">
      <c r="A830" s="138">
        <v>6</v>
      </c>
      <c r="B830" s="139">
        <v>45296</v>
      </c>
      <c r="C830" s="140" t="s">
        <v>22</v>
      </c>
      <c r="D830" s="140" t="s">
        <v>23</v>
      </c>
      <c r="E830" s="141">
        <v>0.54722222222222228</v>
      </c>
      <c r="F830" s="140" t="s">
        <v>1321</v>
      </c>
    </row>
    <row r="831" spans="1:6" ht="30">
      <c r="A831" s="138">
        <v>739</v>
      </c>
      <c r="B831" s="139">
        <v>45296</v>
      </c>
      <c r="C831" s="140" t="s">
        <v>22</v>
      </c>
      <c r="D831" s="140" t="s">
        <v>873</v>
      </c>
      <c r="E831" s="141">
        <v>0.5541666666666667</v>
      </c>
      <c r="F831" s="140" t="s">
        <v>1321</v>
      </c>
    </row>
    <row r="832" spans="1:6" ht="30">
      <c r="A832" s="138">
        <v>116</v>
      </c>
      <c r="B832" s="139">
        <v>45296</v>
      </c>
      <c r="C832" s="140" t="s">
        <v>22</v>
      </c>
      <c r="D832" s="140" t="s">
        <v>89</v>
      </c>
      <c r="E832" s="141">
        <v>0.55625000000000002</v>
      </c>
      <c r="F832" s="140" t="s">
        <v>1321</v>
      </c>
    </row>
    <row r="833" spans="1:6" ht="30">
      <c r="A833" s="138">
        <v>441</v>
      </c>
      <c r="B833" s="139">
        <v>45296</v>
      </c>
      <c r="C833" s="140" t="s">
        <v>22</v>
      </c>
      <c r="D833" s="140" t="s">
        <v>607</v>
      </c>
      <c r="E833" s="141">
        <v>0.55625000000000002</v>
      </c>
      <c r="F833" s="140" t="s">
        <v>1321</v>
      </c>
    </row>
    <row r="834" spans="1:6" ht="30">
      <c r="A834" s="138">
        <v>445</v>
      </c>
      <c r="B834" s="139">
        <v>45296</v>
      </c>
      <c r="C834" s="140" t="s">
        <v>22</v>
      </c>
      <c r="D834" s="140" t="s">
        <v>607</v>
      </c>
      <c r="E834" s="141">
        <v>0.55625000000000002</v>
      </c>
      <c r="F834" s="140" t="s">
        <v>1321</v>
      </c>
    </row>
    <row r="835" spans="1:6">
      <c r="A835" s="138">
        <v>404</v>
      </c>
      <c r="B835" s="139">
        <v>45296</v>
      </c>
      <c r="C835" s="140" t="s">
        <v>22</v>
      </c>
      <c r="D835" s="140" t="s">
        <v>23</v>
      </c>
      <c r="E835" s="141">
        <v>0.55902777777777779</v>
      </c>
      <c r="F835" s="140" t="s">
        <v>1321</v>
      </c>
    </row>
    <row r="836" spans="1:6" ht="30">
      <c r="A836" s="138">
        <v>338</v>
      </c>
      <c r="B836" s="139">
        <v>45296</v>
      </c>
      <c r="C836" s="140" t="s">
        <v>22</v>
      </c>
      <c r="D836" s="140" t="s">
        <v>447</v>
      </c>
      <c r="E836" s="141">
        <v>0.55972222222222223</v>
      </c>
      <c r="F836" s="140" t="s">
        <v>1321</v>
      </c>
    </row>
    <row r="837" spans="1:6" ht="30">
      <c r="A837" s="138">
        <v>856</v>
      </c>
      <c r="B837" s="139">
        <v>45296</v>
      </c>
      <c r="C837" s="140" t="s">
        <v>22</v>
      </c>
      <c r="D837" s="140" t="s">
        <v>435</v>
      </c>
      <c r="E837" s="141">
        <v>0.56111111111111112</v>
      </c>
      <c r="F837" s="140" t="s">
        <v>1321</v>
      </c>
    </row>
    <row r="838" spans="1:6" ht="30">
      <c r="A838" s="138">
        <v>745</v>
      </c>
      <c r="B838" s="139">
        <v>45296</v>
      </c>
      <c r="C838" s="140" t="s">
        <v>22</v>
      </c>
      <c r="D838" s="140" t="s">
        <v>873</v>
      </c>
      <c r="E838" s="141">
        <v>0.56180555555555556</v>
      </c>
      <c r="F838" s="140" t="s">
        <v>1321</v>
      </c>
    </row>
    <row r="839" spans="1:6" ht="30">
      <c r="A839" s="138">
        <v>876</v>
      </c>
      <c r="B839" s="139">
        <v>45296</v>
      </c>
      <c r="C839" s="140" t="s">
        <v>22</v>
      </c>
      <c r="D839" s="140" t="s">
        <v>435</v>
      </c>
      <c r="E839" s="141">
        <v>0.56180555555555556</v>
      </c>
      <c r="F839" s="140" t="s">
        <v>1321</v>
      </c>
    </row>
    <row r="840" spans="1:6" ht="30">
      <c r="A840" s="138">
        <v>523</v>
      </c>
      <c r="B840" s="139">
        <v>45296</v>
      </c>
      <c r="C840" s="140" t="s">
        <v>22</v>
      </c>
      <c r="D840" s="140" t="s">
        <v>762</v>
      </c>
      <c r="E840" s="141">
        <v>0.56319444444444444</v>
      </c>
      <c r="F840" s="140" t="s">
        <v>1322</v>
      </c>
    </row>
    <row r="841" spans="1:6" ht="30">
      <c r="A841" s="138">
        <v>874</v>
      </c>
      <c r="B841" s="139">
        <v>45296</v>
      </c>
      <c r="C841" s="140" t="s">
        <v>22</v>
      </c>
      <c r="D841" s="140" t="s">
        <v>435</v>
      </c>
      <c r="E841" s="141">
        <v>0.56319444444444444</v>
      </c>
      <c r="F841" s="140" t="s">
        <v>1322</v>
      </c>
    </row>
    <row r="842" spans="1:6" ht="30">
      <c r="A842" s="138">
        <v>848</v>
      </c>
      <c r="B842" s="139">
        <v>45296</v>
      </c>
      <c r="C842" s="140" t="s">
        <v>22</v>
      </c>
      <c r="D842" s="140" t="s">
        <v>435</v>
      </c>
      <c r="E842" s="141">
        <v>0.56319444444444444</v>
      </c>
      <c r="F842" s="140" t="s">
        <v>1322</v>
      </c>
    </row>
    <row r="843" spans="1:6" ht="30">
      <c r="A843" s="138">
        <v>621</v>
      </c>
      <c r="B843" s="139">
        <v>45296</v>
      </c>
      <c r="C843" s="140" t="s">
        <v>22</v>
      </c>
      <c r="D843" s="140" t="s">
        <v>822</v>
      </c>
      <c r="E843" s="141">
        <v>0.56458333333333333</v>
      </c>
      <c r="F843" s="140" t="s">
        <v>1322</v>
      </c>
    </row>
    <row r="844" spans="1:6">
      <c r="A844" s="138">
        <v>802</v>
      </c>
      <c r="B844" s="139">
        <v>45296</v>
      </c>
      <c r="C844" s="140" t="s">
        <v>22</v>
      </c>
      <c r="D844" s="140" t="s">
        <v>23</v>
      </c>
      <c r="E844" s="141">
        <v>0.56458333333333333</v>
      </c>
      <c r="F844" s="140" t="s">
        <v>1322</v>
      </c>
    </row>
    <row r="845" spans="1:6" ht="30">
      <c r="A845" s="138">
        <v>613</v>
      </c>
      <c r="B845" s="139">
        <v>45296</v>
      </c>
      <c r="C845" s="140" t="s">
        <v>22</v>
      </c>
      <c r="D845" s="140" t="s">
        <v>822</v>
      </c>
      <c r="E845" s="141">
        <v>0.56458333333333333</v>
      </c>
      <c r="F845" s="140" t="s">
        <v>1322</v>
      </c>
    </row>
    <row r="846" spans="1:6" ht="30">
      <c r="A846" s="138">
        <v>342</v>
      </c>
      <c r="B846" s="139">
        <v>45296</v>
      </c>
      <c r="C846" s="140" t="s">
        <v>22</v>
      </c>
      <c r="D846" s="140" t="s">
        <v>447</v>
      </c>
      <c r="E846" s="141">
        <v>0.56458333333333333</v>
      </c>
      <c r="F846" s="140" t="s">
        <v>1322</v>
      </c>
    </row>
    <row r="847" spans="1:6" ht="30">
      <c r="A847" s="138">
        <v>329</v>
      </c>
      <c r="B847" s="139">
        <v>45296</v>
      </c>
      <c r="C847" s="140" t="s">
        <v>22</v>
      </c>
      <c r="D847" s="140" t="s">
        <v>447</v>
      </c>
      <c r="E847" s="141">
        <v>0.56458333333333333</v>
      </c>
      <c r="F847" s="140" t="s">
        <v>1322</v>
      </c>
    </row>
    <row r="848" spans="1:6" ht="30">
      <c r="A848" s="138">
        <v>418</v>
      </c>
      <c r="B848" s="139">
        <v>45296</v>
      </c>
      <c r="C848" s="140" t="s">
        <v>22</v>
      </c>
      <c r="D848" s="140" t="s">
        <v>607</v>
      </c>
      <c r="E848" s="141">
        <v>0.56458333333333333</v>
      </c>
      <c r="F848" s="140" t="s">
        <v>1322</v>
      </c>
    </row>
    <row r="849" spans="1:6">
      <c r="A849" s="138">
        <v>703</v>
      </c>
      <c r="B849" s="139">
        <v>45296</v>
      </c>
      <c r="C849" s="140" t="s">
        <v>22</v>
      </c>
      <c r="D849" s="140" t="s">
        <v>23</v>
      </c>
      <c r="E849" s="141">
        <v>0.56805555555555554</v>
      </c>
      <c r="F849" s="140" t="s">
        <v>1322</v>
      </c>
    </row>
    <row r="850" spans="1:6" ht="30">
      <c r="A850" s="138">
        <v>866</v>
      </c>
      <c r="B850" s="139">
        <v>45296</v>
      </c>
      <c r="C850" s="140" t="s">
        <v>22</v>
      </c>
      <c r="D850" s="140" t="s">
        <v>435</v>
      </c>
      <c r="E850" s="141">
        <v>0.56874999999999998</v>
      </c>
      <c r="F850" s="140" t="s">
        <v>1322</v>
      </c>
    </row>
    <row r="851" spans="1:6" ht="30">
      <c r="A851" s="138">
        <v>246</v>
      </c>
      <c r="B851" s="139">
        <v>45296</v>
      </c>
      <c r="C851" s="140" t="s">
        <v>22</v>
      </c>
      <c r="D851" s="140" t="s">
        <v>246</v>
      </c>
      <c r="E851" s="141">
        <v>0.56874999999999998</v>
      </c>
      <c r="F851" s="140" t="s">
        <v>1322</v>
      </c>
    </row>
    <row r="852" spans="1:6" ht="30">
      <c r="A852" s="138">
        <v>248</v>
      </c>
      <c r="B852" s="139">
        <v>45296</v>
      </c>
      <c r="C852" s="140" t="s">
        <v>22</v>
      </c>
      <c r="D852" s="140" t="s">
        <v>246</v>
      </c>
      <c r="E852" s="141">
        <v>0.56944444444444442</v>
      </c>
      <c r="F852" s="140" t="s">
        <v>1322</v>
      </c>
    </row>
    <row r="853" spans="1:6" ht="30">
      <c r="A853" s="138">
        <v>139</v>
      </c>
      <c r="B853" s="139">
        <v>45296</v>
      </c>
      <c r="C853" s="140" t="s">
        <v>22</v>
      </c>
      <c r="D853" s="140" t="s">
        <v>89</v>
      </c>
      <c r="E853" s="141">
        <v>0.57361111111111107</v>
      </c>
      <c r="F853" s="140" t="s">
        <v>1322</v>
      </c>
    </row>
    <row r="854" spans="1:6" ht="30">
      <c r="A854" s="138">
        <v>838</v>
      </c>
      <c r="B854" s="139">
        <v>45296</v>
      </c>
      <c r="C854" s="140" t="s">
        <v>22</v>
      </c>
      <c r="D854" s="140" t="s">
        <v>435</v>
      </c>
      <c r="E854" s="141">
        <v>0.57708333333333328</v>
      </c>
      <c r="F854" s="140" t="s">
        <v>1322</v>
      </c>
    </row>
    <row r="855" spans="1:6" ht="30">
      <c r="A855" s="138">
        <v>818</v>
      </c>
      <c r="B855" s="139">
        <v>45296</v>
      </c>
      <c r="C855" s="140" t="s">
        <v>22</v>
      </c>
      <c r="D855" s="140" t="s">
        <v>435</v>
      </c>
      <c r="E855" s="141">
        <v>0.57708333333333328</v>
      </c>
      <c r="F855" s="140" t="s">
        <v>1322</v>
      </c>
    </row>
    <row r="856" spans="1:6" ht="30">
      <c r="A856" s="138">
        <v>867</v>
      </c>
      <c r="B856" s="139">
        <v>45296</v>
      </c>
      <c r="C856" s="140" t="s">
        <v>22</v>
      </c>
      <c r="D856" s="140" t="s">
        <v>435</v>
      </c>
      <c r="E856" s="141">
        <v>0.57708333333333328</v>
      </c>
      <c r="F856" s="140" t="s">
        <v>1322</v>
      </c>
    </row>
    <row r="857" spans="1:6" ht="30">
      <c r="A857" s="138">
        <v>232</v>
      </c>
      <c r="B857" s="139">
        <v>45296</v>
      </c>
      <c r="C857" s="140" t="s">
        <v>22</v>
      </c>
      <c r="D857" s="140" t="s">
        <v>246</v>
      </c>
      <c r="E857" s="141">
        <v>0.58263888888888893</v>
      </c>
      <c r="F857" s="140" t="s">
        <v>1322</v>
      </c>
    </row>
    <row r="858" spans="1:6" ht="30">
      <c r="A858" s="138">
        <v>218</v>
      </c>
      <c r="B858" s="139">
        <v>45296</v>
      </c>
      <c r="C858" s="140" t="s">
        <v>22</v>
      </c>
      <c r="D858" s="140" t="s">
        <v>246</v>
      </c>
      <c r="E858" s="141">
        <v>0.60555555555555551</v>
      </c>
      <c r="F858" s="140" t="s">
        <v>1322</v>
      </c>
    </row>
    <row r="859" spans="1:6" ht="30">
      <c r="A859" s="138">
        <v>742</v>
      </c>
      <c r="B859" s="139">
        <v>45296</v>
      </c>
      <c r="C859" s="140" t="s">
        <v>22</v>
      </c>
      <c r="D859" s="140" t="s">
        <v>873</v>
      </c>
      <c r="E859" s="141">
        <v>0.61041666666666672</v>
      </c>
      <c r="F859" s="140" t="s">
        <v>1322</v>
      </c>
    </row>
    <row r="860" spans="1:6" ht="30">
      <c r="A860" s="138">
        <v>865</v>
      </c>
      <c r="B860" s="139">
        <v>45296</v>
      </c>
      <c r="C860" s="140" t="s">
        <v>22</v>
      </c>
      <c r="D860" s="140" t="s">
        <v>435</v>
      </c>
      <c r="E860" s="141">
        <v>0.61458333333333337</v>
      </c>
      <c r="F860" s="140" t="s">
        <v>1322</v>
      </c>
    </row>
    <row r="861" spans="1:6" ht="30">
      <c r="A861" s="138">
        <v>738</v>
      </c>
      <c r="B861" s="139">
        <v>45296</v>
      </c>
      <c r="C861" s="140" t="s">
        <v>22</v>
      </c>
      <c r="D861" s="140" t="s">
        <v>873</v>
      </c>
      <c r="E861" s="141">
        <v>0.61458333333333337</v>
      </c>
      <c r="F861" s="140" t="s">
        <v>1322</v>
      </c>
    </row>
    <row r="862" spans="1:6" ht="30">
      <c r="A862" s="138">
        <v>717</v>
      </c>
      <c r="B862" s="139">
        <v>45296</v>
      </c>
      <c r="C862" s="140" t="s">
        <v>22</v>
      </c>
      <c r="D862" s="140" t="s">
        <v>873</v>
      </c>
      <c r="E862" s="141">
        <v>0.61458333333333337</v>
      </c>
      <c r="F862" s="140" t="s">
        <v>1322</v>
      </c>
    </row>
    <row r="863" spans="1:6">
      <c r="A863" s="138">
        <v>3</v>
      </c>
      <c r="B863" s="139">
        <v>45303</v>
      </c>
      <c r="C863" s="140" t="s">
        <v>22</v>
      </c>
      <c r="D863" s="140" t="s">
        <v>23</v>
      </c>
      <c r="E863" s="141">
        <v>0.54652777777777772</v>
      </c>
      <c r="F863" s="140" t="s">
        <v>1321</v>
      </c>
    </row>
    <row r="864" spans="1:6" ht="30">
      <c r="A864" s="138">
        <v>611</v>
      </c>
      <c r="B864" s="139">
        <v>45303</v>
      </c>
      <c r="C864" s="140" t="s">
        <v>22</v>
      </c>
      <c r="D864" s="140" t="s">
        <v>822</v>
      </c>
      <c r="E864" s="141">
        <v>0.54722222222222228</v>
      </c>
      <c r="F864" s="140" t="s">
        <v>1321</v>
      </c>
    </row>
    <row r="865" spans="1:6">
      <c r="A865" s="138">
        <v>204</v>
      </c>
      <c r="B865" s="139">
        <v>45303</v>
      </c>
      <c r="C865" s="140" t="s">
        <v>22</v>
      </c>
      <c r="D865" s="140" t="s">
        <v>23</v>
      </c>
      <c r="E865" s="141">
        <v>0.54722222222222228</v>
      </c>
      <c r="F865" s="140" t="s">
        <v>1322</v>
      </c>
    </row>
    <row r="866" spans="1:6" ht="30">
      <c r="A866" s="138">
        <v>450</v>
      </c>
      <c r="B866" s="139">
        <v>45303</v>
      </c>
      <c r="C866" s="140" t="s">
        <v>22</v>
      </c>
      <c r="D866" s="140" t="s">
        <v>607</v>
      </c>
      <c r="E866" s="141">
        <v>0.54791666666666672</v>
      </c>
      <c r="F866" s="140" t="s">
        <v>1321</v>
      </c>
    </row>
    <row r="867" spans="1:6" ht="30">
      <c r="A867" s="138">
        <v>612</v>
      </c>
      <c r="B867" s="139">
        <v>45303</v>
      </c>
      <c r="C867" s="140" t="s">
        <v>22</v>
      </c>
      <c r="D867" s="140" t="s">
        <v>822</v>
      </c>
      <c r="E867" s="141">
        <v>0.54791666666666672</v>
      </c>
      <c r="F867" s="140" t="s">
        <v>1321</v>
      </c>
    </row>
    <row r="868" spans="1:6">
      <c r="A868" s="138">
        <v>103</v>
      </c>
      <c r="B868" s="139">
        <v>45303</v>
      </c>
      <c r="C868" s="140" t="s">
        <v>22</v>
      </c>
      <c r="D868" s="140" t="s">
        <v>23</v>
      </c>
      <c r="E868" s="141">
        <v>0.54791666666666672</v>
      </c>
      <c r="F868" s="140" t="s">
        <v>1321</v>
      </c>
    </row>
    <row r="869" spans="1:6" ht="30">
      <c r="A869" s="138">
        <v>617</v>
      </c>
      <c r="B869" s="139">
        <v>45303</v>
      </c>
      <c r="C869" s="140" t="s">
        <v>22</v>
      </c>
      <c r="D869" s="140" t="s">
        <v>822</v>
      </c>
      <c r="E869" s="141">
        <v>0.54861111111111116</v>
      </c>
      <c r="F869" s="140" t="s">
        <v>1322</v>
      </c>
    </row>
    <row r="870" spans="1:6">
      <c r="A870" s="138">
        <v>703</v>
      </c>
      <c r="B870" s="139">
        <v>45303</v>
      </c>
      <c r="C870" s="140" t="s">
        <v>22</v>
      </c>
      <c r="D870" s="140" t="s">
        <v>23</v>
      </c>
      <c r="E870" s="141">
        <v>0.54861111111111116</v>
      </c>
      <c r="F870" s="140" t="s">
        <v>1321</v>
      </c>
    </row>
    <row r="871" spans="1:6" ht="30">
      <c r="A871" s="138">
        <v>740</v>
      </c>
      <c r="B871" s="139">
        <v>45303</v>
      </c>
      <c r="C871" s="140" t="s">
        <v>22</v>
      </c>
      <c r="D871" s="140" t="s">
        <v>873</v>
      </c>
      <c r="E871" s="141">
        <v>0.54861111111111116</v>
      </c>
      <c r="F871" s="140" t="s">
        <v>1321</v>
      </c>
    </row>
    <row r="872" spans="1:6">
      <c r="A872" s="138">
        <v>203</v>
      </c>
      <c r="B872" s="139">
        <v>45303</v>
      </c>
      <c r="C872" s="140" t="s">
        <v>22</v>
      </c>
      <c r="D872" s="140" t="s">
        <v>23</v>
      </c>
      <c r="E872" s="141">
        <v>0.54861111111111116</v>
      </c>
      <c r="F872" s="140" t="s">
        <v>1321</v>
      </c>
    </row>
    <row r="873" spans="1:6">
      <c r="A873" s="138">
        <v>403</v>
      </c>
      <c r="B873" s="139">
        <v>45303</v>
      </c>
      <c r="C873" s="140" t="s">
        <v>22</v>
      </c>
      <c r="D873" s="140" t="s">
        <v>23</v>
      </c>
      <c r="E873" s="141">
        <v>0.55069444444444449</v>
      </c>
      <c r="F873" s="140" t="s">
        <v>1321</v>
      </c>
    </row>
    <row r="874" spans="1:6" ht="30">
      <c r="A874" s="138">
        <v>825</v>
      </c>
      <c r="B874" s="139">
        <v>45303</v>
      </c>
      <c r="C874" s="140" t="s">
        <v>22</v>
      </c>
      <c r="D874" s="140" t="s">
        <v>435</v>
      </c>
      <c r="E874" s="141">
        <v>0.55069444444444449</v>
      </c>
      <c r="F874" s="140" t="s">
        <v>1322</v>
      </c>
    </row>
    <row r="875" spans="1:6" ht="30">
      <c r="A875" s="138">
        <v>443</v>
      </c>
      <c r="B875" s="139">
        <v>45303</v>
      </c>
      <c r="C875" s="140" t="s">
        <v>22</v>
      </c>
      <c r="D875" s="140" t="s">
        <v>607</v>
      </c>
      <c r="E875" s="141">
        <v>0.55138888888888893</v>
      </c>
      <c r="F875" s="140" t="s">
        <v>1321</v>
      </c>
    </row>
    <row r="876" spans="1:6" ht="30">
      <c r="A876" s="138">
        <v>234</v>
      </c>
      <c r="B876" s="139">
        <v>45303</v>
      </c>
      <c r="C876" s="140" t="s">
        <v>22</v>
      </c>
      <c r="D876" s="140" t="s">
        <v>246</v>
      </c>
      <c r="E876" s="141">
        <v>0.55208333333333337</v>
      </c>
      <c r="F876" s="140" t="s">
        <v>1321</v>
      </c>
    </row>
    <row r="877" spans="1:6" ht="30">
      <c r="A877" s="138">
        <v>866</v>
      </c>
      <c r="B877" s="139">
        <v>45303</v>
      </c>
      <c r="C877" s="140" t="s">
        <v>22</v>
      </c>
      <c r="D877" s="140" t="s">
        <v>435</v>
      </c>
      <c r="E877" s="141">
        <v>0.55208333333333337</v>
      </c>
      <c r="F877" s="140" t="s">
        <v>1321</v>
      </c>
    </row>
    <row r="878" spans="1:6" ht="30">
      <c r="A878" s="138">
        <v>248</v>
      </c>
      <c r="B878" s="139">
        <v>45303</v>
      </c>
      <c r="C878" s="140" t="s">
        <v>22</v>
      </c>
      <c r="D878" s="140" t="s">
        <v>246</v>
      </c>
      <c r="E878" s="141">
        <v>0.55208333333333337</v>
      </c>
      <c r="F878" s="140" t="s">
        <v>1321</v>
      </c>
    </row>
    <row r="879" spans="1:6" ht="30">
      <c r="A879" s="138">
        <v>246</v>
      </c>
      <c r="B879" s="139">
        <v>45303</v>
      </c>
      <c r="C879" s="140" t="s">
        <v>22</v>
      </c>
      <c r="D879" s="140" t="s">
        <v>246</v>
      </c>
      <c r="E879" s="141">
        <v>0.55208333333333337</v>
      </c>
      <c r="F879" s="140" t="s">
        <v>1321</v>
      </c>
    </row>
    <row r="880" spans="1:6" ht="30">
      <c r="A880" s="138">
        <v>614</v>
      </c>
      <c r="B880" s="139">
        <v>45303</v>
      </c>
      <c r="C880" s="140" t="s">
        <v>22</v>
      </c>
      <c r="D880" s="140" t="s">
        <v>822</v>
      </c>
      <c r="E880" s="141">
        <v>0.55277777777777781</v>
      </c>
      <c r="F880" s="140" t="s">
        <v>1321</v>
      </c>
    </row>
    <row r="881" spans="1:6">
      <c r="A881" s="138">
        <v>502</v>
      </c>
      <c r="B881" s="139">
        <v>45303</v>
      </c>
      <c r="C881" s="140" t="s">
        <v>22</v>
      </c>
      <c r="D881" s="140" t="s">
        <v>23</v>
      </c>
      <c r="E881" s="141">
        <v>0.55347222222222225</v>
      </c>
      <c r="F881" s="140" t="s">
        <v>1321</v>
      </c>
    </row>
    <row r="882" spans="1:6" ht="30">
      <c r="A882" s="138">
        <v>342</v>
      </c>
      <c r="B882" s="139">
        <v>45303</v>
      </c>
      <c r="C882" s="140" t="s">
        <v>22</v>
      </c>
      <c r="D882" s="140" t="s">
        <v>447</v>
      </c>
      <c r="E882" s="141">
        <v>0.55625000000000002</v>
      </c>
      <c r="F882" s="140" t="s">
        <v>1321</v>
      </c>
    </row>
    <row r="883" spans="1:6" ht="30">
      <c r="A883" s="138">
        <v>329</v>
      </c>
      <c r="B883" s="139">
        <v>45303</v>
      </c>
      <c r="C883" s="140" t="s">
        <v>22</v>
      </c>
      <c r="D883" s="140" t="s">
        <v>447</v>
      </c>
      <c r="E883" s="141">
        <v>0.55625000000000002</v>
      </c>
      <c r="F883" s="140" t="s">
        <v>1321</v>
      </c>
    </row>
    <row r="884" spans="1:6" ht="30">
      <c r="A884" s="138">
        <v>742</v>
      </c>
      <c r="B884" s="139">
        <v>45303</v>
      </c>
      <c r="C884" s="140" t="s">
        <v>22</v>
      </c>
      <c r="D884" s="140" t="s">
        <v>873</v>
      </c>
      <c r="E884" s="141">
        <v>0.55625000000000002</v>
      </c>
      <c r="F884" s="140" t="s">
        <v>1321</v>
      </c>
    </row>
    <row r="885" spans="1:6" ht="30">
      <c r="A885" s="138">
        <v>519</v>
      </c>
      <c r="B885" s="139">
        <v>45303</v>
      </c>
      <c r="C885" s="140" t="s">
        <v>22</v>
      </c>
      <c r="D885" s="140" t="s">
        <v>762</v>
      </c>
      <c r="E885" s="141">
        <v>0.55763888888888891</v>
      </c>
      <c r="F885" s="140" t="s">
        <v>1321</v>
      </c>
    </row>
    <row r="886" spans="1:6" ht="30">
      <c r="A886" s="138">
        <v>433</v>
      </c>
      <c r="B886" s="139">
        <v>45303</v>
      </c>
      <c r="C886" s="140" t="s">
        <v>22</v>
      </c>
      <c r="D886" s="140" t="s">
        <v>607</v>
      </c>
      <c r="E886" s="141">
        <v>0.56041666666666667</v>
      </c>
      <c r="F886" s="140" t="s">
        <v>1321</v>
      </c>
    </row>
    <row r="887" spans="1:6" ht="30">
      <c r="A887" s="138">
        <v>726</v>
      </c>
      <c r="B887" s="139">
        <v>45303</v>
      </c>
      <c r="C887" s="140" t="s">
        <v>22</v>
      </c>
      <c r="D887" s="140" t="s">
        <v>873</v>
      </c>
      <c r="E887" s="141">
        <v>0.56180555555555556</v>
      </c>
      <c r="F887" s="140" t="s">
        <v>1321</v>
      </c>
    </row>
    <row r="888" spans="1:6">
      <c r="A888" s="138">
        <v>303</v>
      </c>
      <c r="B888" s="139">
        <v>45303</v>
      </c>
      <c r="C888" s="140" t="s">
        <v>22</v>
      </c>
      <c r="D888" s="140" t="s">
        <v>23</v>
      </c>
      <c r="E888" s="141">
        <v>0.5625</v>
      </c>
      <c r="F888" s="140" t="s">
        <v>1321</v>
      </c>
    </row>
    <row r="889" spans="1:6" ht="30">
      <c r="A889" s="138">
        <v>310</v>
      </c>
      <c r="B889" s="139">
        <v>45303</v>
      </c>
      <c r="C889" s="140" t="s">
        <v>22</v>
      </c>
      <c r="D889" s="140" t="s">
        <v>447</v>
      </c>
      <c r="E889" s="141">
        <v>0.5625</v>
      </c>
      <c r="F889" s="140" t="s">
        <v>1322</v>
      </c>
    </row>
    <row r="890" spans="1:6" ht="30">
      <c r="A890" s="138">
        <v>141</v>
      </c>
      <c r="B890" s="139">
        <v>45303</v>
      </c>
      <c r="C890" s="140" t="s">
        <v>22</v>
      </c>
      <c r="D890" s="140" t="s">
        <v>89</v>
      </c>
      <c r="E890" s="141">
        <v>0.56527777777777777</v>
      </c>
      <c r="F890" s="140" t="s">
        <v>1322</v>
      </c>
    </row>
    <row r="891" spans="1:6" ht="30">
      <c r="A891" s="138">
        <v>139</v>
      </c>
      <c r="B891" s="139">
        <v>45303</v>
      </c>
      <c r="C891" s="140" t="s">
        <v>22</v>
      </c>
      <c r="D891" s="140" t="s">
        <v>89</v>
      </c>
      <c r="E891" s="141">
        <v>0.56666666666666665</v>
      </c>
      <c r="F891" s="140" t="s">
        <v>1322</v>
      </c>
    </row>
    <row r="892" spans="1:6" ht="30">
      <c r="A892" s="138">
        <v>613</v>
      </c>
      <c r="B892" s="139">
        <v>45303</v>
      </c>
      <c r="C892" s="140" t="s">
        <v>22</v>
      </c>
      <c r="D892" s="140" t="s">
        <v>822</v>
      </c>
      <c r="E892" s="141">
        <v>0.56805555555555554</v>
      </c>
      <c r="F892" s="140" t="s">
        <v>1322</v>
      </c>
    </row>
    <row r="893" spans="1:6" ht="30">
      <c r="A893" s="138">
        <v>738</v>
      </c>
      <c r="B893" s="139">
        <v>45303</v>
      </c>
      <c r="C893" s="140" t="s">
        <v>22</v>
      </c>
      <c r="D893" s="140" t="s">
        <v>873</v>
      </c>
      <c r="E893" s="141">
        <v>0.56805555555555554</v>
      </c>
      <c r="F893" s="140" t="s">
        <v>1322</v>
      </c>
    </row>
    <row r="894" spans="1:6" ht="30">
      <c r="A894" s="138">
        <v>717</v>
      </c>
      <c r="B894" s="139">
        <v>45303</v>
      </c>
      <c r="C894" s="140" t="s">
        <v>22</v>
      </c>
      <c r="D894" s="140" t="s">
        <v>873</v>
      </c>
      <c r="E894" s="141">
        <v>0.56805555555555554</v>
      </c>
      <c r="F894" s="140" t="s">
        <v>1322</v>
      </c>
    </row>
    <row r="895" spans="1:6" ht="30">
      <c r="A895" s="138">
        <v>716</v>
      </c>
      <c r="B895" s="139">
        <v>45303</v>
      </c>
      <c r="C895" s="140" t="s">
        <v>22</v>
      </c>
      <c r="D895" s="140" t="s">
        <v>873</v>
      </c>
      <c r="E895" s="141">
        <v>0.56874999999999998</v>
      </c>
      <c r="F895" s="140" t="s">
        <v>1322</v>
      </c>
    </row>
    <row r="896" spans="1:6" ht="30">
      <c r="A896" s="138">
        <v>336</v>
      </c>
      <c r="B896" s="139">
        <v>45303</v>
      </c>
      <c r="C896" s="140" t="s">
        <v>22</v>
      </c>
      <c r="D896" s="140" t="s">
        <v>447</v>
      </c>
      <c r="E896" s="141">
        <v>0.56944444444444442</v>
      </c>
      <c r="F896" s="140" t="s">
        <v>1322</v>
      </c>
    </row>
    <row r="897" spans="1:6" ht="30">
      <c r="A897" s="138">
        <v>865</v>
      </c>
      <c r="B897" s="139">
        <v>45303</v>
      </c>
      <c r="C897" s="140" t="s">
        <v>22</v>
      </c>
      <c r="D897" s="140" t="s">
        <v>435</v>
      </c>
      <c r="E897" s="141">
        <v>0.57361111111111107</v>
      </c>
      <c r="F897" s="140" t="s">
        <v>1322</v>
      </c>
    </row>
    <row r="898" spans="1:6" ht="30">
      <c r="A898" s="138">
        <v>874</v>
      </c>
      <c r="B898" s="139">
        <v>45303</v>
      </c>
      <c r="C898" s="140" t="s">
        <v>22</v>
      </c>
      <c r="D898" s="140" t="s">
        <v>435</v>
      </c>
      <c r="E898" s="141">
        <v>0.57361111111111107</v>
      </c>
      <c r="F898" s="140" t="s">
        <v>1322</v>
      </c>
    </row>
    <row r="899" spans="1:6" ht="30">
      <c r="A899" s="138">
        <v>838</v>
      </c>
      <c r="B899" s="139">
        <v>45303</v>
      </c>
      <c r="C899" s="140" t="s">
        <v>22</v>
      </c>
      <c r="D899" s="140" t="s">
        <v>435</v>
      </c>
      <c r="E899" s="141">
        <v>0.57361111111111107</v>
      </c>
      <c r="F899" s="140" t="s">
        <v>1322</v>
      </c>
    </row>
    <row r="900" spans="1:6" ht="30">
      <c r="A900" s="138">
        <v>337</v>
      </c>
      <c r="B900" s="139">
        <v>45303</v>
      </c>
      <c r="C900" s="140" t="s">
        <v>22</v>
      </c>
      <c r="D900" s="140" t="s">
        <v>447</v>
      </c>
      <c r="E900" s="141">
        <v>0.57361111111111107</v>
      </c>
      <c r="F900" s="140" t="s">
        <v>1322</v>
      </c>
    </row>
    <row r="901" spans="1:6" ht="30">
      <c r="A901" s="138">
        <v>325</v>
      </c>
      <c r="B901" s="139">
        <v>45303</v>
      </c>
      <c r="C901" s="140" t="s">
        <v>22</v>
      </c>
      <c r="D901" s="140" t="s">
        <v>447</v>
      </c>
      <c r="E901" s="141">
        <v>0.57361111111111107</v>
      </c>
      <c r="F901" s="140" t="s">
        <v>1322</v>
      </c>
    </row>
    <row r="902" spans="1:6" ht="30">
      <c r="A902" s="138">
        <v>138</v>
      </c>
      <c r="B902" s="139">
        <v>45303</v>
      </c>
      <c r="C902" s="140" t="s">
        <v>22</v>
      </c>
      <c r="D902" s="140" t="s">
        <v>89</v>
      </c>
      <c r="E902" s="141">
        <v>0.57986111111111116</v>
      </c>
      <c r="F902" s="140" t="s">
        <v>1322</v>
      </c>
    </row>
    <row r="903" spans="1:6" ht="30">
      <c r="A903" s="138">
        <v>113</v>
      </c>
      <c r="B903" s="139">
        <v>45317</v>
      </c>
      <c r="C903" s="140" t="s">
        <v>22</v>
      </c>
      <c r="D903" s="140" t="s">
        <v>89</v>
      </c>
      <c r="E903" s="141">
        <v>0.54166666666666663</v>
      </c>
      <c r="F903" s="140" t="s">
        <v>1321</v>
      </c>
    </row>
    <row r="904" spans="1:6" ht="30">
      <c r="A904" s="138">
        <v>617</v>
      </c>
      <c r="B904" s="139">
        <v>45317</v>
      </c>
      <c r="C904" s="140" t="s">
        <v>22</v>
      </c>
      <c r="D904" s="140" t="s">
        <v>822</v>
      </c>
      <c r="E904" s="141">
        <v>0.54236111111111107</v>
      </c>
      <c r="F904" s="140" t="s">
        <v>1321</v>
      </c>
    </row>
    <row r="905" spans="1:6" ht="30">
      <c r="A905" s="138">
        <v>616</v>
      </c>
      <c r="B905" s="139">
        <v>45317</v>
      </c>
      <c r="C905" s="140" t="s">
        <v>22</v>
      </c>
      <c r="D905" s="140" t="s">
        <v>822</v>
      </c>
      <c r="E905" s="141">
        <v>0.54236111111111107</v>
      </c>
      <c r="F905" s="140" t="s">
        <v>1321</v>
      </c>
    </row>
    <row r="906" spans="1:6" ht="30">
      <c r="A906" s="138">
        <v>115</v>
      </c>
      <c r="B906" s="139">
        <v>45317</v>
      </c>
      <c r="C906" s="140" t="s">
        <v>22</v>
      </c>
      <c r="D906" s="140" t="s">
        <v>89</v>
      </c>
      <c r="E906" s="141">
        <v>0.54374999999999996</v>
      </c>
      <c r="F906" s="140" t="s">
        <v>1321</v>
      </c>
    </row>
    <row r="907" spans="1:6">
      <c r="A907" s="138">
        <v>1</v>
      </c>
      <c r="B907" s="139">
        <v>45317</v>
      </c>
      <c r="C907" s="140" t="s">
        <v>22</v>
      </c>
      <c r="D907" s="140" t="s">
        <v>23</v>
      </c>
      <c r="E907" s="141">
        <v>0.55208333333333337</v>
      </c>
      <c r="F907" s="140" t="s">
        <v>1321</v>
      </c>
    </row>
    <row r="908" spans="1:6">
      <c r="A908" s="138">
        <v>303</v>
      </c>
      <c r="B908" s="139">
        <v>45317</v>
      </c>
      <c r="C908" s="140" t="s">
        <v>22</v>
      </c>
      <c r="D908" s="140" t="s">
        <v>23</v>
      </c>
      <c r="E908" s="141">
        <v>0.55208333333333337</v>
      </c>
      <c r="F908" s="140" t="s">
        <v>1321</v>
      </c>
    </row>
    <row r="909" spans="1:6">
      <c r="A909" s="138">
        <v>203</v>
      </c>
      <c r="B909" s="139">
        <v>45317</v>
      </c>
      <c r="C909" s="140" t="s">
        <v>22</v>
      </c>
      <c r="D909" s="140" t="s">
        <v>23</v>
      </c>
      <c r="E909" s="141">
        <v>0.55208333333333337</v>
      </c>
      <c r="F909" s="140" t="s">
        <v>1321</v>
      </c>
    </row>
    <row r="910" spans="1:6">
      <c r="A910" s="138">
        <v>802</v>
      </c>
      <c r="B910" s="139">
        <v>45317</v>
      </c>
      <c r="C910" s="140" t="s">
        <v>22</v>
      </c>
      <c r="D910" s="140" t="s">
        <v>23</v>
      </c>
      <c r="E910" s="141">
        <v>0.55277777777777781</v>
      </c>
      <c r="F910" s="140" t="s">
        <v>1321</v>
      </c>
    </row>
    <row r="911" spans="1:6">
      <c r="A911" s="138">
        <v>6</v>
      </c>
      <c r="B911" s="139">
        <v>45317</v>
      </c>
      <c r="C911" s="140" t="s">
        <v>22</v>
      </c>
      <c r="D911" s="140" t="s">
        <v>23</v>
      </c>
      <c r="E911" s="141">
        <v>0.55277777777777781</v>
      </c>
      <c r="F911" s="140" t="s">
        <v>1321</v>
      </c>
    </row>
    <row r="912" spans="1:6">
      <c r="A912" s="138">
        <v>4</v>
      </c>
      <c r="B912" s="139">
        <v>45317</v>
      </c>
      <c r="C912" s="140" t="s">
        <v>22</v>
      </c>
      <c r="D912" s="140" t="s">
        <v>23</v>
      </c>
      <c r="E912" s="141">
        <v>0.55277777777777781</v>
      </c>
      <c r="F912" s="140" t="s">
        <v>1321</v>
      </c>
    </row>
    <row r="913" spans="1:6">
      <c r="A913" s="138">
        <v>304</v>
      </c>
      <c r="B913" s="139">
        <v>45317</v>
      </c>
      <c r="C913" s="140" t="s">
        <v>22</v>
      </c>
      <c r="D913" s="140" t="s">
        <v>23</v>
      </c>
      <c r="E913" s="141">
        <v>0.5541666666666667</v>
      </c>
      <c r="F913" s="140" t="s">
        <v>1321</v>
      </c>
    </row>
    <row r="914" spans="1:6">
      <c r="A914" s="138">
        <v>803</v>
      </c>
      <c r="B914" s="139">
        <v>45317</v>
      </c>
      <c r="C914" s="140" t="s">
        <v>22</v>
      </c>
      <c r="D914" s="140" t="s">
        <v>23</v>
      </c>
      <c r="E914" s="141">
        <v>0.55486111111111114</v>
      </c>
      <c r="F914" s="140" t="s">
        <v>1321</v>
      </c>
    </row>
    <row r="915" spans="1:6">
      <c r="A915" s="138">
        <v>703</v>
      </c>
      <c r="B915" s="139">
        <v>45317</v>
      </c>
      <c r="C915" s="140" t="s">
        <v>22</v>
      </c>
      <c r="D915" s="140" t="s">
        <v>23</v>
      </c>
      <c r="E915" s="141">
        <v>0.55486111111111114</v>
      </c>
      <c r="F915" s="140" t="s">
        <v>1321</v>
      </c>
    </row>
    <row r="916" spans="1:6">
      <c r="A916" s="138">
        <v>702</v>
      </c>
      <c r="B916" s="139">
        <v>45317</v>
      </c>
      <c r="C916" s="140" t="s">
        <v>22</v>
      </c>
      <c r="D916" s="140" t="s">
        <v>23</v>
      </c>
      <c r="E916" s="141">
        <v>0.55486111111111114</v>
      </c>
      <c r="F916" s="140" t="s">
        <v>1321</v>
      </c>
    </row>
    <row r="917" spans="1:6">
      <c r="A917" s="138">
        <v>404</v>
      </c>
      <c r="B917" s="139">
        <v>45317</v>
      </c>
      <c r="C917" s="140" t="s">
        <v>22</v>
      </c>
      <c r="D917" s="140" t="s">
        <v>23</v>
      </c>
      <c r="E917" s="141">
        <v>0.55555555555555558</v>
      </c>
      <c r="F917" s="140" t="s">
        <v>1321</v>
      </c>
    </row>
    <row r="918" spans="1:6">
      <c r="A918" s="138">
        <v>103</v>
      </c>
      <c r="B918" s="139">
        <v>45317</v>
      </c>
      <c r="C918" s="140" t="s">
        <v>22</v>
      </c>
      <c r="D918" s="140" t="s">
        <v>23</v>
      </c>
      <c r="E918" s="141">
        <v>0.55625000000000002</v>
      </c>
      <c r="F918" s="140" t="s">
        <v>1321</v>
      </c>
    </row>
    <row r="919" spans="1:6">
      <c r="A919" s="138">
        <v>403</v>
      </c>
      <c r="B919" s="139">
        <v>45317</v>
      </c>
      <c r="C919" s="140" t="s">
        <v>22</v>
      </c>
      <c r="D919" s="140" t="s">
        <v>23</v>
      </c>
      <c r="E919" s="141">
        <v>0.5708333333333333</v>
      </c>
      <c r="F919" s="140" t="s">
        <v>1321</v>
      </c>
    </row>
    <row r="920" spans="1:6" ht="30">
      <c r="A920" s="138">
        <v>444</v>
      </c>
      <c r="B920" s="139">
        <v>45317</v>
      </c>
      <c r="C920" s="140" t="s">
        <v>22</v>
      </c>
      <c r="D920" s="140" t="s">
        <v>607</v>
      </c>
      <c r="E920" s="141">
        <v>0.57152777777777775</v>
      </c>
      <c r="F920" s="140" t="s">
        <v>1321</v>
      </c>
    </row>
    <row r="921" spans="1:6" ht="30">
      <c r="A921" s="138">
        <v>348</v>
      </c>
      <c r="B921" s="139">
        <v>45317</v>
      </c>
      <c r="C921" s="140" t="s">
        <v>22</v>
      </c>
      <c r="D921" s="140" t="s">
        <v>447</v>
      </c>
      <c r="E921" s="141">
        <v>0.57222222222222219</v>
      </c>
      <c r="F921" s="140" t="s">
        <v>1321</v>
      </c>
    </row>
    <row r="922" spans="1:6" ht="30">
      <c r="A922" s="138">
        <v>219</v>
      </c>
      <c r="B922" s="139">
        <v>45317</v>
      </c>
      <c r="C922" s="140" t="s">
        <v>22</v>
      </c>
      <c r="D922" s="140" t="s">
        <v>246</v>
      </c>
      <c r="E922" s="141">
        <v>0.57222222222222219</v>
      </c>
      <c r="F922" s="140" t="s">
        <v>1321</v>
      </c>
    </row>
    <row r="923" spans="1:6" ht="30">
      <c r="A923" s="138">
        <v>317</v>
      </c>
      <c r="B923" s="139">
        <v>45317</v>
      </c>
      <c r="C923" s="140" t="s">
        <v>22</v>
      </c>
      <c r="D923" s="140" t="s">
        <v>447</v>
      </c>
      <c r="E923" s="141">
        <v>0.57222222222222219</v>
      </c>
      <c r="F923" s="140" t="s">
        <v>1321</v>
      </c>
    </row>
    <row r="924" spans="1:6">
      <c r="A924" s="138">
        <v>3</v>
      </c>
      <c r="B924" s="139">
        <v>45317</v>
      </c>
      <c r="C924" s="140" t="s">
        <v>22</v>
      </c>
      <c r="D924" s="140" t="s">
        <v>23</v>
      </c>
      <c r="E924" s="141">
        <v>0.57222222222222219</v>
      </c>
      <c r="F924" s="140" t="s">
        <v>1321</v>
      </c>
    </row>
    <row r="925" spans="1:6" ht="30">
      <c r="A925" s="138">
        <v>120</v>
      </c>
      <c r="B925" s="139">
        <v>45317</v>
      </c>
      <c r="C925" s="140" t="s">
        <v>22</v>
      </c>
      <c r="D925" s="140" t="s">
        <v>89</v>
      </c>
      <c r="E925" s="141">
        <v>0.57291666666666663</v>
      </c>
      <c r="F925" s="140" t="s">
        <v>1321</v>
      </c>
    </row>
    <row r="926" spans="1:6" ht="30">
      <c r="A926" s="138">
        <v>836</v>
      </c>
      <c r="B926" s="139">
        <v>45317</v>
      </c>
      <c r="C926" s="140" t="s">
        <v>22</v>
      </c>
      <c r="D926" s="140" t="s">
        <v>435</v>
      </c>
      <c r="E926" s="141">
        <v>0.57291666666666663</v>
      </c>
      <c r="F926" s="140" t="s">
        <v>1321</v>
      </c>
    </row>
    <row r="927" spans="1:6" ht="30">
      <c r="A927" s="138">
        <v>334</v>
      </c>
      <c r="B927" s="139">
        <v>45317</v>
      </c>
      <c r="C927" s="140" t="s">
        <v>22</v>
      </c>
      <c r="D927" s="140" t="s">
        <v>447</v>
      </c>
      <c r="E927" s="141">
        <v>0.57291666666666663</v>
      </c>
      <c r="F927" s="140" t="s">
        <v>1321</v>
      </c>
    </row>
    <row r="928" spans="1:6" ht="30">
      <c r="A928" s="138">
        <v>218</v>
      </c>
      <c r="B928" s="139">
        <v>45317</v>
      </c>
      <c r="C928" s="140" t="s">
        <v>22</v>
      </c>
      <c r="D928" s="140" t="s">
        <v>246</v>
      </c>
      <c r="E928" s="141">
        <v>0.57291666666666663</v>
      </c>
      <c r="F928" s="140" t="s">
        <v>1321</v>
      </c>
    </row>
    <row r="929" spans="1:6" ht="30">
      <c r="A929" s="138">
        <v>214</v>
      </c>
      <c r="B929" s="139">
        <v>45317</v>
      </c>
      <c r="C929" s="140" t="s">
        <v>22</v>
      </c>
      <c r="D929" s="140" t="s">
        <v>246</v>
      </c>
      <c r="E929" s="141">
        <v>0.57291666666666663</v>
      </c>
      <c r="F929" s="140" t="s">
        <v>1321</v>
      </c>
    </row>
    <row r="930" spans="1:6" ht="30">
      <c r="A930" s="138">
        <v>875</v>
      </c>
      <c r="B930" s="139">
        <v>45317</v>
      </c>
      <c r="C930" s="140" t="s">
        <v>22</v>
      </c>
      <c r="D930" s="140" t="s">
        <v>435</v>
      </c>
      <c r="E930" s="141">
        <v>0.57361111111111107</v>
      </c>
      <c r="F930" s="140" t="s">
        <v>1321</v>
      </c>
    </row>
    <row r="931" spans="1:6" ht="30">
      <c r="A931" s="138">
        <v>880</v>
      </c>
      <c r="B931" s="139">
        <v>45317</v>
      </c>
      <c r="C931" s="140" t="s">
        <v>22</v>
      </c>
      <c r="D931" s="140" t="s">
        <v>435</v>
      </c>
      <c r="E931" s="141">
        <v>0.57361111111111107</v>
      </c>
      <c r="F931" s="140" t="s">
        <v>1321</v>
      </c>
    </row>
    <row r="932" spans="1:6" ht="30">
      <c r="A932" s="138">
        <v>891</v>
      </c>
      <c r="B932" s="139">
        <v>45317</v>
      </c>
      <c r="C932" s="140" t="s">
        <v>22</v>
      </c>
      <c r="D932" s="140" t="s">
        <v>435</v>
      </c>
      <c r="E932" s="141">
        <v>0.57361111111111107</v>
      </c>
      <c r="F932" s="140" t="s">
        <v>1321</v>
      </c>
    </row>
    <row r="933" spans="1:6" ht="30">
      <c r="A933" s="138">
        <v>349</v>
      </c>
      <c r="B933" s="139">
        <v>45317</v>
      </c>
      <c r="C933" s="140" t="s">
        <v>22</v>
      </c>
      <c r="D933" s="140" t="s">
        <v>447</v>
      </c>
      <c r="E933" s="141">
        <v>0.57361111111111107</v>
      </c>
      <c r="F933" s="140" t="s">
        <v>1321</v>
      </c>
    </row>
    <row r="934" spans="1:6" ht="30">
      <c r="A934" s="138">
        <v>817</v>
      </c>
      <c r="B934" s="139">
        <v>45317</v>
      </c>
      <c r="C934" s="140" t="s">
        <v>22</v>
      </c>
      <c r="D934" s="140" t="s">
        <v>435</v>
      </c>
      <c r="E934" s="141">
        <v>0.57361111111111107</v>
      </c>
      <c r="F934" s="140" t="s">
        <v>1321</v>
      </c>
    </row>
    <row r="935" spans="1:6" ht="30">
      <c r="A935" s="138">
        <v>417</v>
      </c>
      <c r="B935" s="139">
        <v>45317</v>
      </c>
      <c r="C935" s="140" t="s">
        <v>22</v>
      </c>
      <c r="D935" s="140" t="s">
        <v>607</v>
      </c>
      <c r="E935" s="141">
        <v>0.58333333333333337</v>
      </c>
      <c r="F935" s="140" t="s">
        <v>1321</v>
      </c>
    </row>
    <row r="936" spans="1:6" ht="30">
      <c r="A936" s="138">
        <v>740</v>
      </c>
      <c r="B936" s="139">
        <v>45317</v>
      </c>
      <c r="C936" s="140" t="s">
        <v>22</v>
      </c>
      <c r="D936" s="140" t="s">
        <v>873</v>
      </c>
      <c r="E936" s="141">
        <v>0.58333333333333337</v>
      </c>
      <c r="F936" s="140" t="s">
        <v>1321</v>
      </c>
    </row>
    <row r="937" spans="1:6" ht="30">
      <c r="A937" s="138">
        <v>745</v>
      </c>
      <c r="B937" s="139">
        <v>45317</v>
      </c>
      <c r="C937" s="140" t="s">
        <v>22</v>
      </c>
      <c r="D937" s="140" t="s">
        <v>873</v>
      </c>
      <c r="E937" s="141">
        <v>0.58402777777777781</v>
      </c>
      <c r="F937" s="140" t="s">
        <v>1321</v>
      </c>
    </row>
    <row r="938" spans="1:6" ht="30">
      <c r="A938" s="138">
        <v>323</v>
      </c>
      <c r="B938" s="139">
        <v>45317</v>
      </c>
      <c r="C938" s="140" t="s">
        <v>22</v>
      </c>
      <c r="D938" s="140" t="s">
        <v>447</v>
      </c>
      <c r="E938" s="141">
        <v>0.58402777777777781</v>
      </c>
      <c r="F938" s="140" t="s">
        <v>1321</v>
      </c>
    </row>
    <row r="939" spans="1:6" ht="30">
      <c r="A939" s="138">
        <v>839</v>
      </c>
      <c r="B939" s="139">
        <v>45317</v>
      </c>
      <c r="C939" s="140" t="s">
        <v>22</v>
      </c>
      <c r="D939" s="140" t="s">
        <v>435</v>
      </c>
      <c r="E939" s="141">
        <v>0.58402777777777781</v>
      </c>
      <c r="F939" s="140" t="s">
        <v>1321</v>
      </c>
    </row>
    <row r="940" spans="1:6" ht="30">
      <c r="A940" s="138">
        <v>245</v>
      </c>
      <c r="B940" s="139">
        <v>45317</v>
      </c>
      <c r="C940" s="140" t="s">
        <v>22</v>
      </c>
      <c r="D940" s="140" t="s">
        <v>246</v>
      </c>
      <c r="E940" s="141">
        <v>0.58472222222222225</v>
      </c>
      <c r="F940" s="140" t="s">
        <v>1321</v>
      </c>
    </row>
    <row r="941" spans="1:6" ht="30">
      <c r="A941" s="138">
        <v>333</v>
      </c>
      <c r="B941" s="139">
        <v>45317</v>
      </c>
      <c r="C941" s="140" t="s">
        <v>22</v>
      </c>
      <c r="D941" s="140" t="s">
        <v>447</v>
      </c>
      <c r="E941" s="141">
        <v>0.58472222222222225</v>
      </c>
      <c r="F941" s="140" t="s">
        <v>1321</v>
      </c>
    </row>
    <row r="942" spans="1:6" ht="30">
      <c r="A942" s="138">
        <v>127</v>
      </c>
      <c r="B942" s="139">
        <v>45317</v>
      </c>
      <c r="C942" s="140" t="s">
        <v>22</v>
      </c>
      <c r="D942" s="140" t="s">
        <v>89</v>
      </c>
      <c r="E942" s="141">
        <v>0.59166666666666667</v>
      </c>
      <c r="F942" s="140" t="s">
        <v>1321</v>
      </c>
    </row>
    <row r="943" spans="1:6" ht="30">
      <c r="A943" s="138">
        <v>231</v>
      </c>
      <c r="B943" s="139">
        <v>45317</v>
      </c>
      <c r="C943" s="140" t="s">
        <v>22</v>
      </c>
      <c r="D943" s="140" t="s">
        <v>246</v>
      </c>
      <c r="E943" s="141">
        <v>0.59236111111111112</v>
      </c>
      <c r="F943" s="140" t="s">
        <v>1321</v>
      </c>
    </row>
    <row r="944" spans="1:6" ht="30">
      <c r="A944" s="138">
        <v>710</v>
      </c>
      <c r="B944" s="139">
        <v>45317</v>
      </c>
      <c r="C944" s="140" t="s">
        <v>22</v>
      </c>
      <c r="D944" s="140" t="s">
        <v>873</v>
      </c>
      <c r="E944" s="141">
        <v>0.59236111111111112</v>
      </c>
      <c r="F944" s="140" t="s">
        <v>1321</v>
      </c>
    </row>
    <row r="945" spans="1:6" ht="30">
      <c r="A945" s="138">
        <v>854</v>
      </c>
      <c r="B945" s="139">
        <v>45317</v>
      </c>
      <c r="C945" s="140" t="s">
        <v>22</v>
      </c>
      <c r="D945" s="140" t="s">
        <v>435</v>
      </c>
      <c r="E945" s="141">
        <v>0.59236111111111112</v>
      </c>
      <c r="F945" s="140" t="s">
        <v>1321</v>
      </c>
    </row>
    <row r="946" spans="1:6" ht="30">
      <c r="A946" s="138">
        <v>819</v>
      </c>
      <c r="B946" s="139">
        <v>45317</v>
      </c>
      <c r="C946" s="140" t="s">
        <v>22</v>
      </c>
      <c r="D946" s="140" t="s">
        <v>435</v>
      </c>
      <c r="E946" s="141">
        <v>0.59236111111111112</v>
      </c>
      <c r="F946" s="140" t="s">
        <v>1321</v>
      </c>
    </row>
    <row r="947" spans="1:6" ht="30">
      <c r="A947" s="138">
        <v>523</v>
      </c>
      <c r="B947" s="139">
        <v>45317</v>
      </c>
      <c r="C947" s="140" t="s">
        <v>22</v>
      </c>
      <c r="D947" s="140" t="s">
        <v>762</v>
      </c>
      <c r="E947" s="141">
        <v>0.59305555555555556</v>
      </c>
      <c r="F947" s="140" t="s">
        <v>1321</v>
      </c>
    </row>
    <row r="948" spans="1:6" ht="30">
      <c r="A948" s="138">
        <v>437</v>
      </c>
      <c r="B948" s="139">
        <v>45317</v>
      </c>
      <c r="C948" s="140" t="s">
        <v>22</v>
      </c>
      <c r="D948" s="140" t="s">
        <v>607</v>
      </c>
      <c r="E948" s="141">
        <v>0.59375</v>
      </c>
      <c r="F948" s="140" t="s">
        <v>1321</v>
      </c>
    </row>
    <row r="949" spans="1:6" ht="30">
      <c r="A949" s="138">
        <v>325</v>
      </c>
      <c r="B949" s="139">
        <v>45317</v>
      </c>
      <c r="C949" s="140" t="s">
        <v>22</v>
      </c>
      <c r="D949" s="140" t="s">
        <v>447</v>
      </c>
      <c r="E949" s="141">
        <v>0.59444444444444444</v>
      </c>
      <c r="F949" s="140" t="s">
        <v>1321</v>
      </c>
    </row>
    <row r="950" spans="1:6" ht="30">
      <c r="A950" s="138">
        <v>337</v>
      </c>
      <c r="B950" s="139">
        <v>45317</v>
      </c>
      <c r="C950" s="140" t="s">
        <v>22</v>
      </c>
      <c r="D950" s="140" t="s">
        <v>447</v>
      </c>
      <c r="E950" s="141">
        <v>0.59513888888888888</v>
      </c>
      <c r="F950" s="140" t="s">
        <v>1321</v>
      </c>
    </row>
    <row r="951" spans="1:6" ht="30">
      <c r="A951" s="138">
        <v>342</v>
      </c>
      <c r="B951" s="139">
        <v>45317</v>
      </c>
      <c r="C951" s="140" t="s">
        <v>22</v>
      </c>
      <c r="D951" s="140" t="s">
        <v>447</v>
      </c>
      <c r="E951" s="141">
        <v>0.59513888888888888</v>
      </c>
      <c r="F951" s="140" t="s">
        <v>1321</v>
      </c>
    </row>
    <row r="952" spans="1:6" ht="30">
      <c r="A952" s="138">
        <v>338</v>
      </c>
      <c r="B952" s="139">
        <v>45317</v>
      </c>
      <c r="C952" s="140" t="s">
        <v>22</v>
      </c>
      <c r="D952" s="140" t="s">
        <v>447</v>
      </c>
      <c r="E952" s="141">
        <v>0.59513888888888888</v>
      </c>
      <c r="F952" s="140" t="s">
        <v>1321</v>
      </c>
    </row>
    <row r="953" spans="1:6" ht="30">
      <c r="A953" s="138">
        <v>842</v>
      </c>
      <c r="B953" s="139">
        <v>45317</v>
      </c>
      <c r="C953" s="140" t="s">
        <v>22</v>
      </c>
      <c r="D953" s="140" t="s">
        <v>435</v>
      </c>
      <c r="E953" s="141">
        <v>0.59652777777777777</v>
      </c>
      <c r="F953" s="140" t="s">
        <v>1321</v>
      </c>
    </row>
    <row r="954" spans="1:6" ht="30">
      <c r="A954" s="138">
        <v>329</v>
      </c>
      <c r="B954" s="139">
        <v>45317</v>
      </c>
      <c r="C954" s="140" t="s">
        <v>22</v>
      </c>
      <c r="D954" s="140" t="s">
        <v>447</v>
      </c>
      <c r="E954" s="141">
        <v>0.60138888888888886</v>
      </c>
      <c r="F954" s="140" t="s">
        <v>1321</v>
      </c>
    </row>
    <row r="955" spans="1:6" ht="30">
      <c r="A955" s="138">
        <v>879</v>
      </c>
      <c r="B955" s="139">
        <v>45317</v>
      </c>
      <c r="C955" s="140" t="s">
        <v>22</v>
      </c>
      <c r="D955" s="140" t="s">
        <v>435</v>
      </c>
      <c r="E955" s="141">
        <v>0.6020833333333333</v>
      </c>
      <c r="F955" s="140" t="s">
        <v>1321</v>
      </c>
    </row>
    <row r="956" spans="1:6" ht="30">
      <c r="A956" s="138">
        <v>873</v>
      </c>
      <c r="B956" s="139">
        <v>45317</v>
      </c>
      <c r="C956" s="140" t="s">
        <v>22</v>
      </c>
      <c r="D956" s="140" t="s">
        <v>435</v>
      </c>
      <c r="E956" s="141">
        <v>0.6020833333333333</v>
      </c>
      <c r="F956" s="140" t="s">
        <v>1321</v>
      </c>
    </row>
    <row r="957" spans="1:6" ht="30">
      <c r="A957" s="138">
        <v>211</v>
      </c>
      <c r="B957" s="139">
        <v>45317</v>
      </c>
      <c r="C957" s="140" t="s">
        <v>22</v>
      </c>
      <c r="D957" s="140" t="s">
        <v>246</v>
      </c>
      <c r="E957" s="141">
        <v>0.6020833333333333</v>
      </c>
      <c r="F957" s="140" t="s">
        <v>1321</v>
      </c>
    </row>
    <row r="958" spans="1:6" ht="30">
      <c r="A958" s="138">
        <v>450</v>
      </c>
      <c r="B958" s="139">
        <v>45317</v>
      </c>
      <c r="C958" s="140" t="s">
        <v>22</v>
      </c>
      <c r="D958" s="140" t="s">
        <v>607</v>
      </c>
      <c r="E958" s="141">
        <v>0.6020833333333333</v>
      </c>
      <c r="F958" s="140" t="s">
        <v>1321</v>
      </c>
    </row>
    <row r="959" spans="1:6" ht="30">
      <c r="A959" s="138">
        <v>846</v>
      </c>
      <c r="B959" s="139">
        <v>45317</v>
      </c>
      <c r="C959" s="140" t="s">
        <v>22</v>
      </c>
      <c r="D959" s="140" t="s">
        <v>435</v>
      </c>
      <c r="E959" s="141">
        <v>0.60277777777777775</v>
      </c>
      <c r="F959" s="140" t="s">
        <v>1321</v>
      </c>
    </row>
    <row r="960" spans="1:6" ht="30">
      <c r="A960" s="138">
        <v>448</v>
      </c>
      <c r="B960" s="139">
        <v>45317</v>
      </c>
      <c r="C960" s="140" t="s">
        <v>22</v>
      </c>
      <c r="D960" s="140" t="s">
        <v>607</v>
      </c>
      <c r="E960" s="141">
        <v>0.60347222222222219</v>
      </c>
      <c r="F960" s="140" t="s">
        <v>1321</v>
      </c>
    </row>
    <row r="961" spans="1:6" ht="30">
      <c r="A961" s="138">
        <v>720</v>
      </c>
      <c r="B961" s="139">
        <v>45317</v>
      </c>
      <c r="C961" s="140" t="s">
        <v>22</v>
      </c>
      <c r="D961" s="140" t="s">
        <v>873</v>
      </c>
      <c r="E961" s="141">
        <v>0.60347222222222219</v>
      </c>
      <c r="F961" s="140" t="s">
        <v>1321</v>
      </c>
    </row>
    <row r="962" spans="1:6" ht="30">
      <c r="A962" s="138">
        <v>848</v>
      </c>
      <c r="B962" s="139">
        <v>45317</v>
      </c>
      <c r="C962" s="140" t="s">
        <v>22</v>
      </c>
      <c r="D962" s="140" t="s">
        <v>435</v>
      </c>
      <c r="E962" s="141">
        <v>0.60347222222222219</v>
      </c>
      <c r="F962" s="140" t="s">
        <v>1321</v>
      </c>
    </row>
    <row r="963" spans="1:6" ht="30">
      <c r="A963" s="138">
        <v>869</v>
      </c>
      <c r="B963" s="139">
        <v>45317</v>
      </c>
      <c r="C963" s="140" t="s">
        <v>22</v>
      </c>
      <c r="D963" s="140" t="s">
        <v>435</v>
      </c>
      <c r="E963" s="141">
        <v>0.60416666666666663</v>
      </c>
      <c r="F963" s="140" t="s">
        <v>1321</v>
      </c>
    </row>
    <row r="964" spans="1:6" ht="30">
      <c r="A964" s="138">
        <v>715</v>
      </c>
      <c r="B964" s="139">
        <v>45317</v>
      </c>
      <c r="C964" s="140" t="s">
        <v>22</v>
      </c>
      <c r="D964" s="140" t="s">
        <v>873</v>
      </c>
      <c r="E964" s="141">
        <v>0.60416666666666663</v>
      </c>
      <c r="F964" s="140" t="s">
        <v>1321</v>
      </c>
    </row>
    <row r="965" spans="1:6" ht="30">
      <c r="A965" s="138">
        <v>312</v>
      </c>
      <c r="B965" s="139">
        <v>45317</v>
      </c>
      <c r="C965" s="140" t="s">
        <v>22</v>
      </c>
      <c r="D965" s="140" t="s">
        <v>447</v>
      </c>
      <c r="E965" s="141">
        <v>0.60416666666666663</v>
      </c>
      <c r="F965" s="140" t="s">
        <v>1321</v>
      </c>
    </row>
    <row r="966" spans="1:6" ht="30">
      <c r="A966" s="138">
        <v>243</v>
      </c>
      <c r="B966" s="139">
        <v>45317</v>
      </c>
      <c r="C966" s="140" t="s">
        <v>22</v>
      </c>
      <c r="D966" s="140" t="s">
        <v>246</v>
      </c>
      <c r="E966" s="141">
        <v>0.60416666666666663</v>
      </c>
      <c r="F966" s="140" t="s">
        <v>1321</v>
      </c>
    </row>
    <row r="967" spans="1:6" ht="30">
      <c r="A967" s="138">
        <v>883</v>
      </c>
      <c r="B967" s="139">
        <v>45317</v>
      </c>
      <c r="C967" s="140" t="s">
        <v>22</v>
      </c>
      <c r="D967" s="140" t="s">
        <v>435</v>
      </c>
      <c r="E967" s="141">
        <v>0.60416666666666663</v>
      </c>
      <c r="F967" s="140" t="s">
        <v>1321</v>
      </c>
    </row>
    <row r="968" spans="1:6" ht="30">
      <c r="A968" s="138">
        <v>445</v>
      </c>
      <c r="B968" s="139">
        <v>45317</v>
      </c>
      <c r="C968" s="140" t="s">
        <v>22</v>
      </c>
      <c r="D968" s="140" t="s">
        <v>607</v>
      </c>
      <c r="E968" s="141">
        <v>0.60486111111111107</v>
      </c>
      <c r="F968" s="140" t="s">
        <v>1321</v>
      </c>
    </row>
    <row r="969" spans="1:6" ht="30">
      <c r="A969" s="138">
        <v>525</v>
      </c>
      <c r="B969" s="139">
        <v>45317</v>
      </c>
      <c r="C969" s="140" t="s">
        <v>22</v>
      </c>
      <c r="D969" s="140" t="s">
        <v>762</v>
      </c>
      <c r="E969" s="141">
        <v>0.60486111111111107</v>
      </c>
      <c r="F969" s="140" t="s">
        <v>1321</v>
      </c>
    </row>
    <row r="970" spans="1:6" ht="30">
      <c r="A970" s="138">
        <v>441</v>
      </c>
      <c r="B970" s="139">
        <v>45317</v>
      </c>
      <c r="C970" s="140" t="s">
        <v>22</v>
      </c>
      <c r="D970" s="140" t="s">
        <v>607</v>
      </c>
      <c r="E970" s="141">
        <v>0.60486111111111107</v>
      </c>
      <c r="F970" s="140" t="s">
        <v>1321</v>
      </c>
    </row>
    <row r="971" spans="1:6" ht="30">
      <c r="A971" s="138">
        <v>739</v>
      </c>
      <c r="B971" s="139">
        <v>45317</v>
      </c>
      <c r="C971" s="140" t="s">
        <v>22</v>
      </c>
      <c r="D971" s="140" t="s">
        <v>873</v>
      </c>
      <c r="E971" s="141">
        <v>0.60486111111111107</v>
      </c>
      <c r="F971" s="140" t="s">
        <v>1321</v>
      </c>
    </row>
    <row r="972" spans="1:6" ht="30">
      <c r="A972" s="138">
        <v>878</v>
      </c>
      <c r="B972" s="139">
        <v>45317</v>
      </c>
      <c r="C972" s="140" t="s">
        <v>22</v>
      </c>
      <c r="D972" s="140" t="s">
        <v>435</v>
      </c>
      <c r="E972" s="141">
        <v>0.60624999999999996</v>
      </c>
      <c r="F972" s="140" t="s">
        <v>1321</v>
      </c>
    </row>
    <row r="973" spans="1:6" ht="30">
      <c r="A973" s="138">
        <v>721</v>
      </c>
      <c r="B973" s="139">
        <v>45317</v>
      </c>
      <c r="C973" s="140" t="s">
        <v>22</v>
      </c>
      <c r="D973" s="140" t="s">
        <v>873</v>
      </c>
      <c r="E973" s="141">
        <v>0.60624999999999996</v>
      </c>
      <c r="F973" s="140" t="s">
        <v>1321</v>
      </c>
    </row>
    <row r="974" spans="1:6">
      <c r="A974" s="138">
        <v>502</v>
      </c>
      <c r="B974" s="139">
        <v>45317</v>
      </c>
      <c r="C974" s="140" t="s">
        <v>22</v>
      </c>
      <c r="D974" s="140" t="s">
        <v>23</v>
      </c>
      <c r="E974" s="141">
        <v>0.60763888888888884</v>
      </c>
      <c r="F974" s="140" t="s">
        <v>1321</v>
      </c>
    </row>
    <row r="975" spans="1:6" ht="30">
      <c r="A975" s="138">
        <v>532</v>
      </c>
      <c r="B975" s="139">
        <v>45317</v>
      </c>
      <c r="C975" s="140" t="s">
        <v>22</v>
      </c>
      <c r="D975" s="140" t="s">
        <v>762</v>
      </c>
      <c r="E975" s="141">
        <v>0.60763888888888884</v>
      </c>
      <c r="F975" s="140" t="s">
        <v>1321</v>
      </c>
    </row>
    <row r="976" spans="1:6">
      <c r="A976" s="138">
        <v>402</v>
      </c>
      <c r="B976" s="139">
        <v>45317</v>
      </c>
      <c r="C976" s="140" t="s">
        <v>22</v>
      </c>
      <c r="D976" s="140" t="s">
        <v>23</v>
      </c>
      <c r="E976" s="141">
        <v>0.60763888888888884</v>
      </c>
      <c r="F976" s="140" t="s">
        <v>1321</v>
      </c>
    </row>
    <row r="977" spans="1:6" ht="30">
      <c r="A977" s="138">
        <v>227</v>
      </c>
      <c r="B977" s="139">
        <v>45317</v>
      </c>
      <c r="C977" s="140" t="s">
        <v>22</v>
      </c>
      <c r="D977" s="140" t="s">
        <v>246</v>
      </c>
      <c r="E977" s="141">
        <v>0.60972222222222228</v>
      </c>
      <c r="F977" s="140" t="s">
        <v>1321</v>
      </c>
    </row>
    <row r="978" spans="1:6" ht="30">
      <c r="A978" s="138">
        <v>122</v>
      </c>
      <c r="B978" s="139">
        <v>45317</v>
      </c>
      <c r="C978" s="140" t="s">
        <v>22</v>
      </c>
      <c r="D978" s="140" t="s">
        <v>89</v>
      </c>
      <c r="E978" s="141">
        <v>0.60972222222222228</v>
      </c>
      <c r="F978" s="140" t="s">
        <v>1321</v>
      </c>
    </row>
    <row r="979" spans="1:6" ht="30">
      <c r="A979" s="138">
        <v>210</v>
      </c>
      <c r="B979" s="139">
        <v>45317</v>
      </c>
      <c r="C979" s="140" t="s">
        <v>22</v>
      </c>
      <c r="D979" s="140" t="s">
        <v>246</v>
      </c>
      <c r="E979" s="141">
        <v>0.61041666666666672</v>
      </c>
      <c r="F979" s="140" t="s">
        <v>1321</v>
      </c>
    </row>
    <row r="980" spans="1:6" ht="30">
      <c r="A980" s="138">
        <v>742</v>
      </c>
      <c r="B980" s="139">
        <v>45317</v>
      </c>
      <c r="C980" s="140" t="s">
        <v>22</v>
      </c>
      <c r="D980" s="140" t="s">
        <v>873</v>
      </c>
      <c r="E980" s="141">
        <v>0.61041666666666672</v>
      </c>
      <c r="F980" s="140" t="s">
        <v>1321</v>
      </c>
    </row>
    <row r="981" spans="1:6" ht="30">
      <c r="A981" s="138">
        <v>225</v>
      </c>
      <c r="B981" s="139">
        <v>45317</v>
      </c>
      <c r="C981" s="140" t="s">
        <v>22</v>
      </c>
      <c r="D981" s="140" t="s">
        <v>246</v>
      </c>
      <c r="E981" s="141">
        <v>0.61041666666666672</v>
      </c>
      <c r="F981" s="140" t="s">
        <v>1321</v>
      </c>
    </row>
    <row r="982" spans="1:6" ht="30">
      <c r="A982" s="138">
        <v>810</v>
      </c>
      <c r="B982" s="139">
        <v>45317</v>
      </c>
      <c r="C982" s="140" t="s">
        <v>22</v>
      </c>
      <c r="D982" s="140" t="s">
        <v>435</v>
      </c>
      <c r="E982" s="141">
        <v>0.61111111111111116</v>
      </c>
      <c r="F982" s="140" t="s">
        <v>1321</v>
      </c>
    </row>
    <row r="983" spans="1:6" ht="30">
      <c r="A983" s="138">
        <v>116</v>
      </c>
      <c r="B983" s="139">
        <v>45317</v>
      </c>
      <c r="C983" s="140" t="s">
        <v>22</v>
      </c>
      <c r="D983" s="140" t="s">
        <v>89</v>
      </c>
      <c r="E983" s="141">
        <v>0.6118055555555556</v>
      </c>
      <c r="F983" s="140" t="s">
        <v>1321</v>
      </c>
    </row>
    <row r="984" spans="1:6" ht="30">
      <c r="A984" s="138">
        <v>346</v>
      </c>
      <c r="B984" s="139">
        <v>45317</v>
      </c>
      <c r="C984" s="140" t="s">
        <v>22</v>
      </c>
      <c r="D984" s="140" t="s">
        <v>447</v>
      </c>
      <c r="E984" s="141">
        <v>0.61319444444444449</v>
      </c>
      <c r="F984" s="140" t="s">
        <v>1321</v>
      </c>
    </row>
    <row r="985" spans="1:6" ht="30">
      <c r="A985" s="138">
        <v>126</v>
      </c>
      <c r="B985" s="139">
        <v>45317</v>
      </c>
      <c r="C985" s="140" t="s">
        <v>22</v>
      </c>
      <c r="D985" s="140" t="s">
        <v>89</v>
      </c>
      <c r="E985" s="141">
        <v>0.61388888888888893</v>
      </c>
      <c r="F985" s="140" t="s">
        <v>1321</v>
      </c>
    </row>
    <row r="986" spans="1:6" ht="30">
      <c r="A986" s="138">
        <v>438</v>
      </c>
      <c r="B986" s="139">
        <v>45317</v>
      </c>
      <c r="C986" s="140" t="s">
        <v>22</v>
      </c>
      <c r="D986" s="140" t="s">
        <v>607</v>
      </c>
      <c r="E986" s="141">
        <v>0.61458333333333337</v>
      </c>
      <c r="F986" s="140" t="s">
        <v>1321</v>
      </c>
    </row>
    <row r="987" spans="1:6" ht="30">
      <c r="A987" s="138">
        <v>431</v>
      </c>
      <c r="B987" s="139">
        <v>45317</v>
      </c>
      <c r="C987" s="140" t="s">
        <v>22</v>
      </c>
      <c r="D987" s="140" t="s">
        <v>607</v>
      </c>
      <c r="E987" s="141">
        <v>0.61458333333333337</v>
      </c>
      <c r="F987" s="140" t="s">
        <v>1321</v>
      </c>
    </row>
    <row r="988" spans="1:6" ht="30">
      <c r="A988" s="138">
        <v>515</v>
      </c>
      <c r="B988" s="139">
        <v>45317</v>
      </c>
      <c r="C988" s="140" t="s">
        <v>22</v>
      </c>
      <c r="D988" s="140" t="s">
        <v>762</v>
      </c>
      <c r="E988" s="141">
        <v>0.61736111111111114</v>
      </c>
      <c r="F988" s="140" t="s">
        <v>1321</v>
      </c>
    </row>
    <row r="989" spans="1:6" ht="30">
      <c r="A989" s="138">
        <v>881</v>
      </c>
      <c r="B989" s="139">
        <v>45317</v>
      </c>
      <c r="C989" s="140" t="s">
        <v>22</v>
      </c>
      <c r="D989" s="140" t="s">
        <v>435</v>
      </c>
      <c r="E989" s="141">
        <v>0.61805555555555558</v>
      </c>
      <c r="F989" s="140" t="s">
        <v>1321</v>
      </c>
    </row>
    <row r="990" spans="1:6" ht="30">
      <c r="A990" s="138">
        <v>330</v>
      </c>
      <c r="B990" s="139">
        <v>45317</v>
      </c>
      <c r="C990" s="140" t="s">
        <v>22</v>
      </c>
      <c r="D990" s="140" t="s">
        <v>447</v>
      </c>
      <c r="E990" s="141">
        <v>0.61805555555555558</v>
      </c>
      <c r="F990" s="140" t="s">
        <v>1321</v>
      </c>
    </row>
    <row r="991" spans="1:6" ht="30">
      <c r="A991" s="138">
        <v>721</v>
      </c>
      <c r="B991" s="139">
        <v>45324</v>
      </c>
      <c r="C991" s="140" t="s">
        <v>22</v>
      </c>
      <c r="D991" s="140" t="s">
        <v>873</v>
      </c>
      <c r="E991" s="141">
        <v>0.54027777777777775</v>
      </c>
      <c r="F991" s="140" t="s">
        <v>1321</v>
      </c>
    </row>
    <row r="992" spans="1:6" ht="30">
      <c r="A992" s="138">
        <v>351</v>
      </c>
      <c r="B992" s="139">
        <v>45324</v>
      </c>
      <c r="C992" s="140" t="s">
        <v>22</v>
      </c>
      <c r="D992" s="140" t="s">
        <v>447</v>
      </c>
      <c r="E992" s="141">
        <v>0.54027777777777775</v>
      </c>
      <c r="F992" s="140" t="s">
        <v>1321</v>
      </c>
    </row>
    <row r="993" spans="1:6" ht="30">
      <c r="A993" s="138">
        <v>133</v>
      </c>
      <c r="B993" s="139">
        <v>45324</v>
      </c>
      <c r="C993" s="140" t="s">
        <v>22</v>
      </c>
      <c r="D993" s="140" t="s">
        <v>89</v>
      </c>
      <c r="E993" s="141">
        <v>0.54097222222222219</v>
      </c>
      <c r="F993" s="140" t="s">
        <v>1321</v>
      </c>
    </row>
    <row r="994" spans="1:6">
      <c r="A994" s="138">
        <v>503</v>
      </c>
      <c r="B994" s="139">
        <v>45324</v>
      </c>
      <c r="C994" s="140" t="s">
        <v>22</v>
      </c>
      <c r="D994" s="140" t="s">
        <v>23</v>
      </c>
      <c r="E994" s="141">
        <v>0.54652777777777772</v>
      </c>
      <c r="F994" s="140" t="s">
        <v>1321</v>
      </c>
    </row>
    <row r="995" spans="1:6">
      <c r="A995" s="138">
        <v>3</v>
      </c>
      <c r="B995" s="139">
        <v>45324</v>
      </c>
      <c r="C995" s="140" t="s">
        <v>22</v>
      </c>
      <c r="D995" s="140" t="s">
        <v>23</v>
      </c>
      <c r="E995" s="141">
        <v>0.54652777777777772</v>
      </c>
      <c r="F995" s="140" t="s">
        <v>1321</v>
      </c>
    </row>
    <row r="996" spans="1:6" ht="30">
      <c r="A996" s="138">
        <v>443</v>
      </c>
      <c r="B996" s="139">
        <v>45324</v>
      </c>
      <c r="C996" s="140" t="s">
        <v>22</v>
      </c>
      <c r="D996" s="140" t="s">
        <v>607</v>
      </c>
      <c r="E996" s="141">
        <v>0.54722222222222228</v>
      </c>
      <c r="F996" s="140" t="s">
        <v>1321</v>
      </c>
    </row>
    <row r="997" spans="1:6">
      <c r="A997" s="138">
        <v>304</v>
      </c>
      <c r="B997" s="139">
        <v>45324</v>
      </c>
      <c r="C997" s="140" t="s">
        <v>22</v>
      </c>
      <c r="D997" s="140" t="s">
        <v>23</v>
      </c>
      <c r="E997" s="141">
        <v>0.54791666666666672</v>
      </c>
      <c r="F997" s="140" t="s">
        <v>1321</v>
      </c>
    </row>
    <row r="998" spans="1:6" ht="30">
      <c r="A998" s="138">
        <v>719</v>
      </c>
      <c r="B998" s="139">
        <v>45324</v>
      </c>
      <c r="C998" s="140" t="s">
        <v>22</v>
      </c>
      <c r="D998" s="140" t="s">
        <v>873</v>
      </c>
      <c r="E998" s="141">
        <v>0.54791666666666672</v>
      </c>
      <c r="F998" s="140" t="s">
        <v>1321</v>
      </c>
    </row>
    <row r="999" spans="1:6" ht="30">
      <c r="A999" s="138">
        <v>840</v>
      </c>
      <c r="B999" s="139">
        <v>45324</v>
      </c>
      <c r="C999" s="140" t="s">
        <v>22</v>
      </c>
      <c r="D999" s="140" t="s">
        <v>435</v>
      </c>
      <c r="E999" s="141">
        <v>0.54861111111111116</v>
      </c>
      <c r="F999" s="140" t="s">
        <v>1321</v>
      </c>
    </row>
    <row r="1000" spans="1:6" ht="30">
      <c r="A1000" s="138">
        <v>120</v>
      </c>
      <c r="B1000" s="139">
        <v>45324</v>
      </c>
      <c r="C1000" s="140" t="s">
        <v>22</v>
      </c>
      <c r="D1000" s="140" t="s">
        <v>89</v>
      </c>
      <c r="E1000" s="141">
        <v>0.54861111111111116</v>
      </c>
      <c r="F1000" s="140" t="s">
        <v>1321</v>
      </c>
    </row>
    <row r="1001" spans="1:6" ht="30">
      <c r="A1001" s="138">
        <v>140</v>
      </c>
      <c r="B1001" s="139">
        <v>45324</v>
      </c>
      <c r="C1001" s="140" t="s">
        <v>22</v>
      </c>
      <c r="D1001" s="140" t="s">
        <v>89</v>
      </c>
      <c r="E1001" s="141">
        <v>0.5541666666666667</v>
      </c>
      <c r="F1001" s="140" t="s">
        <v>1321</v>
      </c>
    </row>
    <row r="1002" spans="1:6">
      <c r="A1002" s="138">
        <v>103</v>
      </c>
      <c r="B1002" s="139">
        <v>45324</v>
      </c>
      <c r="C1002" s="140" t="s">
        <v>22</v>
      </c>
      <c r="D1002" s="140" t="s">
        <v>23</v>
      </c>
      <c r="E1002" s="141">
        <v>0.55555555555555558</v>
      </c>
      <c r="F1002" s="140" t="s">
        <v>1321</v>
      </c>
    </row>
    <row r="1003" spans="1:6" ht="30">
      <c r="A1003" s="138">
        <v>116</v>
      </c>
      <c r="B1003" s="139">
        <v>45324</v>
      </c>
      <c r="C1003" s="140" t="s">
        <v>22</v>
      </c>
      <c r="D1003" s="140" t="s">
        <v>89</v>
      </c>
      <c r="E1003" s="141">
        <v>0.55902777777777779</v>
      </c>
      <c r="F1003" s="140" t="s">
        <v>1321</v>
      </c>
    </row>
    <row r="1004" spans="1:6" ht="30">
      <c r="A1004" s="138">
        <v>617</v>
      </c>
      <c r="B1004" s="139">
        <v>45324</v>
      </c>
      <c r="C1004" s="140" t="s">
        <v>22</v>
      </c>
      <c r="D1004" s="140" t="s">
        <v>822</v>
      </c>
      <c r="E1004" s="141">
        <v>0.55972222222222223</v>
      </c>
      <c r="F1004" s="140" t="s">
        <v>1321</v>
      </c>
    </row>
    <row r="1005" spans="1:6" ht="30">
      <c r="A1005" s="138">
        <v>611</v>
      </c>
      <c r="B1005" s="139">
        <v>45324</v>
      </c>
      <c r="C1005" s="140" t="s">
        <v>22</v>
      </c>
      <c r="D1005" s="140" t="s">
        <v>822</v>
      </c>
      <c r="E1005" s="141">
        <v>0.55972222222222223</v>
      </c>
      <c r="F1005" s="140" t="s">
        <v>1321</v>
      </c>
    </row>
    <row r="1006" spans="1:6" ht="30">
      <c r="A1006" s="138">
        <v>616</v>
      </c>
      <c r="B1006" s="139">
        <v>45324</v>
      </c>
      <c r="C1006" s="140" t="s">
        <v>22</v>
      </c>
      <c r="D1006" s="140" t="s">
        <v>822</v>
      </c>
      <c r="E1006" s="141">
        <v>0.56041666666666667</v>
      </c>
      <c r="F1006" s="140" t="s">
        <v>1321</v>
      </c>
    </row>
    <row r="1007" spans="1:6">
      <c r="A1007" s="138">
        <v>204</v>
      </c>
      <c r="B1007" s="139">
        <v>45324</v>
      </c>
      <c r="C1007" s="140" t="s">
        <v>22</v>
      </c>
      <c r="D1007" s="140" t="s">
        <v>23</v>
      </c>
      <c r="E1007" s="141">
        <v>0.56041666666666667</v>
      </c>
      <c r="F1007" s="140" t="s">
        <v>1322</v>
      </c>
    </row>
    <row r="1008" spans="1:6" ht="30">
      <c r="A1008" s="138">
        <v>612</v>
      </c>
      <c r="B1008" s="139">
        <v>45324</v>
      </c>
      <c r="C1008" s="140" t="s">
        <v>22</v>
      </c>
      <c r="D1008" s="140" t="s">
        <v>822</v>
      </c>
      <c r="E1008" s="141">
        <v>0.56041666666666667</v>
      </c>
      <c r="F1008" s="140" t="s">
        <v>1321</v>
      </c>
    </row>
    <row r="1009" spans="1:6" ht="30">
      <c r="A1009" s="138">
        <v>613</v>
      </c>
      <c r="B1009" s="139">
        <v>45324</v>
      </c>
      <c r="C1009" s="140" t="s">
        <v>22</v>
      </c>
      <c r="D1009" s="140" t="s">
        <v>822</v>
      </c>
      <c r="E1009" s="141">
        <v>0.56458333333333333</v>
      </c>
      <c r="F1009" s="140" t="s">
        <v>1322</v>
      </c>
    </row>
    <row r="1010" spans="1:6" ht="30">
      <c r="A1010" s="138">
        <v>445</v>
      </c>
      <c r="B1010" s="139">
        <v>45324</v>
      </c>
      <c r="C1010" s="140" t="s">
        <v>22</v>
      </c>
      <c r="D1010" s="140" t="s">
        <v>607</v>
      </c>
      <c r="E1010" s="141">
        <v>0.56527777777777777</v>
      </c>
      <c r="F1010" s="140" t="s">
        <v>1322</v>
      </c>
    </row>
    <row r="1011" spans="1:6" ht="30">
      <c r="A1011" s="138">
        <v>621</v>
      </c>
      <c r="B1011" s="139">
        <v>45324</v>
      </c>
      <c r="C1011" s="140" t="s">
        <v>22</v>
      </c>
      <c r="D1011" s="140" t="s">
        <v>822</v>
      </c>
      <c r="E1011" s="141">
        <v>0.56527777777777777</v>
      </c>
      <c r="F1011" s="140" t="s">
        <v>1322</v>
      </c>
    </row>
    <row r="1012" spans="1:6" ht="30">
      <c r="A1012" s="138">
        <v>876</v>
      </c>
      <c r="B1012" s="139">
        <v>45324</v>
      </c>
      <c r="C1012" s="140" t="s">
        <v>22</v>
      </c>
      <c r="D1012" s="140" t="s">
        <v>435</v>
      </c>
      <c r="E1012" s="141">
        <v>0.56597222222222221</v>
      </c>
      <c r="F1012" s="140" t="s">
        <v>1322</v>
      </c>
    </row>
    <row r="1013" spans="1:6" ht="30">
      <c r="A1013" s="138">
        <v>251</v>
      </c>
      <c r="B1013" s="139">
        <v>45324</v>
      </c>
      <c r="C1013" s="140" t="s">
        <v>22</v>
      </c>
      <c r="D1013" s="140" t="s">
        <v>246</v>
      </c>
      <c r="E1013" s="141">
        <v>0.56666666666666665</v>
      </c>
      <c r="F1013" s="140" t="s">
        <v>1322</v>
      </c>
    </row>
    <row r="1014" spans="1:6">
      <c r="A1014" s="138">
        <v>702</v>
      </c>
      <c r="B1014" s="139">
        <v>45324</v>
      </c>
      <c r="C1014" s="140" t="s">
        <v>22</v>
      </c>
      <c r="D1014" s="140" t="s">
        <v>23</v>
      </c>
      <c r="E1014" s="141">
        <v>0.56736111111111109</v>
      </c>
      <c r="F1014" s="140" t="s">
        <v>1322</v>
      </c>
    </row>
    <row r="1015" spans="1:6" ht="30">
      <c r="A1015" s="138">
        <v>231</v>
      </c>
      <c r="B1015" s="139">
        <v>45324</v>
      </c>
      <c r="C1015" s="140" t="s">
        <v>22</v>
      </c>
      <c r="D1015" s="140" t="s">
        <v>246</v>
      </c>
      <c r="E1015" s="141">
        <v>0.56736111111111109</v>
      </c>
      <c r="F1015" s="140" t="s">
        <v>1322</v>
      </c>
    </row>
    <row r="1016" spans="1:6" ht="30">
      <c r="A1016" s="138">
        <v>856</v>
      </c>
      <c r="B1016" s="139">
        <v>45324</v>
      </c>
      <c r="C1016" s="140" t="s">
        <v>22</v>
      </c>
      <c r="D1016" s="140" t="s">
        <v>435</v>
      </c>
      <c r="E1016" s="141">
        <v>0.56805555555555554</v>
      </c>
      <c r="F1016" s="140" t="s">
        <v>1322</v>
      </c>
    </row>
    <row r="1017" spans="1:6" ht="30">
      <c r="A1017" s="138">
        <v>740</v>
      </c>
      <c r="B1017" s="139">
        <v>45324</v>
      </c>
      <c r="C1017" s="140" t="s">
        <v>22</v>
      </c>
      <c r="D1017" s="140" t="s">
        <v>873</v>
      </c>
      <c r="E1017" s="141">
        <v>0.56874999999999998</v>
      </c>
      <c r="F1017" s="140" t="s">
        <v>1322</v>
      </c>
    </row>
    <row r="1018" spans="1:6" ht="30">
      <c r="A1018" s="138">
        <v>868</v>
      </c>
      <c r="B1018" s="139">
        <v>45324</v>
      </c>
      <c r="C1018" s="140" t="s">
        <v>22</v>
      </c>
      <c r="D1018" s="140" t="s">
        <v>435</v>
      </c>
      <c r="E1018" s="141">
        <v>0.56874999999999998</v>
      </c>
      <c r="F1018" s="140" t="s">
        <v>1322</v>
      </c>
    </row>
    <row r="1019" spans="1:6" ht="30">
      <c r="A1019" s="138">
        <v>126</v>
      </c>
      <c r="B1019" s="139">
        <v>45324</v>
      </c>
      <c r="C1019" s="140" t="s">
        <v>22</v>
      </c>
      <c r="D1019" s="140" t="s">
        <v>89</v>
      </c>
      <c r="E1019" s="141">
        <v>0.56944444444444442</v>
      </c>
      <c r="F1019" s="140" t="s">
        <v>1322</v>
      </c>
    </row>
    <row r="1020" spans="1:6" ht="30">
      <c r="A1020" s="138">
        <v>330</v>
      </c>
      <c r="B1020" s="139">
        <v>45324</v>
      </c>
      <c r="C1020" s="140" t="s">
        <v>22</v>
      </c>
      <c r="D1020" s="140" t="s">
        <v>447</v>
      </c>
      <c r="E1020" s="141">
        <v>0.5708333333333333</v>
      </c>
      <c r="F1020" s="140" t="s">
        <v>1322</v>
      </c>
    </row>
    <row r="1021" spans="1:6" ht="30">
      <c r="A1021" s="138">
        <v>418</v>
      </c>
      <c r="B1021" s="139">
        <v>45324</v>
      </c>
      <c r="C1021" s="140" t="s">
        <v>22</v>
      </c>
      <c r="D1021" s="140" t="s">
        <v>607</v>
      </c>
      <c r="E1021" s="141">
        <v>0.57847222222222228</v>
      </c>
      <c r="F1021" s="140" t="s">
        <v>1322</v>
      </c>
    </row>
    <row r="1022" spans="1:6" ht="30">
      <c r="A1022" s="138">
        <v>329</v>
      </c>
      <c r="B1022" s="139">
        <v>45324</v>
      </c>
      <c r="C1022" s="140" t="s">
        <v>22</v>
      </c>
      <c r="D1022" s="140" t="s">
        <v>447</v>
      </c>
      <c r="E1022" s="141">
        <v>0.57847222222222228</v>
      </c>
      <c r="F1022" s="140" t="s">
        <v>1322</v>
      </c>
    </row>
    <row r="1023" spans="1:6" ht="30">
      <c r="A1023" s="138">
        <v>139</v>
      </c>
      <c r="B1023" s="139">
        <v>45324</v>
      </c>
      <c r="C1023" s="140" t="s">
        <v>22</v>
      </c>
      <c r="D1023" s="140" t="s">
        <v>89</v>
      </c>
      <c r="E1023" s="141">
        <v>0.60277777777777775</v>
      </c>
      <c r="F1023" s="140" t="s">
        <v>1322</v>
      </c>
    </row>
    <row r="1024" spans="1:6" ht="30">
      <c r="A1024" s="138">
        <v>318</v>
      </c>
      <c r="B1024" s="139">
        <v>45324</v>
      </c>
      <c r="C1024" s="140" t="s">
        <v>22</v>
      </c>
      <c r="D1024" s="140" t="s">
        <v>447</v>
      </c>
      <c r="E1024" s="141">
        <v>0.60624999999999996</v>
      </c>
      <c r="F1024" s="140" t="s">
        <v>1322</v>
      </c>
    </row>
    <row r="1025" spans="1:6" ht="30">
      <c r="A1025" s="138">
        <v>130</v>
      </c>
      <c r="B1025" s="139">
        <v>45324</v>
      </c>
      <c r="C1025" s="140" t="s">
        <v>22</v>
      </c>
      <c r="D1025" s="140" t="s">
        <v>89</v>
      </c>
      <c r="E1025" s="141">
        <v>0.60624999999999996</v>
      </c>
      <c r="F1025" s="140" t="s">
        <v>1322</v>
      </c>
    </row>
    <row r="1026" spans="1:6">
      <c r="A1026" s="138">
        <v>804</v>
      </c>
      <c r="B1026" s="139">
        <v>45324</v>
      </c>
      <c r="C1026" s="140" t="s">
        <v>22</v>
      </c>
      <c r="D1026" s="140" t="s">
        <v>23</v>
      </c>
      <c r="E1026" s="141">
        <v>0.61319444444444449</v>
      </c>
      <c r="F1026" s="140" t="s">
        <v>1322</v>
      </c>
    </row>
    <row r="1027" spans="1:6">
      <c r="A1027" s="138">
        <v>5</v>
      </c>
      <c r="B1027" s="139">
        <v>45324</v>
      </c>
      <c r="C1027" s="140" t="s">
        <v>22</v>
      </c>
      <c r="D1027" s="140" t="s">
        <v>23</v>
      </c>
      <c r="E1027" s="141">
        <v>0.61319444444444449</v>
      </c>
      <c r="F1027" s="140" t="s">
        <v>1322</v>
      </c>
    </row>
    <row r="1028" spans="1:6" ht="30">
      <c r="A1028" s="138">
        <v>835</v>
      </c>
      <c r="B1028" s="139">
        <v>45324</v>
      </c>
      <c r="C1028" s="140" t="s">
        <v>22</v>
      </c>
      <c r="D1028" s="140" t="s">
        <v>435</v>
      </c>
      <c r="E1028" s="141">
        <v>0.61527777777777781</v>
      </c>
      <c r="F1028" s="140" t="s">
        <v>1322</v>
      </c>
    </row>
    <row r="1029" spans="1:6" ht="30">
      <c r="A1029" s="138">
        <v>438</v>
      </c>
      <c r="B1029" s="139">
        <v>45331</v>
      </c>
      <c r="C1029" s="140" t="s">
        <v>22</v>
      </c>
      <c r="D1029" s="140" t="s">
        <v>607</v>
      </c>
      <c r="E1029" s="141">
        <v>0.53263888888888888</v>
      </c>
      <c r="F1029" s="140" t="s">
        <v>1321</v>
      </c>
    </row>
    <row r="1030" spans="1:6" ht="30">
      <c r="A1030" s="138">
        <v>715</v>
      </c>
      <c r="B1030" s="139">
        <v>45331</v>
      </c>
      <c r="C1030" s="140" t="s">
        <v>22</v>
      </c>
      <c r="D1030" s="140" t="s">
        <v>873</v>
      </c>
      <c r="E1030" s="141">
        <v>0.53263888888888888</v>
      </c>
      <c r="F1030" s="140" t="s">
        <v>1321</v>
      </c>
    </row>
    <row r="1031" spans="1:6">
      <c r="A1031" s="138">
        <v>3</v>
      </c>
      <c r="B1031" s="139">
        <v>45331</v>
      </c>
      <c r="C1031" s="140" t="s">
        <v>22</v>
      </c>
      <c r="D1031" s="140" t="s">
        <v>23</v>
      </c>
      <c r="E1031" s="141">
        <v>0.53263888888888888</v>
      </c>
      <c r="F1031" s="140" t="s">
        <v>1321</v>
      </c>
    </row>
    <row r="1032" spans="1:6" ht="30">
      <c r="A1032" s="138">
        <v>431</v>
      </c>
      <c r="B1032" s="139">
        <v>45331</v>
      </c>
      <c r="C1032" s="140" t="s">
        <v>22</v>
      </c>
      <c r="D1032" s="140" t="s">
        <v>607</v>
      </c>
      <c r="E1032" s="141">
        <v>0.53333333333333333</v>
      </c>
      <c r="F1032" s="140" t="s">
        <v>1321</v>
      </c>
    </row>
    <row r="1033" spans="1:6" ht="30">
      <c r="A1033" s="138">
        <v>873</v>
      </c>
      <c r="B1033" s="139">
        <v>45331</v>
      </c>
      <c r="C1033" s="140" t="s">
        <v>22</v>
      </c>
      <c r="D1033" s="140" t="s">
        <v>435</v>
      </c>
      <c r="E1033" s="141">
        <v>0.53333333333333333</v>
      </c>
      <c r="F1033" s="140" t="s">
        <v>1321</v>
      </c>
    </row>
    <row r="1034" spans="1:6" ht="30">
      <c r="A1034" s="138">
        <v>130</v>
      </c>
      <c r="B1034" s="139">
        <v>45331</v>
      </c>
      <c r="C1034" s="140" t="s">
        <v>22</v>
      </c>
      <c r="D1034" s="140" t="s">
        <v>89</v>
      </c>
      <c r="E1034" s="141">
        <v>0.53680555555555554</v>
      </c>
      <c r="F1034" s="140" t="s">
        <v>1321</v>
      </c>
    </row>
    <row r="1035" spans="1:6" ht="30">
      <c r="A1035" s="138">
        <v>417</v>
      </c>
      <c r="B1035" s="139">
        <v>45331</v>
      </c>
      <c r="C1035" s="140" t="s">
        <v>22</v>
      </c>
      <c r="D1035" s="140" t="s">
        <v>607</v>
      </c>
      <c r="E1035" s="141">
        <v>0.53819444444444442</v>
      </c>
      <c r="F1035" s="140" t="s">
        <v>1321</v>
      </c>
    </row>
    <row r="1036" spans="1:6" ht="30">
      <c r="A1036" s="138">
        <v>721</v>
      </c>
      <c r="B1036" s="139">
        <v>45331</v>
      </c>
      <c r="C1036" s="140" t="s">
        <v>22</v>
      </c>
      <c r="D1036" s="140" t="s">
        <v>873</v>
      </c>
      <c r="E1036" s="141">
        <v>0.53819444444444442</v>
      </c>
      <c r="F1036" s="140" t="s">
        <v>1321</v>
      </c>
    </row>
    <row r="1037" spans="1:6" ht="30">
      <c r="A1037" s="138">
        <v>734</v>
      </c>
      <c r="B1037" s="139">
        <v>45331</v>
      </c>
      <c r="C1037" s="140" t="s">
        <v>22</v>
      </c>
      <c r="D1037" s="140" t="s">
        <v>873</v>
      </c>
      <c r="E1037" s="141">
        <v>0.54027777777777775</v>
      </c>
      <c r="F1037" s="140" t="s">
        <v>1321</v>
      </c>
    </row>
    <row r="1038" spans="1:6">
      <c r="A1038" s="138">
        <v>703</v>
      </c>
      <c r="B1038" s="139">
        <v>45331</v>
      </c>
      <c r="C1038" s="140" t="s">
        <v>22</v>
      </c>
      <c r="D1038" s="140" t="s">
        <v>23</v>
      </c>
      <c r="E1038" s="141">
        <v>0.54305555555555551</v>
      </c>
      <c r="F1038" s="140" t="s">
        <v>1321</v>
      </c>
    </row>
    <row r="1039" spans="1:6">
      <c r="A1039" s="138">
        <v>403</v>
      </c>
      <c r="B1039" s="139">
        <v>45331</v>
      </c>
      <c r="C1039" s="140" t="s">
        <v>22</v>
      </c>
      <c r="D1039" s="140" t="s">
        <v>23</v>
      </c>
      <c r="E1039" s="141">
        <v>0.54305555555555551</v>
      </c>
      <c r="F1039" s="140" t="s">
        <v>1321</v>
      </c>
    </row>
    <row r="1040" spans="1:6">
      <c r="A1040" s="138">
        <v>1</v>
      </c>
      <c r="B1040" s="139">
        <v>45331</v>
      </c>
      <c r="C1040" s="140" t="s">
        <v>22</v>
      </c>
      <c r="D1040" s="140" t="s">
        <v>23</v>
      </c>
      <c r="E1040" s="141">
        <v>0.54374999999999996</v>
      </c>
      <c r="F1040" s="140" t="s">
        <v>1321</v>
      </c>
    </row>
    <row r="1041" spans="1:6">
      <c r="A1041" s="138">
        <v>6</v>
      </c>
      <c r="B1041" s="139">
        <v>45331</v>
      </c>
      <c r="C1041" s="140" t="s">
        <v>22</v>
      </c>
      <c r="D1041" s="140" t="s">
        <v>23</v>
      </c>
      <c r="E1041" s="141">
        <v>0.54374999999999996</v>
      </c>
      <c r="F1041" s="140" t="s">
        <v>1321</v>
      </c>
    </row>
    <row r="1042" spans="1:6">
      <c r="A1042" s="138">
        <v>4</v>
      </c>
      <c r="B1042" s="139">
        <v>45331</v>
      </c>
      <c r="C1042" s="140" t="s">
        <v>22</v>
      </c>
      <c r="D1042" s="140" t="s">
        <v>23</v>
      </c>
      <c r="E1042" s="141">
        <v>0.54374999999999996</v>
      </c>
      <c r="F1042" s="140" t="s">
        <v>1321</v>
      </c>
    </row>
    <row r="1043" spans="1:6" ht="30">
      <c r="A1043" s="138">
        <v>450</v>
      </c>
      <c r="B1043" s="139">
        <v>45331</v>
      </c>
      <c r="C1043" s="140" t="s">
        <v>22</v>
      </c>
      <c r="D1043" s="140" t="s">
        <v>607</v>
      </c>
      <c r="E1043" s="141">
        <v>0.5444444444444444</v>
      </c>
      <c r="F1043" s="140" t="s">
        <v>1321</v>
      </c>
    </row>
    <row r="1044" spans="1:6" ht="30">
      <c r="A1044" s="138">
        <v>120</v>
      </c>
      <c r="B1044" s="139">
        <v>45331</v>
      </c>
      <c r="C1044" s="140" t="s">
        <v>22</v>
      </c>
      <c r="D1044" s="140" t="s">
        <v>89</v>
      </c>
      <c r="E1044" s="141">
        <v>0.54652777777777772</v>
      </c>
      <c r="F1044" s="140" t="s">
        <v>1322</v>
      </c>
    </row>
    <row r="1045" spans="1:6" ht="30">
      <c r="A1045" s="138">
        <v>444</v>
      </c>
      <c r="B1045" s="139">
        <v>45331</v>
      </c>
      <c r="C1045" s="140" t="s">
        <v>22</v>
      </c>
      <c r="D1045" s="140" t="s">
        <v>607</v>
      </c>
      <c r="E1045" s="141">
        <v>0.54791666666666672</v>
      </c>
      <c r="F1045" s="140" t="s">
        <v>1321</v>
      </c>
    </row>
    <row r="1046" spans="1:6" ht="30">
      <c r="A1046" s="138">
        <v>246</v>
      </c>
      <c r="B1046" s="139">
        <v>45331</v>
      </c>
      <c r="C1046" s="140" t="s">
        <v>22</v>
      </c>
      <c r="D1046" s="140" t="s">
        <v>246</v>
      </c>
      <c r="E1046" s="141">
        <v>0.5493055555555556</v>
      </c>
      <c r="F1046" s="140" t="s">
        <v>1321</v>
      </c>
    </row>
    <row r="1047" spans="1:6" ht="30">
      <c r="A1047" s="138">
        <v>248</v>
      </c>
      <c r="B1047" s="139">
        <v>45331</v>
      </c>
      <c r="C1047" s="140" t="s">
        <v>22</v>
      </c>
      <c r="D1047" s="140" t="s">
        <v>246</v>
      </c>
      <c r="E1047" s="141">
        <v>0.5493055555555556</v>
      </c>
      <c r="F1047" s="140" t="s">
        <v>1321</v>
      </c>
    </row>
    <row r="1048" spans="1:6" ht="30">
      <c r="A1048" s="138">
        <v>866</v>
      </c>
      <c r="B1048" s="139">
        <v>45331</v>
      </c>
      <c r="C1048" s="140" t="s">
        <v>22</v>
      </c>
      <c r="D1048" s="140" t="s">
        <v>435</v>
      </c>
      <c r="E1048" s="141">
        <v>0.5493055555555556</v>
      </c>
      <c r="F1048" s="140" t="s">
        <v>1321</v>
      </c>
    </row>
    <row r="1049" spans="1:6" ht="30">
      <c r="A1049" s="138">
        <v>719</v>
      </c>
      <c r="B1049" s="139">
        <v>45331</v>
      </c>
      <c r="C1049" s="140" t="s">
        <v>22</v>
      </c>
      <c r="D1049" s="140" t="s">
        <v>873</v>
      </c>
      <c r="E1049" s="141">
        <v>0.55000000000000004</v>
      </c>
      <c r="F1049" s="140" t="s">
        <v>1321</v>
      </c>
    </row>
    <row r="1050" spans="1:6" ht="30">
      <c r="A1050" s="138">
        <v>251</v>
      </c>
      <c r="B1050" s="139">
        <v>45331</v>
      </c>
      <c r="C1050" s="140" t="s">
        <v>22</v>
      </c>
      <c r="D1050" s="140" t="s">
        <v>246</v>
      </c>
      <c r="E1050" s="141">
        <v>0.55208333333333337</v>
      </c>
      <c r="F1050" s="140" t="s">
        <v>1321</v>
      </c>
    </row>
    <row r="1051" spans="1:6">
      <c r="A1051" s="138">
        <v>304</v>
      </c>
      <c r="B1051" s="139">
        <v>45331</v>
      </c>
      <c r="C1051" s="140" t="s">
        <v>22</v>
      </c>
      <c r="D1051" s="140" t="s">
        <v>23</v>
      </c>
      <c r="E1051" s="141">
        <v>0.55208333333333337</v>
      </c>
      <c r="F1051" s="140" t="s">
        <v>1321</v>
      </c>
    </row>
    <row r="1052" spans="1:6">
      <c r="A1052" s="138">
        <v>303</v>
      </c>
      <c r="B1052" s="139">
        <v>45331</v>
      </c>
      <c r="C1052" s="140" t="s">
        <v>22</v>
      </c>
      <c r="D1052" s="140" t="s">
        <v>23</v>
      </c>
      <c r="E1052" s="141">
        <v>0.55347222222222225</v>
      </c>
      <c r="F1052" s="140" t="s">
        <v>1321</v>
      </c>
    </row>
    <row r="1053" spans="1:6" ht="30">
      <c r="A1053" s="138">
        <v>214</v>
      </c>
      <c r="B1053" s="139">
        <v>45331</v>
      </c>
      <c r="C1053" s="140" t="s">
        <v>22</v>
      </c>
      <c r="D1053" s="140" t="s">
        <v>246</v>
      </c>
      <c r="E1053" s="141">
        <v>0.55486111111111114</v>
      </c>
      <c r="F1053" s="140" t="s">
        <v>1321</v>
      </c>
    </row>
    <row r="1054" spans="1:6" ht="30">
      <c r="A1054" s="138">
        <v>611</v>
      </c>
      <c r="B1054" s="139">
        <v>45331</v>
      </c>
      <c r="C1054" s="140" t="s">
        <v>22</v>
      </c>
      <c r="D1054" s="140" t="s">
        <v>822</v>
      </c>
      <c r="E1054" s="141">
        <v>0.55486111111111114</v>
      </c>
      <c r="F1054" s="140" t="s">
        <v>1321</v>
      </c>
    </row>
    <row r="1055" spans="1:6" ht="30">
      <c r="A1055" s="138">
        <v>616</v>
      </c>
      <c r="B1055" s="139">
        <v>45331</v>
      </c>
      <c r="C1055" s="140" t="s">
        <v>22</v>
      </c>
      <c r="D1055" s="140" t="s">
        <v>822</v>
      </c>
      <c r="E1055" s="141">
        <v>0.55486111111111114</v>
      </c>
      <c r="F1055" s="140" t="s">
        <v>1321</v>
      </c>
    </row>
    <row r="1056" spans="1:6" ht="30">
      <c r="A1056" s="138">
        <v>612</v>
      </c>
      <c r="B1056" s="139">
        <v>45331</v>
      </c>
      <c r="C1056" s="140" t="s">
        <v>22</v>
      </c>
      <c r="D1056" s="140" t="s">
        <v>822</v>
      </c>
      <c r="E1056" s="141">
        <v>0.55486111111111114</v>
      </c>
      <c r="F1056" s="140" t="s">
        <v>1321</v>
      </c>
    </row>
    <row r="1057" spans="1:6" ht="30">
      <c r="A1057" s="138">
        <v>610</v>
      </c>
      <c r="B1057" s="139">
        <v>45331</v>
      </c>
      <c r="C1057" s="140" t="s">
        <v>22</v>
      </c>
      <c r="D1057" s="140" t="s">
        <v>822</v>
      </c>
      <c r="E1057" s="141">
        <v>0.55486111111111114</v>
      </c>
      <c r="F1057" s="140" t="s">
        <v>1321</v>
      </c>
    </row>
    <row r="1058" spans="1:6" ht="30">
      <c r="A1058" s="138">
        <v>617</v>
      </c>
      <c r="B1058" s="139">
        <v>45331</v>
      </c>
      <c r="C1058" s="140" t="s">
        <v>22</v>
      </c>
      <c r="D1058" s="140" t="s">
        <v>822</v>
      </c>
      <c r="E1058" s="141">
        <v>0.55486111111111114</v>
      </c>
      <c r="F1058" s="140" t="s">
        <v>1321</v>
      </c>
    </row>
    <row r="1059" spans="1:6">
      <c r="A1059" s="138">
        <v>103</v>
      </c>
      <c r="B1059" s="139">
        <v>45331</v>
      </c>
      <c r="C1059" s="140" t="s">
        <v>22</v>
      </c>
      <c r="D1059" s="140" t="s">
        <v>23</v>
      </c>
      <c r="E1059" s="141">
        <v>0.55486111111111114</v>
      </c>
      <c r="F1059" s="140" t="s">
        <v>1321</v>
      </c>
    </row>
    <row r="1060" spans="1:6" ht="30">
      <c r="A1060" s="138">
        <v>739</v>
      </c>
      <c r="B1060" s="139">
        <v>45331</v>
      </c>
      <c r="C1060" s="140" t="s">
        <v>22</v>
      </c>
      <c r="D1060" s="140" t="s">
        <v>873</v>
      </c>
      <c r="E1060" s="141">
        <v>0.55555555555555558</v>
      </c>
      <c r="F1060" s="140" t="s">
        <v>1321</v>
      </c>
    </row>
    <row r="1061" spans="1:6" ht="30">
      <c r="A1061" s="138">
        <v>445</v>
      </c>
      <c r="B1061" s="139">
        <v>45331</v>
      </c>
      <c r="C1061" s="140" t="s">
        <v>22</v>
      </c>
      <c r="D1061" s="140" t="s">
        <v>607</v>
      </c>
      <c r="E1061" s="141">
        <v>0.55625000000000002</v>
      </c>
      <c r="F1061" s="140" t="s">
        <v>1322</v>
      </c>
    </row>
    <row r="1062" spans="1:6" ht="30">
      <c r="A1062" s="138">
        <v>334</v>
      </c>
      <c r="B1062" s="139">
        <v>45331</v>
      </c>
      <c r="C1062" s="140" t="s">
        <v>22</v>
      </c>
      <c r="D1062" s="140" t="s">
        <v>447</v>
      </c>
      <c r="E1062" s="141">
        <v>0.55902777777777779</v>
      </c>
      <c r="F1062" s="140" t="s">
        <v>1321</v>
      </c>
    </row>
    <row r="1063" spans="1:6" ht="30">
      <c r="A1063" s="138">
        <v>817</v>
      </c>
      <c r="B1063" s="139">
        <v>45331</v>
      </c>
      <c r="C1063" s="140" t="s">
        <v>22</v>
      </c>
      <c r="D1063" s="140" t="s">
        <v>435</v>
      </c>
      <c r="E1063" s="141">
        <v>0.55902777777777779</v>
      </c>
      <c r="F1063" s="140" t="s">
        <v>1321</v>
      </c>
    </row>
    <row r="1064" spans="1:6" ht="30">
      <c r="A1064" s="138">
        <v>317</v>
      </c>
      <c r="B1064" s="139">
        <v>45331</v>
      </c>
      <c r="C1064" s="140" t="s">
        <v>22</v>
      </c>
      <c r="D1064" s="140" t="s">
        <v>447</v>
      </c>
      <c r="E1064" s="141">
        <v>0.55902777777777779</v>
      </c>
      <c r="F1064" s="140" t="s">
        <v>1321</v>
      </c>
    </row>
    <row r="1065" spans="1:6" ht="30">
      <c r="A1065" s="138">
        <v>869</v>
      </c>
      <c r="B1065" s="139">
        <v>45331</v>
      </c>
      <c r="C1065" s="140" t="s">
        <v>22</v>
      </c>
      <c r="D1065" s="140" t="s">
        <v>435</v>
      </c>
      <c r="E1065" s="141">
        <v>0.56041666666666667</v>
      </c>
      <c r="F1065" s="140" t="s">
        <v>1321</v>
      </c>
    </row>
    <row r="1066" spans="1:6" ht="30">
      <c r="A1066" s="138">
        <v>865</v>
      </c>
      <c r="B1066" s="139">
        <v>45331</v>
      </c>
      <c r="C1066" s="140" t="s">
        <v>22</v>
      </c>
      <c r="D1066" s="140" t="s">
        <v>435</v>
      </c>
      <c r="E1066" s="141">
        <v>0.56111111111111112</v>
      </c>
      <c r="F1066" s="140" t="s">
        <v>1321</v>
      </c>
    </row>
    <row r="1067" spans="1:6" ht="30">
      <c r="A1067" s="138">
        <v>856</v>
      </c>
      <c r="B1067" s="139">
        <v>45331</v>
      </c>
      <c r="C1067" s="140" t="s">
        <v>22</v>
      </c>
      <c r="D1067" s="140" t="s">
        <v>435</v>
      </c>
      <c r="E1067" s="141">
        <v>0.56111111111111112</v>
      </c>
      <c r="F1067" s="140" t="s">
        <v>1321</v>
      </c>
    </row>
    <row r="1068" spans="1:6" ht="30">
      <c r="A1068" s="138">
        <v>742</v>
      </c>
      <c r="B1068" s="139">
        <v>45331</v>
      </c>
      <c r="C1068" s="140" t="s">
        <v>22</v>
      </c>
      <c r="D1068" s="140" t="s">
        <v>873</v>
      </c>
      <c r="E1068" s="141">
        <v>0.56388888888888888</v>
      </c>
      <c r="F1068" s="140" t="s">
        <v>1322</v>
      </c>
    </row>
    <row r="1069" spans="1:6">
      <c r="A1069" s="138">
        <v>203</v>
      </c>
      <c r="B1069" s="139">
        <v>45331</v>
      </c>
      <c r="C1069" s="140" t="s">
        <v>22</v>
      </c>
      <c r="D1069" s="140" t="s">
        <v>23</v>
      </c>
      <c r="E1069" s="141">
        <v>0.56388888888888888</v>
      </c>
      <c r="F1069" s="140" t="s">
        <v>1322</v>
      </c>
    </row>
    <row r="1070" spans="1:6" ht="30">
      <c r="A1070" s="138">
        <v>338</v>
      </c>
      <c r="B1070" s="139">
        <v>45331</v>
      </c>
      <c r="C1070" s="140" t="s">
        <v>22</v>
      </c>
      <c r="D1070" s="140" t="s">
        <v>447</v>
      </c>
      <c r="E1070" s="141">
        <v>0.56527777777777777</v>
      </c>
      <c r="F1070" s="140" t="s">
        <v>1322</v>
      </c>
    </row>
    <row r="1071" spans="1:6" ht="30">
      <c r="A1071" s="138">
        <v>614</v>
      </c>
      <c r="B1071" s="139">
        <v>45331</v>
      </c>
      <c r="C1071" s="140" t="s">
        <v>22</v>
      </c>
      <c r="D1071" s="140" t="s">
        <v>822</v>
      </c>
      <c r="E1071" s="141">
        <v>0.56597222222222221</v>
      </c>
      <c r="F1071" s="140" t="s">
        <v>1322</v>
      </c>
    </row>
    <row r="1072" spans="1:6" ht="30">
      <c r="A1072" s="138">
        <v>519</v>
      </c>
      <c r="B1072" s="139">
        <v>45331</v>
      </c>
      <c r="C1072" s="140" t="s">
        <v>22</v>
      </c>
      <c r="D1072" s="140" t="s">
        <v>762</v>
      </c>
      <c r="E1072" s="141">
        <v>0.56597222222222221</v>
      </c>
      <c r="F1072" s="140" t="s">
        <v>1322</v>
      </c>
    </row>
    <row r="1073" spans="1:6" ht="30">
      <c r="A1073" s="138">
        <v>838</v>
      </c>
      <c r="B1073" s="139">
        <v>45331</v>
      </c>
      <c r="C1073" s="140" t="s">
        <v>22</v>
      </c>
      <c r="D1073" s="140" t="s">
        <v>435</v>
      </c>
      <c r="E1073" s="141">
        <v>0.56666666666666665</v>
      </c>
      <c r="F1073" s="140" t="s">
        <v>1322</v>
      </c>
    </row>
    <row r="1074" spans="1:6" ht="30">
      <c r="A1074" s="138">
        <v>818</v>
      </c>
      <c r="B1074" s="139">
        <v>45331</v>
      </c>
      <c r="C1074" s="140" t="s">
        <v>22</v>
      </c>
      <c r="D1074" s="140" t="s">
        <v>435</v>
      </c>
      <c r="E1074" s="141">
        <v>0.56666666666666665</v>
      </c>
      <c r="F1074" s="140" t="s">
        <v>1322</v>
      </c>
    </row>
    <row r="1075" spans="1:6" ht="30">
      <c r="A1075" s="138">
        <v>874</v>
      </c>
      <c r="B1075" s="139">
        <v>45331</v>
      </c>
      <c r="C1075" s="140" t="s">
        <v>22</v>
      </c>
      <c r="D1075" s="140" t="s">
        <v>435</v>
      </c>
      <c r="E1075" s="141">
        <v>0.56874999999999998</v>
      </c>
      <c r="F1075" s="140" t="s">
        <v>1322</v>
      </c>
    </row>
    <row r="1076" spans="1:6" ht="30">
      <c r="A1076" s="138">
        <v>740</v>
      </c>
      <c r="B1076" s="139">
        <v>45331</v>
      </c>
      <c r="C1076" s="140" t="s">
        <v>22</v>
      </c>
      <c r="D1076" s="140" t="s">
        <v>873</v>
      </c>
      <c r="E1076" s="141">
        <v>0.56874999999999998</v>
      </c>
      <c r="F1076" s="140" t="s">
        <v>1322</v>
      </c>
    </row>
    <row r="1077" spans="1:6" ht="30">
      <c r="A1077" s="138">
        <v>139</v>
      </c>
      <c r="B1077" s="139">
        <v>45331</v>
      </c>
      <c r="C1077" s="140" t="s">
        <v>22</v>
      </c>
      <c r="D1077" s="140" t="s">
        <v>89</v>
      </c>
      <c r="E1077" s="141">
        <v>0.56944444444444442</v>
      </c>
      <c r="F1077" s="140" t="s">
        <v>1322</v>
      </c>
    </row>
    <row r="1078" spans="1:6" ht="30">
      <c r="A1078" s="138">
        <v>876</v>
      </c>
      <c r="B1078" s="139">
        <v>45331</v>
      </c>
      <c r="C1078" s="140" t="s">
        <v>22</v>
      </c>
      <c r="D1078" s="140" t="s">
        <v>435</v>
      </c>
      <c r="E1078" s="141">
        <v>0.57013888888888886</v>
      </c>
      <c r="F1078" s="140" t="s">
        <v>1322</v>
      </c>
    </row>
    <row r="1079" spans="1:6" ht="30">
      <c r="A1079" s="138">
        <v>836</v>
      </c>
      <c r="B1079" s="139">
        <v>45331</v>
      </c>
      <c r="C1079" s="140" t="s">
        <v>22</v>
      </c>
      <c r="D1079" s="140" t="s">
        <v>435</v>
      </c>
      <c r="E1079" s="141">
        <v>0.57291666666666663</v>
      </c>
      <c r="F1079" s="140" t="s">
        <v>1322</v>
      </c>
    </row>
    <row r="1080" spans="1:6" ht="30">
      <c r="A1080" s="138">
        <v>218</v>
      </c>
      <c r="B1080" s="139">
        <v>45331</v>
      </c>
      <c r="C1080" s="140" t="s">
        <v>22</v>
      </c>
      <c r="D1080" s="140" t="s">
        <v>246</v>
      </c>
      <c r="E1080" s="141">
        <v>0.57291666666666663</v>
      </c>
      <c r="F1080" s="140" t="s">
        <v>1322</v>
      </c>
    </row>
    <row r="1081" spans="1:6" ht="30">
      <c r="A1081" s="138">
        <v>219</v>
      </c>
      <c r="B1081" s="139">
        <v>45331</v>
      </c>
      <c r="C1081" s="140" t="s">
        <v>22</v>
      </c>
      <c r="D1081" s="140" t="s">
        <v>246</v>
      </c>
      <c r="E1081" s="141">
        <v>0.57361111111111107</v>
      </c>
      <c r="F1081" s="140" t="s">
        <v>1322</v>
      </c>
    </row>
    <row r="1082" spans="1:6">
      <c r="A1082" s="138">
        <v>702</v>
      </c>
      <c r="B1082" s="139">
        <v>45331</v>
      </c>
      <c r="C1082" s="140" t="s">
        <v>22</v>
      </c>
      <c r="D1082" s="140" t="s">
        <v>23</v>
      </c>
      <c r="E1082" s="141">
        <v>0.57361111111111107</v>
      </c>
      <c r="F1082" s="140" t="s">
        <v>1322</v>
      </c>
    </row>
    <row r="1083" spans="1:6" ht="30">
      <c r="A1083" s="138">
        <v>425</v>
      </c>
      <c r="B1083" s="139">
        <v>45331</v>
      </c>
      <c r="C1083" s="140" t="s">
        <v>22</v>
      </c>
      <c r="D1083" s="140" t="s">
        <v>607</v>
      </c>
      <c r="E1083" s="141">
        <v>0.57361111111111107</v>
      </c>
      <c r="F1083" s="140" t="s">
        <v>1322</v>
      </c>
    </row>
    <row r="1084" spans="1:6">
      <c r="A1084" s="138">
        <v>204</v>
      </c>
      <c r="B1084" s="139">
        <v>45331</v>
      </c>
      <c r="C1084" s="140" t="s">
        <v>22</v>
      </c>
      <c r="D1084" s="140" t="s">
        <v>23</v>
      </c>
      <c r="E1084" s="141">
        <v>0.57499999999999996</v>
      </c>
      <c r="F1084" s="140" t="s">
        <v>1322</v>
      </c>
    </row>
    <row r="1085" spans="1:6" ht="30">
      <c r="A1085" s="138">
        <v>870</v>
      </c>
      <c r="B1085" s="139">
        <v>45331</v>
      </c>
      <c r="C1085" s="140" t="s">
        <v>22</v>
      </c>
      <c r="D1085" s="140" t="s">
        <v>435</v>
      </c>
      <c r="E1085" s="141">
        <v>0.57708333333333328</v>
      </c>
      <c r="F1085" s="140" t="s">
        <v>1322</v>
      </c>
    </row>
    <row r="1086" spans="1:6" ht="30">
      <c r="A1086" s="138">
        <v>329</v>
      </c>
      <c r="B1086" s="139">
        <v>45331</v>
      </c>
      <c r="C1086" s="140" t="s">
        <v>22</v>
      </c>
      <c r="D1086" s="140" t="s">
        <v>447</v>
      </c>
      <c r="E1086" s="141">
        <v>0.57777777777777772</v>
      </c>
      <c r="F1086" s="140" t="s">
        <v>1322</v>
      </c>
    </row>
    <row r="1087" spans="1:6" ht="30">
      <c r="A1087" s="138">
        <v>232</v>
      </c>
      <c r="B1087" s="139">
        <v>45331</v>
      </c>
      <c r="C1087" s="140" t="s">
        <v>22</v>
      </c>
      <c r="D1087" s="140" t="s">
        <v>246</v>
      </c>
      <c r="E1087" s="141">
        <v>0.57916666666666672</v>
      </c>
      <c r="F1087" s="140" t="s">
        <v>1322</v>
      </c>
    </row>
    <row r="1088" spans="1:6" ht="30">
      <c r="A1088" s="138">
        <v>337</v>
      </c>
      <c r="B1088" s="139">
        <v>45331</v>
      </c>
      <c r="C1088" s="140" t="s">
        <v>22</v>
      </c>
      <c r="D1088" s="140" t="s">
        <v>447</v>
      </c>
      <c r="E1088" s="141">
        <v>0.5805555555555556</v>
      </c>
      <c r="F1088" s="140" t="s">
        <v>1322</v>
      </c>
    </row>
    <row r="1089" spans="1:6" ht="30">
      <c r="A1089" s="138">
        <v>325</v>
      </c>
      <c r="B1089" s="139">
        <v>45331</v>
      </c>
      <c r="C1089" s="140" t="s">
        <v>22</v>
      </c>
      <c r="D1089" s="140" t="s">
        <v>447</v>
      </c>
      <c r="E1089" s="141">
        <v>0.5805555555555556</v>
      </c>
      <c r="F1089" s="140" t="s">
        <v>1322</v>
      </c>
    </row>
    <row r="1090" spans="1:6">
      <c r="A1090" s="138">
        <v>504</v>
      </c>
      <c r="B1090" s="139">
        <v>45331</v>
      </c>
      <c r="C1090" s="140" t="s">
        <v>22</v>
      </c>
      <c r="D1090" s="140" t="s">
        <v>23</v>
      </c>
      <c r="E1090" s="141">
        <v>0.58263888888888893</v>
      </c>
      <c r="F1090" s="140" t="s">
        <v>1322</v>
      </c>
    </row>
    <row r="1091" spans="1:6" ht="30">
      <c r="A1091" s="138">
        <v>879</v>
      </c>
      <c r="B1091" s="139">
        <v>45331</v>
      </c>
      <c r="C1091" s="140" t="s">
        <v>22</v>
      </c>
      <c r="D1091" s="140" t="s">
        <v>435</v>
      </c>
      <c r="E1091" s="141">
        <v>0.58333333333333337</v>
      </c>
      <c r="F1091" s="140" t="s">
        <v>1322</v>
      </c>
    </row>
    <row r="1092" spans="1:6" ht="30">
      <c r="A1092" s="138">
        <v>525</v>
      </c>
      <c r="B1092" s="139">
        <v>45331</v>
      </c>
      <c r="C1092" s="140" t="s">
        <v>22</v>
      </c>
      <c r="D1092" s="140" t="s">
        <v>762</v>
      </c>
      <c r="E1092" s="141">
        <v>0.58402777777777781</v>
      </c>
      <c r="F1092" s="140" t="s">
        <v>1322</v>
      </c>
    </row>
    <row r="1093" spans="1:6" ht="30">
      <c r="A1093" s="138">
        <v>129</v>
      </c>
      <c r="B1093" s="139">
        <v>45331</v>
      </c>
      <c r="C1093" s="140" t="s">
        <v>22</v>
      </c>
      <c r="D1093" s="140" t="s">
        <v>89</v>
      </c>
      <c r="E1093" s="141">
        <v>0.58750000000000002</v>
      </c>
      <c r="F1093" s="140" t="s">
        <v>1322</v>
      </c>
    </row>
    <row r="1094" spans="1:6">
      <c r="A1094" s="138">
        <v>3</v>
      </c>
      <c r="B1094" s="139">
        <v>45338</v>
      </c>
      <c r="C1094" s="140" t="s">
        <v>22</v>
      </c>
      <c r="D1094" s="140" t="s">
        <v>23</v>
      </c>
      <c r="E1094" s="141">
        <v>0.55277777777777781</v>
      </c>
      <c r="F1094" s="140" t="s">
        <v>1321</v>
      </c>
    </row>
    <row r="1095" spans="1:6" ht="30">
      <c r="A1095" s="138">
        <v>120</v>
      </c>
      <c r="B1095" s="139">
        <v>45338</v>
      </c>
      <c r="C1095" s="140" t="s">
        <v>22</v>
      </c>
      <c r="D1095" s="140" t="s">
        <v>89</v>
      </c>
      <c r="E1095" s="141">
        <v>0.55347222222222225</v>
      </c>
      <c r="F1095" s="140" t="s">
        <v>1321</v>
      </c>
    </row>
    <row r="1096" spans="1:6">
      <c r="A1096" s="138">
        <v>203</v>
      </c>
      <c r="B1096" s="139">
        <v>45338</v>
      </c>
      <c r="C1096" s="140" t="s">
        <v>22</v>
      </c>
      <c r="D1096" s="140" t="s">
        <v>23</v>
      </c>
      <c r="E1096" s="141">
        <v>0.55347222222222225</v>
      </c>
      <c r="F1096" s="140" t="s">
        <v>1321</v>
      </c>
    </row>
    <row r="1097" spans="1:6" ht="30">
      <c r="A1097" s="138">
        <v>612</v>
      </c>
      <c r="B1097" s="139">
        <v>45338</v>
      </c>
      <c r="C1097" s="140" t="s">
        <v>22</v>
      </c>
      <c r="D1097" s="140" t="s">
        <v>822</v>
      </c>
      <c r="E1097" s="141">
        <v>0.5541666666666667</v>
      </c>
      <c r="F1097" s="140" t="s">
        <v>1321</v>
      </c>
    </row>
    <row r="1098" spans="1:6" ht="30">
      <c r="A1098" s="138">
        <v>617</v>
      </c>
      <c r="B1098" s="139">
        <v>45338</v>
      </c>
      <c r="C1098" s="140" t="s">
        <v>22</v>
      </c>
      <c r="D1098" s="140" t="s">
        <v>822</v>
      </c>
      <c r="E1098" s="141">
        <v>0.5541666666666667</v>
      </c>
      <c r="F1098" s="140" t="s">
        <v>1321</v>
      </c>
    </row>
    <row r="1099" spans="1:6" ht="30">
      <c r="A1099" s="138">
        <v>417</v>
      </c>
      <c r="B1099" s="139">
        <v>45338</v>
      </c>
      <c r="C1099" s="140" t="s">
        <v>22</v>
      </c>
      <c r="D1099" s="140" t="s">
        <v>607</v>
      </c>
      <c r="E1099" s="141">
        <v>0.55486111111111114</v>
      </c>
      <c r="F1099" s="140" t="s">
        <v>1321</v>
      </c>
    </row>
    <row r="1100" spans="1:6" ht="30">
      <c r="A1100" s="138">
        <v>246</v>
      </c>
      <c r="B1100" s="139">
        <v>45338</v>
      </c>
      <c r="C1100" s="140" t="s">
        <v>22</v>
      </c>
      <c r="D1100" s="140" t="s">
        <v>246</v>
      </c>
      <c r="E1100" s="141">
        <v>0.55625000000000002</v>
      </c>
      <c r="F1100" s="140" t="s">
        <v>1321</v>
      </c>
    </row>
    <row r="1101" spans="1:6" ht="30">
      <c r="A1101" s="138">
        <v>248</v>
      </c>
      <c r="B1101" s="139">
        <v>45338</v>
      </c>
      <c r="C1101" s="140" t="s">
        <v>22</v>
      </c>
      <c r="D1101" s="140" t="s">
        <v>246</v>
      </c>
      <c r="E1101" s="141">
        <v>0.55625000000000002</v>
      </c>
      <c r="F1101" s="140" t="s">
        <v>1321</v>
      </c>
    </row>
    <row r="1102" spans="1:6" ht="30">
      <c r="A1102" s="138">
        <v>866</v>
      </c>
      <c r="B1102" s="139">
        <v>45338</v>
      </c>
      <c r="C1102" s="140" t="s">
        <v>22</v>
      </c>
      <c r="D1102" s="140" t="s">
        <v>435</v>
      </c>
      <c r="E1102" s="141">
        <v>0.55625000000000002</v>
      </c>
      <c r="F1102" s="140" t="s">
        <v>1321</v>
      </c>
    </row>
    <row r="1103" spans="1:6">
      <c r="A1103" s="138">
        <v>702</v>
      </c>
      <c r="B1103" s="139">
        <v>45338</v>
      </c>
      <c r="C1103" s="140" t="s">
        <v>22</v>
      </c>
      <c r="D1103" s="140" t="s">
        <v>23</v>
      </c>
      <c r="E1103" s="141">
        <v>0.55694444444444446</v>
      </c>
      <c r="F1103" s="140" t="s">
        <v>1321</v>
      </c>
    </row>
    <row r="1104" spans="1:6" ht="30">
      <c r="A1104" s="138">
        <v>610</v>
      </c>
      <c r="B1104" s="139">
        <v>45338</v>
      </c>
      <c r="C1104" s="140" t="s">
        <v>22</v>
      </c>
      <c r="D1104" s="140" t="s">
        <v>822</v>
      </c>
      <c r="E1104" s="141">
        <v>0.55763888888888891</v>
      </c>
      <c r="F1104" s="140" t="s">
        <v>1321</v>
      </c>
    </row>
    <row r="1105" spans="1:6" ht="30">
      <c r="A1105" s="138">
        <v>616</v>
      </c>
      <c r="B1105" s="139">
        <v>45338</v>
      </c>
      <c r="C1105" s="140" t="s">
        <v>22</v>
      </c>
      <c r="D1105" s="140" t="s">
        <v>822</v>
      </c>
      <c r="E1105" s="141">
        <v>0.55763888888888891</v>
      </c>
      <c r="F1105" s="140" t="s">
        <v>1321</v>
      </c>
    </row>
    <row r="1106" spans="1:6" ht="30">
      <c r="A1106" s="138">
        <v>611</v>
      </c>
      <c r="B1106" s="139">
        <v>45338</v>
      </c>
      <c r="C1106" s="140" t="s">
        <v>22</v>
      </c>
      <c r="D1106" s="140" t="s">
        <v>822</v>
      </c>
      <c r="E1106" s="141">
        <v>0.55833333333333335</v>
      </c>
      <c r="F1106" s="140" t="s">
        <v>1321</v>
      </c>
    </row>
    <row r="1107" spans="1:6" ht="30">
      <c r="A1107" s="138">
        <v>856</v>
      </c>
      <c r="B1107" s="139">
        <v>45338</v>
      </c>
      <c r="C1107" s="140" t="s">
        <v>22</v>
      </c>
      <c r="D1107" s="140" t="s">
        <v>435</v>
      </c>
      <c r="E1107" s="141">
        <v>0.55972222222222223</v>
      </c>
      <c r="F1107" s="140" t="s">
        <v>1321</v>
      </c>
    </row>
    <row r="1108" spans="1:6" ht="30">
      <c r="A1108" s="138">
        <v>613</v>
      </c>
      <c r="B1108" s="139">
        <v>45338</v>
      </c>
      <c r="C1108" s="140" t="s">
        <v>22</v>
      </c>
      <c r="D1108" s="140" t="s">
        <v>822</v>
      </c>
      <c r="E1108" s="141">
        <v>0.56111111111111112</v>
      </c>
      <c r="F1108" s="140" t="s">
        <v>1321</v>
      </c>
    </row>
    <row r="1109" spans="1:6">
      <c r="A1109" s="138">
        <v>4</v>
      </c>
      <c r="B1109" s="139">
        <v>45338</v>
      </c>
      <c r="C1109" s="140" t="s">
        <v>22</v>
      </c>
      <c r="D1109" s="140" t="s">
        <v>23</v>
      </c>
      <c r="E1109" s="141">
        <v>0.56180555555555556</v>
      </c>
      <c r="F1109" s="140" t="s">
        <v>1321</v>
      </c>
    </row>
    <row r="1110" spans="1:6" ht="30">
      <c r="A1110" s="138">
        <v>859</v>
      </c>
      <c r="B1110" s="139">
        <v>45338</v>
      </c>
      <c r="C1110" s="140" t="s">
        <v>22</v>
      </c>
      <c r="D1110" s="140" t="s">
        <v>435</v>
      </c>
      <c r="E1110" s="141">
        <v>0.56388888888888888</v>
      </c>
      <c r="F1110" s="140" t="s">
        <v>1322</v>
      </c>
    </row>
    <row r="1111" spans="1:6" ht="30">
      <c r="A1111" s="138">
        <v>323</v>
      </c>
      <c r="B1111" s="139">
        <v>45338</v>
      </c>
      <c r="C1111" s="140" t="s">
        <v>22</v>
      </c>
      <c r="D1111" s="140" t="s">
        <v>447</v>
      </c>
      <c r="E1111" s="141">
        <v>0.56388888888888888</v>
      </c>
      <c r="F1111" s="140" t="s">
        <v>1322</v>
      </c>
    </row>
    <row r="1112" spans="1:6" ht="30">
      <c r="A1112" s="138">
        <v>444</v>
      </c>
      <c r="B1112" s="139">
        <v>45338</v>
      </c>
      <c r="C1112" s="140" t="s">
        <v>22</v>
      </c>
      <c r="D1112" s="140" t="s">
        <v>607</v>
      </c>
      <c r="E1112" s="141">
        <v>0.56458333333333333</v>
      </c>
      <c r="F1112" s="140" t="s">
        <v>1322</v>
      </c>
    </row>
    <row r="1113" spans="1:6" ht="30">
      <c r="A1113" s="138">
        <v>418</v>
      </c>
      <c r="B1113" s="139">
        <v>45338</v>
      </c>
      <c r="C1113" s="140" t="s">
        <v>22</v>
      </c>
      <c r="D1113" s="140" t="s">
        <v>607</v>
      </c>
      <c r="E1113" s="141">
        <v>0.56597222222222221</v>
      </c>
      <c r="F1113" s="140" t="s">
        <v>1322</v>
      </c>
    </row>
    <row r="1114" spans="1:6" ht="30">
      <c r="A1114" s="138">
        <v>329</v>
      </c>
      <c r="B1114" s="139">
        <v>45338</v>
      </c>
      <c r="C1114" s="140" t="s">
        <v>22</v>
      </c>
      <c r="D1114" s="140" t="s">
        <v>447</v>
      </c>
      <c r="E1114" s="141">
        <v>0.56597222222222221</v>
      </c>
      <c r="F1114" s="140" t="s">
        <v>1322</v>
      </c>
    </row>
    <row r="1115" spans="1:6" ht="30">
      <c r="A1115" s="138">
        <v>338</v>
      </c>
      <c r="B1115" s="139">
        <v>45338</v>
      </c>
      <c r="C1115" s="140" t="s">
        <v>22</v>
      </c>
      <c r="D1115" s="140" t="s">
        <v>447</v>
      </c>
      <c r="E1115" s="141">
        <v>0.56597222222222221</v>
      </c>
      <c r="F1115" s="140" t="s">
        <v>1322</v>
      </c>
    </row>
    <row r="1116" spans="1:6" ht="30">
      <c r="A1116" s="138">
        <v>868</v>
      </c>
      <c r="B1116" s="139">
        <v>45338</v>
      </c>
      <c r="C1116" s="140" t="s">
        <v>22</v>
      </c>
      <c r="D1116" s="140" t="s">
        <v>435</v>
      </c>
      <c r="E1116" s="141">
        <v>0.56736111111111109</v>
      </c>
      <c r="F1116" s="140" t="s">
        <v>1322</v>
      </c>
    </row>
    <row r="1117" spans="1:6" ht="30">
      <c r="A1117" s="138">
        <v>342</v>
      </c>
      <c r="B1117" s="139">
        <v>45338</v>
      </c>
      <c r="C1117" s="140" t="s">
        <v>22</v>
      </c>
      <c r="D1117" s="140" t="s">
        <v>447</v>
      </c>
      <c r="E1117" s="141">
        <v>0.56805555555555554</v>
      </c>
      <c r="F1117" s="140" t="s">
        <v>1322</v>
      </c>
    </row>
    <row r="1118" spans="1:6" ht="30">
      <c r="A1118" s="138">
        <v>870</v>
      </c>
      <c r="B1118" s="139">
        <v>45338</v>
      </c>
      <c r="C1118" s="140" t="s">
        <v>22</v>
      </c>
      <c r="D1118" s="140" t="s">
        <v>435</v>
      </c>
      <c r="E1118" s="141">
        <v>0.56874999999999998</v>
      </c>
      <c r="F1118" s="140" t="s">
        <v>1322</v>
      </c>
    </row>
    <row r="1119" spans="1:6" ht="30">
      <c r="A1119" s="138">
        <v>732</v>
      </c>
      <c r="B1119" s="139">
        <v>45338</v>
      </c>
      <c r="C1119" s="140" t="s">
        <v>22</v>
      </c>
      <c r="D1119" s="140" t="s">
        <v>873</v>
      </c>
      <c r="E1119" s="141">
        <v>0.56944444444444442</v>
      </c>
      <c r="F1119" s="140" t="s">
        <v>1322</v>
      </c>
    </row>
    <row r="1120" spans="1:6" ht="30">
      <c r="A1120" s="138">
        <v>440</v>
      </c>
      <c r="B1120" s="139">
        <v>45338</v>
      </c>
      <c r="C1120" s="140" t="s">
        <v>22</v>
      </c>
      <c r="D1120" s="140" t="s">
        <v>607</v>
      </c>
      <c r="E1120" s="141">
        <v>0.57013888888888886</v>
      </c>
      <c r="F1120" s="140" t="s">
        <v>1322</v>
      </c>
    </row>
    <row r="1121" spans="1:6" ht="30">
      <c r="A1121" s="138">
        <v>218</v>
      </c>
      <c r="B1121" s="139">
        <v>45338</v>
      </c>
      <c r="C1121" s="140" t="s">
        <v>22</v>
      </c>
      <c r="D1121" s="140" t="s">
        <v>246</v>
      </c>
      <c r="E1121" s="141">
        <v>0.5708333333333333</v>
      </c>
      <c r="F1121" s="140" t="s">
        <v>1322</v>
      </c>
    </row>
    <row r="1122" spans="1:6" ht="30">
      <c r="A1122" s="138">
        <v>737</v>
      </c>
      <c r="B1122" s="139">
        <v>45338</v>
      </c>
      <c r="C1122" s="140" t="s">
        <v>22</v>
      </c>
      <c r="D1122" s="140" t="s">
        <v>873</v>
      </c>
      <c r="E1122" s="141">
        <v>0.57152777777777775</v>
      </c>
      <c r="F1122" s="140" t="s">
        <v>1322</v>
      </c>
    </row>
    <row r="1123" spans="1:6" ht="30">
      <c r="A1123" s="138">
        <v>231</v>
      </c>
      <c r="B1123" s="139">
        <v>45338</v>
      </c>
      <c r="C1123" s="140" t="s">
        <v>22</v>
      </c>
      <c r="D1123" s="140" t="s">
        <v>246</v>
      </c>
      <c r="E1123" s="141">
        <v>0.57152777777777775</v>
      </c>
      <c r="F1123" s="140" t="s">
        <v>1322</v>
      </c>
    </row>
    <row r="1124" spans="1:6" ht="30">
      <c r="A1124" s="138">
        <v>310</v>
      </c>
      <c r="B1124" s="139">
        <v>45338</v>
      </c>
      <c r="C1124" s="140" t="s">
        <v>22</v>
      </c>
      <c r="D1124" s="140" t="s">
        <v>447</v>
      </c>
      <c r="E1124" s="141">
        <v>0.57152777777777775</v>
      </c>
      <c r="F1124" s="140" t="s">
        <v>1322</v>
      </c>
    </row>
    <row r="1125" spans="1:6" ht="30">
      <c r="A1125" s="138">
        <v>225</v>
      </c>
      <c r="B1125" s="139">
        <v>45338</v>
      </c>
      <c r="C1125" s="140" t="s">
        <v>22</v>
      </c>
      <c r="D1125" s="140" t="s">
        <v>246</v>
      </c>
      <c r="E1125" s="141">
        <v>0.57152777777777775</v>
      </c>
      <c r="F1125" s="140" t="s">
        <v>1322</v>
      </c>
    </row>
    <row r="1126" spans="1:6" ht="30">
      <c r="A1126" s="138">
        <v>445</v>
      </c>
      <c r="B1126" s="139">
        <v>45338</v>
      </c>
      <c r="C1126" s="140" t="s">
        <v>22</v>
      </c>
      <c r="D1126" s="140" t="s">
        <v>607</v>
      </c>
      <c r="E1126" s="141">
        <v>0.57152777777777775</v>
      </c>
      <c r="F1126" s="140" t="s">
        <v>1321</v>
      </c>
    </row>
    <row r="1127" spans="1:6" ht="30">
      <c r="A1127" s="138">
        <v>739</v>
      </c>
      <c r="B1127" s="139">
        <v>45338</v>
      </c>
      <c r="C1127" s="140" t="s">
        <v>22</v>
      </c>
      <c r="D1127" s="140" t="s">
        <v>873</v>
      </c>
      <c r="E1127" s="141">
        <v>0.57152777777777775</v>
      </c>
      <c r="F1127" s="140" t="s">
        <v>1321</v>
      </c>
    </row>
    <row r="1128" spans="1:6" ht="30">
      <c r="A1128" s="138">
        <v>740</v>
      </c>
      <c r="B1128" s="139">
        <v>45338</v>
      </c>
      <c r="C1128" s="140" t="s">
        <v>22</v>
      </c>
      <c r="D1128" s="140" t="s">
        <v>873</v>
      </c>
      <c r="E1128" s="141">
        <v>0.57152777777777775</v>
      </c>
      <c r="F1128" s="140" t="s">
        <v>1322</v>
      </c>
    </row>
    <row r="1129" spans="1:6" ht="30">
      <c r="A1129" s="138">
        <v>873</v>
      </c>
      <c r="B1129" s="139">
        <v>45338</v>
      </c>
      <c r="C1129" s="140" t="s">
        <v>22</v>
      </c>
      <c r="D1129" s="140" t="s">
        <v>435</v>
      </c>
      <c r="E1129" s="141">
        <v>0.57152777777777775</v>
      </c>
      <c r="F1129" s="140" t="s">
        <v>1322</v>
      </c>
    </row>
    <row r="1130" spans="1:6" ht="30">
      <c r="A1130" s="138">
        <v>219</v>
      </c>
      <c r="B1130" s="139">
        <v>45338</v>
      </c>
      <c r="C1130" s="140" t="s">
        <v>22</v>
      </c>
      <c r="D1130" s="140" t="s">
        <v>246</v>
      </c>
      <c r="E1130" s="141">
        <v>0.57222222222222219</v>
      </c>
      <c r="F1130" s="140" t="s">
        <v>1321</v>
      </c>
    </row>
    <row r="1131" spans="1:6" ht="30">
      <c r="A1131" s="138">
        <v>450</v>
      </c>
      <c r="B1131" s="139">
        <v>45338</v>
      </c>
      <c r="C1131" s="140" t="s">
        <v>22</v>
      </c>
      <c r="D1131" s="140" t="s">
        <v>607</v>
      </c>
      <c r="E1131" s="141">
        <v>0.57222222222222219</v>
      </c>
      <c r="F1131" s="140" t="s">
        <v>1322</v>
      </c>
    </row>
    <row r="1132" spans="1:6" ht="30">
      <c r="A1132" s="138">
        <v>853</v>
      </c>
      <c r="B1132" s="139">
        <v>45338</v>
      </c>
      <c r="C1132" s="140" t="s">
        <v>22</v>
      </c>
      <c r="D1132" s="140" t="s">
        <v>435</v>
      </c>
      <c r="E1132" s="141">
        <v>0.57222222222222219</v>
      </c>
      <c r="F1132" s="140" t="s">
        <v>1321</v>
      </c>
    </row>
    <row r="1133" spans="1:6" ht="30">
      <c r="A1133" s="138">
        <v>735</v>
      </c>
      <c r="B1133" s="139">
        <v>45338</v>
      </c>
      <c r="C1133" s="140" t="s">
        <v>22</v>
      </c>
      <c r="D1133" s="140" t="s">
        <v>873</v>
      </c>
      <c r="E1133" s="141">
        <v>0.57222222222222219</v>
      </c>
      <c r="F1133" s="140" t="s">
        <v>1322</v>
      </c>
    </row>
    <row r="1134" spans="1:6" ht="30">
      <c r="A1134" s="138">
        <v>721</v>
      </c>
      <c r="B1134" s="139">
        <v>45338</v>
      </c>
      <c r="C1134" s="140" t="s">
        <v>22</v>
      </c>
      <c r="D1134" s="140" t="s">
        <v>873</v>
      </c>
      <c r="E1134" s="141">
        <v>0.57222222222222219</v>
      </c>
      <c r="F1134" s="140" t="s">
        <v>1322</v>
      </c>
    </row>
    <row r="1135" spans="1:6" ht="30">
      <c r="A1135" s="138">
        <v>251</v>
      </c>
      <c r="B1135" s="139">
        <v>45338</v>
      </c>
      <c r="C1135" s="140" t="s">
        <v>22</v>
      </c>
      <c r="D1135" s="140" t="s">
        <v>246</v>
      </c>
      <c r="E1135" s="141">
        <v>0.57291666666666663</v>
      </c>
      <c r="F1135" s="140" t="s">
        <v>1322</v>
      </c>
    </row>
    <row r="1136" spans="1:6" ht="30">
      <c r="A1136" s="138">
        <v>318</v>
      </c>
      <c r="B1136" s="139">
        <v>45338</v>
      </c>
      <c r="C1136" s="140" t="s">
        <v>22</v>
      </c>
      <c r="D1136" s="140" t="s">
        <v>447</v>
      </c>
      <c r="E1136" s="141">
        <v>0.57361111111111107</v>
      </c>
      <c r="F1136" s="140" t="s">
        <v>1322</v>
      </c>
    </row>
    <row r="1137" spans="1:6" ht="30">
      <c r="A1137" s="138">
        <v>337</v>
      </c>
      <c r="B1137" s="139">
        <v>45338</v>
      </c>
      <c r="C1137" s="140" t="s">
        <v>22</v>
      </c>
      <c r="D1137" s="140" t="s">
        <v>447</v>
      </c>
      <c r="E1137" s="141">
        <v>0.57361111111111107</v>
      </c>
      <c r="F1137" s="140" t="s">
        <v>1322</v>
      </c>
    </row>
    <row r="1138" spans="1:6" ht="30">
      <c r="A1138" s="138">
        <v>325</v>
      </c>
      <c r="B1138" s="139">
        <v>45338</v>
      </c>
      <c r="C1138" s="140" t="s">
        <v>22</v>
      </c>
      <c r="D1138" s="140" t="s">
        <v>447</v>
      </c>
      <c r="E1138" s="141">
        <v>0.57361111111111107</v>
      </c>
      <c r="F1138" s="140" t="s">
        <v>1322</v>
      </c>
    </row>
    <row r="1139" spans="1:6" ht="30">
      <c r="A1139" s="138">
        <v>229</v>
      </c>
      <c r="B1139" s="139">
        <v>45338</v>
      </c>
      <c r="C1139" s="140" t="s">
        <v>22</v>
      </c>
      <c r="D1139" s="140" t="s">
        <v>246</v>
      </c>
      <c r="E1139" s="141">
        <v>0.57430555555555551</v>
      </c>
      <c r="F1139" s="140" t="s">
        <v>1322</v>
      </c>
    </row>
    <row r="1140" spans="1:6" ht="30">
      <c r="A1140" s="138">
        <v>139</v>
      </c>
      <c r="B1140" s="139">
        <v>45338</v>
      </c>
      <c r="C1140" s="140" t="s">
        <v>22</v>
      </c>
      <c r="D1140" s="140" t="s">
        <v>89</v>
      </c>
      <c r="E1140" s="141">
        <v>0.58402777777777781</v>
      </c>
      <c r="F1140" s="140" t="s">
        <v>1322</v>
      </c>
    </row>
    <row r="1141" spans="1:6" ht="30">
      <c r="A1141" s="138">
        <v>350</v>
      </c>
      <c r="B1141" s="139">
        <v>45338</v>
      </c>
      <c r="C1141" s="140" t="s">
        <v>22</v>
      </c>
      <c r="D1141" s="140" t="s">
        <v>447</v>
      </c>
      <c r="E1141" s="141">
        <v>0.58402777777777781</v>
      </c>
      <c r="F1141" s="140" t="s">
        <v>1322</v>
      </c>
    </row>
    <row r="1142" spans="1:6" ht="30">
      <c r="A1142" s="138">
        <v>348</v>
      </c>
      <c r="B1142" s="139">
        <v>45338</v>
      </c>
      <c r="C1142" s="140" t="s">
        <v>22</v>
      </c>
      <c r="D1142" s="140" t="s">
        <v>447</v>
      </c>
      <c r="E1142" s="141">
        <v>0.58958333333333335</v>
      </c>
      <c r="F1142" s="140" t="s">
        <v>1322</v>
      </c>
    </row>
    <row r="1143" spans="1:6" ht="30">
      <c r="A1143" s="138">
        <v>130</v>
      </c>
      <c r="B1143" s="139">
        <v>45338</v>
      </c>
      <c r="C1143" s="140" t="s">
        <v>22</v>
      </c>
      <c r="D1143" s="140" t="s">
        <v>89</v>
      </c>
      <c r="E1143" s="141">
        <v>0.58958333333333335</v>
      </c>
      <c r="F1143" s="140" t="s">
        <v>1322</v>
      </c>
    </row>
    <row r="1144" spans="1:6" ht="30">
      <c r="A1144" s="138">
        <v>833</v>
      </c>
      <c r="B1144" s="139">
        <v>45338</v>
      </c>
      <c r="C1144" s="140" t="s">
        <v>22</v>
      </c>
      <c r="D1144" s="140" t="s">
        <v>435</v>
      </c>
      <c r="E1144" s="141">
        <v>0.58958333333333335</v>
      </c>
      <c r="F1144" s="140" t="s">
        <v>1322</v>
      </c>
    </row>
    <row r="1145" spans="1:6" ht="30">
      <c r="A1145" s="138">
        <v>334</v>
      </c>
      <c r="B1145" s="139">
        <v>45338</v>
      </c>
      <c r="C1145" s="140" t="s">
        <v>22</v>
      </c>
      <c r="D1145" s="140" t="s">
        <v>447</v>
      </c>
      <c r="E1145" s="141">
        <v>0.59166666666666667</v>
      </c>
      <c r="F1145" s="140" t="s">
        <v>1322</v>
      </c>
    </row>
    <row r="1146" spans="1:6" ht="30">
      <c r="A1146" s="138">
        <v>836</v>
      </c>
      <c r="B1146" s="139">
        <v>45338</v>
      </c>
      <c r="C1146" s="140" t="s">
        <v>22</v>
      </c>
      <c r="D1146" s="140" t="s">
        <v>435</v>
      </c>
      <c r="E1146" s="141">
        <v>0.59236111111111112</v>
      </c>
      <c r="F1146" s="140" t="s">
        <v>1322</v>
      </c>
    </row>
    <row r="1147" spans="1:6">
      <c r="A1147" s="138">
        <v>304</v>
      </c>
      <c r="B1147" s="139">
        <v>45338</v>
      </c>
      <c r="C1147" s="140" t="s">
        <v>22</v>
      </c>
      <c r="D1147" s="140" t="s">
        <v>23</v>
      </c>
      <c r="E1147" s="141">
        <v>0.60277777777777775</v>
      </c>
      <c r="F1147" s="140" t="s">
        <v>1322</v>
      </c>
    </row>
    <row r="1148" spans="1:6" ht="30">
      <c r="A1148" s="138">
        <v>352</v>
      </c>
      <c r="B1148" s="139">
        <v>45338</v>
      </c>
      <c r="C1148" s="140" t="s">
        <v>22</v>
      </c>
      <c r="D1148" s="140" t="s">
        <v>447</v>
      </c>
      <c r="E1148" s="141">
        <v>0.60416666666666663</v>
      </c>
      <c r="F1148" s="140" t="s">
        <v>1322</v>
      </c>
    </row>
    <row r="1149" spans="1:6">
      <c r="A1149" s="138">
        <v>803</v>
      </c>
      <c r="B1149" s="139">
        <v>45338</v>
      </c>
      <c r="C1149" s="140" t="s">
        <v>22</v>
      </c>
      <c r="D1149" s="140" t="s">
        <v>23</v>
      </c>
      <c r="E1149" s="141">
        <v>0.60555555555555551</v>
      </c>
      <c r="F1149" s="140" t="s">
        <v>1322</v>
      </c>
    </row>
    <row r="1150" spans="1:6">
      <c r="A1150" s="138">
        <v>603</v>
      </c>
      <c r="B1150" s="139">
        <v>45338</v>
      </c>
      <c r="C1150" s="140" t="s">
        <v>22</v>
      </c>
      <c r="D1150" s="140" t="s">
        <v>23</v>
      </c>
      <c r="E1150" s="141">
        <v>0.60624999999999996</v>
      </c>
      <c r="F1150" s="140" t="s">
        <v>1321</v>
      </c>
    </row>
    <row r="1151" spans="1:6">
      <c r="A1151" s="138">
        <v>1</v>
      </c>
      <c r="B1151" s="139">
        <v>45345</v>
      </c>
      <c r="C1151" s="140" t="s">
        <v>22</v>
      </c>
      <c r="D1151" s="140" t="s">
        <v>23</v>
      </c>
      <c r="E1151" s="141">
        <v>0.54166666666666663</v>
      </c>
      <c r="F1151" s="140" t="s">
        <v>1321</v>
      </c>
    </row>
    <row r="1152" spans="1:6" ht="30">
      <c r="A1152" s="138">
        <v>129</v>
      </c>
      <c r="B1152" s="139">
        <v>45345</v>
      </c>
      <c r="C1152" s="140" t="s">
        <v>22</v>
      </c>
      <c r="D1152" s="140" t="s">
        <v>89</v>
      </c>
      <c r="E1152" s="141">
        <v>0.54236111111111107</v>
      </c>
      <c r="F1152" s="140" t="s">
        <v>1321</v>
      </c>
    </row>
    <row r="1153" spans="1:6" ht="30">
      <c r="A1153" s="138">
        <v>417</v>
      </c>
      <c r="B1153" s="139">
        <v>45345</v>
      </c>
      <c r="C1153" s="140" t="s">
        <v>22</v>
      </c>
      <c r="D1153" s="140" t="s">
        <v>607</v>
      </c>
      <c r="E1153" s="141">
        <v>0.54236111111111107</v>
      </c>
      <c r="F1153" s="140" t="s">
        <v>1321</v>
      </c>
    </row>
    <row r="1154" spans="1:6" ht="30">
      <c r="A1154" s="138">
        <v>742</v>
      </c>
      <c r="B1154" s="139">
        <v>45345</v>
      </c>
      <c r="C1154" s="140" t="s">
        <v>22</v>
      </c>
      <c r="D1154" s="140" t="s">
        <v>873</v>
      </c>
      <c r="E1154" s="141">
        <v>0.54236111111111107</v>
      </c>
      <c r="F1154" s="140" t="s">
        <v>1321</v>
      </c>
    </row>
    <row r="1155" spans="1:6">
      <c r="A1155" s="138">
        <v>102</v>
      </c>
      <c r="B1155" s="139">
        <v>45345</v>
      </c>
      <c r="C1155" s="140" t="s">
        <v>22</v>
      </c>
      <c r="D1155" s="140" t="s">
        <v>23</v>
      </c>
      <c r="E1155" s="141">
        <v>0.54236111111111107</v>
      </c>
      <c r="F1155" s="140" t="s">
        <v>1321</v>
      </c>
    </row>
    <row r="1156" spans="1:6" ht="30">
      <c r="A1156" s="138">
        <v>719</v>
      </c>
      <c r="B1156" s="139">
        <v>45345</v>
      </c>
      <c r="C1156" s="140" t="s">
        <v>22</v>
      </c>
      <c r="D1156" s="140" t="s">
        <v>873</v>
      </c>
      <c r="E1156" s="141">
        <v>0.54236111111111107</v>
      </c>
      <c r="F1156" s="140" t="s">
        <v>1321</v>
      </c>
    </row>
    <row r="1157" spans="1:6" ht="30">
      <c r="A1157" s="138">
        <v>450</v>
      </c>
      <c r="B1157" s="139">
        <v>45345</v>
      </c>
      <c r="C1157" s="140" t="s">
        <v>22</v>
      </c>
      <c r="D1157" s="140" t="s">
        <v>607</v>
      </c>
      <c r="E1157" s="141">
        <v>0.54305555555555551</v>
      </c>
      <c r="F1157" s="140" t="s">
        <v>1321</v>
      </c>
    </row>
    <row r="1158" spans="1:6">
      <c r="A1158" s="138">
        <v>3</v>
      </c>
      <c r="B1158" s="139">
        <v>45345</v>
      </c>
      <c r="C1158" s="140" t="s">
        <v>22</v>
      </c>
      <c r="D1158" s="140" t="s">
        <v>23</v>
      </c>
      <c r="E1158" s="141">
        <v>0.54305555555555551</v>
      </c>
      <c r="F1158" s="140" t="s">
        <v>1321</v>
      </c>
    </row>
    <row r="1159" spans="1:6" ht="30">
      <c r="A1159" s="138">
        <v>123</v>
      </c>
      <c r="B1159" s="139">
        <v>45345</v>
      </c>
      <c r="C1159" s="140" t="s">
        <v>22</v>
      </c>
      <c r="D1159" s="140" t="s">
        <v>89</v>
      </c>
      <c r="E1159" s="141">
        <v>0.54305555555555551</v>
      </c>
      <c r="F1159" s="140" t="s">
        <v>1321</v>
      </c>
    </row>
    <row r="1160" spans="1:6" ht="30">
      <c r="A1160" s="138">
        <v>435</v>
      </c>
      <c r="B1160" s="139">
        <v>45345</v>
      </c>
      <c r="C1160" s="140" t="s">
        <v>22</v>
      </c>
      <c r="D1160" s="140" t="s">
        <v>607</v>
      </c>
      <c r="E1160" s="141">
        <v>0.54305555555555551</v>
      </c>
      <c r="F1160" s="140" t="s">
        <v>1321</v>
      </c>
    </row>
    <row r="1161" spans="1:6">
      <c r="A1161" s="138">
        <v>403</v>
      </c>
      <c r="B1161" s="139">
        <v>45345</v>
      </c>
      <c r="C1161" s="140" t="s">
        <v>22</v>
      </c>
      <c r="D1161" s="140" t="s">
        <v>23</v>
      </c>
      <c r="E1161" s="141">
        <v>0.5444444444444444</v>
      </c>
      <c r="F1161" s="140" t="s">
        <v>1321</v>
      </c>
    </row>
    <row r="1162" spans="1:6">
      <c r="A1162" s="138">
        <v>503</v>
      </c>
      <c r="B1162" s="139">
        <v>45345</v>
      </c>
      <c r="C1162" s="140" t="s">
        <v>22</v>
      </c>
      <c r="D1162" s="140" t="s">
        <v>23</v>
      </c>
      <c r="E1162" s="141">
        <v>0.5444444444444444</v>
      </c>
      <c r="F1162" s="140" t="s">
        <v>1321</v>
      </c>
    </row>
    <row r="1163" spans="1:6">
      <c r="A1163" s="138">
        <v>203</v>
      </c>
      <c r="B1163" s="139">
        <v>45345</v>
      </c>
      <c r="C1163" s="140" t="s">
        <v>22</v>
      </c>
      <c r="D1163" s="140" t="s">
        <v>23</v>
      </c>
      <c r="E1163" s="141">
        <v>0.5444444444444444</v>
      </c>
      <c r="F1163" s="140" t="s">
        <v>1321</v>
      </c>
    </row>
    <row r="1164" spans="1:6" ht="30">
      <c r="A1164" s="138">
        <v>856</v>
      </c>
      <c r="B1164" s="139">
        <v>45345</v>
      </c>
      <c r="C1164" s="140" t="s">
        <v>22</v>
      </c>
      <c r="D1164" s="140" t="s">
        <v>435</v>
      </c>
      <c r="E1164" s="141">
        <v>0.54583333333333328</v>
      </c>
      <c r="F1164" s="140" t="s">
        <v>1321</v>
      </c>
    </row>
    <row r="1165" spans="1:6" ht="30">
      <c r="A1165" s="138">
        <v>745</v>
      </c>
      <c r="B1165" s="139">
        <v>45345</v>
      </c>
      <c r="C1165" s="140" t="s">
        <v>22</v>
      </c>
      <c r="D1165" s="140" t="s">
        <v>873</v>
      </c>
      <c r="E1165" s="141">
        <v>0.55069444444444449</v>
      </c>
      <c r="F1165" s="140" t="s">
        <v>1321</v>
      </c>
    </row>
    <row r="1166" spans="1:6" ht="30">
      <c r="A1166" s="138">
        <v>247</v>
      </c>
      <c r="B1166" s="139">
        <v>45345</v>
      </c>
      <c r="C1166" s="140" t="s">
        <v>22</v>
      </c>
      <c r="D1166" s="140" t="s">
        <v>246</v>
      </c>
      <c r="E1166" s="141">
        <v>0.55486111111111114</v>
      </c>
      <c r="F1166" s="140" t="s">
        <v>1321</v>
      </c>
    </row>
    <row r="1167" spans="1:6" ht="30">
      <c r="A1167" s="138">
        <v>444</v>
      </c>
      <c r="B1167" s="139">
        <v>45345</v>
      </c>
      <c r="C1167" s="140" t="s">
        <v>22</v>
      </c>
      <c r="D1167" s="140" t="s">
        <v>607</v>
      </c>
      <c r="E1167" s="141">
        <v>0.55694444444444446</v>
      </c>
      <c r="F1167" s="140" t="s">
        <v>1321</v>
      </c>
    </row>
    <row r="1168" spans="1:6">
      <c r="A1168" s="138">
        <v>803</v>
      </c>
      <c r="B1168" s="139">
        <v>45345</v>
      </c>
      <c r="C1168" s="140" t="s">
        <v>22</v>
      </c>
      <c r="D1168" s="140" t="s">
        <v>23</v>
      </c>
      <c r="E1168" s="141">
        <v>0.55833333333333335</v>
      </c>
      <c r="F1168" s="140" t="s">
        <v>1321</v>
      </c>
    </row>
    <row r="1169" spans="1:6" ht="30">
      <c r="A1169" s="138">
        <v>141</v>
      </c>
      <c r="B1169" s="139">
        <v>45345</v>
      </c>
      <c r="C1169" s="140" t="s">
        <v>22</v>
      </c>
      <c r="D1169" s="140" t="s">
        <v>89</v>
      </c>
      <c r="E1169" s="141">
        <v>0.56111111111111112</v>
      </c>
      <c r="F1169" s="140" t="s">
        <v>1321</v>
      </c>
    </row>
    <row r="1170" spans="1:6" ht="30">
      <c r="A1170" s="138">
        <v>738</v>
      </c>
      <c r="B1170" s="139">
        <v>45345</v>
      </c>
      <c r="C1170" s="140" t="s">
        <v>22</v>
      </c>
      <c r="D1170" s="140" t="s">
        <v>873</v>
      </c>
      <c r="E1170" s="141">
        <v>0.5625</v>
      </c>
      <c r="F1170" s="140" t="s">
        <v>1321</v>
      </c>
    </row>
    <row r="1171" spans="1:6" ht="30">
      <c r="A1171" s="138">
        <v>717</v>
      </c>
      <c r="B1171" s="139">
        <v>45345</v>
      </c>
      <c r="C1171" s="140" t="s">
        <v>22</v>
      </c>
      <c r="D1171" s="140" t="s">
        <v>873</v>
      </c>
      <c r="E1171" s="141">
        <v>0.5625</v>
      </c>
      <c r="F1171" s="140" t="s">
        <v>1321</v>
      </c>
    </row>
    <row r="1172" spans="1:6">
      <c r="A1172" s="138">
        <v>303</v>
      </c>
      <c r="B1172" s="139">
        <v>45345</v>
      </c>
      <c r="C1172" s="140" t="s">
        <v>22</v>
      </c>
      <c r="D1172" s="140" t="s">
        <v>23</v>
      </c>
      <c r="E1172" s="141">
        <v>0.56319444444444444</v>
      </c>
      <c r="F1172" s="140" t="s">
        <v>1322</v>
      </c>
    </row>
    <row r="1173" spans="1:6">
      <c r="A1173" s="138">
        <v>202</v>
      </c>
      <c r="B1173" s="139">
        <v>45345</v>
      </c>
      <c r="C1173" s="140" t="s">
        <v>22</v>
      </c>
      <c r="D1173" s="140" t="s">
        <v>23</v>
      </c>
      <c r="E1173" s="141">
        <v>0.56388888888888888</v>
      </c>
      <c r="F1173" s="140" t="s">
        <v>1322</v>
      </c>
    </row>
    <row r="1174" spans="1:6" ht="30">
      <c r="A1174" s="138">
        <v>613</v>
      </c>
      <c r="B1174" s="139">
        <v>45345</v>
      </c>
      <c r="C1174" s="140" t="s">
        <v>22</v>
      </c>
      <c r="D1174" s="140" t="s">
        <v>822</v>
      </c>
      <c r="E1174" s="141">
        <v>0.56458333333333333</v>
      </c>
      <c r="F1174" s="140" t="s">
        <v>1322</v>
      </c>
    </row>
    <row r="1175" spans="1:6" ht="30">
      <c r="A1175" s="138">
        <v>612</v>
      </c>
      <c r="B1175" s="139">
        <v>45345</v>
      </c>
      <c r="C1175" s="140" t="s">
        <v>22</v>
      </c>
      <c r="D1175" s="140" t="s">
        <v>822</v>
      </c>
      <c r="E1175" s="141">
        <v>0.56527777777777777</v>
      </c>
      <c r="F1175" s="140" t="s">
        <v>1322</v>
      </c>
    </row>
    <row r="1176" spans="1:6" ht="30">
      <c r="A1176" s="138">
        <v>445</v>
      </c>
      <c r="B1176" s="139">
        <v>45345</v>
      </c>
      <c r="C1176" s="140" t="s">
        <v>22</v>
      </c>
      <c r="D1176" s="140" t="s">
        <v>607</v>
      </c>
      <c r="E1176" s="141">
        <v>0.56527777777777777</v>
      </c>
      <c r="F1176" s="140" t="s">
        <v>1322</v>
      </c>
    </row>
    <row r="1177" spans="1:6" ht="30">
      <c r="A1177" s="138">
        <v>611</v>
      </c>
      <c r="B1177" s="139">
        <v>45345</v>
      </c>
      <c r="C1177" s="140" t="s">
        <v>22</v>
      </c>
      <c r="D1177" s="140" t="s">
        <v>822</v>
      </c>
      <c r="E1177" s="141">
        <v>0.56597222222222221</v>
      </c>
      <c r="F1177" s="140" t="s">
        <v>1322</v>
      </c>
    </row>
    <row r="1178" spans="1:6" ht="30">
      <c r="A1178" s="138">
        <v>616</v>
      </c>
      <c r="B1178" s="139">
        <v>45345</v>
      </c>
      <c r="C1178" s="140" t="s">
        <v>22</v>
      </c>
      <c r="D1178" s="140" t="s">
        <v>822</v>
      </c>
      <c r="E1178" s="141">
        <v>0.56597222222222221</v>
      </c>
      <c r="F1178" s="140" t="s">
        <v>1322</v>
      </c>
    </row>
    <row r="1179" spans="1:6" ht="30">
      <c r="A1179" s="138">
        <v>218</v>
      </c>
      <c r="B1179" s="139">
        <v>45345</v>
      </c>
      <c r="C1179" s="140" t="s">
        <v>22</v>
      </c>
      <c r="D1179" s="140" t="s">
        <v>246</v>
      </c>
      <c r="E1179" s="141">
        <v>0.56597222222222221</v>
      </c>
      <c r="F1179" s="140" t="s">
        <v>1322</v>
      </c>
    </row>
    <row r="1180" spans="1:6" ht="30">
      <c r="A1180" s="138">
        <v>737</v>
      </c>
      <c r="B1180" s="139">
        <v>45345</v>
      </c>
      <c r="C1180" s="140" t="s">
        <v>22</v>
      </c>
      <c r="D1180" s="140" t="s">
        <v>873</v>
      </c>
      <c r="E1180" s="141">
        <v>0.56666666666666665</v>
      </c>
      <c r="F1180" s="140" t="s">
        <v>1322</v>
      </c>
    </row>
    <row r="1181" spans="1:6" ht="30">
      <c r="A1181" s="138">
        <v>519</v>
      </c>
      <c r="B1181" s="139">
        <v>45345</v>
      </c>
      <c r="C1181" s="140" t="s">
        <v>22</v>
      </c>
      <c r="D1181" s="140" t="s">
        <v>762</v>
      </c>
      <c r="E1181" s="141">
        <v>0.56666666666666665</v>
      </c>
      <c r="F1181" s="140" t="s">
        <v>1322</v>
      </c>
    </row>
    <row r="1182" spans="1:6" ht="30">
      <c r="A1182" s="138">
        <v>621</v>
      </c>
      <c r="B1182" s="139">
        <v>45345</v>
      </c>
      <c r="C1182" s="140" t="s">
        <v>22</v>
      </c>
      <c r="D1182" s="140" t="s">
        <v>822</v>
      </c>
      <c r="E1182" s="141">
        <v>0.56666666666666665</v>
      </c>
      <c r="F1182" s="140" t="s">
        <v>1322</v>
      </c>
    </row>
    <row r="1183" spans="1:6" ht="30">
      <c r="A1183" s="138">
        <v>219</v>
      </c>
      <c r="B1183" s="139">
        <v>45345</v>
      </c>
      <c r="C1183" s="140" t="s">
        <v>22</v>
      </c>
      <c r="D1183" s="140" t="s">
        <v>246</v>
      </c>
      <c r="E1183" s="141">
        <v>0.56736111111111109</v>
      </c>
      <c r="F1183" s="140" t="s">
        <v>1322</v>
      </c>
    </row>
    <row r="1184" spans="1:6" ht="30">
      <c r="A1184" s="138">
        <v>740</v>
      </c>
      <c r="B1184" s="139">
        <v>45345</v>
      </c>
      <c r="C1184" s="140" t="s">
        <v>22</v>
      </c>
      <c r="D1184" s="140" t="s">
        <v>873</v>
      </c>
      <c r="E1184" s="141">
        <v>0.56805555555555554</v>
      </c>
      <c r="F1184" s="140" t="s">
        <v>1322</v>
      </c>
    </row>
    <row r="1185" spans="1:6" ht="30">
      <c r="A1185" s="138">
        <v>330</v>
      </c>
      <c r="B1185" s="139">
        <v>45345</v>
      </c>
      <c r="C1185" s="140" t="s">
        <v>22</v>
      </c>
      <c r="D1185" s="140" t="s">
        <v>447</v>
      </c>
      <c r="E1185" s="141">
        <v>0.56874999999999998</v>
      </c>
      <c r="F1185" s="140" t="s">
        <v>1322</v>
      </c>
    </row>
    <row r="1186" spans="1:6" ht="30">
      <c r="A1186" s="138">
        <v>710</v>
      </c>
      <c r="B1186" s="139">
        <v>45345</v>
      </c>
      <c r="C1186" s="140" t="s">
        <v>22</v>
      </c>
      <c r="D1186" s="140" t="s">
        <v>873</v>
      </c>
      <c r="E1186" s="141">
        <v>0.56874999999999998</v>
      </c>
      <c r="F1186" s="140" t="s">
        <v>1322</v>
      </c>
    </row>
    <row r="1187" spans="1:6">
      <c r="A1187" s="138">
        <v>204</v>
      </c>
      <c r="B1187" s="139">
        <v>45345</v>
      </c>
      <c r="C1187" s="140" t="s">
        <v>22</v>
      </c>
      <c r="D1187" s="140" t="s">
        <v>23</v>
      </c>
      <c r="E1187" s="141">
        <v>0.56944444444444442</v>
      </c>
      <c r="F1187" s="140" t="s">
        <v>1322</v>
      </c>
    </row>
    <row r="1188" spans="1:6" ht="30">
      <c r="A1188" s="138">
        <v>137</v>
      </c>
      <c r="B1188" s="139">
        <v>45345</v>
      </c>
      <c r="C1188" s="140" t="s">
        <v>22</v>
      </c>
      <c r="D1188" s="140" t="s">
        <v>89</v>
      </c>
      <c r="E1188" s="141">
        <v>0.56944444444444442</v>
      </c>
      <c r="F1188" s="140" t="s">
        <v>1322</v>
      </c>
    </row>
    <row r="1189" spans="1:6" ht="30">
      <c r="A1189" s="138">
        <v>325</v>
      </c>
      <c r="B1189" s="139">
        <v>45345</v>
      </c>
      <c r="C1189" s="140" t="s">
        <v>22</v>
      </c>
      <c r="D1189" s="140" t="s">
        <v>447</v>
      </c>
      <c r="E1189" s="141">
        <v>0.57013888888888886</v>
      </c>
      <c r="F1189" s="140" t="s">
        <v>1322</v>
      </c>
    </row>
    <row r="1190" spans="1:6" ht="30">
      <c r="A1190" s="138">
        <v>891</v>
      </c>
      <c r="B1190" s="139">
        <v>45345</v>
      </c>
      <c r="C1190" s="140" t="s">
        <v>22</v>
      </c>
      <c r="D1190" s="140" t="s">
        <v>435</v>
      </c>
      <c r="E1190" s="141">
        <v>0.57013888888888886</v>
      </c>
      <c r="F1190" s="140" t="s">
        <v>1322</v>
      </c>
    </row>
    <row r="1191" spans="1:6" ht="30">
      <c r="A1191" s="138">
        <v>880</v>
      </c>
      <c r="B1191" s="139">
        <v>45345</v>
      </c>
      <c r="C1191" s="140" t="s">
        <v>22</v>
      </c>
      <c r="D1191" s="140" t="s">
        <v>435</v>
      </c>
      <c r="E1191" s="141">
        <v>0.57013888888888886</v>
      </c>
      <c r="F1191" s="140" t="s">
        <v>1322</v>
      </c>
    </row>
    <row r="1192" spans="1:6" ht="30">
      <c r="A1192" s="138">
        <v>251</v>
      </c>
      <c r="B1192" s="139">
        <v>45345</v>
      </c>
      <c r="C1192" s="140" t="s">
        <v>22</v>
      </c>
      <c r="D1192" s="140" t="s">
        <v>246</v>
      </c>
      <c r="E1192" s="141">
        <v>0.57013888888888886</v>
      </c>
      <c r="F1192" s="140" t="s">
        <v>1322</v>
      </c>
    </row>
    <row r="1193" spans="1:6" ht="30">
      <c r="A1193" s="138">
        <v>346</v>
      </c>
      <c r="B1193" s="139">
        <v>45345</v>
      </c>
      <c r="C1193" s="140" t="s">
        <v>22</v>
      </c>
      <c r="D1193" s="140" t="s">
        <v>447</v>
      </c>
      <c r="E1193" s="141">
        <v>0.57013888888888886</v>
      </c>
      <c r="F1193" s="140" t="s">
        <v>1322</v>
      </c>
    </row>
    <row r="1194" spans="1:6" ht="30">
      <c r="A1194" s="138">
        <v>337</v>
      </c>
      <c r="B1194" s="139">
        <v>45345</v>
      </c>
      <c r="C1194" s="140" t="s">
        <v>22</v>
      </c>
      <c r="D1194" s="140" t="s">
        <v>447</v>
      </c>
      <c r="E1194" s="141">
        <v>0.57013888888888886</v>
      </c>
      <c r="F1194" s="140" t="s">
        <v>1322</v>
      </c>
    </row>
    <row r="1195" spans="1:6" ht="30">
      <c r="A1195" s="138">
        <v>140</v>
      </c>
      <c r="B1195" s="139">
        <v>45345</v>
      </c>
      <c r="C1195" s="140" t="s">
        <v>22</v>
      </c>
      <c r="D1195" s="140" t="s">
        <v>89</v>
      </c>
      <c r="E1195" s="141">
        <v>0.5708333333333333</v>
      </c>
      <c r="F1195" s="140" t="s">
        <v>1322</v>
      </c>
    </row>
    <row r="1196" spans="1:6" ht="30">
      <c r="A1196" s="138">
        <v>425</v>
      </c>
      <c r="B1196" s="139">
        <v>45345</v>
      </c>
      <c r="C1196" s="140" t="s">
        <v>22</v>
      </c>
      <c r="D1196" s="140" t="s">
        <v>607</v>
      </c>
      <c r="E1196" s="141">
        <v>0.5708333333333333</v>
      </c>
      <c r="F1196" s="140" t="s">
        <v>1322</v>
      </c>
    </row>
    <row r="1197" spans="1:6" ht="30">
      <c r="A1197" s="138">
        <v>870</v>
      </c>
      <c r="B1197" s="139">
        <v>45345</v>
      </c>
      <c r="C1197" s="140" t="s">
        <v>22</v>
      </c>
      <c r="D1197" s="140" t="s">
        <v>435</v>
      </c>
      <c r="E1197" s="141">
        <v>0.5708333333333333</v>
      </c>
      <c r="F1197" s="140" t="s">
        <v>1322</v>
      </c>
    </row>
    <row r="1198" spans="1:6" ht="30">
      <c r="A1198" s="138">
        <v>224</v>
      </c>
      <c r="B1198" s="139">
        <v>45345</v>
      </c>
      <c r="C1198" s="140" t="s">
        <v>22</v>
      </c>
      <c r="D1198" s="140" t="s">
        <v>246</v>
      </c>
      <c r="E1198" s="141">
        <v>0.57152777777777775</v>
      </c>
      <c r="F1198" s="140" t="s">
        <v>1322</v>
      </c>
    </row>
    <row r="1199" spans="1:6" ht="30">
      <c r="A1199" s="138">
        <v>214</v>
      </c>
      <c r="B1199" s="139">
        <v>45345</v>
      </c>
      <c r="C1199" s="140" t="s">
        <v>22</v>
      </c>
      <c r="D1199" s="140" t="s">
        <v>246</v>
      </c>
      <c r="E1199" s="141">
        <v>0.57291666666666663</v>
      </c>
      <c r="F1199" s="140" t="s">
        <v>1322</v>
      </c>
    </row>
    <row r="1200" spans="1:6" ht="30">
      <c r="A1200" s="138">
        <v>310</v>
      </c>
      <c r="B1200" s="139">
        <v>45345</v>
      </c>
      <c r="C1200" s="140" t="s">
        <v>22</v>
      </c>
      <c r="D1200" s="140" t="s">
        <v>447</v>
      </c>
      <c r="E1200" s="141">
        <v>0.57291666666666663</v>
      </c>
      <c r="F1200" s="140" t="s">
        <v>1322</v>
      </c>
    </row>
    <row r="1201" spans="1:6" ht="30">
      <c r="A1201" s="138">
        <v>120</v>
      </c>
      <c r="B1201" s="139">
        <v>45345</v>
      </c>
      <c r="C1201" s="140" t="s">
        <v>22</v>
      </c>
      <c r="D1201" s="140" t="s">
        <v>89</v>
      </c>
      <c r="E1201" s="141">
        <v>0.57291666666666663</v>
      </c>
      <c r="F1201" s="140" t="s">
        <v>1322</v>
      </c>
    </row>
    <row r="1202" spans="1:6" ht="30">
      <c r="A1202" s="138">
        <v>440</v>
      </c>
      <c r="B1202" s="139">
        <v>45345</v>
      </c>
      <c r="C1202" s="140" t="s">
        <v>22</v>
      </c>
      <c r="D1202" s="140" t="s">
        <v>607</v>
      </c>
      <c r="E1202" s="141">
        <v>0.57361111111111107</v>
      </c>
      <c r="F1202" s="140" t="s">
        <v>1322</v>
      </c>
    </row>
    <row r="1203" spans="1:6" ht="30">
      <c r="A1203" s="138">
        <v>225</v>
      </c>
      <c r="B1203" s="139">
        <v>45345</v>
      </c>
      <c r="C1203" s="140" t="s">
        <v>22</v>
      </c>
      <c r="D1203" s="140" t="s">
        <v>246</v>
      </c>
      <c r="E1203" s="141">
        <v>0.57361111111111107</v>
      </c>
      <c r="F1203" s="140" t="s">
        <v>1322</v>
      </c>
    </row>
    <row r="1204" spans="1:6" ht="30">
      <c r="A1204" s="138">
        <v>746</v>
      </c>
      <c r="B1204" s="139">
        <v>45345</v>
      </c>
      <c r="C1204" s="140" t="s">
        <v>22</v>
      </c>
      <c r="D1204" s="140" t="s">
        <v>873</v>
      </c>
      <c r="E1204" s="141">
        <v>0.57361111111111107</v>
      </c>
      <c r="F1204" s="140" t="s">
        <v>1322</v>
      </c>
    </row>
    <row r="1205" spans="1:6" ht="30">
      <c r="A1205" s="138">
        <v>610</v>
      </c>
      <c r="B1205" s="139">
        <v>45345</v>
      </c>
      <c r="C1205" s="140" t="s">
        <v>22</v>
      </c>
      <c r="D1205" s="140" t="s">
        <v>822</v>
      </c>
      <c r="E1205" s="141">
        <v>0.57361111111111107</v>
      </c>
      <c r="F1205" s="140" t="s">
        <v>1322</v>
      </c>
    </row>
    <row r="1206" spans="1:6" ht="30">
      <c r="A1206" s="138">
        <v>336</v>
      </c>
      <c r="B1206" s="139">
        <v>45345</v>
      </c>
      <c r="C1206" s="140" t="s">
        <v>22</v>
      </c>
      <c r="D1206" s="140" t="s">
        <v>447</v>
      </c>
      <c r="E1206" s="141">
        <v>0.57430555555555551</v>
      </c>
      <c r="F1206" s="140" t="s">
        <v>1322</v>
      </c>
    </row>
    <row r="1207" spans="1:6" ht="30">
      <c r="A1207" s="138">
        <v>876</v>
      </c>
      <c r="B1207" s="139">
        <v>45345</v>
      </c>
      <c r="C1207" s="140" t="s">
        <v>22</v>
      </c>
      <c r="D1207" s="140" t="s">
        <v>435</v>
      </c>
      <c r="E1207" s="141">
        <v>0.57499999999999996</v>
      </c>
      <c r="F1207" s="140" t="s">
        <v>1322</v>
      </c>
    </row>
    <row r="1208" spans="1:6" ht="30">
      <c r="A1208" s="138">
        <v>227</v>
      </c>
      <c r="B1208" s="139">
        <v>45345</v>
      </c>
      <c r="C1208" s="140" t="s">
        <v>22</v>
      </c>
      <c r="D1208" s="140" t="s">
        <v>246</v>
      </c>
      <c r="E1208" s="141">
        <v>0.5756944444444444</v>
      </c>
      <c r="F1208" s="140" t="s">
        <v>1322</v>
      </c>
    </row>
    <row r="1209" spans="1:6" ht="30">
      <c r="A1209" s="138">
        <v>873</v>
      </c>
      <c r="B1209" s="139">
        <v>45345</v>
      </c>
      <c r="C1209" s="140" t="s">
        <v>22</v>
      </c>
      <c r="D1209" s="140" t="s">
        <v>435</v>
      </c>
      <c r="E1209" s="141">
        <v>0.57916666666666672</v>
      </c>
      <c r="F1209" s="140" t="s">
        <v>1322</v>
      </c>
    </row>
    <row r="1210" spans="1:6" ht="30">
      <c r="A1210" s="138">
        <v>418</v>
      </c>
      <c r="B1210" s="139">
        <v>45345</v>
      </c>
      <c r="C1210" s="140" t="s">
        <v>22</v>
      </c>
      <c r="D1210" s="140" t="s">
        <v>607</v>
      </c>
      <c r="E1210" s="141">
        <v>0.5805555555555556</v>
      </c>
      <c r="F1210" s="140" t="s">
        <v>1322</v>
      </c>
    </row>
    <row r="1211" spans="1:6" ht="30">
      <c r="A1211" s="138">
        <v>312</v>
      </c>
      <c r="B1211" s="139">
        <v>45345</v>
      </c>
      <c r="C1211" s="140" t="s">
        <v>22</v>
      </c>
      <c r="D1211" s="140" t="s">
        <v>447</v>
      </c>
      <c r="E1211" s="141">
        <v>0.58125000000000004</v>
      </c>
      <c r="F1211" s="140" t="s">
        <v>1322</v>
      </c>
    </row>
    <row r="1212" spans="1:6" ht="30">
      <c r="A1212" s="138">
        <v>525</v>
      </c>
      <c r="B1212" s="139">
        <v>45345</v>
      </c>
      <c r="C1212" s="140" t="s">
        <v>22</v>
      </c>
      <c r="D1212" s="140" t="s">
        <v>762</v>
      </c>
      <c r="E1212" s="141">
        <v>0.58125000000000004</v>
      </c>
      <c r="F1212" s="140" t="s">
        <v>1322</v>
      </c>
    </row>
    <row r="1213" spans="1:6" ht="30">
      <c r="A1213" s="138">
        <v>879</v>
      </c>
      <c r="B1213" s="139">
        <v>45345</v>
      </c>
      <c r="C1213" s="140" t="s">
        <v>22</v>
      </c>
      <c r="D1213" s="140" t="s">
        <v>435</v>
      </c>
      <c r="E1213" s="141">
        <v>0.58125000000000004</v>
      </c>
      <c r="F1213" s="140" t="s">
        <v>1322</v>
      </c>
    </row>
    <row r="1214" spans="1:6">
      <c r="A1214" s="138">
        <v>702</v>
      </c>
      <c r="B1214" s="139">
        <v>45345</v>
      </c>
      <c r="C1214" s="140" t="s">
        <v>22</v>
      </c>
      <c r="D1214" s="140" t="s">
        <v>23</v>
      </c>
      <c r="E1214" s="141">
        <v>0.58125000000000004</v>
      </c>
      <c r="F1214" s="140" t="s">
        <v>1322</v>
      </c>
    </row>
    <row r="1215" spans="1:6">
      <c r="A1215" s="138">
        <v>802</v>
      </c>
      <c r="B1215" s="139">
        <v>45345</v>
      </c>
      <c r="C1215" s="140" t="s">
        <v>22</v>
      </c>
      <c r="D1215" s="140" t="s">
        <v>23</v>
      </c>
      <c r="E1215" s="141">
        <v>0.58194444444444449</v>
      </c>
      <c r="F1215" s="140" t="s">
        <v>1322</v>
      </c>
    </row>
    <row r="1216" spans="1:6" ht="30">
      <c r="A1216" s="138">
        <v>234</v>
      </c>
      <c r="B1216" s="139">
        <v>45345</v>
      </c>
      <c r="C1216" s="140" t="s">
        <v>22</v>
      </c>
      <c r="D1216" s="140" t="s">
        <v>246</v>
      </c>
      <c r="E1216" s="141">
        <v>0.58263888888888893</v>
      </c>
      <c r="F1216" s="140" t="s">
        <v>1322</v>
      </c>
    </row>
    <row r="1217" spans="1:6" ht="30">
      <c r="A1217" s="138">
        <v>348</v>
      </c>
      <c r="B1217" s="139">
        <v>45345</v>
      </c>
      <c r="C1217" s="140" t="s">
        <v>22</v>
      </c>
      <c r="D1217" s="140" t="s">
        <v>447</v>
      </c>
      <c r="E1217" s="141">
        <v>0.58680555555555558</v>
      </c>
      <c r="F1217" s="140" t="s">
        <v>1322</v>
      </c>
    </row>
    <row r="1218" spans="1:6">
      <c r="A1218" s="138">
        <v>304</v>
      </c>
      <c r="B1218" s="139">
        <v>45345</v>
      </c>
      <c r="C1218" s="140" t="s">
        <v>22</v>
      </c>
      <c r="D1218" s="140" t="s">
        <v>23</v>
      </c>
      <c r="E1218" s="141">
        <v>0.58680555555555558</v>
      </c>
      <c r="F1218" s="140" t="s">
        <v>1322</v>
      </c>
    </row>
    <row r="1219" spans="1:6" ht="30">
      <c r="A1219" s="138">
        <v>836</v>
      </c>
      <c r="B1219" s="139">
        <v>45345</v>
      </c>
      <c r="C1219" s="140" t="s">
        <v>22</v>
      </c>
      <c r="D1219" s="140" t="s">
        <v>435</v>
      </c>
      <c r="E1219" s="141">
        <v>0.58750000000000002</v>
      </c>
      <c r="F1219" s="140" t="s">
        <v>1322</v>
      </c>
    </row>
    <row r="1220" spans="1:6" ht="30">
      <c r="A1220" s="138">
        <v>139</v>
      </c>
      <c r="B1220" s="139">
        <v>45345</v>
      </c>
      <c r="C1220" s="140" t="s">
        <v>22</v>
      </c>
      <c r="D1220" s="140" t="s">
        <v>89</v>
      </c>
      <c r="E1220" s="141">
        <v>0.58888888888888891</v>
      </c>
      <c r="F1220" s="140" t="s">
        <v>1322</v>
      </c>
    </row>
    <row r="1221" spans="1:6" ht="30">
      <c r="A1221" s="138">
        <v>427</v>
      </c>
      <c r="B1221" s="139">
        <v>45345</v>
      </c>
      <c r="C1221" s="140" t="s">
        <v>22</v>
      </c>
      <c r="D1221" s="140" t="s">
        <v>607</v>
      </c>
      <c r="E1221" s="141">
        <v>0.58958333333333335</v>
      </c>
      <c r="F1221" s="140" t="s">
        <v>1322</v>
      </c>
    </row>
    <row r="1222" spans="1:6" ht="30">
      <c r="A1222" s="138">
        <v>620</v>
      </c>
      <c r="B1222" s="139">
        <v>45345</v>
      </c>
      <c r="C1222" s="140" t="s">
        <v>22</v>
      </c>
      <c r="D1222" s="140" t="s">
        <v>822</v>
      </c>
      <c r="E1222" s="141">
        <v>0.59027777777777779</v>
      </c>
      <c r="F1222" s="140" t="s">
        <v>1322</v>
      </c>
    </row>
    <row r="1223" spans="1:6" ht="30">
      <c r="A1223" s="138">
        <v>817</v>
      </c>
      <c r="B1223" s="139">
        <v>45345</v>
      </c>
      <c r="C1223" s="140" t="s">
        <v>22</v>
      </c>
      <c r="D1223" s="140" t="s">
        <v>435</v>
      </c>
      <c r="E1223" s="141">
        <v>0.59652777777777777</v>
      </c>
      <c r="F1223" s="140" t="s">
        <v>1322</v>
      </c>
    </row>
    <row r="1224" spans="1:6" ht="30">
      <c r="A1224" s="138">
        <v>842</v>
      </c>
      <c r="B1224" s="139">
        <v>45345</v>
      </c>
      <c r="C1224" s="140" t="s">
        <v>22</v>
      </c>
      <c r="D1224" s="140" t="s">
        <v>435</v>
      </c>
      <c r="E1224" s="141">
        <v>0.6069444444444444</v>
      </c>
      <c r="F1224" s="140" t="s">
        <v>1322</v>
      </c>
    </row>
    <row r="1225" spans="1:6" ht="30">
      <c r="A1225" s="138">
        <v>352</v>
      </c>
      <c r="B1225" s="139">
        <v>45345</v>
      </c>
      <c r="C1225" s="140" t="s">
        <v>22</v>
      </c>
      <c r="D1225" s="140" t="s">
        <v>447</v>
      </c>
      <c r="E1225" s="141">
        <v>0.60833333333333328</v>
      </c>
      <c r="F1225" s="140" t="s">
        <v>1322</v>
      </c>
    </row>
    <row r="1226" spans="1:6">
      <c r="A1226" s="138">
        <v>3</v>
      </c>
      <c r="B1226" s="139">
        <v>45352</v>
      </c>
      <c r="C1226" s="140" t="s">
        <v>22</v>
      </c>
      <c r="D1226" s="140" t="s">
        <v>23</v>
      </c>
      <c r="E1226" s="141">
        <v>0.54236111111111107</v>
      </c>
      <c r="F1226" s="140" t="s">
        <v>1321</v>
      </c>
    </row>
    <row r="1227" spans="1:6">
      <c r="A1227" s="138">
        <v>103</v>
      </c>
      <c r="B1227" s="139">
        <v>45352</v>
      </c>
      <c r="C1227" s="140" t="s">
        <v>22</v>
      </c>
      <c r="D1227" s="140" t="s">
        <v>23</v>
      </c>
      <c r="E1227" s="141">
        <v>0.54305555555555551</v>
      </c>
      <c r="F1227" s="140" t="s">
        <v>1321</v>
      </c>
    </row>
    <row r="1228" spans="1:6" ht="30">
      <c r="A1228" s="138">
        <v>247</v>
      </c>
      <c r="B1228" s="139">
        <v>45352</v>
      </c>
      <c r="C1228" s="140" t="s">
        <v>22</v>
      </c>
      <c r="D1228" s="140" t="s">
        <v>246</v>
      </c>
      <c r="E1228" s="141">
        <v>0.54305555555555551</v>
      </c>
      <c r="F1228" s="140" t="s">
        <v>1321</v>
      </c>
    </row>
    <row r="1229" spans="1:6">
      <c r="A1229" s="138">
        <v>502</v>
      </c>
      <c r="B1229" s="139">
        <v>45352</v>
      </c>
      <c r="C1229" s="140" t="s">
        <v>22</v>
      </c>
      <c r="D1229" s="140" t="s">
        <v>23</v>
      </c>
      <c r="E1229" s="141">
        <v>0.54374999999999996</v>
      </c>
      <c r="F1229" s="140" t="s">
        <v>1321</v>
      </c>
    </row>
    <row r="1230" spans="1:6">
      <c r="A1230" s="138">
        <v>703</v>
      </c>
      <c r="B1230" s="139">
        <v>45352</v>
      </c>
      <c r="C1230" s="140" t="s">
        <v>22</v>
      </c>
      <c r="D1230" s="140" t="s">
        <v>23</v>
      </c>
      <c r="E1230" s="141">
        <v>0.5444444444444444</v>
      </c>
      <c r="F1230" s="140" t="s">
        <v>1321</v>
      </c>
    </row>
    <row r="1231" spans="1:6" ht="30">
      <c r="A1231" s="138">
        <v>721</v>
      </c>
      <c r="B1231" s="139">
        <v>45352</v>
      </c>
      <c r="C1231" s="140" t="s">
        <v>22</v>
      </c>
      <c r="D1231" s="140" t="s">
        <v>873</v>
      </c>
      <c r="E1231" s="141">
        <v>0.54513888888888884</v>
      </c>
      <c r="F1231" s="140" t="s">
        <v>1321</v>
      </c>
    </row>
    <row r="1232" spans="1:6" ht="30">
      <c r="A1232" s="138">
        <v>745</v>
      </c>
      <c r="B1232" s="139">
        <v>45352</v>
      </c>
      <c r="C1232" s="140" t="s">
        <v>22</v>
      </c>
      <c r="D1232" s="140" t="s">
        <v>873</v>
      </c>
      <c r="E1232" s="141">
        <v>0.54513888888888884</v>
      </c>
      <c r="F1232" s="140" t="s">
        <v>1321</v>
      </c>
    </row>
    <row r="1233" spans="1:6" ht="30">
      <c r="A1233" s="138">
        <v>715</v>
      </c>
      <c r="B1233" s="139">
        <v>45352</v>
      </c>
      <c r="C1233" s="140" t="s">
        <v>22</v>
      </c>
      <c r="D1233" s="140" t="s">
        <v>873</v>
      </c>
      <c r="E1233" s="141">
        <v>0.54513888888888884</v>
      </c>
      <c r="F1233" s="140" t="s">
        <v>1321</v>
      </c>
    </row>
    <row r="1234" spans="1:6" ht="30">
      <c r="A1234" s="138">
        <v>451</v>
      </c>
      <c r="B1234" s="139">
        <v>45352</v>
      </c>
      <c r="C1234" s="140" t="s">
        <v>22</v>
      </c>
      <c r="D1234" s="140" t="s">
        <v>607</v>
      </c>
      <c r="E1234" s="141">
        <v>0.54513888888888884</v>
      </c>
      <c r="F1234" s="140" t="s">
        <v>1321</v>
      </c>
    </row>
    <row r="1235" spans="1:6" ht="30">
      <c r="A1235" s="138">
        <v>731</v>
      </c>
      <c r="B1235" s="139">
        <v>45352</v>
      </c>
      <c r="C1235" s="140" t="s">
        <v>22</v>
      </c>
      <c r="D1235" s="140" t="s">
        <v>873</v>
      </c>
      <c r="E1235" s="141">
        <v>0.54513888888888884</v>
      </c>
      <c r="F1235" s="140" t="s">
        <v>1321</v>
      </c>
    </row>
    <row r="1236" spans="1:6" ht="30">
      <c r="A1236" s="138">
        <v>740</v>
      </c>
      <c r="B1236" s="139">
        <v>45352</v>
      </c>
      <c r="C1236" s="140" t="s">
        <v>22</v>
      </c>
      <c r="D1236" s="140" t="s">
        <v>873</v>
      </c>
      <c r="E1236" s="141">
        <v>0.54791666666666672</v>
      </c>
      <c r="F1236" s="140" t="s">
        <v>1321</v>
      </c>
    </row>
    <row r="1237" spans="1:6" ht="30">
      <c r="A1237" s="138">
        <v>878</v>
      </c>
      <c r="B1237" s="139">
        <v>45352</v>
      </c>
      <c r="C1237" s="140" t="s">
        <v>22</v>
      </c>
      <c r="D1237" s="140" t="s">
        <v>762</v>
      </c>
      <c r="E1237" s="141">
        <v>0.54791666666666672</v>
      </c>
      <c r="F1237" s="140" t="s">
        <v>1321</v>
      </c>
    </row>
    <row r="1238" spans="1:6" ht="30">
      <c r="A1238" s="138">
        <v>873</v>
      </c>
      <c r="B1238" s="139">
        <v>45352</v>
      </c>
      <c r="C1238" s="140" t="s">
        <v>22</v>
      </c>
      <c r="D1238" s="140" t="s">
        <v>435</v>
      </c>
      <c r="E1238" s="141">
        <v>0.54791666666666672</v>
      </c>
      <c r="F1238" s="140" t="s">
        <v>1321</v>
      </c>
    </row>
    <row r="1239" spans="1:6" ht="30">
      <c r="A1239" s="138">
        <v>246</v>
      </c>
      <c r="B1239" s="139">
        <v>45352</v>
      </c>
      <c r="C1239" s="140" t="s">
        <v>22</v>
      </c>
      <c r="D1239" s="140" t="s">
        <v>246</v>
      </c>
      <c r="E1239" s="141">
        <v>0.5493055555555556</v>
      </c>
      <c r="F1239" s="140" t="s">
        <v>1321</v>
      </c>
    </row>
    <row r="1240" spans="1:6" ht="30">
      <c r="A1240" s="138">
        <v>866</v>
      </c>
      <c r="B1240" s="139">
        <v>45352</v>
      </c>
      <c r="C1240" s="140" t="s">
        <v>22</v>
      </c>
      <c r="D1240" s="140" t="s">
        <v>435</v>
      </c>
      <c r="E1240" s="141">
        <v>0.5493055555555556</v>
      </c>
      <c r="F1240" s="140" t="s">
        <v>1321</v>
      </c>
    </row>
    <row r="1241" spans="1:6" ht="30">
      <c r="A1241" s="138">
        <v>248</v>
      </c>
      <c r="B1241" s="139">
        <v>45352</v>
      </c>
      <c r="C1241" s="140" t="s">
        <v>22</v>
      </c>
      <c r="D1241" s="140" t="s">
        <v>246</v>
      </c>
      <c r="E1241" s="141">
        <v>0.5493055555555556</v>
      </c>
      <c r="F1241" s="140" t="s">
        <v>1321</v>
      </c>
    </row>
    <row r="1242" spans="1:6" ht="30">
      <c r="A1242" s="138">
        <v>719</v>
      </c>
      <c r="B1242" s="139">
        <v>45352</v>
      </c>
      <c r="C1242" s="140" t="s">
        <v>22</v>
      </c>
      <c r="D1242" s="140" t="s">
        <v>873</v>
      </c>
      <c r="E1242" s="141">
        <v>0.55138888888888893</v>
      </c>
      <c r="F1242" s="140" t="s">
        <v>1321</v>
      </c>
    </row>
    <row r="1243" spans="1:6">
      <c r="A1243" s="138">
        <v>304</v>
      </c>
      <c r="B1243" s="139">
        <v>45352</v>
      </c>
      <c r="C1243" s="140" t="s">
        <v>22</v>
      </c>
      <c r="D1243" s="140" t="s">
        <v>23</v>
      </c>
      <c r="E1243" s="141">
        <v>0.55208333333333337</v>
      </c>
      <c r="F1243" s="140" t="s">
        <v>1321</v>
      </c>
    </row>
    <row r="1244" spans="1:6" ht="30">
      <c r="A1244" s="138">
        <v>417</v>
      </c>
      <c r="B1244" s="139">
        <v>45352</v>
      </c>
      <c r="C1244" s="140" t="s">
        <v>22</v>
      </c>
      <c r="D1244" s="140" t="s">
        <v>607</v>
      </c>
      <c r="E1244" s="141">
        <v>0.5541666666666667</v>
      </c>
      <c r="F1244" s="140" t="s">
        <v>1321</v>
      </c>
    </row>
    <row r="1245" spans="1:6" ht="30">
      <c r="A1245" s="138">
        <v>737</v>
      </c>
      <c r="B1245" s="139">
        <v>45352</v>
      </c>
      <c r="C1245" s="140" t="s">
        <v>22</v>
      </c>
      <c r="D1245" s="140" t="s">
        <v>873</v>
      </c>
      <c r="E1245" s="141">
        <v>0.55555555555555558</v>
      </c>
      <c r="F1245" s="140" t="s">
        <v>1321</v>
      </c>
    </row>
    <row r="1246" spans="1:6" ht="30">
      <c r="A1246" s="138">
        <v>620</v>
      </c>
      <c r="B1246" s="139">
        <v>45352</v>
      </c>
      <c r="C1246" s="140" t="s">
        <v>22</v>
      </c>
      <c r="D1246" s="140" t="s">
        <v>822</v>
      </c>
      <c r="E1246" s="141">
        <v>0.55555555555555558</v>
      </c>
      <c r="F1246" s="140" t="s">
        <v>1321</v>
      </c>
    </row>
    <row r="1247" spans="1:6" ht="30">
      <c r="A1247" s="138">
        <v>617</v>
      </c>
      <c r="B1247" s="139">
        <v>45352</v>
      </c>
      <c r="C1247" s="140" t="s">
        <v>22</v>
      </c>
      <c r="D1247" s="140" t="s">
        <v>822</v>
      </c>
      <c r="E1247" s="141">
        <v>0.55555555555555558</v>
      </c>
      <c r="F1247" s="140" t="s">
        <v>1321</v>
      </c>
    </row>
    <row r="1248" spans="1:6" ht="30">
      <c r="A1248" s="138">
        <v>616</v>
      </c>
      <c r="B1248" s="139">
        <v>45352</v>
      </c>
      <c r="C1248" s="140" t="s">
        <v>22</v>
      </c>
      <c r="D1248" s="140" t="s">
        <v>822</v>
      </c>
      <c r="E1248" s="141">
        <v>0.55625000000000002</v>
      </c>
      <c r="F1248" s="140" t="s">
        <v>1321</v>
      </c>
    </row>
    <row r="1249" spans="1:6" ht="30">
      <c r="A1249" s="138">
        <v>612</v>
      </c>
      <c r="B1249" s="139">
        <v>45352</v>
      </c>
      <c r="C1249" s="140" t="s">
        <v>22</v>
      </c>
      <c r="D1249" s="140" t="s">
        <v>822</v>
      </c>
      <c r="E1249" s="141">
        <v>0.55625000000000002</v>
      </c>
      <c r="F1249" s="140" t="s">
        <v>1321</v>
      </c>
    </row>
    <row r="1250" spans="1:6" ht="30">
      <c r="A1250" s="138">
        <v>242</v>
      </c>
      <c r="B1250" s="139">
        <v>45352</v>
      </c>
      <c r="C1250" s="140" t="s">
        <v>22</v>
      </c>
      <c r="D1250" s="140" t="s">
        <v>246</v>
      </c>
      <c r="E1250" s="141">
        <v>0.55694444444444446</v>
      </c>
      <c r="F1250" s="140" t="s">
        <v>1321</v>
      </c>
    </row>
    <row r="1251" spans="1:6">
      <c r="A1251" s="138">
        <v>303</v>
      </c>
      <c r="B1251" s="139">
        <v>45352</v>
      </c>
      <c r="C1251" s="140" t="s">
        <v>22</v>
      </c>
      <c r="D1251" s="140" t="s">
        <v>23</v>
      </c>
      <c r="E1251" s="141">
        <v>0.55763888888888891</v>
      </c>
      <c r="F1251" s="140" t="s">
        <v>1321</v>
      </c>
    </row>
    <row r="1252" spans="1:6" ht="30">
      <c r="A1252" s="138">
        <v>856</v>
      </c>
      <c r="B1252" s="139">
        <v>45352</v>
      </c>
      <c r="C1252" s="140" t="s">
        <v>22</v>
      </c>
      <c r="D1252" s="140" t="s">
        <v>435</v>
      </c>
      <c r="E1252" s="141">
        <v>0.55833333333333335</v>
      </c>
      <c r="F1252" s="140" t="s">
        <v>1321</v>
      </c>
    </row>
    <row r="1253" spans="1:6" ht="30">
      <c r="A1253" s="138">
        <v>214</v>
      </c>
      <c r="B1253" s="139">
        <v>45352</v>
      </c>
      <c r="C1253" s="140" t="s">
        <v>22</v>
      </c>
      <c r="D1253" s="140" t="s">
        <v>246</v>
      </c>
      <c r="E1253" s="141">
        <v>0.55833333333333335</v>
      </c>
      <c r="F1253" s="140" t="s">
        <v>1321</v>
      </c>
    </row>
    <row r="1254" spans="1:6" ht="30">
      <c r="A1254" s="138">
        <v>533</v>
      </c>
      <c r="B1254" s="139">
        <v>45352</v>
      </c>
      <c r="C1254" s="140" t="s">
        <v>22</v>
      </c>
      <c r="D1254" s="140" t="s">
        <v>762</v>
      </c>
      <c r="E1254" s="141">
        <v>0.56180555555555556</v>
      </c>
      <c r="F1254" s="140" t="s">
        <v>1321</v>
      </c>
    </row>
    <row r="1255" spans="1:6" ht="30">
      <c r="A1255" s="138">
        <v>817</v>
      </c>
      <c r="B1255" s="139">
        <v>45352</v>
      </c>
      <c r="C1255" s="140" t="s">
        <v>22</v>
      </c>
      <c r="D1255" s="140" t="s">
        <v>435</v>
      </c>
      <c r="E1255" s="141">
        <v>0.56180555555555556</v>
      </c>
      <c r="F1255" s="140" t="s">
        <v>1321</v>
      </c>
    </row>
    <row r="1256" spans="1:6" ht="30">
      <c r="A1256" s="138">
        <v>139</v>
      </c>
      <c r="B1256" s="139">
        <v>45352</v>
      </c>
      <c r="C1256" s="140" t="s">
        <v>22</v>
      </c>
      <c r="D1256" s="140" t="s">
        <v>89</v>
      </c>
      <c r="E1256" s="141">
        <v>0.56180555555555556</v>
      </c>
      <c r="F1256" s="140" t="s">
        <v>1321</v>
      </c>
    </row>
    <row r="1257" spans="1:6" ht="30">
      <c r="A1257" s="138">
        <v>120</v>
      </c>
      <c r="B1257" s="139">
        <v>45352</v>
      </c>
      <c r="C1257" s="140" t="s">
        <v>22</v>
      </c>
      <c r="D1257" s="140" t="s">
        <v>89</v>
      </c>
      <c r="E1257" s="141">
        <v>0.56180555555555556</v>
      </c>
      <c r="F1257" s="140" t="s">
        <v>1321</v>
      </c>
    </row>
    <row r="1258" spans="1:6" ht="30">
      <c r="A1258" s="138">
        <v>338</v>
      </c>
      <c r="B1258" s="139">
        <v>45352</v>
      </c>
      <c r="C1258" s="140" t="s">
        <v>22</v>
      </c>
      <c r="D1258" s="140" t="s">
        <v>447</v>
      </c>
      <c r="E1258" s="141">
        <v>0.5625</v>
      </c>
      <c r="F1258" s="140" t="s">
        <v>1321</v>
      </c>
    </row>
    <row r="1259" spans="1:6" ht="30">
      <c r="A1259" s="138">
        <v>236</v>
      </c>
      <c r="B1259" s="139">
        <v>45352</v>
      </c>
      <c r="C1259" s="140" t="s">
        <v>22</v>
      </c>
      <c r="D1259" s="140" t="s">
        <v>246</v>
      </c>
      <c r="E1259" s="141">
        <v>0.56319444444444444</v>
      </c>
      <c r="F1259" s="140" t="s">
        <v>1322</v>
      </c>
    </row>
    <row r="1260" spans="1:6" ht="30">
      <c r="A1260" s="138">
        <v>444</v>
      </c>
      <c r="B1260" s="139">
        <v>45352</v>
      </c>
      <c r="C1260" s="140" t="s">
        <v>22</v>
      </c>
      <c r="D1260" s="140" t="s">
        <v>607</v>
      </c>
      <c r="E1260" s="141">
        <v>0.56388888888888888</v>
      </c>
      <c r="F1260" s="140" t="s">
        <v>1322</v>
      </c>
    </row>
    <row r="1261" spans="1:6" ht="30">
      <c r="A1261" s="138">
        <v>530</v>
      </c>
      <c r="B1261" s="139">
        <v>45352</v>
      </c>
      <c r="C1261" s="140" t="s">
        <v>22</v>
      </c>
      <c r="D1261" s="140" t="s">
        <v>762</v>
      </c>
      <c r="E1261" s="141">
        <v>0.56388888888888888</v>
      </c>
      <c r="F1261" s="140" t="s">
        <v>1322</v>
      </c>
    </row>
    <row r="1262" spans="1:6" ht="30">
      <c r="A1262" s="138">
        <v>891</v>
      </c>
      <c r="B1262" s="139">
        <v>45352</v>
      </c>
      <c r="C1262" s="140" t="s">
        <v>22</v>
      </c>
      <c r="D1262" s="140" t="s">
        <v>435</v>
      </c>
      <c r="E1262" s="141">
        <v>0.56458333333333333</v>
      </c>
      <c r="F1262" s="140" t="s">
        <v>1321</v>
      </c>
    </row>
    <row r="1263" spans="1:6" ht="30">
      <c r="A1263" s="138">
        <v>211</v>
      </c>
      <c r="B1263" s="139">
        <v>45352</v>
      </c>
      <c r="C1263" s="140" t="s">
        <v>22</v>
      </c>
      <c r="D1263" s="140" t="s">
        <v>246</v>
      </c>
      <c r="E1263" s="141">
        <v>0.56458333333333333</v>
      </c>
      <c r="F1263" s="140" t="s">
        <v>1322</v>
      </c>
    </row>
    <row r="1264" spans="1:6" ht="30">
      <c r="A1264" s="138">
        <v>742</v>
      </c>
      <c r="B1264" s="139">
        <v>45352</v>
      </c>
      <c r="C1264" s="140" t="s">
        <v>22</v>
      </c>
      <c r="D1264" s="140" t="s">
        <v>873</v>
      </c>
      <c r="E1264" s="141">
        <v>0.56527777777777777</v>
      </c>
      <c r="F1264" s="140" t="s">
        <v>1322</v>
      </c>
    </row>
    <row r="1265" spans="1:6" ht="30">
      <c r="A1265" s="138">
        <v>231</v>
      </c>
      <c r="B1265" s="139">
        <v>45352</v>
      </c>
      <c r="C1265" s="140" t="s">
        <v>22</v>
      </c>
      <c r="D1265" s="140" t="s">
        <v>246</v>
      </c>
      <c r="E1265" s="141">
        <v>0.56527777777777777</v>
      </c>
      <c r="F1265" s="140" t="s">
        <v>1322</v>
      </c>
    </row>
    <row r="1266" spans="1:6">
      <c r="A1266" s="138">
        <v>102</v>
      </c>
      <c r="B1266" s="139">
        <v>45352</v>
      </c>
      <c r="C1266" s="140" t="s">
        <v>22</v>
      </c>
      <c r="D1266" s="140" t="s">
        <v>23</v>
      </c>
      <c r="E1266" s="141">
        <v>0.56597222222222221</v>
      </c>
      <c r="F1266" s="140" t="s">
        <v>1322</v>
      </c>
    </row>
    <row r="1267" spans="1:6" ht="30">
      <c r="A1267" s="138">
        <v>443</v>
      </c>
      <c r="B1267" s="139">
        <v>45352</v>
      </c>
      <c r="C1267" s="140" t="s">
        <v>22</v>
      </c>
      <c r="D1267" s="140" t="s">
        <v>607</v>
      </c>
      <c r="E1267" s="141">
        <v>0.56597222222222221</v>
      </c>
      <c r="F1267" s="140" t="s">
        <v>1322</v>
      </c>
    </row>
    <row r="1268" spans="1:6">
      <c r="A1268" s="138">
        <v>402</v>
      </c>
      <c r="B1268" s="139">
        <v>45352</v>
      </c>
      <c r="C1268" s="140" t="s">
        <v>22</v>
      </c>
      <c r="D1268" s="140" t="s">
        <v>23</v>
      </c>
      <c r="E1268" s="141">
        <v>0.56597222222222221</v>
      </c>
      <c r="F1268" s="140" t="s">
        <v>1322</v>
      </c>
    </row>
    <row r="1269" spans="1:6" ht="30">
      <c r="A1269" s="138">
        <v>234</v>
      </c>
      <c r="B1269" s="139">
        <v>45352</v>
      </c>
      <c r="C1269" s="140" t="s">
        <v>22</v>
      </c>
      <c r="D1269" s="140" t="s">
        <v>246</v>
      </c>
      <c r="E1269" s="141">
        <v>0.56666666666666665</v>
      </c>
      <c r="F1269" s="140" t="s">
        <v>1322</v>
      </c>
    </row>
    <row r="1270" spans="1:6" ht="30">
      <c r="A1270" s="138">
        <v>310</v>
      </c>
      <c r="B1270" s="139">
        <v>45352</v>
      </c>
      <c r="C1270" s="140" t="s">
        <v>22</v>
      </c>
      <c r="D1270" s="140" t="s">
        <v>447</v>
      </c>
      <c r="E1270" s="141">
        <v>0.56736111111111109</v>
      </c>
      <c r="F1270" s="140" t="s">
        <v>1322</v>
      </c>
    </row>
    <row r="1271" spans="1:6" ht="30">
      <c r="A1271" s="138">
        <v>352</v>
      </c>
      <c r="B1271" s="139">
        <v>45352</v>
      </c>
      <c r="C1271" s="140" t="s">
        <v>22</v>
      </c>
      <c r="D1271" s="140" t="s">
        <v>447</v>
      </c>
      <c r="E1271" s="141">
        <v>0.56805555555555554</v>
      </c>
      <c r="F1271" s="140" t="s">
        <v>1322</v>
      </c>
    </row>
    <row r="1272" spans="1:6" ht="30">
      <c r="A1272" s="138">
        <v>337</v>
      </c>
      <c r="B1272" s="139">
        <v>45352</v>
      </c>
      <c r="C1272" s="140" t="s">
        <v>22</v>
      </c>
      <c r="D1272" s="140" t="s">
        <v>447</v>
      </c>
      <c r="E1272" s="141">
        <v>0.56874999999999998</v>
      </c>
      <c r="F1272" s="140" t="s">
        <v>1322</v>
      </c>
    </row>
    <row r="1273" spans="1:6" ht="30">
      <c r="A1273" s="138">
        <v>325</v>
      </c>
      <c r="B1273" s="139">
        <v>45352</v>
      </c>
      <c r="C1273" s="140" t="s">
        <v>22</v>
      </c>
      <c r="D1273" s="140" t="s">
        <v>447</v>
      </c>
      <c r="E1273" s="141">
        <v>0.56874999999999998</v>
      </c>
      <c r="F1273" s="140" t="s">
        <v>1322</v>
      </c>
    </row>
    <row r="1274" spans="1:6">
      <c r="A1274" s="138">
        <v>802</v>
      </c>
      <c r="B1274" s="139">
        <v>45352</v>
      </c>
      <c r="C1274" s="140" t="s">
        <v>22</v>
      </c>
      <c r="D1274" s="140" t="s">
        <v>23</v>
      </c>
      <c r="E1274" s="141">
        <v>0.5708333333333333</v>
      </c>
      <c r="F1274" s="140" t="s">
        <v>1322</v>
      </c>
    </row>
    <row r="1275" spans="1:6">
      <c r="A1275" s="138">
        <v>404</v>
      </c>
      <c r="B1275" s="139">
        <v>45352</v>
      </c>
      <c r="C1275" s="140" t="s">
        <v>22</v>
      </c>
      <c r="D1275" s="140" t="s">
        <v>23</v>
      </c>
      <c r="E1275" s="141">
        <v>0.57361111111111107</v>
      </c>
      <c r="F1275" s="140" t="s">
        <v>1322</v>
      </c>
    </row>
    <row r="1276" spans="1:6" ht="30">
      <c r="A1276" s="138">
        <v>418</v>
      </c>
      <c r="B1276" s="139">
        <v>45352</v>
      </c>
      <c r="C1276" s="140" t="s">
        <v>22</v>
      </c>
      <c r="D1276" s="140" t="s">
        <v>607</v>
      </c>
      <c r="E1276" s="141">
        <v>0.57708333333333328</v>
      </c>
      <c r="F1276" s="140" t="s">
        <v>1322</v>
      </c>
    </row>
    <row r="1277" spans="1:6" ht="30">
      <c r="A1277" s="138">
        <v>329</v>
      </c>
      <c r="B1277" s="139">
        <v>45352</v>
      </c>
      <c r="C1277" s="140" t="s">
        <v>22</v>
      </c>
      <c r="D1277" s="140" t="s">
        <v>447</v>
      </c>
      <c r="E1277" s="141">
        <v>0.57708333333333328</v>
      </c>
      <c r="F1277" s="140" t="s">
        <v>1322</v>
      </c>
    </row>
    <row r="1278" spans="1:6" ht="30">
      <c r="A1278" s="138">
        <v>342</v>
      </c>
      <c r="B1278" s="139">
        <v>45352</v>
      </c>
      <c r="C1278" s="140" t="s">
        <v>22</v>
      </c>
      <c r="D1278" s="140" t="s">
        <v>447</v>
      </c>
      <c r="E1278" s="141">
        <v>0.57708333333333328</v>
      </c>
      <c r="F1278" s="140" t="s">
        <v>1322</v>
      </c>
    </row>
    <row r="1279" spans="1:6" ht="30">
      <c r="A1279" s="138">
        <v>732</v>
      </c>
      <c r="B1279" s="139">
        <v>45352</v>
      </c>
      <c r="C1279" s="140" t="s">
        <v>22</v>
      </c>
      <c r="D1279" s="140" t="s">
        <v>873</v>
      </c>
      <c r="E1279" s="141">
        <v>0.57777777777777772</v>
      </c>
      <c r="F1279" s="140" t="s">
        <v>1322</v>
      </c>
    </row>
    <row r="1280" spans="1:6" ht="30">
      <c r="A1280" s="138">
        <v>218</v>
      </c>
      <c r="B1280" s="139">
        <v>45352</v>
      </c>
      <c r="C1280" s="140" t="s">
        <v>22</v>
      </c>
      <c r="D1280" s="140" t="s">
        <v>246</v>
      </c>
      <c r="E1280" s="141">
        <v>0.57847222222222228</v>
      </c>
      <c r="F1280" s="140" t="s">
        <v>1322</v>
      </c>
    </row>
    <row r="1281" spans="1:6" ht="30">
      <c r="A1281" s="138">
        <v>350</v>
      </c>
      <c r="B1281" s="139">
        <v>45352</v>
      </c>
      <c r="C1281" s="140" t="s">
        <v>22</v>
      </c>
      <c r="D1281" s="140" t="s">
        <v>447</v>
      </c>
      <c r="E1281" s="141">
        <v>0.57847222222222228</v>
      </c>
      <c r="F1281" s="140" t="s">
        <v>1322</v>
      </c>
    </row>
    <row r="1282" spans="1:6">
      <c r="A1282" s="138">
        <v>203</v>
      </c>
      <c r="B1282" s="139">
        <v>45352</v>
      </c>
      <c r="C1282" s="140" t="s">
        <v>22</v>
      </c>
      <c r="D1282" s="140" t="s">
        <v>23</v>
      </c>
      <c r="E1282" s="141">
        <v>0.59027777777777779</v>
      </c>
      <c r="F1282" s="140" t="s">
        <v>1322</v>
      </c>
    </row>
    <row r="1283" spans="1:6">
      <c r="A1283" s="138">
        <v>804</v>
      </c>
      <c r="B1283" s="139">
        <v>45352</v>
      </c>
      <c r="C1283" s="140" t="s">
        <v>22</v>
      </c>
      <c r="D1283" s="140" t="s">
        <v>23</v>
      </c>
      <c r="E1283" s="141">
        <v>0.59583333333333333</v>
      </c>
      <c r="F1283" s="140" t="s">
        <v>1322</v>
      </c>
    </row>
    <row r="1284" spans="1:6">
      <c r="A1284" s="138">
        <v>603</v>
      </c>
      <c r="B1284" s="139">
        <v>45352</v>
      </c>
      <c r="C1284" s="140" t="s">
        <v>22</v>
      </c>
      <c r="D1284" s="140" t="s">
        <v>23</v>
      </c>
      <c r="E1284" s="141">
        <v>0.59652777777777777</v>
      </c>
      <c r="F1284" s="140" t="s">
        <v>1321</v>
      </c>
    </row>
    <row r="1285" spans="1:6">
      <c r="A1285" s="138">
        <v>103</v>
      </c>
      <c r="B1285" s="139">
        <v>45359</v>
      </c>
      <c r="C1285" s="140" t="s">
        <v>22</v>
      </c>
      <c r="D1285" s="140" t="s">
        <v>23</v>
      </c>
      <c r="E1285" s="141">
        <v>0.49791666666666667</v>
      </c>
      <c r="F1285" s="140" t="s">
        <v>1321</v>
      </c>
    </row>
    <row r="1286" spans="1:6">
      <c r="A1286" s="138">
        <v>603</v>
      </c>
      <c r="B1286" s="139">
        <v>45359</v>
      </c>
      <c r="C1286" s="140" t="s">
        <v>22</v>
      </c>
      <c r="D1286" s="140" t="s">
        <v>23</v>
      </c>
      <c r="E1286" s="141">
        <v>0.49861111111111112</v>
      </c>
      <c r="F1286" s="140" t="s">
        <v>1321</v>
      </c>
    </row>
    <row r="1287" spans="1:6">
      <c r="A1287" s="138">
        <v>803</v>
      </c>
      <c r="B1287" s="139">
        <v>45359</v>
      </c>
      <c r="C1287" s="140" t="s">
        <v>22</v>
      </c>
      <c r="D1287" s="140" t="s">
        <v>23</v>
      </c>
      <c r="E1287" s="141">
        <v>0.49930555555555556</v>
      </c>
      <c r="F1287" s="140" t="s">
        <v>1321</v>
      </c>
    </row>
    <row r="1288" spans="1:6">
      <c r="A1288" s="138">
        <v>304</v>
      </c>
      <c r="B1288" s="139">
        <v>45359</v>
      </c>
      <c r="C1288" s="140" t="s">
        <v>22</v>
      </c>
      <c r="D1288" s="140" t="s">
        <v>23</v>
      </c>
      <c r="E1288" s="141">
        <v>0.5</v>
      </c>
      <c r="F1288" s="140" t="s">
        <v>1321</v>
      </c>
    </row>
    <row r="1289" spans="1:6" ht="30">
      <c r="A1289" s="138">
        <v>868</v>
      </c>
      <c r="B1289" s="139">
        <v>45359</v>
      </c>
      <c r="C1289" s="140" t="s">
        <v>22</v>
      </c>
      <c r="D1289" s="140" t="s">
        <v>435</v>
      </c>
      <c r="E1289" s="141">
        <v>0.50069444444444444</v>
      </c>
      <c r="F1289" s="140" t="s">
        <v>1321</v>
      </c>
    </row>
    <row r="1290" spans="1:6" ht="30">
      <c r="A1290" s="138">
        <v>450</v>
      </c>
      <c r="B1290" s="139">
        <v>45359</v>
      </c>
      <c r="C1290" s="140" t="s">
        <v>22</v>
      </c>
      <c r="D1290" s="140" t="s">
        <v>607</v>
      </c>
      <c r="E1290" s="141">
        <v>0.50138888888888888</v>
      </c>
      <c r="F1290" s="140" t="s">
        <v>1321</v>
      </c>
    </row>
    <row r="1291" spans="1:6" ht="30">
      <c r="A1291" s="138">
        <v>141</v>
      </c>
      <c r="B1291" s="139">
        <v>45359</v>
      </c>
      <c r="C1291" s="140" t="s">
        <v>22</v>
      </c>
      <c r="D1291" s="140" t="s">
        <v>89</v>
      </c>
      <c r="E1291" s="141">
        <v>0.50138888888888888</v>
      </c>
      <c r="F1291" s="140" t="s">
        <v>1321</v>
      </c>
    </row>
    <row r="1292" spans="1:6" ht="30">
      <c r="A1292" s="138">
        <v>120</v>
      </c>
      <c r="B1292" s="139">
        <v>45359</v>
      </c>
      <c r="C1292" s="140" t="s">
        <v>22</v>
      </c>
      <c r="D1292" s="140" t="s">
        <v>89</v>
      </c>
      <c r="E1292" s="141">
        <v>0.50138888888888888</v>
      </c>
      <c r="F1292" s="140" t="s">
        <v>1321</v>
      </c>
    </row>
    <row r="1293" spans="1:6" ht="30">
      <c r="A1293" s="138">
        <v>115</v>
      </c>
      <c r="B1293" s="139">
        <v>45359</v>
      </c>
      <c r="C1293" s="140" t="s">
        <v>22</v>
      </c>
      <c r="D1293" s="140" t="s">
        <v>89</v>
      </c>
      <c r="E1293" s="141">
        <v>0.50138888888888888</v>
      </c>
      <c r="F1293" s="140" t="s">
        <v>1321</v>
      </c>
    </row>
    <row r="1294" spans="1:6" ht="30">
      <c r="A1294" s="138">
        <v>745</v>
      </c>
      <c r="B1294" s="139">
        <v>45359</v>
      </c>
      <c r="C1294" s="140" t="s">
        <v>22</v>
      </c>
      <c r="D1294" s="140" t="s">
        <v>873</v>
      </c>
      <c r="E1294" s="141">
        <v>0.50138888888888888</v>
      </c>
      <c r="F1294" s="140" t="s">
        <v>1321</v>
      </c>
    </row>
    <row r="1295" spans="1:6" ht="30">
      <c r="A1295" s="138">
        <v>448</v>
      </c>
      <c r="B1295" s="139">
        <v>45359</v>
      </c>
      <c r="C1295" s="140" t="s">
        <v>22</v>
      </c>
      <c r="D1295" s="140" t="s">
        <v>607</v>
      </c>
      <c r="E1295" s="141">
        <v>0.50138888888888888</v>
      </c>
      <c r="F1295" s="140" t="s">
        <v>1321</v>
      </c>
    </row>
    <row r="1296" spans="1:6" ht="30">
      <c r="A1296" s="138">
        <v>710</v>
      </c>
      <c r="B1296" s="139">
        <v>45359</v>
      </c>
      <c r="C1296" s="140" t="s">
        <v>22</v>
      </c>
      <c r="D1296" s="140" t="s">
        <v>873</v>
      </c>
      <c r="E1296" s="141">
        <v>0.50138888888888888</v>
      </c>
      <c r="F1296" s="140" t="s">
        <v>1321</v>
      </c>
    </row>
    <row r="1297" spans="1:6" ht="30">
      <c r="A1297" s="138">
        <v>856</v>
      </c>
      <c r="B1297" s="139">
        <v>45359</v>
      </c>
      <c r="C1297" s="140" t="s">
        <v>22</v>
      </c>
      <c r="D1297" s="140" t="s">
        <v>435</v>
      </c>
      <c r="E1297" s="141">
        <v>0.50208333333333333</v>
      </c>
      <c r="F1297" s="140" t="s">
        <v>1321</v>
      </c>
    </row>
    <row r="1298" spans="1:6" ht="30">
      <c r="A1298" s="138">
        <v>435</v>
      </c>
      <c r="B1298" s="139">
        <v>45359</v>
      </c>
      <c r="C1298" s="140" t="s">
        <v>22</v>
      </c>
      <c r="D1298" s="140" t="s">
        <v>607</v>
      </c>
      <c r="E1298" s="141">
        <v>0.50208333333333333</v>
      </c>
      <c r="F1298" s="140" t="s">
        <v>1321</v>
      </c>
    </row>
    <row r="1299" spans="1:6" ht="30">
      <c r="A1299" s="138">
        <v>446</v>
      </c>
      <c r="B1299" s="139">
        <v>45359</v>
      </c>
      <c r="C1299" s="140" t="s">
        <v>22</v>
      </c>
      <c r="D1299" s="140" t="s">
        <v>607</v>
      </c>
      <c r="E1299" s="141">
        <v>0.50416666666666665</v>
      </c>
      <c r="F1299" s="140" t="s">
        <v>1321</v>
      </c>
    </row>
    <row r="1300" spans="1:6" ht="30">
      <c r="A1300" s="138">
        <v>422</v>
      </c>
      <c r="B1300" s="139">
        <v>45359</v>
      </c>
      <c r="C1300" s="140" t="s">
        <v>22</v>
      </c>
      <c r="D1300" s="140" t="s">
        <v>607</v>
      </c>
      <c r="E1300" s="141">
        <v>0.50416666666666665</v>
      </c>
      <c r="F1300" s="140" t="s">
        <v>1321</v>
      </c>
    </row>
    <row r="1301" spans="1:6" ht="30">
      <c r="A1301" s="138">
        <v>210</v>
      </c>
      <c r="B1301" s="139">
        <v>45359</v>
      </c>
      <c r="C1301" s="140" t="s">
        <v>22</v>
      </c>
      <c r="D1301" s="140" t="s">
        <v>246</v>
      </c>
      <c r="E1301" s="141">
        <v>0.50486111111111109</v>
      </c>
      <c r="F1301" s="140" t="s">
        <v>1321</v>
      </c>
    </row>
    <row r="1302" spans="1:6" ht="30">
      <c r="A1302" s="138">
        <v>214</v>
      </c>
      <c r="B1302" s="139">
        <v>45359</v>
      </c>
      <c r="C1302" s="140" t="s">
        <v>22</v>
      </c>
      <c r="D1302" s="140" t="s">
        <v>246</v>
      </c>
      <c r="E1302" s="141">
        <v>0.50555555555555554</v>
      </c>
      <c r="F1302" s="140" t="s">
        <v>1321</v>
      </c>
    </row>
    <row r="1303" spans="1:6" ht="30">
      <c r="A1303" s="138">
        <v>126</v>
      </c>
      <c r="B1303" s="139">
        <v>45359</v>
      </c>
      <c r="C1303" s="140" t="s">
        <v>22</v>
      </c>
      <c r="D1303" s="140" t="s">
        <v>89</v>
      </c>
      <c r="E1303" s="141">
        <v>0.50555555555555554</v>
      </c>
      <c r="F1303" s="140" t="s">
        <v>1321</v>
      </c>
    </row>
    <row r="1304" spans="1:6" ht="30">
      <c r="A1304" s="138">
        <v>445</v>
      </c>
      <c r="B1304" s="139">
        <v>45359</v>
      </c>
      <c r="C1304" s="140" t="s">
        <v>22</v>
      </c>
      <c r="D1304" s="140" t="s">
        <v>607</v>
      </c>
      <c r="E1304" s="141">
        <v>0.50555555555555554</v>
      </c>
      <c r="F1304" s="140" t="s">
        <v>1321</v>
      </c>
    </row>
    <row r="1305" spans="1:6" ht="30">
      <c r="A1305" s="138">
        <v>236</v>
      </c>
      <c r="B1305" s="139">
        <v>45359</v>
      </c>
      <c r="C1305" s="140" t="s">
        <v>22</v>
      </c>
      <c r="D1305" s="140" t="s">
        <v>246</v>
      </c>
      <c r="E1305" s="141">
        <v>0.50555555555555554</v>
      </c>
      <c r="F1305" s="140" t="s">
        <v>1321</v>
      </c>
    </row>
    <row r="1306" spans="1:6" ht="30">
      <c r="A1306" s="138">
        <v>211</v>
      </c>
      <c r="B1306" s="139">
        <v>45359</v>
      </c>
      <c r="C1306" s="140" t="s">
        <v>22</v>
      </c>
      <c r="D1306" s="140" t="s">
        <v>246</v>
      </c>
      <c r="E1306" s="141">
        <v>0.50624999999999998</v>
      </c>
      <c r="F1306" s="140" t="s">
        <v>1321</v>
      </c>
    </row>
    <row r="1307" spans="1:6">
      <c r="A1307" s="138">
        <v>303</v>
      </c>
      <c r="B1307" s="139">
        <v>45359</v>
      </c>
      <c r="C1307" s="140" t="s">
        <v>22</v>
      </c>
      <c r="D1307" s="140" t="s">
        <v>23</v>
      </c>
      <c r="E1307" s="141">
        <v>0.50694444444444442</v>
      </c>
      <c r="F1307" s="140" t="s">
        <v>1321</v>
      </c>
    </row>
    <row r="1308" spans="1:6" ht="30">
      <c r="A1308" s="138">
        <v>310</v>
      </c>
      <c r="B1308" s="139">
        <v>45359</v>
      </c>
      <c r="C1308" s="140" t="s">
        <v>22</v>
      </c>
      <c r="D1308" s="140" t="s">
        <v>447</v>
      </c>
      <c r="E1308" s="141">
        <v>0.50972222222222219</v>
      </c>
      <c r="F1308" s="140" t="s">
        <v>1321</v>
      </c>
    </row>
    <row r="1309" spans="1:6" ht="30">
      <c r="A1309" s="138">
        <v>440</v>
      </c>
      <c r="B1309" s="139">
        <v>45359</v>
      </c>
      <c r="C1309" s="140" t="s">
        <v>22</v>
      </c>
      <c r="D1309" s="140" t="s">
        <v>607</v>
      </c>
      <c r="E1309" s="141">
        <v>0.50972222222222219</v>
      </c>
      <c r="F1309" s="140" t="s">
        <v>1321</v>
      </c>
    </row>
    <row r="1310" spans="1:6" ht="30">
      <c r="A1310" s="138">
        <v>869</v>
      </c>
      <c r="B1310" s="139">
        <v>45359</v>
      </c>
      <c r="C1310" s="140" t="s">
        <v>22</v>
      </c>
      <c r="D1310" s="140" t="s">
        <v>435</v>
      </c>
      <c r="E1310" s="141">
        <v>0.50972222222222219</v>
      </c>
      <c r="F1310" s="140" t="s">
        <v>1321</v>
      </c>
    </row>
    <row r="1311" spans="1:6" ht="30">
      <c r="A1311" s="138">
        <v>122</v>
      </c>
      <c r="B1311" s="139">
        <v>45359</v>
      </c>
      <c r="C1311" s="140" t="s">
        <v>22</v>
      </c>
      <c r="D1311" s="140" t="s">
        <v>89</v>
      </c>
      <c r="E1311" s="141">
        <v>0.51111111111111107</v>
      </c>
      <c r="F1311" s="140" t="s">
        <v>1321</v>
      </c>
    </row>
    <row r="1312" spans="1:6" ht="30">
      <c r="A1312" s="138">
        <v>879</v>
      </c>
      <c r="B1312" s="139">
        <v>45359</v>
      </c>
      <c r="C1312" s="140" t="s">
        <v>22</v>
      </c>
      <c r="D1312" s="140" t="s">
        <v>435</v>
      </c>
      <c r="E1312" s="141">
        <v>0.51180555555555551</v>
      </c>
      <c r="F1312" s="140" t="s">
        <v>1321</v>
      </c>
    </row>
    <row r="1313" spans="1:6" ht="30">
      <c r="A1313" s="138">
        <v>312</v>
      </c>
      <c r="B1313" s="139">
        <v>45359</v>
      </c>
      <c r="C1313" s="140" t="s">
        <v>22</v>
      </c>
      <c r="D1313" s="140" t="s">
        <v>447</v>
      </c>
      <c r="E1313" s="141">
        <v>0.51180555555555551</v>
      </c>
      <c r="F1313" s="140" t="s">
        <v>1321</v>
      </c>
    </row>
    <row r="1314" spans="1:6" ht="30">
      <c r="A1314" s="138">
        <v>525</v>
      </c>
      <c r="B1314" s="139">
        <v>45359</v>
      </c>
      <c r="C1314" s="140" t="s">
        <v>22</v>
      </c>
      <c r="D1314" s="140" t="s">
        <v>762</v>
      </c>
      <c r="E1314" s="141">
        <v>0.51180555555555551</v>
      </c>
      <c r="F1314" s="140" t="s">
        <v>1321</v>
      </c>
    </row>
    <row r="1315" spans="1:6">
      <c r="A1315" s="138">
        <v>402</v>
      </c>
      <c r="B1315" s="139">
        <v>45359</v>
      </c>
      <c r="C1315" s="140" t="s">
        <v>22</v>
      </c>
      <c r="D1315" s="140" t="s">
        <v>23</v>
      </c>
      <c r="E1315" s="141">
        <v>0.51249999999999996</v>
      </c>
      <c r="F1315" s="140" t="s">
        <v>1321</v>
      </c>
    </row>
    <row r="1316" spans="1:6">
      <c r="A1316" s="138">
        <v>1</v>
      </c>
      <c r="B1316" s="139">
        <v>45359</v>
      </c>
      <c r="C1316" s="140" t="s">
        <v>22</v>
      </c>
      <c r="D1316" s="140" t="s">
        <v>23</v>
      </c>
      <c r="E1316" s="141">
        <v>0.51249999999999996</v>
      </c>
      <c r="F1316" s="140" t="s">
        <v>1321</v>
      </c>
    </row>
    <row r="1317" spans="1:6" ht="30">
      <c r="A1317" s="138">
        <v>338</v>
      </c>
      <c r="B1317" s="139">
        <v>45359</v>
      </c>
      <c r="C1317" s="140" t="s">
        <v>22</v>
      </c>
      <c r="D1317" s="140" t="s">
        <v>447</v>
      </c>
      <c r="E1317" s="141">
        <v>0.5131944444444444</v>
      </c>
      <c r="F1317" s="140" t="s">
        <v>1321</v>
      </c>
    </row>
    <row r="1318" spans="1:6" ht="30">
      <c r="A1318" s="138">
        <v>438</v>
      </c>
      <c r="B1318" s="139">
        <v>45359</v>
      </c>
      <c r="C1318" s="140" t="s">
        <v>22</v>
      </c>
      <c r="D1318" s="140" t="s">
        <v>607</v>
      </c>
      <c r="E1318" s="141">
        <v>0.51388888888888884</v>
      </c>
      <c r="F1318" s="140" t="s">
        <v>1321</v>
      </c>
    </row>
    <row r="1319" spans="1:6" ht="30">
      <c r="A1319" s="138">
        <v>243</v>
      </c>
      <c r="B1319" s="139">
        <v>45359</v>
      </c>
      <c r="C1319" s="140" t="s">
        <v>22</v>
      </c>
      <c r="D1319" s="140" t="s">
        <v>246</v>
      </c>
      <c r="E1319" s="141">
        <v>0.51388888888888884</v>
      </c>
      <c r="F1319" s="140" t="s">
        <v>1321</v>
      </c>
    </row>
    <row r="1320" spans="1:6" ht="30">
      <c r="A1320" s="138">
        <v>133</v>
      </c>
      <c r="B1320" s="139">
        <v>45359</v>
      </c>
      <c r="C1320" s="140" t="s">
        <v>22</v>
      </c>
      <c r="D1320" s="140" t="s">
        <v>89</v>
      </c>
      <c r="E1320" s="141">
        <v>0.51458333333333328</v>
      </c>
      <c r="F1320" s="140" t="s">
        <v>1321</v>
      </c>
    </row>
    <row r="1321" spans="1:6" ht="30">
      <c r="A1321" s="138">
        <v>245</v>
      </c>
      <c r="B1321" s="139">
        <v>45359</v>
      </c>
      <c r="C1321" s="140" t="s">
        <v>22</v>
      </c>
      <c r="D1321" s="140" t="s">
        <v>246</v>
      </c>
      <c r="E1321" s="141">
        <v>0.51458333333333328</v>
      </c>
      <c r="F1321" s="140" t="s">
        <v>1321</v>
      </c>
    </row>
    <row r="1322" spans="1:6" ht="30">
      <c r="A1322" s="138">
        <v>127</v>
      </c>
      <c r="B1322" s="139">
        <v>45359</v>
      </c>
      <c r="C1322" s="140" t="s">
        <v>22</v>
      </c>
      <c r="D1322" s="140" t="s">
        <v>89</v>
      </c>
      <c r="E1322" s="141">
        <v>0.51527777777777772</v>
      </c>
      <c r="F1322" s="140" t="s">
        <v>1321</v>
      </c>
    </row>
    <row r="1323" spans="1:6" ht="30">
      <c r="A1323" s="138">
        <v>336</v>
      </c>
      <c r="B1323" s="139">
        <v>45359</v>
      </c>
      <c r="C1323" s="140" t="s">
        <v>22</v>
      </c>
      <c r="D1323" s="140" t="s">
        <v>447</v>
      </c>
      <c r="E1323" s="141">
        <v>0.51527777777777772</v>
      </c>
      <c r="F1323" s="140" t="s">
        <v>1321</v>
      </c>
    </row>
    <row r="1324" spans="1:6" ht="30">
      <c r="A1324" s="138">
        <v>528</v>
      </c>
      <c r="B1324" s="139">
        <v>45359</v>
      </c>
      <c r="C1324" s="140" t="s">
        <v>22</v>
      </c>
      <c r="D1324" s="140" t="s">
        <v>762</v>
      </c>
      <c r="E1324" s="141">
        <v>0.51597222222222228</v>
      </c>
      <c r="F1324" s="140" t="s">
        <v>1321</v>
      </c>
    </row>
    <row r="1325" spans="1:6" ht="30">
      <c r="A1325" s="138">
        <v>124</v>
      </c>
      <c r="B1325" s="139">
        <v>45359</v>
      </c>
      <c r="C1325" s="140" t="s">
        <v>22</v>
      </c>
      <c r="D1325" s="140" t="s">
        <v>89</v>
      </c>
      <c r="E1325" s="141">
        <v>0.51666666666666672</v>
      </c>
      <c r="F1325" s="140" t="s">
        <v>1321</v>
      </c>
    </row>
    <row r="1326" spans="1:6" ht="30">
      <c r="A1326" s="138">
        <v>138</v>
      </c>
      <c r="B1326" s="139">
        <v>45359</v>
      </c>
      <c r="C1326" s="140" t="s">
        <v>22</v>
      </c>
      <c r="D1326" s="140" t="s">
        <v>89</v>
      </c>
      <c r="E1326" s="141">
        <v>0.51944444444444449</v>
      </c>
      <c r="F1326" s="140" t="s">
        <v>1321</v>
      </c>
    </row>
    <row r="1327" spans="1:6" ht="30">
      <c r="A1327" s="138">
        <v>140</v>
      </c>
      <c r="B1327" s="139">
        <v>45359</v>
      </c>
      <c r="C1327" s="140" t="s">
        <v>22</v>
      </c>
      <c r="D1327" s="140" t="s">
        <v>89</v>
      </c>
      <c r="E1327" s="141">
        <v>0.51944444444444449</v>
      </c>
      <c r="F1327" s="140" t="s">
        <v>1321</v>
      </c>
    </row>
    <row r="1328" spans="1:6" ht="30">
      <c r="A1328" s="138">
        <v>876</v>
      </c>
      <c r="B1328" s="139">
        <v>45359</v>
      </c>
      <c r="C1328" s="140" t="s">
        <v>22</v>
      </c>
      <c r="D1328" s="140" t="s">
        <v>435</v>
      </c>
      <c r="E1328" s="141">
        <v>0.52013888888888893</v>
      </c>
      <c r="F1328" s="140" t="s">
        <v>1321</v>
      </c>
    </row>
    <row r="1329" spans="1:6" ht="30">
      <c r="A1329" s="138">
        <v>113</v>
      </c>
      <c r="B1329" s="139">
        <v>45359</v>
      </c>
      <c r="C1329" s="140" t="s">
        <v>22</v>
      </c>
      <c r="D1329" s="140" t="s">
        <v>89</v>
      </c>
      <c r="E1329" s="141">
        <v>0.52013888888888893</v>
      </c>
      <c r="F1329" s="140" t="s">
        <v>1321</v>
      </c>
    </row>
    <row r="1330" spans="1:6" ht="30">
      <c r="A1330" s="138">
        <v>866</v>
      </c>
      <c r="B1330" s="139">
        <v>45359</v>
      </c>
      <c r="C1330" s="140" t="s">
        <v>22</v>
      </c>
      <c r="D1330" s="140" t="s">
        <v>435</v>
      </c>
      <c r="E1330" s="141">
        <v>0.52013888888888893</v>
      </c>
      <c r="F1330" s="140" t="s">
        <v>1321</v>
      </c>
    </row>
    <row r="1331" spans="1:6" ht="30">
      <c r="A1331" s="138">
        <v>817</v>
      </c>
      <c r="B1331" s="139">
        <v>45359</v>
      </c>
      <c r="C1331" s="140" t="s">
        <v>22</v>
      </c>
      <c r="D1331" s="140" t="s">
        <v>435</v>
      </c>
      <c r="E1331" s="141">
        <v>0.52013888888888893</v>
      </c>
      <c r="F1331" s="140" t="s">
        <v>1321</v>
      </c>
    </row>
    <row r="1332" spans="1:6" ht="30">
      <c r="A1332" s="138">
        <v>717</v>
      </c>
      <c r="B1332" s="139">
        <v>45359</v>
      </c>
      <c r="C1332" s="140" t="s">
        <v>22</v>
      </c>
      <c r="D1332" s="140" t="s">
        <v>873</v>
      </c>
      <c r="E1332" s="141">
        <v>0.52152777777777781</v>
      </c>
      <c r="F1332" s="140" t="s">
        <v>1321</v>
      </c>
    </row>
    <row r="1333" spans="1:6" ht="30">
      <c r="A1333" s="138">
        <v>738</v>
      </c>
      <c r="B1333" s="139">
        <v>45359</v>
      </c>
      <c r="C1333" s="140" t="s">
        <v>22</v>
      </c>
      <c r="D1333" s="140" t="s">
        <v>873</v>
      </c>
      <c r="E1333" s="141">
        <v>0.52152777777777781</v>
      </c>
      <c r="F1333" s="140" t="s">
        <v>1321</v>
      </c>
    </row>
    <row r="1334" spans="1:6">
      <c r="A1334" s="138">
        <v>204</v>
      </c>
      <c r="B1334" s="139">
        <v>45359</v>
      </c>
      <c r="C1334" s="140" t="s">
        <v>22</v>
      </c>
      <c r="D1334" s="140" t="s">
        <v>23</v>
      </c>
      <c r="E1334" s="141">
        <v>0.5229166666666667</v>
      </c>
      <c r="F1334" s="140" t="s">
        <v>1321</v>
      </c>
    </row>
    <row r="1335" spans="1:6" ht="30">
      <c r="A1335" s="138">
        <v>229</v>
      </c>
      <c r="B1335" s="139">
        <v>45359</v>
      </c>
      <c r="C1335" s="140" t="s">
        <v>22</v>
      </c>
      <c r="D1335" s="140" t="s">
        <v>246</v>
      </c>
      <c r="E1335" s="141">
        <v>0.5229166666666667</v>
      </c>
      <c r="F1335" s="140" t="s">
        <v>1321</v>
      </c>
    </row>
    <row r="1336" spans="1:6" ht="30">
      <c r="A1336" s="138">
        <v>867</v>
      </c>
      <c r="B1336" s="139">
        <v>45359</v>
      </c>
      <c r="C1336" s="140" t="s">
        <v>22</v>
      </c>
      <c r="D1336" s="140" t="s">
        <v>435</v>
      </c>
      <c r="E1336" s="141">
        <v>0.52500000000000002</v>
      </c>
      <c r="F1336" s="140" t="s">
        <v>1321</v>
      </c>
    </row>
    <row r="1337" spans="1:6" ht="30">
      <c r="A1337" s="138">
        <v>818</v>
      </c>
      <c r="B1337" s="139">
        <v>45359</v>
      </c>
      <c r="C1337" s="140" t="s">
        <v>22</v>
      </c>
      <c r="D1337" s="140" t="s">
        <v>435</v>
      </c>
      <c r="E1337" s="141">
        <v>0.52569444444444446</v>
      </c>
      <c r="F1337" s="140" t="s">
        <v>1321</v>
      </c>
    </row>
    <row r="1338" spans="1:6" ht="30">
      <c r="A1338" s="138">
        <v>346</v>
      </c>
      <c r="B1338" s="139">
        <v>45359</v>
      </c>
      <c r="C1338" s="140" t="s">
        <v>22</v>
      </c>
      <c r="D1338" s="140" t="s">
        <v>447</v>
      </c>
      <c r="E1338" s="141">
        <v>0.52638888888888891</v>
      </c>
      <c r="F1338" s="140" t="s">
        <v>1321</v>
      </c>
    </row>
    <row r="1339" spans="1:6" ht="30">
      <c r="A1339" s="138">
        <v>234</v>
      </c>
      <c r="B1339" s="139">
        <v>45359</v>
      </c>
      <c r="C1339" s="140" t="s">
        <v>22</v>
      </c>
      <c r="D1339" s="140" t="s">
        <v>246</v>
      </c>
      <c r="E1339" s="141">
        <v>0.52708333333333335</v>
      </c>
      <c r="F1339" s="140" t="s">
        <v>1321</v>
      </c>
    </row>
    <row r="1340" spans="1:6" ht="30">
      <c r="A1340" s="138">
        <v>352</v>
      </c>
      <c r="B1340" s="139">
        <v>45359</v>
      </c>
      <c r="C1340" s="140" t="s">
        <v>22</v>
      </c>
      <c r="D1340" s="140" t="s">
        <v>447</v>
      </c>
      <c r="E1340" s="141">
        <v>0.52777777777777779</v>
      </c>
      <c r="F1340" s="140" t="s">
        <v>1321</v>
      </c>
    </row>
    <row r="1341" spans="1:6" ht="30">
      <c r="A1341" s="138">
        <v>731</v>
      </c>
      <c r="B1341" s="139">
        <v>45359</v>
      </c>
      <c r="C1341" s="140" t="s">
        <v>22</v>
      </c>
      <c r="D1341" s="140" t="s">
        <v>873</v>
      </c>
      <c r="E1341" s="141">
        <v>0.52916666666666667</v>
      </c>
      <c r="F1341" s="140" t="s">
        <v>1321</v>
      </c>
    </row>
    <row r="1342" spans="1:6" ht="30">
      <c r="A1342" s="138">
        <v>433</v>
      </c>
      <c r="B1342" s="139">
        <v>45359</v>
      </c>
      <c r="C1342" s="140" t="s">
        <v>22</v>
      </c>
      <c r="D1342" s="140" t="s">
        <v>607</v>
      </c>
      <c r="E1342" s="141">
        <v>0.52986111111111112</v>
      </c>
      <c r="F1342" s="140" t="s">
        <v>1321</v>
      </c>
    </row>
    <row r="1343" spans="1:6" ht="30">
      <c r="A1343" s="138">
        <v>246</v>
      </c>
      <c r="B1343" s="139">
        <v>45359</v>
      </c>
      <c r="C1343" s="140" t="s">
        <v>22</v>
      </c>
      <c r="D1343" s="140" t="s">
        <v>246</v>
      </c>
      <c r="E1343" s="141">
        <v>0.53611111111111109</v>
      </c>
      <c r="F1343" s="140" t="s">
        <v>1321</v>
      </c>
    </row>
    <row r="1344" spans="1:6" ht="30">
      <c r="A1344" s="138">
        <v>248</v>
      </c>
      <c r="B1344" s="139">
        <v>45359</v>
      </c>
      <c r="C1344" s="140" t="s">
        <v>22</v>
      </c>
      <c r="D1344" s="140" t="s">
        <v>246</v>
      </c>
      <c r="E1344" s="141">
        <v>0.53611111111111109</v>
      </c>
      <c r="F1344" s="140" t="s">
        <v>1321</v>
      </c>
    </row>
    <row r="1345" spans="1:6" ht="30">
      <c r="A1345" s="138">
        <v>865</v>
      </c>
      <c r="B1345" s="139">
        <v>45359</v>
      </c>
      <c r="C1345" s="140" t="s">
        <v>22</v>
      </c>
      <c r="D1345" s="140" t="s">
        <v>435</v>
      </c>
      <c r="E1345" s="141">
        <v>0.53680555555555554</v>
      </c>
      <c r="F1345" s="140" t="s">
        <v>1321</v>
      </c>
    </row>
    <row r="1346" spans="1:6" ht="30">
      <c r="A1346" s="138">
        <v>218</v>
      </c>
      <c r="B1346" s="139">
        <v>45359</v>
      </c>
      <c r="C1346" s="140" t="s">
        <v>22</v>
      </c>
      <c r="D1346" s="140" t="s">
        <v>246</v>
      </c>
      <c r="E1346" s="141">
        <v>0.53749999999999998</v>
      </c>
      <c r="F1346" s="140" t="s">
        <v>1321</v>
      </c>
    </row>
    <row r="1347" spans="1:6" ht="30">
      <c r="A1347" s="138">
        <v>734</v>
      </c>
      <c r="B1347" s="139">
        <v>45359</v>
      </c>
      <c r="C1347" s="140" t="s">
        <v>22</v>
      </c>
      <c r="D1347" s="140" t="s">
        <v>873</v>
      </c>
      <c r="E1347" s="141">
        <v>0.53749999999999998</v>
      </c>
      <c r="F1347" s="140" t="s">
        <v>1321</v>
      </c>
    </row>
    <row r="1348" spans="1:6" ht="30">
      <c r="A1348" s="138">
        <v>330</v>
      </c>
      <c r="B1348" s="139">
        <v>45359</v>
      </c>
      <c r="C1348" s="140" t="s">
        <v>22</v>
      </c>
      <c r="D1348" s="140" t="s">
        <v>447</v>
      </c>
      <c r="E1348" s="141">
        <v>0.53749999999999998</v>
      </c>
      <c r="F1348" s="140" t="s">
        <v>1321</v>
      </c>
    </row>
    <row r="1349" spans="1:6" ht="30">
      <c r="A1349" s="138">
        <v>737</v>
      </c>
      <c r="B1349" s="139">
        <v>45359</v>
      </c>
      <c r="C1349" s="140" t="s">
        <v>22</v>
      </c>
      <c r="D1349" s="140" t="s">
        <v>873</v>
      </c>
      <c r="E1349" s="141">
        <v>0.54791666666666672</v>
      </c>
      <c r="F1349" s="140" t="s">
        <v>1321</v>
      </c>
    </row>
    <row r="1350" spans="1:6" ht="30">
      <c r="A1350" s="138">
        <v>247</v>
      </c>
      <c r="B1350" s="139">
        <v>45359</v>
      </c>
      <c r="C1350" s="140" t="s">
        <v>22</v>
      </c>
      <c r="D1350" s="140" t="s">
        <v>246</v>
      </c>
      <c r="E1350" s="141">
        <v>0.5493055555555556</v>
      </c>
      <c r="F1350" s="140" t="s">
        <v>1321</v>
      </c>
    </row>
    <row r="1351" spans="1:6" ht="30">
      <c r="A1351" s="138">
        <v>719</v>
      </c>
      <c r="B1351" s="139">
        <v>45359</v>
      </c>
      <c r="C1351" s="140" t="s">
        <v>22</v>
      </c>
      <c r="D1351" s="140" t="s">
        <v>873</v>
      </c>
      <c r="E1351" s="141">
        <v>0.55277777777777781</v>
      </c>
      <c r="F1351" s="140" t="s">
        <v>1321</v>
      </c>
    </row>
    <row r="1352" spans="1:6" ht="30">
      <c r="A1352" s="138">
        <v>613</v>
      </c>
      <c r="B1352" s="139">
        <v>45359</v>
      </c>
      <c r="C1352" s="140" t="s">
        <v>22</v>
      </c>
      <c r="D1352" s="140" t="s">
        <v>822</v>
      </c>
      <c r="E1352" s="141">
        <v>0.55555555555555558</v>
      </c>
      <c r="F1352" s="140" t="s">
        <v>1321</v>
      </c>
    </row>
    <row r="1353" spans="1:6" ht="30">
      <c r="A1353" s="138">
        <v>833</v>
      </c>
      <c r="B1353" s="139">
        <v>45359</v>
      </c>
      <c r="C1353" s="140" t="s">
        <v>22</v>
      </c>
      <c r="D1353" s="140" t="s">
        <v>435</v>
      </c>
      <c r="E1353" s="141">
        <v>0.56319444444444444</v>
      </c>
      <c r="F1353" s="140" t="s">
        <v>1322</v>
      </c>
    </row>
    <row r="1354" spans="1:6" ht="30">
      <c r="A1354" s="138">
        <v>732</v>
      </c>
      <c r="B1354" s="139">
        <v>45359</v>
      </c>
      <c r="C1354" s="140" t="s">
        <v>22</v>
      </c>
      <c r="D1354" s="140" t="s">
        <v>873</v>
      </c>
      <c r="E1354" s="141">
        <v>0.56736111111111109</v>
      </c>
      <c r="F1354" s="140" t="s">
        <v>1322</v>
      </c>
    </row>
    <row r="1355" spans="1:6" ht="30">
      <c r="A1355" s="138">
        <v>256</v>
      </c>
      <c r="B1355" s="139">
        <v>45359</v>
      </c>
      <c r="C1355" s="140" t="s">
        <v>22</v>
      </c>
      <c r="D1355" s="140" t="s">
        <v>246</v>
      </c>
      <c r="E1355" s="141">
        <v>0.57361111111111107</v>
      </c>
      <c r="F1355" s="140" t="s">
        <v>1322</v>
      </c>
    </row>
    <row r="1356" spans="1:6" ht="30">
      <c r="A1356" s="138">
        <v>351</v>
      </c>
      <c r="B1356" s="139">
        <v>45359</v>
      </c>
      <c r="C1356" s="140" t="s">
        <v>22</v>
      </c>
      <c r="D1356" s="140" t="s">
        <v>447</v>
      </c>
      <c r="E1356" s="141">
        <v>0.57499999999999996</v>
      </c>
      <c r="F1356" s="140" t="s">
        <v>1322</v>
      </c>
    </row>
    <row r="1357" spans="1:6">
      <c r="A1357" s="138">
        <v>6</v>
      </c>
      <c r="B1357" s="139">
        <v>45359</v>
      </c>
      <c r="C1357" s="140" t="s">
        <v>22</v>
      </c>
      <c r="D1357" s="140" t="s">
        <v>23</v>
      </c>
      <c r="E1357" s="141">
        <v>0.6118055555555556</v>
      </c>
      <c r="F1357" s="140" t="s">
        <v>1322</v>
      </c>
    </row>
    <row r="1358" spans="1:6">
      <c r="A1358" s="138">
        <v>3</v>
      </c>
      <c r="B1358" s="139">
        <v>45366</v>
      </c>
      <c r="C1358" s="140" t="s">
        <v>22</v>
      </c>
      <c r="D1358" s="140" t="s">
        <v>23</v>
      </c>
      <c r="E1358" s="141">
        <v>0.54097222222222219</v>
      </c>
      <c r="F1358" s="140" t="s">
        <v>1321</v>
      </c>
    </row>
    <row r="1359" spans="1:6" ht="30">
      <c r="A1359" s="138">
        <v>740</v>
      </c>
      <c r="B1359" s="139">
        <v>45366</v>
      </c>
      <c r="C1359" s="140" t="s">
        <v>22</v>
      </c>
      <c r="D1359" s="140" t="s">
        <v>873</v>
      </c>
      <c r="E1359" s="141">
        <v>0.54097222222222219</v>
      </c>
      <c r="F1359" s="140" t="s">
        <v>1321</v>
      </c>
    </row>
    <row r="1360" spans="1:6" ht="30">
      <c r="A1360" s="138">
        <v>873</v>
      </c>
      <c r="B1360" s="139">
        <v>45366</v>
      </c>
      <c r="C1360" s="140" t="s">
        <v>22</v>
      </c>
      <c r="D1360" s="140" t="s">
        <v>435</v>
      </c>
      <c r="E1360" s="141">
        <v>0.54097222222222219</v>
      </c>
      <c r="F1360" s="140" t="s">
        <v>1321</v>
      </c>
    </row>
    <row r="1361" spans="1:6">
      <c r="A1361" s="138">
        <v>11</v>
      </c>
      <c r="B1361" s="139">
        <v>45366</v>
      </c>
      <c r="C1361" s="140" t="s">
        <v>22</v>
      </c>
      <c r="D1361" s="140" t="s">
        <v>23</v>
      </c>
      <c r="E1361" s="141">
        <v>0.54097222222222219</v>
      </c>
      <c r="F1361" s="140" t="s">
        <v>1321</v>
      </c>
    </row>
    <row r="1362" spans="1:6">
      <c r="A1362" s="138">
        <v>802</v>
      </c>
      <c r="B1362" s="139">
        <v>45366</v>
      </c>
      <c r="C1362" s="140" t="s">
        <v>22</v>
      </c>
      <c r="D1362" s="140" t="s">
        <v>23</v>
      </c>
      <c r="E1362" s="141">
        <v>0.54166666666666663</v>
      </c>
      <c r="F1362" s="140" t="s">
        <v>1321</v>
      </c>
    </row>
    <row r="1363" spans="1:6">
      <c r="A1363" s="138">
        <v>202</v>
      </c>
      <c r="B1363" s="139">
        <v>45366</v>
      </c>
      <c r="C1363" s="140" t="s">
        <v>22</v>
      </c>
      <c r="D1363" s="140" t="s">
        <v>23</v>
      </c>
      <c r="E1363" s="141">
        <v>0.5444444444444444</v>
      </c>
      <c r="F1363" s="140" t="s">
        <v>1321</v>
      </c>
    </row>
    <row r="1364" spans="1:6" ht="30">
      <c r="A1364" s="138">
        <v>870</v>
      </c>
      <c r="B1364" s="139">
        <v>45366</v>
      </c>
      <c r="C1364" s="140" t="s">
        <v>22</v>
      </c>
      <c r="D1364" s="140" t="s">
        <v>435</v>
      </c>
      <c r="E1364" s="141">
        <v>0.54513888888888884</v>
      </c>
      <c r="F1364" s="140" t="s">
        <v>1321</v>
      </c>
    </row>
    <row r="1365" spans="1:6" ht="30">
      <c r="A1365" s="138">
        <v>847</v>
      </c>
      <c r="B1365" s="139">
        <v>45366</v>
      </c>
      <c r="C1365" s="140" t="s">
        <v>22</v>
      </c>
      <c r="D1365" s="140" t="s">
        <v>435</v>
      </c>
      <c r="E1365" s="141">
        <v>0.54513888888888884</v>
      </c>
      <c r="F1365" s="140" t="s">
        <v>1321</v>
      </c>
    </row>
    <row r="1366" spans="1:6" ht="30">
      <c r="A1366" s="138">
        <v>824</v>
      </c>
      <c r="B1366" s="139">
        <v>45366</v>
      </c>
      <c r="C1366" s="140" t="s">
        <v>22</v>
      </c>
      <c r="D1366" s="140" t="s">
        <v>435</v>
      </c>
      <c r="E1366" s="141">
        <v>0.54513888888888884</v>
      </c>
      <c r="F1366" s="140" t="s">
        <v>1321</v>
      </c>
    </row>
    <row r="1367" spans="1:6" ht="30">
      <c r="A1367" s="138">
        <v>745</v>
      </c>
      <c r="B1367" s="139">
        <v>45366</v>
      </c>
      <c r="C1367" s="140" t="s">
        <v>22</v>
      </c>
      <c r="D1367" s="140" t="s">
        <v>873</v>
      </c>
      <c r="E1367" s="141">
        <v>0.54583333333333328</v>
      </c>
      <c r="F1367" s="140" t="s">
        <v>1321</v>
      </c>
    </row>
    <row r="1368" spans="1:6">
      <c r="A1368" s="138">
        <v>304</v>
      </c>
      <c r="B1368" s="139">
        <v>45366</v>
      </c>
      <c r="C1368" s="140" t="s">
        <v>22</v>
      </c>
      <c r="D1368" s="140" t="s">
        <v>23</v>
      </c>
      <c r="E1368" s="141">
        <v>0.54652777777777772</v>
      </c>
      <c r="F1368" s="140" t="s">
        <v>1321</v>
      </c>
    </row>
    <row r="1369" spans="1:6" ht="30">
      <c r="A1369" s="138">
        <v>722</v>
      </c>
      <c r="B1369" s="139">
        <v>45366</v>
      </c>
      <c r="C1369" s="140" t="s">
        <v>22</v>
      </c>
      <c r="D1369" s="140" t="s">
        <v>873</v>
      </c>
      <c r="E1369" s="141">
        <v>0.54722222222222228</v>
      </c>
      <c r="F1369" s="140" t="s">
        <v>1321</v>
      </c>
    </row>
    <row r="1370" spans="1:6" ht="30">
      <c r="A1370" s="138">
        <v>450</v>
      </c>
      <c r="B1370" s="139">
        <v>45366</v>
      </c>
      <c r="C1370" s="140" t="s">
        <v>22</v>
      </c>
      <c r="D1370" s="140" t="s">
        <v>607</v>
      </c>
      <c r="E1370" s="141">
        <v>0.54791666666666672</v>
      </c>
      <c r="F1370" s="140" t="s">
        <v>1321</v>
      </c>
    </row>
    <row r="1371" spans="1:6" ht="30">
      <c r="A1371" s="138">
        <v>247</v>
      </c>
      <c r="B1371" s="139">
        <v>45366</v>
      </c>
      <c r="C1371" s="140" t="s">
        <v>22</v>
      </c>
      <c r="D1371" s="140" t="s">
        <v>246</v>
      </c>
      <c r="E1371" s="141">
        <v>0.54791666666666672</v>
      </c>
      <c r="F1371" s="140" t="s">
        <v>1321</v>
      </c>
    </row>
    <row r="1372" spans="1:6">
      <c r="A1372" s="138">
        <v>503</v>
      </c>
      <c r="B1372" s="139">
        <v>45366</v>
      </c>
      <c r="C1372" s="140" t="s">
        <v>22</v>
      </c>
      <c r="D1372" s="140" t="s">
        <v>23</v>
      </c>
      <c r="E1372" s="141">
        <v>0.54861111111111116</v>
      </c>
      <c r="F1372" s="140" t="s">
        <v>1321</v>
      </c>
    </row>
    <row r="1373" spans="1:6" ht="30">
      <c r="A1373" s="138">
        <v>612</v>
      </c>
      <c r="B1373" s="139">
        <v>45366</v>
      </c>
      <c r="C1373" s="140" t="s">
        <v>22</v>
      </c>
      <c r="D1373" s="140" t="s">
        <v>822</v>
      </c>
      <c r="E1373" s="141">
        <v>0.54861111111111116</v>
      </c>
      <c r="F1373" s="140" t="s">
        <v>1321</v>
      </c>
    </row>
    <row r="1374" spans="1:6" ht="30">
      <c r="A1374" s="138">
        <v>616</v>
      </c>
      <c r="B1374" s="139">
        <v>45366</v>
      </c>
      <c r="C1374" s="140" t="s">
        <v>22</v>
      </c>
      <c r="D1374" s="140" t="s">
        <v>822</v>
      </c>
      <c r="E1374" s="141">
        <v>0.54861111111111116</v>
      </c>
      <c r="F1374" s="140" t="s">
        <v>1321</v>
      </c>
    </row>
    <row r="1375" spans="1:6" ht="30">
      <c r="A1375" s="138">
        <v>611</v>
      </c>
      <c r="B1375" s="139">
        <v>45366</v>
      </c>
      <c r="C1375" s="140" t="s">
        <v>22</v>
      </c>
      <c r="D1375" s="140" t="s">
        <v>822</v>
      </c>
      <c r="E1375" s="141">
        <v>0.54861111111111116</v>
      </c>
      <c r="F1375" s="140" t="s">
        <v>1321</v>
      </c>
    </row>
    <row r="1376" spans="1:6" ht="30">
      <c r="A1376" s="138">
        <v>319</v>
      </c>
      <c r="B1376" s="139">
        <v>45366</v>
      </c>
      <c r="C1376" s="140" t="s">
        <v>22</v>
      </c>
      <c r="D1376" s="140" t="s">
        <v>447</v>
      </c>
      <c r="E1376" s="141">
        <v>0.55000000000000004</v>
      </c>
      <c r="F1376" s="140" t="s">
        <v>1322</v>
      </c>
    </row>
    <row r="1377" spans="1:6">
      <c r="A1377" s="138">
        <v>204</v>
      </c>
      <c r="B1377" s="139">
        <v>45366</v>
      </c>
      <c r="C1377" s="140" t="s">
        <v>22</v>
      </c>
      <c r="D1377" s="140" t="s">
        <v>23</v>
      </c>
      <c r="E1377" s="141">
        <v>0.55069444444444449</v>
      </c>
      <c r="F1377" s="140" t="s">
        <v>1321</v>
      </c>
    </row>
    <row r="1378" spans="1:6" ht="30">
      <c r="A1378" s="138">
        <v>436</v>
      </c>
      <c r="B1378" s="139">
        <v>45366</v>
      </c>
      <c r="C1378" s="140" t="s">
        <v>22</v>
      </c>
      <c r="D1378" s="140" t="s">
        <v>607</v>
      </c>
      <c r="E1378" s="141">
        <v>0.55208333333333337</v>
      </c>
      <c r="F1378" s="140" t="s">
        <v>1322</v>
      </c>
    </row>
    <row r="1379" spans="1:6">
      <c r="A1379" s="138">
        <v>702</v>
      </c>
      <c r="B1379" s="139">
        <v>45366</v>
      </c>
      <c r="C1379" s="140" t="s">
        <v>22</v>
      </c>
      <c r="D1379" s="140" t="s">
        <v>23</v>
      </c>
      <c r="E1379" s="141">
        <v>0.55347222222222225</v>
      </c>
      <c r="F1379" s="140" t="s">
        <v>1322</v>
      </c>
    </row>
    <row r="1380" spans="1:6">
      <c r="A1380" s="138">
        <v>1</v>
      </c>
      <c r="B1380" s="139">
        <v>45366</v>
      </c>
      <c r="C1380" s="140" t="s">
        <v>22</v>
      </c>
      <c r="D1380" s="140" t="s">
        <v>23</v>
      </c>
      <c r="E1380" s="141">
        <v>0.55347222222222225</v>
      </c>
      <c r="F1380" s="140" t="s">
        <v>1321</v>
      </c>
    </row>
    <row r="1381" spans="1:6">
      <c r="A1381" s="138">
        <v>104</v>
      </c>
      <c r="B1381" s="139">
        <v>45366</v>
      </c>
      <c r="C1381" s="140" t="s">
        <v>22</v>
      </c>
      <c r="D1381" s="140" t="s">
        <v>23</v>
      </c>
      <c r="E1381" s="141">
        <v>0.55486111111111114</v>
      </c>
      <c r="F1381" s="140" t="s">
        <v>1321</v>
      </c>
    </row>
    <row r="1382" spans="1:6" ht="30">
      <c r="A1382" s="138">
        <v>874</v>
      </c>
      <c r="B1382" s="139">
        <v>45366</v>
      </c>
      <c r="C1382" s="140" t="s">
        <v>22</v>
      </c>
      <c r="D1382" s="140" t="s">
        <v>435</v>
      </c>
      <c r="E1382" s="141">
        <v>0.55555555555555558</v>
      </c>
      <c r="F1382" s="140" t="s">
        <v>1321</v>
      </c>
    </row>
    <row r="1383" spans="1:6" ht="30">
      <c r="A1383" s="138">
        <v>856</v>
      </c>
      <c r="B1383" s="139">
        <v>45366</v>
      </c>
      <c r="C1383" s="140" t="s">
        <v>22</v>
      </c>
      <c r="D1383" s="140" t="s">
        <v>435</v>
      </c>
      <c r="E1383" s="141">
        <v>0.55555555555555558</v>
      </c>
      <c r="F1383" s="140" t="s">
        <v>1321</v>
      </c>
    </row>
    <row r="1384" spans="1:6" ht="30">
      <c r="A1384" s="138">
        <v>865</v>
      </c>
      <c r="B1384" s="139">
        <v>45366</v>
      </c>
      <c r="C1384" s="140" t="s">
        <v>22</v>
      </c>
      <c r="D1384" s="140" t="s">
        <v>435</v>
      </c>
      <c r="E1384" s="141">
        <v>0.55555555555555558</v>
      </c>
      <c r="F1384" s="140" t="s">
        <v>1321</v>
      </c>
    </row>
    <row r="1385" spans="1:6" ht="30">
      <c r="A1385" s="138">
        <v>126</v>
      </c>
      <c r="B1385" s="139">
        <v>45366</v>
      </c>
      <c r="C1385" s="140" t="s">
        <v>22</v>
      </c>
      <c r="D1385" s="140" t="s">
        <v>89</v>
      </c>
      <c r="E1385" s="141">
        <v>0.55833333333333335</v>
      </c>
      <c r="F1385" s="140" t="s">
        <v>1321</v>
      </c>
    </row>
    <row r="1386" spans="1:6" ht="30">
      <c r="A1386" s="138">
        <v>817</v>
      </c>
      <c r="B1386" s="139">
        <v>45366</v>
      </c>
      <c r="C1386" s="140" t="s">
        <v>22</v>
      </c>
      <c r="D1386" s="140" t="s">
        <v>435</v>
      </c>
      <c r="E1386" s="141">
        <v>0.55833333333333335</v>
      </c>
      <c r="F1386" s="140" t="s">
        <v>1321</v>
      </c>
    </row>
    <row r="1387" spans="1:6">
      <c r="A1387" s="138">
        <v>303</v>
      </c>
      <c r="B1387" s="139">
        <v>45366</v>
      </c>
      <c r="C1387" s="140" t="s">
        <v>22</v>
      </c>
      <c r="D1387" s="140" t="s">
        <v>23</v>
      </c>
      <c r="E1387" s="141">
        <v>0.55833333333333335</v>
      </c>
      <c r="F1387" s="140" t="s">
        <v>1321</v>
      </c>
    </row>
    <row r="1388" spans="1:6" ht="30">
      <c r="A1388" s="138">
        <v>715</v>
      </c>
      <c r="B1388" s="139">
        <v>45366</v>
      </c>
      <c r="C1388" s="140" t="s">
        <v>22</v>
      </c>
      <c r="D1388" s="140" t="s">
        <v>873</v>
      </c>
      <c r="E1388" s="141">
        <v>0.55833333333333335</v>
      </c>
      <c r="F1388" s="140" t="s">
        <v>1321</v>
      </c>
    </row>
    <row r="1389" spans="1:6" ht="30">
      <c r="A1389" s="138">
        <v>825</v>
      </c>
      <c r="B1389" s="139">
        <v>45366</v>
      </c>
      <c r="C1389" s="140" t="s">
        <v>22</v>
      </c>
      <c r="D1389" s="140" t="s">
        <v>435</v>
      </c>
      <c r="E1389" s="141">
        <v>0.55902777777777779</v>
      </c>
      <c r="F1389" s="140" t="s">
        <v>1321</v>
      </c>
    </row>
    <row r="1390" spans="1:6" ht="30">
      <c r="A1390" s="138">
        <v>338</v>
      </c>
      <c r="B1390" s="139">
        <v>45366</v>
      </c>
      <c r="C1390" s="140" t="s">
        <v>22</v>
      </c>
      <c r="D1390" s="140" t="s">
        <v>447</v>
      </c>
      <c r="E1390" s="141">
        <v>0.55902777777777779</v>
      </c>
      <c r="F1390" s="140" t="s">
        <v>1322</v>
      </c>
    </row>
    <row r="1391" spans="1:6" ht="30">
      <c r="A1391" s="138">
        <v>139</v>
      </c>
      <c r="B1391" s="139">
        <v>45366</v>
      </c>
      <c r="C1391" s="140" t="s">
        <v>22</v>
      </c>
      <c r="D1391" s="140" t="s">
        <v>89</v>
      </c>
      <c r="E1391" s="141">
        <v>0.55902777777777779</v>
      </c>
      <c r="F1391" s="140" t="s">
        <v>1321</v>
      </c>
    </row>
    <row r="1392" spans="1:6" ht="30">
      <c r="A1392" s="138">
        <v>444</v>
      </c>
      <c r="B1392" s="139">
        <v>45366</v>
      </c>
      <c r="C1392" s="140" t="s">
        <v>22</v>
      </c>
      <c r="D1392" s="140" t="s">
        <v>607</v>
      </c>
      <c r="E1392" s="141">
        <v>0.55902777777777779</v>
      </c>
      <c r="F1392" s="140" t="s">
        <v>1321</v>
      </c>
    </row>
    <row r="1393" spans="1:6" ht="30">
      <c r="A1393" s="138">
        <v>613</v>
      </c>
      <c r="B1393" s="139">
        <v>45366</v>
      </c>
      <c r="C1393" s="140" t="s">
        <v>22</v>
      </c>
      <c r="D1393" s="140" t="s">
        <v>822</v>
      </c>
      <c r="E1393" s="141">
        <v>0.56874999999999998</v>
      </c>
      <c r="F1393" s="140" t="s">
        <v>1322</v>
      </c>
    </row>
    <row r="1394" spans="1:6" ht="30">
      <c r="A1394" s="138">
        <v>234</v>
      </c>
      <c r="B1394" s="139">
        <v>45366</v>
      </c>
      <c r="C1394" s="140" t="s">
        <v>22</v>
      </c>
      <c r="D1394" s="140" t="s">
        <v>246</v>
      </c>
      <c r="E1394" s="141">
        <v>0.57013888888888886</v>
      </c>
      <c r="F1394" s="140" t="s">
        <v>1322</v>
      </c>
    </row>
    <row r="1395" spans="1:6" ht="30">
      <c r="A1395" s="138">
        <v>130</v>
      </c>
      <c r="B1395" s="139">
        <v>45366</v>
      </c>
      <c r="C1395" s="140" t="s">
        <v>22</v>
      </c>
      <c r="D1395" s="140" t="s">
        <v>89</v>
      </c>
      <c r="E1395" s="141">
        <v>0.57291666666666663</v>
      </c>
      <c r="F1395" s="140" t="s">
        <v>1322</v>
      </c>
    </row>
    <row r="1396" spans="1:6" ht="30">
      <c r="A1396" s="138">
        <v>337</v>
      </c>
      <c r="B1396" s="139">
        <v>45366</v>
      </c>
      <c r="C1396" s="140" t="s">
        <v>22</v>
      </c>
      <c r="D1396" s="140" t="s">
        <v>447</v>
      </c>
      <c r="E1396" s="141">
        <v>0.58125000000000004</v>
      </c>
      <c r="F1396" s="140" t="s">
        <v>1322</v>
      </c>
    </row>
    <row r="1397" spans="1:6" ht="30">
      <c r="A1397" s="138">
        <v>325</v>
      </c>
      <c r="B1397" s="139">
        <v>45366</v>
      </c>
      <c r="C1397" s="140" t="s">
        <v>22</v>
      </c>
      <c r="D1397" s="140" t="s">
        <v>447</v>
      </c>
      <c r="E1397" s="141">
        <v>0.58125000000000004</v>
      </c>
      <c r="F1397" s="140" t="s">
        <v>1322</v>
      </c>
    </row>
    <row r="1398" spans="1:6" ht="30">
      <c r="A1398" s="138">
        <v>329</v>
      </c>
      <c r="B1398" s="139">
        <v>45366</v>
      </c>
      <c r="C1398" s="140" t="s">
        <v>22</v>
      </c>
      <c r="D1398" s="140" t="s">
        <v>447</v>
      </c>
      <c r="E1398" s="141">
        <v>0.58402777777777781</v>
      </c>
      <c r="F1398" s="140" t="s">
        <v>1322</v>
      </c>
    </row>
    <row r="1399" spans="1:6" ht="30">
      <c r="A1399" s="138">
        <v>342</v>
      </c>
      <c r="B1399" s="139">
        <v>45366</v>
      </c>
      <c r="C1399" s="140" t="s">
        <v>22</v>
      </c>
      <c r="D1399" s="140" t="s">
        <v>447</v>
      </c>
      <c r="E1399" s="141">
        <v>0.58402777777777781</v>
      </c>
      <c r="F1399" s="140" t="s">
        <v>1322</v>
      </c>
    </row>
    <row r="1400" spans="1:6" ht="30">
      <c r="A1400" s="138">
        <v>343</v>
      </c>
      <c r="B1400" s="139">
        <v>45366</v>
      </c>
      <c r="C1400" s="140" t="s">
        <v>22</v>
      </c>
      <c r="D1400" s="140" t="s">
        <v>447</v>
      </c>
      <c r="E1400" s="141">
        <v>0.58402777777777781</v>
      </c>
      <c r="F1400" s="140" t="s">
        <v>1322</v>
      </c>
    </row>
    <row r="1401" spans="1:6" ht="30">
      <c r="A1401" s="138">
        <v>866</v>
      </c>
      <c r="B1401" s="139">
        <v>45366</v>
      </c>
      <c r="C1401" s="140" t="s">
        <v>22</v>
      </c>
      <c r="D1401" s="140" t="s">
        <v>435</v>
      </c>
      <c r="E1401" s="141">
        <v>0.58888888888888891</v>
      </c>
      <c r="F1401" s="140" t="s">
        <v>1322</v>
      </c>
    </row>
    <row r="1402" spans="1:6" ht="30">
      <c r="A1402" s="138">
        <v>248</v>
      </c>
      <c r="B1402" s="139">
        <v>45366</v>
      </c>
      <c r="C1402" s="140" t="s">
        <v>22</v>
      </c>
      <c r="D1402" s="140" t="s">
        <v>246</v>
      </c>
      <c r="E1402" s="141">
        <v>0.58888888888888891</v>
      </c>
      <c r="F1402" s="140" t="s">
        <v>1322</v>
      </c>
    </row>
    <row r="1403" spans="1:6" ht="30">
      <c r="A1403" s="138">
        <v>246</v>
      </c>
      <c r="B1403" s="139">
        <v>45366</v>
      </c>
      <c r="C1403" s="140" t="s">
        <v>22</v>
      </c>
      <c r="D1403" s="140" t="s">
        <v>246</v>
      </c>
      <c r="E1403" s="141">
        <v>0.58888888888888891</v>
      </c>
      <c r="F1403" s="140" t="s">
        <v>1322</v>
      </c>
    </row>
    <row r="1404" spans="1:6">
      <c r="A1404" s="138">
        <v>603</v>
      </c>
      <c r="B1404" s="139">
        <v>45366</v>
      </c>
      <c r="C1404" s="140" t="s">
        <v>22</v>
      </c>
      <c r="D1404" s="140" t="s">
        <v>23</v>
      </c>
      <c r="E1404" s="141">
        <v>0.59027777777777779</v>
      </c>
      <c r="F1404" s="140" t="s">
        <v>1322</v>
      </c>
    </row>
    <row r="1405" spans="1:6" ht="30">
      <c r="A1405" s="138">
        <v>231</v>
      </c>
      <c r="B1405" s="139">
        <v>45366</v>
      </c>
      <c r="C1405" s="140" t="s">
        <v>22</v>
      </c>
      <c r="D1405" s="140" t="s">
        <v>246</v>
      </c>
      <c r="E1405" s="141">
        <v>0.59236111111111112</v>
      </c>
      <c r="F1405" s="140" t="s">
        <v>1322</v>
      </c>
    </row>
    <row r="1406" spans="1:6" ht="30">
      <c r="A1406" s="138">
        <v>740</v>
      </c>
      <c r="B1406" s="139">
        <v>45373</v>
      </c>
      <c r="C1406" s="140" t="s">
        <v>22</v>
      </c>
      <c r="D1406" s="140" t="s">
        <v>873</v>
      </c>
      <c r="E1406" s="141">
        <v>0.53749999999999998</v>
      </c>
      <c r="F1406" s="140" t="s">
        <v>1321</v>
      </c>
    </row>
    <row r="1407" spans="1:6" ht="30">
      <c r="A1407" s="138">
        <v>534</v>
      </c>
      <c r="B1407" s="139">
        <v>45373</v>
      </c>
      <c r="C1407" s="140" t="s">
        <v>22</v>
      </c>
      <c r="D1407" s="140" t="s">
        <v>762</v>
      </c>
      <c r="E1407" s="141">
        <v>0.53749999999999998</v>
      </c>
      <c r="F1407" s="140" t="s">
        <v>1321</v>
      </c>
    </row>
    <row r="1408" spans="1:6" ht="30">
      <c r="A1408" s="138">
        <v>613</v>
      </c>
      <c r="B1408" s="139">
        <v>45373</v>
      </c>
      <c r="C1408" s="140" t="s">
        <v>22</v>
      </c>
      <c r="D1408" s="140" t="s">
        <v>822</v>
      </c>
      <c r="E1408" s="141">
        <v>0.54027777777777775</v>
      </c>
      <c r="F1408" s="140" t="s">
        <v>1321</v>
      </c>
    </row>
    <row r="1409" spans="1:6">
      <c r="A1409" s="138">
        <v>802</v>
      </c>
      <c r="B1409" s="139">
        <v>45373</v>
      </c>
      <c r="C1409" s="140" t="s">
        <v>22</v>
      </c>
      <c r="D1409" s="140" t="s">
        <v>23</v>
      </c>
      <c r="E1409" s="141">
        <v>0.54097222222222219</v>
      </c>
      <c r="F1409" s="140" t="s">
        <v>1321</v>
      </c>
    </row>
    <row r="1410" spans="1:6" ht="30">
      <c r="A1410" s="138">
        <v>873</v>
      </c>
      <c r="B1410" s="139">
        <v>45373</v>
      </c>
      <c r="C1410" s="140" t="s">
        <v>22</v>
      </c>
      <c r="D1410" s="140" t="s">
        <v>435</v>
      </c>
      <c r="E1410" s="141">
        <v>0.54166666666666663</v>
      </c>
      <c r="F1410" s="140" t="s">
        <v>1321</v>
      </c>
    </row>
    <row r="1411" spans="1:6" ht="30">
      <c r="A1411" s="138">
        <v>734</v>
      </c>
      <c r="B1411" s="139">
        <v>45373</v>
      </c>
      <c r="C1411" s="140" t="s">
        <v>22</v>
      </c>
      <c r="D1411" s="140" t="s">
        <v>873</v>
      </c>
      <c r="E1411" s="141">
        <v>0.54236111111111107</v>
      </c>
      <c r="F1411" s="140" t="s">
        <v>1321</v>
      </c>
    </row>
    <row r="1412" spans="1:6" ht="30">
      <c r="A1412" s="138">
        <v>417</v>
      </c>
      <c r="B1412" s="139">
        <v>45373</v>
      </c>
      <c r="C1412" s="140" t="s">
        <v>22</v>
      </c>
      <c r="D1412" s="140" t="s">
        <v>607</v>
      </c>
      <c r="E1412" s="141">
        <v>0.54236111111111107</v>
      </c>
      <c r="F1412" s="140" t="s">
        <v>1321</v>
      </c>
    </row>
    <row r="1413" spans="1:6">
      <c r="A1413" s="138">
        <v>11</v>
      </c>
      <c r="B1413" s="139">
        <v>45373</v>
      </c>
      <c r="C1413" s="140" t="s">
        <v>22</v>
      </c>
      <c r="D1413" s="140" t="s">
        <v>23</v>
      </c>
      <c r="E1413" s="141">
        <v>0.54305555555555551</v>
      </c>
      <c r="F1413" s="140" t="s">
        <v>1321</v>
      </c>
    </row>
    <row r="1414" spans="1:6" ht="30">
      <c r="A1414" s="138">
        <v>122</v>
      </c>
      <c r="B1414" s="139">
        <v>45373</v>
      </c>
      <c r="C1414" s="140" t="s">
        <v>22</v>
      </c>
      <c r="D1414" s="140" t="s">
        <v>89</v>
      </c>
      <c r="E1414" s="141">
        <v>0.54305555555555551</v>
      </c>
      <c r="F1414" s="140" t="s">
        <v>1321</v>
      </c>
    </row>
    <row r="1415" spans="1:6">
      <c r="A1415" s="138">
        <v>103</v>
      </c>
      <c r="B1415" s="139">
        <v>45373</v>
      </c>
      <c r="C1415" s="140" t="s">
        <v>22</v>
      </c>
      <c r="D1415" s="140" t="s">
        <v>23</v>
      </c>
      <c r="E1415" s="141">
        <v>0.54305555555555551</v>
      </c>
      <c r="F1415" s="140" t="s">
        <v>1321</v>
      </c>
    </row>
    <row r="1416" spans="1:6">
      <c r="A1416" s="138">
        <v>203</v>
      </c>
      <c r="B1416" s="139">
        <v>45373</v>
      </c>
      <c r="C1416" s="140" t="s">
        <v>22</v>
      </c>
      <c r="D1416" s="140" t="s">
        <v>23</v>
      </c>
      <c r="E1416" s="141">
        <v>0.54305555555555551</v>
      </c>
      <c r="F1416" s="140" t="s">
        <v>1321</v>
      </c>
    </row>
    <row r="1417" spans="1:6" ht="30">
      <c r="A1417" s="138">
        <v>435</v>
      </c>
      <c r="B1417" s="139">
        <v>45373</v>
      </c>
      <c r="C1417" s="140" t="s">
        <v>22</v>
      </c>
      <c r="D1417" s="140" t="s">
        <v>607</v>
      </c>
      <c r="E1417" s="141">
        <v>0.54513888888888884</v>
      </c>
      <c r="F1417" s="140" t="s">
        <v>1321</v>
      </c>
    </row>
    <row r="1418" spans="1:6">
      <c r="A1418" s="138">
        <v>503</v>
      </c>
      <c r="B1418" s="139">
        <v>45373</v>
      </c>
      <c r="C1418" s="140" t="s">
        <v>22</v>
      </c>
      <c r="D1418" s="140" t="s">
        <v>23</v>
      </c>
      <c r="E1418" s="141">
        <v>0.54513888888888884</v>
      </c>
      <c r="F1418" s="140" t="s">
        <v>1321</v>
      </c>
    </row>
    <row r="1419" spans="1:6" ht="30">
      <c r="A1419" s="138">
        <v>721</v>
      </c>
      <c r="B1419" s="139">
        <v>45373</v>
      </c>
      <c r="C1419" s="140" t="s">
        <v>22</v>
      </c>
      <c r="D1419" s="140" t="s">
        <v>873</v>
      </c>
      <c r="E1419" s="141">
        <v>0.54583333333333328</v>
      </c>
      <c r="F1419" s="140" t="s">
        <v>1321</v>
      </c>
    </row>
    <row r="1420" spans="1:6" ht="30">
      <c r="A1420" s="138">
        <v>247</v>
      </c>
      <c r="B1420" s="139">
        <v>45373</v>
      </c>
      <c r="C1420" s="140" t="s">
        <v>22</v>
      </c>
      <c r="D1420" s="140" t="s">
        <v>246</v>
      </c>
      <c r="E1420" s="141">
        <v>0.54583333333333328</v>
      </c>
      <c r="F1420" s="140" t="s">
        <v>1321</v>
      </c>
    </row>
    <row r="1421" spans="1:6" ht="30">
      <c r="A1421" s="138">
        <v>450</v>
      </c>
      <c r="B1421" s="139">
        <v>45373</v>
      </c>
      <c r="C1421" s="140" t="s">
        <v>22</v>
      </c>
      <c r="D1421" s="140" t="s">
        <v>607</v>
      </c>
      <c r="E1421" s="141">
        <v>0.54652777777777772</v>
      </c>
      <c r="F1421" s="140" t="s">
        <v>1321</v>
      </c>
    </row>
    <row r="1422" spans="1:6" ht="30">
      <c r="A1422" s="138">
        <v>722</v>
      </c>
      <c r="B1422" s="139">
        <v>45373</v>
      </c>
      <c r="C1422" s="140" t="s">
        <v>22</v>
      </c>
      <c r="D1422" s="140" t="s">
        <v>873</v>
      </c>
      <c r="E1422" s="141">
        <v>0.54652777777777772</v>
      </c>
      <c r="F1422" s="140" t="s">
        <v>1321</v>
      </c>
    </row>
    <row r="1423" spans="1:6" ht="30">
      <c r="A1423" s="138">
        <v>719</v>
      </c>
      <c r="B1423" s="139">
        <v>45373</v>
      </c>
      <c r="C1423" s="140" t="s">
        <v>22</v>
      </c>
      <c r="D1423" s="140" t="s">
        <v>873</v>
      </c>
      <c r="E1423" s="141">
        <v>0.55555555555555558</v>
      </c>
      <c r="F1423" s="140" t="s">
        <v>1321</v>
      </c>
    </row>
    <row r="1424" spans="1:6" ht="30">
      <c r="A1424" s="138">
        <v>731</v>
      </c>
      <c r="B1424" s="139">
        <v>45373</v>
      </c>
      <c r="C1424" s="140" t="s">
        <v>22</v>
      </c>
      <c r="D1424" s="140" t="s">
        <v>873</v>
      </c>
      <c r="E1424" s="141">
        <v>0.55625000000000002</v>
      </c>
      <c r="F1424" s="140" t="s">
        <v>1321</v>
      </c>
    </row>
    <row r="1425" spans="1:6">
      <c r="A1425" s="138">
        <v>304</v>
      </c>
      <c r="B1425" s="139">
        <v>45373</v>
      </c>
      <c r="C1425" s="140" t="s">
        <v>22</v>
      </c>
      <c r="D1425" s="140" t="s">
        <v>23</v>
      </c>
      <c r="E1425" s="141">
        <v>0.55694444444444446</v>
      </c>
      <c r="F1425" s="140" t="s">
        <v>1321</v>
      </c>
    </row>
    <row r="1426" spans="1:6" ht="30">
      <c r="A1426" s="138">
        <v>812</v>
      </c>
      <c r="B1426" s="139">
        <v>45373</v>
      </c>
      <c r="C1426" s="140" t="s">
        <v>22</v>
      </c>
      <c r="D1426" s="140" t="s">
        <v>435</v>
      </c>
      <c r="E1426" s="141">
        <v>0.55902777777777779</v>
      </c>
      <c r="F1426" s="140" t="s">
        <v>1321</v>
      </c>
    </row>
    <row r="1427" spans="1:6" ht="30">
      <c r="A1427" s="138">
        <v>735</v>
      </c>
      <c r="B1427" s="139">
        <v>45373</v>
      </c>
      <c r="C1427" s="140" t="s">
        <v>22</v>
      </c>
      <c r="D1427" s="140" t="s">
        <v>873</v>
      </c>
      <c r="E1427" s="141">
        <v>0.56458333333333333</v>
      </c>
      <c r="F1427" s="140" t="s">
        <v>1322</v>
      </c>
    </row>
    <row r="1428" spans="1:6" ht="30">
      <c r="A1428" s="138">
        <v>330</v>
      </c>
      <c r="B1428" s="139">
        <v>45373</v>
      </c>
      <c r="C1428" s="140" t="s">
        <v>22</v>
      </c>
      <c r="D1428" s="140" t="s">
        <v>447</v>
      </c>
      <c r="E1428" s="141">
        <v>0.56666666666666665</v>
      </c>
      <c r="F1428" s="140" t="s">
        <v>1322</v>
      </c>
    </row>
    <row r="1429" spans="1:6" ht="30">
      <c r="A1429" s="138">
        <v>445</v>
      </c>
      <c r="B1429" s="139">
        <v>45373</v>
      </c>
      <c r="C1429" s="140" t="s">
        <v>22</v>
      </c>
      <c r="D1429" s="140" t="s">
        <v>607</v>
      </c>
      <c r="E1429" s="141">
        <v>0.57361111111111107</v>
      </c>
      <c r="F1429" s="140" t="s">
        <v>1322</v>
      </c>
    </row>
    <row r="1430" spans="1:6" ht="30">
      <c r="A1430" s="138">
        <v>441</v>
      </c>
      <c r="B1430" s="139">
        <v>45373</v>
      </c>
      <c r="C1430" s="140" t="s">
        <v>22</v>
      </c>
      <c r="D1430" s="140" t="s">
        <v>607</v>
      </c>
      <c r="E1430" s="141">
        <v>0.57361111111111107</v>
      </c>
      <c r="F1430" s="140" t="s">
        <v>1322</v>
      </c>
    </row>
    <row r="1431" spans="1:6" ht="30">
      <c r="A1431" s="138">
        <v>876</v>
      </c>
      <c r="B1431" s="139">
        <v>45373</v>
      </c>
      <c r="C1431" s="140" t="s">
        <v>22</v>
      </c>
      <c r="D1431" s="140" t="s">
        <v>435</v>
      </c>
      <c r="E1431" s="141">
        <v>0.57499999999999996</v>
      </c>
      <c r="F1431" s="140" t="s">
        <v>1322</v>
      </c>
    </row>
    <row r="1432" spans="1:6" ht="30">
      <c r="A1432" s="138">
        <v>232</v>
      </c>
      <c r="B1432" s="139">
        <v>45373</v>
      </c>
      <c r="C1432" s="140" t="s">
        <v>22</v>
      </c>
      <c r="D1432" s="140" t="s">
        <v>246</v>
      </c>
      <c r="E1432" s="141">
        <v>0.5756944444444444</v>
      </c>
      <c r="F1432" s="140" t="s">
        <v>1322</v>
      </c>
    </row>
    <row r="1433" spans="1:6" ht="30">
      <c r="A1433" s="138">
        <v>738</v>
      </c>
      <c r="B1433" s="139">
        <v>45380</v>
      </c>
      <c r="C1433" s="140" t="s">
        <v>22</v>
      </c>
      <c r="D1433" s="140" t="s">
        <v>873</v>
      </c>
      <c r="E1433" s="141">
        <v>0.53055555555555556</v>
      </c>
      <c r="F1433" s="140" t="s">
        <v>1321</v>
      </c>
    </row>
    <row r="1434" spans="1:6" ht="30">
      <c r="A1434" s="138">
        <v>717</v>
      </c>
      <c r="B1434" s="139">
        <v>45380</v>
      </c>
      <c r="C1434" s="140" t="s">
        <v>22</v>
      </c>
      <c r="D1434" s="140" t="s">
        <v>873</v>
      </c>
      <c r="E1434" s="141">
        <v>0.53055555555555556</v>
      </c>
      <c r="F1434" s="140" t="s">
        <v>1321</v>
      </c>
    </row>
    <row r="1435" spans="1:6" ht="30">
      <c r="A1435" s="138">
        <v>141</v>
      </c>
      <c r="B1435" s="139">
        <v>45380</v>
      </c>
      <c r="C1435" s="140" t="s">
        <v>22</v>
      </c>
      <c r="D1435" s="140" t="s">
        <v>89</v>
      </c>
      <c r="E1435" s="141">
        <v>0.53125</v>
      </c>
      <c r="F1435" s="140" t="s">
        <v>1321</v>
      </c>
    </row>
    <row r="1436" spans="1:6">
      <c r="A1436" s="138">
        <v>304</v>
      </c>
      <c r="B1436" s="139">
        <v>45380</v>
      </c>
      <c r="C1436" s="140" t="s">
        <v>22</v>
      </c>
      <c r="D1436" s="140" t="s">
        <v>23</v>
      </c>
      <c r="E1436" s="141">
        <v>0.53125</v>
      </c>
      <c r="F1436" s="140" t="s">
        <v>1321</v>
      </c>
    </row>
    <row r="1437" spans="1:6">
      <c r="A1437" s="138">
        <v>803</v>
      </c>
      <c r="B1437" s="139">
        <v>45380</v>
      </c>
      <c r="C1437" s="140" t="s">
        <v>22</v>
      </c>
      <c r="D1437" s="140" t="s">
        <v>23</v>
      </c>
      <c r="E1437" s="141">
        <v>0.53125</v>
      </c>
      <c r="F1437" s="140" t="s">
        <v>1321</v>
      </c>
    </row>
    <row r="1438" spans="1:6">
      <c r="A1438" s="138">
        <v>1</v>
      </c>
      <c r="B1438" s="139">
        <v>45380</v>
      </c>
      <c r="C1438" s="140" t="s">
        <v>22</v>
      </c>
      <c r="D1438" s="140" t="s">
        <v>23</v>
      </c>
      <c r="E1438" s="141">
        <v>0.53125</v>
      </c>
      <c r="F1438" s="140" t="s">
        <v>1321</v>
      </c>
    </row>
    <row r="1439" spans="1:6">
      <c r="A1439" s="138">
        <v>103</v>
      </c>
      <c r="B1439" s="139">
        <v>45380</v>
      </c>
      <c r="C1439" s="140" t="s">
        <v>22</v>
      </c>
      <c r="D1439" s="140" t="s">
        <v>23</v>
      </c>
      <c r="E1439" s="141">
        <v>0.53194444444444444</v>
      </c>
      <c r="F1439" s="140" t="s">
        <v>1321</v>
      </c>
    </row>
    <row r="1440" spans="1:6">
      <c r="A1440" s="138">
        <v>11</v>
      </c>
      <c r="B1440" s="139">
        <v>45380</v>
      </c>
      <c r="C1440" s="140" t="s">
        <v>22</v>
      </c>
      <c r="D1440" s="140" t="s">
        <v>23</v>
      </c>
      <c r="E1440" s="141">
        <v>0.53194444444444444</v>
      </c>
      <c r="F1440" s="140" t="s">
        <v>1321</v>
      </c>
    </row>
    <row r="1441" spans="1:6" ht="30">
      <c r="A1441" s="138">
        <v>719</v>
      </c>
      <c r="B1441" s="139">
        <v>45380</v>
      </c>
      <c r="C1441" s="140" t="s">
        <v>22</v>
      </c>
      <c r="D1441" s="140" t="s">
        <v>873</v>
      </c>
      <c r="E1441" s="141">
        <v>0.53333333333333333</v>
      </c>
      <c r="F1441" s="140" t="s">
        <v>1321</v>
      </c>
    </row>
    <row r="1442" spans="1:6" ht="30">
      <c r="A1442" s="138">
        <v>873</v>
      </c>
      <c r="B1442" s="139">
        <v>45380</v>
      </c>
      <c r="C1442" s="140" t="s">
        <v>22</v>
      </c>
      <c r="D1442" s="140" t="s">
        <v>435</v>
      </c>
      <c r="E1442" s="141">
        <v>0.53472222222222221</v>
      </c>
      <c r="F1442" s="140" t="s">
        <v>1321</v>
      </c>
    </row>
    <row r="1443" spans="1:6">
      <c r="A1443" s="138">
        <v>4</v>
      </c>
      <c r="B1443" s="139">
        <v>45380</v>
      </c>
      <c r="C1443" s="140" t="s">
        <v>22</v>
      </c>
      <c r="D1443" s="140" t="s">
        <v>23</v>
      </c>
      <c r="E1443" s="141">
        <v>0.53541666666666665</v>
      </c>
      <c r="F1443" s="140" t="s">
        <v>1321</v>
      </c>
    </row>
    <row r="1444" spans="1:6">
      <c r="A1444" s="138">
        <v>203</v>
      </c>
      <c r="B1444" s="139">
        <v>45380</v>
      </c>
      <c r="C1444" s="140" t="s">
        <v>22</v>
      </c>
      <c r="D1444" s="140" t="s">
        <v>23</v>
      </c>
      <c r="E1444" s="141">
        <v>0.53680555555555554</v>
      </c>
      <c r="F1444" s="140" t="s">
        <v>1321</v>
      </c>
    </row>
    <row r="1445" spans="1:6" ht="30">
      <c r="A1445" s="138">
        <v>534</v>
      </c>
      <c r="B1445" s="139">
        <v>45380</v>
      </c>
      <c r="C1445" s="140" t="s">
        <v>22</v>
      </c>
      <c r="D1445" s="140" t="s">
        <v>762</v>
      </c>
      <c r="E1445" s="141">
        <v>0.53749999999999998</v>
      </c>
      <c r="F1445" s="140" t="s">
        <v>1321</v>
      </c>
    </row>
    <row r="1446" spans="1:6" ht="30">
      <c r="A1446" s="138">
        <v>259</v>
      </c>
      <c r="B1446" s="139">
        <v>45380</v>
      </c>
      <c r="C1446" s="140" t="s">
        <v>22</v>
      </c>
      <c r="D1446" s="140" t="s">
        <v>246</v>
      </c>
      <c r="E1446" s="141">
        <v>0.53749999999999998</v>
      </c>
      <c r="F1446" s="140" t="s">
        <v>1321</v>
      </c>
    </row>
    <row r="1447" spans="1:6">
      <c r="A1447" s="138">
        <v>204</v>
      </c>
      <c r="B1447" s="139">
        <v>45380</v>
      </c>
      <c r="C1447" s="140" t="s">
        <v>22</v>
      </c>
      <c r="D1447" s="140" t="s">
        <v>23</v>
      </c>
      <c r="E1447" s="141">
        <v>0.53749999999999998</v>
      </c>
      <c r="F1447" s="140" t="s">
        <v>1321</v>
      </c>
    </row>
    <row r="1448" spans="1:6" ht="30">
      <c r="A1448" s="138">
        <v>450</v>
      </c>
      <c r="B1448" s="139">
        <v>45380</v>
      </c>
      <c r="C1448" s="140" t="s">
        <v>22</v>
      </c>
      <c r="D1448" s="140" t="s">
        <v>607</v>
      </c>
      <c r="E1448" s="141">
        <v>0.54166666666666663</v>
      </c>
      <c r="F1448" s="140" t="s">
        <v>1321</v>
      </c>
    </row>
    <row r="1449" spans="1:6">
      <c r="A1449" s="138">
        <v>3</v>
      </c>
      <c r="B1449" s="139">
        <v>45380</v>
      </c>
      <c r="C1449" s="140" t="s">
        <v>22</v>
      </c>
      <c r="D1449" s="140" t="s">
        <v>23</v>
      </c>
      <c r="E1449" s="141">
        <v>0.54236111111111107</v>
      </c>
      <c r="F1449" s="140" t="s">
        <v>1321</v>
      </c>
    </row>
    <row r="1450" spans="1:6" ht="30">
      <c r="A1450" s="138">
        <v>740</v>
      </c>
      <c r="B1450" s="139">
        <v>45380</v>
      </c>
      <c r="C1450" s="140" t="s">
        <v>22</v>
      </c>
      <c r="D1450" s="140" t="s">
        <v>873</v>
      </c>
      <c r="E1450" s="141">
        <v>0.54305555555555551</v>
      </c>
      <c r="F1450" s="140" t="s">
        <v>1321</v>
      </c>
    </row>
    <row r="1451" spans="1:6" ht="30">
      <c r="A1451" s="138">
        <v>126</v>
      </c>
      <c r="B1451" s="139">
        <v>45380</v>
      </c>
      <c r="C1451" s="140" t="s">
        <v>22</v>
      </c>
      <c r="D1451" s="140" t="s">
        <v>89</v>
      </c>
      <c r="E1451" s="141">
        <v>0.55833333333333335</v>
      </c>
      <c r="F1451" s="140" t="s">
        <v>1321</v>
      </c>
    </row>
    <row r="1452" spans="1:6" ht="30">
      <c r="A1452" s="138">
        <v>436</v>
      </c>
      <c r="B1452" s="139">
        <v>45380</v>
      </c>
      <c r="C1452" s="140" t="s">
        <v>22</v>
      </c>
      <c r="D1452" s="140" t="s">
        <v>607</v>
      </c>
      <c r="E1452" s="141">
        <v>0.55833333333333335</v>
      </c>
      <c r="F1452" s="140" t="s">
        <v>1321</v>
      </c>
    </row>
    <row r="1453" spans="1:6" ht="30">
      <c r="A1453" s="138">
        <v>735</v>
      </c>
      <c r="B1453" s="139">
        <v>45380</v>
      </c>
      <c r="C1453" s="140" t="s">
        <v>22</v>
      </c>
      <c r="D1453" s="140" t="s">
        <v>873</v>
      </c>
      <c r="E1453" s="141">
        <v>0.55902777777777779</v>
      </c>
      <c r="F1453" s="140" t="s">
        <v>1321</v>
      </c>
    </row>
    <row r="1454" spans="1:6" ht="30">
      <c r="A1454" s="138">
        <v>725</v>
      </c>
      <c r="B1454" s="139">
        <v>45380</v>
      </c>
      <c r="C1454" s="140" t="s">
        <v>22</v>
      </c>
      <c r="D1454" s="140" t="s">
        <v>873</v>
      </c>
      <c r="E1454" s="141">
        <v>0.56319444444444444</v>
      </c>
      <c r="F1454" s="140" t="s">
        <v>1322</v>
      </c>
    </row>
    <row r="1455" spans="1:6">
      <c r="A1455" s="138">
        <v>603</v>
      </c>
      <c r="B1455" s="139">
        <v>45380</v>
      </c>
      <c r="C1455" s="140" t="s">
        <v>22</v>
      </c>
      <c r="D1455" s="140" t="s">
        <v>23</v>
      </c>
      <c r="E1455" s="141">
        <v>0.57847222222222228</v>
      </c>
      <c r="F1455" s="140" t="s">
        <v>1322</v>
      </c>
    </row>
    <row r="1456" spans="1:6" ht="30">
      <c r="A1456" s="138">
        <v>721</v>
      </c>
      <c r="B1456" s="139">
        <v>45387</v>
      </c>
      <c r="C1456" s="140" t="s">
        <v>22</v>
      </c>
      <c r="D1456" s="140" t="s">
        <v>873</v>
      </c>
      <c r="E1456" s="141">
        <v>0.54305555555555551</v>
      </c>
      <c r="F1456" s="140" t="s">
        <v>1322</v>
      </c>
    </row>
    <row r="1457" spans="1:6" ht="30">
      <c r="A1457" s="138">
        <v>846</v>
      </c>
      <c r="B1457" s="139">
        <v>45387</v>
      </c>
      <c r="C1457" s="140" t="s">
        <v>22</v>
      </c>
      <c r="D1457" s="140" t="s">
        <v>435</v>
      </c>
      <c r="E1457" s="141">
        <v>0.5444444444444444</v>
      </c>
      <c r="F1457" s="140" t="s">
        <v>1322</v>
      </c>
    </row>
    <row r="1458" spans="1:6" ht="30">
      <c r="A1458" s="138">
        <v>873</v>
      </c>
      <c r="B1458" s="139">
        <v>45387</v>
      </c>
      <c r="C1458" s="140" t="s">
        <v>22</v>
      </c>
      <c r="D1458" s="140" t="s">
        <v>435</v>
      </c>
      <c r="E1458" s="141">
        <v>0.54513888888888884</v>
      </c>
      <c r="F1458" s="140" t="s">
        <v>1322</v>
      </c>
    </row>
    <row r="1459" spans="1:6" ht="30">
      <c r="A1459" s="138">
        <v>435</v>
      </c>
      <c r="B1459" s="139">
        <v>45387</v>
      </c>
      <c r="C1459" s="140" t="s">
        <v>22</v>
      </c>
      <c r="D1459" s="140" t="s">
        <v>607</v>
      </c>
      <c r="E1459" s="141">
        <v>0.54513888888888884</v>
      </c>
      <c r="F1459" s="140" t="s">
        <v>1322</v>
      </c>
    </row>
    <row r="1460" spans="1:6" ht="30">
      <c r="A1460" s="138">
        <v>450</v>
      </c>
      <c r="B1460" s="139">
        <v>45387</v>
      </c>
      <c r="C1460" s="140" t="s">
        <v>22</v>
      </c>
      <c r="D1460" s="140" t="s">
        <v>607</v>
      </c>
      <c r="E1460" s="141">
        <v>0.54583333333333328</v>
      </c>
      <c r="F1460" s="140" t="s">
        <v>1322</v>
      </c>
    </row>
    <row r="1461" spans="1:6" ht="30">
      <c r="A1461" s="138">
        <v>436</v>
      </c>
      <c r="B1461" s="139">
        <v>45387</v>
      </c>
      <c r="C1461" s="140" t="s">
        <v>22</v>
      </c>
      <c r="D1461" s="140" t="s">
        <v>607</v>
      </c>
      <c r="E1461" s="141">
        <v>0.54583333333333328</v>
      </c>
      <c r="F1461" s="140" t="s">
        <v>1322</v>
      </c>
    </row>
    <row r="1462" spans="1:6">
      <c r="A1462" s="138">
        <v>103</v>
      </c>
      <c r="B1462" s="139">
        <v>45387</v>
      </c>
      <c r="C1462" s="140" t="s">
        <v>22</v>
      </c>
      <c r="D1462" s="140" t="s">
        <v>23</v>
      </c>
      <c r="E1462" s="141">
        <v>0.54583333333333328</v>
      </c>
      <c r="F1462" s="140" t="s">
        <v>1322</v>
      </c>
    </row>
    <row r="1463" spans="1:6" ht="30">
      <c r="A1463" s="138">
        <v>889</v>
      </c>
      <c r="B1463" s="139">
        <v>45387</v>
      </c>
      <c r="C1463" s="140" t="s">
        <v>22</v>
      </c>
      <c r="D1463" s="140" t="s">
        <v>435</v>
      </c>
      <c r="E1463" s="141">
        <v>0.54652777777777772</v>
      </c>
      <c r="F1463" s="140" t="s">
        <v>1322</v>
      </c>
    </row>
    <row r="1464" spans="1:6">
      <c r="A1464" s="138">
        <v>204</v>
      </c>
      <c r="B1464" s="139">
        <v>45387</v>
      </c>
      <c r="C1464" s="140" t="s">
        <v>22</v>
      </c>
      <c r="D1464" s="140" t="s">
        <v>23</v>
      </c>
      <c r="E1464" s="141">
        <v>0.54652777777777772</v>
      </c>
      <c r="F1464" s="140" t="s">
        <v>1322</v>
      </c>
    </row>
    <row r="1465" spans="1:6">
      <c r="A1465" s="138">
        <v>503</v>
      </c>
      <c r="B1465" s="139">
        <v>45387</v>
      </c>
      <c r="C1465" s="140" t="s">
        <v>22</v>
      </c>
      <c r="D1465" s="140" t="s">
        <v>23</v>
      </c>
      <c r="E1465" s="141">
        <v>0.54722222222222228</v>
      </c>
      <c r="F1465" s="140" t="s">
        <v>1322</v>
      </c>
    </row>
    <row r="1466" spans="1:6">
      <c r="A1466" s="138">
        <v>304</v>
      </c>
      <c r="B1466" s="139">
        <v>45387</v>
      </c>
      <c r="C1466" s="140" t="s">
        <v>22</v>
      </c>
      <c r="D1466" s="140" t="s">
        <v>23</v>
      </c>
      <c r="E1466" s="141">
        <v>0.54722222222222228</v>
      </c>
      <c r="F1466" s="140" t="s">
        <v>1322</v>
      </c>
    </row>
    <row r="1467" spans="1:6">
      <c r="A1467" s="138">
        <v>4</v>
      </c>
      <c r="B1467" s="139">
        <v>45387</v>
      </c>
      <c r="C1467" s="140" t="s">
        <v>22</v>
      </c>
      <c r="D1467" s="140" t="s">
        <v>23</v>
      </c>
      <c r="E1467" s="141">
        <v>0.54722222222222228</v>
      </c>
      <c r="F1467" s="140" t="s">
        <v>1322</v>
      </c>
    </row>
    <row r="1468" spans="1:6">
      <c r="A1468" s="138">
        <v>11</v>
      </c>
      <c r="B1468" s="139">
        <v>45387</v>
      </c>
      <c r="C1468" s="140" t="s">
        <v>22</v>
      </c>
      <c r="D1468" s="140" t="s">
        <v>23</v>
      </c>
      <c r="E1468" s="141">
        <v>0.54722222222222228</v>
      </c>
      <c r="F1468" s="140" t="s">
        <v>1322</v>
      </c>
    </row>
    <row r="1469" spans="1:6" ht="30">
      <c r="A1469" s="138">
        <v>218</v>
      </c>
      <c r="B1469" s="139">
        <v>45387</v>
      </c>
      <c r="C1469" s="140" t="s">
        <v>22</v>
      </c>
      <c r="D1469" s="140" t="s">
        <v>246</v>
      </c>
      <c r="E1469" s="141">
        <v>0.54861111111111116</v>
      </c>
      <c r="F1469" s="140" t="s">
        <v>1322</v>
      </c>
    </row>
    <row r="1470" spans="1:6" ht="30">
      <c r="A1470" s="138">
        <v>217</v>
      </c>
      <c r="B1470" s="139">
        <v>45387</v>
      </c>
      <c r="C1470" s="140" t="s">
        <v>22</v>
      </c>
      <c r="D1470" s="140" t="s">
        <v>246</v>
      </c>
      <c r="E1470" s="141">
        <v>0.55277777777777781</v>
      </c>
      <c r="F1470" s="140" t="s">
        <v>1322</v>
      </c>
    </row>
    <row r="1471" spans="1:6" ht="30">
      <c r="A1471" s="138">
        <v>731</v>
      </c>
      <c r="B1471" s="139">
        <v>45387</v>
      </c>
      <c r="C1471" s="140" t="s">
        <v>22</v>
      </c>
      <c r="D1471" s="140" t="s">
        <v>873</v>
      </c>
      <c r="E1471" s="141">
        <v>0.55902777777777779</v>
      </c>
      <c r="F1471" s="140" t="s">
        <v>1322</v>
      </c>
    </row>
    <row r="1472" spans="1:6" ht="30">
      <c r="A1472" s="138">
        <v>534</v>
      </c>
      <c r="B1472" s="139">
        <v>45387</v>
      </c>
      <c r="C1472" s="140" t="s">
        <v>22</v>
      </c>
      <c r="D1472" s="140" t="s">
        <v>762</v>
      </c>
      <c r="E1472" s="141">
        <v>0.56944444444444442</v>
      </c>
      <c r="F1472" s="140" t="s">
        <v>1322</v>
      </c>
    </row>
    <row r="1473" spans="1:6">
      <c r="A1473" s="138">
        <v>3</v>
      </c>
      <c r="B1473" s="139">
        <v>45394</v>
      </c>
      <c r="C1473" s="140" t="s">
        <v>22</v>
      </c>
      <c r="D1473" s="140" t="s">
        <v>23</v>
      </c>
      <c r="E1473" s="141">
        <v>0.42291666666666666</v>
      </c>
      <c r="F1473" s="140" t="s">
        <v>1321</v>
      </c>
    </row>
    <row r="1474" spans="1:6" ht="30">
      <c r="A1474" s="138">
        <v>323</v>
      </c>
      <c r="B1474" s="139">
        <v>45394</v>
      </c>
      <c r="C1474" s="140" t="s">
        <v>22</v>
      </c>
      <c r="D1474" s="140" t="s">
        <v>447</v>
      </c>
      <c r="E1474" s="141">
        <v>0.55208333333333337</v>
      </c>
      <c r="F1474" s="140" t="s">
        <v>1321</v>
      </c>
    </row>
    <row r="1475" spans="1:6" ht="30">
      <c r="A1475" s="138">
        <v>519</v>
      </c>
      <c r="B1475" s="139">
        <v>45394</v>
      </c>
      <c r="C1475" s="140" t="s">
        <v>22</v>
      </c>
      <c r="D1475" s="140" t="s">
        <v>762</v>
      </c>
      <c r="E1475" s="141">
        <v>0.55347222222222225</v>
      </c>
      <c r="F1475" s="140" t="s">
        <v>1321</v>
      </c>
    </row>
    <row r="1476" spans="1:6" ht="30">
      <c r="A1476" s="138">
        <v>742</v>
      </c>
      <c r="B1476" s="139">
        <v>45394</v>
      </c>
      <c r="C1476" s="140" t="s">
        <v>22</v>
      </c>
      <c r="D1476" s="140" t="s">
        <v>873</v>
      </c>
      <c r="E1476" s="141">
        <v>0.55347222222222225</v>
      </c>
      <c r="F1476" s="140" t="s">
        <v>1321</v>
      </c>
    </row>
    <row r="1477" spans="1:6">
      <c r="A1477" s="138">
        <v>503</v>
      </c>
      <c r="B1477" s="139">
        <v>45394</v>
      </c>
      <c r="C1477" s="140" t="s">
        <v>22</v>
      </c>
      <c r="D1477" s="140" t="s">
        <v>23</v>
      </c>
      <c r="E1477" s="141">
        <v>0.55347222222222225</v>
      </c>
      <c r="F1477" s="140" t="s">
        <v>1321</v>
      </c>
    </row>
    <row r="1478" spans="1:6" ht="30">
      <c r="A1478" s="138">
        <v>735</v>
      </c>
      <c r="B1478" s="139">
        <v>45394</v>
      </c>
      <c r="C1478" s="140" t="s">
        <v>22</v>
      </c>
      <c r="D1478" s="140" t="s">
        <v>873</v>
      </c>
      <c r="E1478" s="141">
        <v>0.55347222222222225</v>
      </c>
      <c r="F1478" s="140" t="s">
        <v>1321</v>
      </c>
    </row>
    <row r="1479" spans="1:6" ht="30">
      <c r="A1479" s="138">
        <v>879</v>
      </c>
      <c r="B1479" s="139">
        <v>45394</v>
      </c>
      <c r="C1479" s="140" t="s">
        <v>22</v>
      </c>
      <c r="D1479" s="140" t="s">
        <v>435</v>
      </c>
      <c r="E1479" s="141">
        <v>0.55347222222222225</v>
      </c>
      <c r="F1479" s="140" t="s">
        <v>1321</v>
      </c>
    </row>
    <row r="1480" spans="1:6" ht="30">
      <c r="A1480" s="138">
        <v>525</v>
      </c>
      <c r="B1480" s="139">
        <v>45394</v>
      </c>
      <c r="C1480" s="140" t="s">
        <v>22</v>
      </c>
      <c r="D1480" s="140" t="s">
        <v>762</v>
      </c>
      <c r="E1480" s="141">
        <v>0.55347222222222225</v>
      </c>
      <c r="F1480" s="140" t="s">
        <v>1321</v>
      </c>
    </row>
    <row r="1481" spans="1:6" ht="30">
      <c r="A1481" s="138">
        <v>740</v>
      </c>
      <c r="B1481" s="139">
        <v>45394</v>
      </c>
      <c r="C1481" s="140" t="s">
        <v>22</v>
      </c>
      <c r="D1481" s="140" t="s">
        <v>873</v>
      </c>
      <c r="E1481" s="141">
        <v>0.5541666666666667</v>
      </c>
      <c r="F1481" s="140" t="s">
        <v>1321</v>
      </c>
    </row>
    <row r="1482" spans="1:6" ht="30">
      <c r="A1482" s="138">
        <v>247</v>
      </c>
      <c r="B1482" s="139">
        <v>45394</v>
      </c>
      <c r="C1482" s="140" t="s">
        <v>22</v>
      </c>
      <c r="D1482" s="140" t="s">
        <v>246</v>
      </c>
      <c r="E1482" s="141">
        <v>0.5541666666666667</v>
      </c>
      <c r="F1482" s="140" t="s">
        <v>1321</v>
      </c>
    </row>
    <row r="1483" spans="1:6" ht="30">
      <c r="A1483" s="138">
        <v>329</v>
      </c>
      <c r="B1483" s="139">
        <v>45394</v>
      </c>
      <c r="C1483" s="140" t="s">
        <v>22</v>
      </c>
      <c r="D1483" s="140" t="s">
        <v>447</v>
      </c>
      <c r="E1483" s="141">
        <v>0.55486111111111114</v>
      </c>
      <c r="F1483" s="140" t="s">
        <v>1321</v>
      </c>
    </row>
    <row r="1484" spans="1:6" ht="30">
      <c r="A1484" s="138">
        <v>450</v>
      </c>
      <c r="B1484" s="139">
        <v>45394</v>
      </c>
      <c r="C1484" s="140" t="s">
        <v>22</v>
      </c>
      <c r="D1484" s="140" t="s">
        <v>607</v>
      </c>
      <c r="E1484" s="141">
        <v>0.55486111111111114</v>
      </c>
      <c r="F1484" s="140" t="s">
        <v>1321</v>
      </c>
    </row>
    <row r="1485" spans="1:6" ht="30">
      <c r="A1485" s="138">
        <v>317</v>
      </c>
      <c r="B1485" s="139">
        <v>45394</v>
      </c>
      <c r="C1485" s="140" t="s">
        <v>22</v>
      </c>
      <c r="D1485" s="140" t="s">
        <v>447</v>
      </c>
      <c r="E1485" s="141">
        <v>0.55486111111111114</v>
      </c>
      <c r="F1485" s="140" t="s">
        <v>1321</v>
      </c>
    </row>
    <row r="1486" spans="1:6" ht="30">
      <c r="A1486" s="138">
        <v>878</v>
      </c>
      <c r="B1486" s="139">
        <v>45394</v>
      </c>
      <c r="C1486" s="140" t="s">
        <v>22</v>
      </c>
      <c r="D1486" s="140" t="s">
        <v>762</v>
      </c>
      <c r="E1486" s="141">
        <v>0.55486111111111114</v>
      </c>
      <c r="F1486" s="140" t="s">
        <v>1321</v>
      </c>
    </row>
    <row r="1487" spans="1:6">
      <c r="A1487" s="138">
        <v>802</v>
      </c>
      <c r="B1487" s="139">
        <v>45394</v>
      </c>
      <c r="C1487" s="140" t="s">
        <v>22</v>
      </c>
      <c r="D1487" s="140" t="s">
        <v>23</v>
      </c>
      <c r="E1487" s="141">
        <v>0.55486111111111114</v>
      </c>
      <c r="F1487" s="140" t="s">
        <v>1321</v>
      </c>
    </row>
    <row r="1488" spans="1:6" ht="30">
      <c r="A1488" s="138">
        <v>616</v>
      </c>
      <c r="B1488" s="139">
        <v>45394</v>
      </c>
      <c r="C1488" s="140" t="s">
        <v>22</v>
      </c>
      <c r="D1488" s="140" t="s">
        <v>822</v>
      </c>
      <c r="E1488" s="141">
        <v>0.55555555555555558</v>
      </c>
      <c r="F1488" s="140" t="s">
        <v>1321</v>
      </c>
    </row>
    <row r="1489" spans="1:6" ht="30">
      <c r="A1489" s="138">
        <v>246</v>
      </c>
      <c r="B1489" s="139">
        <v>45394</v>
      </c>
      <c r="C1489" s="140" t="s">
        <v>22</v>
      </c>
      <c r="D1489" s="140" t="s">
        <v>246</v>
      </c>
      <c r="E1489" s="141">
        <v>0.55625000000000002</v>
      </c>
      <c r="F1489" s="140" t="s">
        <v>1321</v>
      </c>
    </row>
    <row r="1490" spans="1:6">
      <c r="A1490" s="138">
        <v>702</v>
      </c>
      <c r="B1490" s="139">
        <v>45394</v>
      </c>
      <c r="C1490" s="140" t="s">
        <v>22</v>
      </c>
      <c r="D1490" s="140" t="s">
        <v>23</v>
      </c>
      <c r="E1490" s="141">
        <v>0.55625000000000002</v>
      </c>
      <c r="F1490" s="140" t="s">
        <v>1321</v>
      </c>
    </row>
    <row r="1491" spans="1:6" ht="30">
      <c r="A1491" s="138">
        <v>248</v>
      </c>
      <c r="B1491" s="139">
        <v>45394</v>
      </c>
      <c r="C1491" s="140" t="s">
        <v>22</v>
      </c>
      <c r="D1491" s="140" t="s">
        <v>246</v>
      </c>
      <c r="E1491" s="141">
        <v>0.55625000000000002</v>
      </c>
      <c r="F1491" s="140" t="s">
        <v>1321</v>
      </c>
    </row>
    <row r="1492" spans="1:6" ht="30">
      <c r="A1492" s="138">
        <v>891</v>
      </c>
      <c r="B1492" s="139">
        <v>45394</v>
      </c>
      <c r="C1492" s="140" t="s">
        <v>22</v>
      </c>
      <c r="D1492" s="140" t="s">
        <v>435</v>
      </c>
      <c r="E1492" s="141">
        <v>0.55694444444444446</v>
      </c>
      <c r="F1492" s="140" t="s">
        <v>1321</v>
      </c>
    </row>
    <row r="1493" spans="1:6">
      <c r="A1493" s="138">
        <v>203</v>
      </c>
      <c r="B1493" s="139">
        <v>45394</v>
      </c>
      <c r="C1493" s="140" t="s">
        <v>22</v>
      </c>
      <c r="D1493" s="140" t="s">
        <v>23</v>
      </c>
      <c r="E1493" s="141">
        <v>0.55694444444444446</v>
      </c>
      <c r="F1493" s="140" t="s">
        <v>1321</v>
      </c>
    </row>
    <row r="1494" spans="1:6" ht="30">
      <c r="A1494" s="138">
        <v>883</v>
      </c>
      <c r="B1494" s="139">
        <v>45394</v>
      </c>
      <c r="C1494" s="140" t="s">
        <v>22</v>
      </c>
      <c r="D1494" s="140" t="s">
        <v>435</v>
      </c>
      <c r="E1494" s="141">
        <v>0.55694444444444446</v>
      </c>
      <c r="F1494" s="140" t="s">
        <v>1321</v>
      </c>
    </row>
    <row r="1495" spans="1:6">
      <c r="A1495" s="138">
        <v>602</v>
      </c>
      <c r="B1495" s="139">
        <v>45394</v>
      </c>
      <c r="C1495" s="140" t="s">
        <v>22</v>
      </c>
      <c r="D1495" s="140" t="s">
        <v>23</v>
      </c>
      <c r="E1495" s="141">
        <v>0.55902777777777779</v>
      </c>
      <c r="F1495" s="140" t="s">
        <v>1321</v>
      </c>
    </row>
    <row r="1496" spans="1:6" ht="30">
      <c r="A1496" s="138">
        <v>738</v>
      </c>
      <c r="B1496" s="139">
        <v>45394</v>
      </c>
      <c r="C1496" s="140" t="s">
        <v>22</v>
      </c>
      <c r="D1496" s="140" t="s">
        <v>873</v>
      </c>
      <c r="E1496" s="141">
        <v>0.56111111111111112</v>
      </c>
      <c r="F1496" s="140" t="s">
        <v>1321</v>
      </c>
    </row>
    <row r="1497" spans="1:6" ht="30">
      <c r="A1497" s="138">
        <v>717</v>
      </c>
      <c r="B1497" s="139">
        <v>45394</v>
      </c>
      <c r="C1497" s="140" t="s">
        <v>22</v>
      </c>
      <c r="D1497" s="140" t="s">
        <v>873</v>
      </c>
      <c r="E1497" s="141">
        <v>0.56111111111111112</v>
      </c>
      <c r="F1497" s="140" t="s">
        <v>1321</v>
      </c>
    </row>
    <row r="1498" spans="1:6" ht="30">
      <c r="A1498" s="138">
        <v>444</v>
      </c>
      <c r="B1498" s="139">
        <v>45394</v>
      </c>
      <c r="C1498" s="140" t="s">
        <v>22</v>
      </c>
      <c r="D1498" s="140" t="s">
        <v>607</v>
      </c>
      <c r="E1498" s="141">
        <v>0.5625</v>
      </c>
      <c r="F1498" s="140" t="s">
        <v>1321</v>
      </c>
    </row>
    <row r="1499" spans="1:6" ht="30">
      <c r="A1499" s="138">
        <v>318</v>
      </c>
      <c r="B1499" s="139">
        <v>45394</v>
      </c>
      <c r="C1499" s="140" t="s">
        <v>22</v>
      </c>
      <c r="D1499" s="140" t="s">
        <v>447</v>
      </c>
      <c r="E1499" s="141">
        <v>0.56319444444444444</v>
      </c>
      <c r="F1499" s="140" t="s">
        <v>1322</v>
      </c>
    </row>
    <row r="1500" spans="1:6" ht="30">
      <c r="A1500" s="138">
        <v>214</v>
      </c>
      <c r="B1500" s="139">
        <v>45394</v>
      </c>
      <c r="C1500" s="140" t="s">
        <v>22</v>
      </c>
      <c r="D1500" s="140" t="s">
        <v>246</v>
      </c>
      <c r="E1500" s="141">
        <v>0.56319444444444444</v>
      </c>
      <c r="F1500" s="140" t="s">
        <v>1322</v>
      </c>
    </row>
    <row r="1501" spans="1:6">
      <c r="A1501" s="138">
        <v>303</v>
      </c>
      <c r="B1501" s="139">
        <v>45394</v>
      </c>
      <c r="C1501" s="140" t="s">
        <v>22</v>
      </c>
      <c r="D1501" s="140" t="s">
        <v>23</v>
      </c>
      <c r="E1501" s="141">
        <v>0.56458333333333333</v>
      </c>
      <c r="F1501" s="140" t="s">
        <v>1322</v>
      </c>
    </row>
    <row r="1502" spans="1:6" ht="30">
      <c r="A1502" s="138">
        <v>445</v>
      </c>
      <c r="B1502" s="139">
        <v>45394</v>
      </c>
      <c r="C1502" s="140" t="s">
        <v>22</v>
      </c>
      <c r="D1502" s="140" t="s">
        <v>607</v>
      </c>
      <c r="E1502" s="141">
        <v>0.56597222222222221</v>
      </c>
      <c r="F1502" s="140" t="s">
        <v>1322</v>
      </c>
    </row>
    <row r="1503" spans="1:6" ht="30">
      <c r="A1503" s="138">
        <v>245</v>
      </c>
      <c r="B1503" s="139">
        <v>45394</v>
      </c>
      <c r="C1503" s="140" t="s">
        <v>22</v>
      </c>
      <c r="D1503" s="140" t="s">
        <v>246</v>
      </c>
      <c r="E1503" s="141">
        <v>0.56666666666666665</v>
      </c>
      <c r="F1503" s="140" t="s">
        <v>1322</v>
      </c>
    </row>
    <row r="1504" spans="1:6">
      <c r="A1504" s="138">
        <v>1</v>
      </c>
      <c r="B1504" s="139">
        <v>45394</v>
      </c>
      <c r="C1504" s="140" t="s">
        <v>22</v>
      </c>
      <c r="D1504" s="140" t="s">
        <v>23</v>
      </c>
      <c r="E1504" s="141">
        <v>0.56736111111111109</v>
      </c>
      <c r="F1504" s="140" t="s">
        <v>1322</v>
      </c>
    </row>
    <row r="1505" spans="1:6" ht="30">
      <c r="A1505" s="138">
        <v>745</v>
      </c>
      <c r="B1505" s="139">
        <v>45394</v>
      </c>
      <c r="C1505" s="140" t="s">
        <v>22</v>
      </c>
      <c r="D1505" s="140" t="s">
        <v>873</v>
      </c>
      <c r="E1505" s="141">
        <v>0.5708333333333333</v>
      </c>
      <c r="F1505" s="140" t="s">
        <v>1322</v>
      </c>
    </row>
    <row r="1506" spans="1:6" ht="30">
      <c r="A1506" s="138">
        <v>866</v>
      </c>
      <c r="B1506" s="139">
        <v>45394</v>
      </c>
      <c r="C1506" s="140" t="s">
        <v>22</v>
      </c>
      <c r="D1506" s="140" t="s">
        <v>435</v>
      </c>
      <c r="E1506" s="141">
        <v>0.5708333333333333</v>
      </c>
      <c r="F1506" s="140" t="s">
        <v>1322</v>
      </c>
    </row>
    <row r="1507" spans="1:6" ht="30">
      <c r="A1507" s="138">
        <v>722</v>
      </c>
      <c r="B1507" s="139">
        <v>45394</v>
      </c>
      <c r="C1507" s="140" t="s">
        <v>22</v>
      </c>
      <c r="D1507" s="140" t="s">
        <v>873</v>
      </c>
      <c r="E1507" s="141">
        <v>0.5708333333333333</v>
      </c>
      <c r="F1507" s="140" t="s">
        <v>1322</v>
      </c>
    </row>
    <row r="1508" spans="1:6" ht="30">
      <c r="A1508" s="138">
        <v>721</v>
      </c>
      <c r="B1508" s="139">
        <v>45394</v>
      </c>
      <c r="C1508" s="140" t="s">
        <v>22</v>
      </c>
      <c r="D1508" s="140" t="s">
        <v>873</v>
      </c>
      <c r="E1508" s="141">
        <v>0.5708333333333333</v>
      </c>
      <c r="F1508" s="140" t="s">
        <v>1322</v>
      </c>
    </row>
    <row r="1509" spans="1:6" ht="30">
      <c r="A1509" s="138">
        <v>231</v>
      </c>
      <c r="B1509" s="139">
        <v>45394</v>
      </c>
      <c r="C1509" s="140" t="s">
        <v>22</v>
      </c>
      <c r="D1509" s="140" t="s">
        <v>246</v>
      </c>
      <c r="E1509" s="141">
        <v>0.5708333333333333</v>
      </c>
      <c r="F1509" s="140" t="s">
        <v>1322</v>
      </c>
    </row>
    <row r="1510" spans="1:6">
      <c r="A1510" s="138">
        <v>304</v>
      </c>
      <c r="B1510" s="139">
        <v>45394</v>
      </c>
      <c r="C1510" s="140" t="s">
        <v>22</v>
      </c>
      <c r="D1510" s="140" t="s">
        <v>23</v>
      </c>
      <c r="E1510" s="141">
        <v>0.57152777777777775</v>
      </c>
      <c r="F1510" s="140" t="s">
        <v>1322</v>
      </c>
    </row>
    <row r="1511" spans="1:6">
      <c r="A1511" s="138">
        <v>404</v>
      </c>
      <c r="B1511" s="139">
        <v>45394</v>
      </c>
      <c r="C1511" s="140" t="s">
        <v>22</v>
      </c>
      <c r="D1511" s="140" t="s">
        <v>23</v>
      </c>
      <c r="E1511" s="141">
        <v>0.57152777777777775</v>
      </c>
      <c r="F1511" s="140" t="s">
        <v>1322</v>
      </c>
    </row>
    <row r="1512" spans="1:6" ht="30">
      <c r="A1512" s="138">
        <v>436</v>
      </c>
      <c r="B1512" s="139">
        <v>45394</v>
      </c>
      <c r="C1512" s="140" t="s">
        <v>22</v>
      </c>
      <c r="D1512" s="140" t="s">
        <v>607</v>
      </c>
      <c r="E1512" s="141">
        <v>0.57291666666666663</v>
      </c>
      <c r="F1512" s="140" t="s">
        <v>1322</v>
      </c>
    </row>
    <row r="1513" spans="1:6" ht="30">
      <c r="A1513" s="138">
        <v>856</v>
      </c>
      <c r="B1513" s="139">
        <v>45394</v>
      </c>
      <c r="C1513" s="140" t="s">
        <v>22</v>
      </c>
      <c r="D1513" s="140" t="s">
        <v>435</v>
      </c>
      <c r="E1513" s="141">
        <v>0.57708333333333328</v>
      </c>
      <c r="F1513" s="140" t="s">
        <v>1322</v>
      </c>
    </row>
    <row r="1514" spans="1:6" ht="30">
      <c r="A1514" s="138">
        <v>874</v>
      </c>
      <c r="B1514" s="139">
        <v>45394</v>
      </c>
      <c r="C1514" s="140" t="s">
        <v>22</v>
      </c>
      <c r="D1514" s="140" t="s">
        <v>435</v>
      </c>
      <c r="E1514" s="141">
        <v>0.57708333333333328</v>
      </c>
      <c r="F1514" s="140" t="s">
        <v>1322</v>
      </c>
    </row>
    <row r="1515" spans="1:6" ht="30">
      <c r="A1515" s="138">
        <v>120</v>
      </c>
      <c r="B1515" s="139">
        <v>45394</v>
      </c>
      <c r="C1515" s="140" t="s">
        <v>22</v>
      </c>
      <c r="D1515" s="140" t="s">
        <v>89</v>
      </c>
      <c r="E1515" s="141">
        <v>0.57708333333333328</v>
      </c>
      <c r="F1515" s="140" t="s">
        <v>1322</v>
      </c>
    </row>
    <row r="1516" spans="1:6">
      <c r="A1516" s="138">
        <v>204</v>
      </c>
      <c r="B1516" s="139">
        <v>45394</v>
      </c>
      <c r="C1516" s="140" t="s">
        <v>22</v>
      </c>
      <c r="D1516" s="140" t="s">
        <v>23</v>
      </c>
      <c r="E1516" s="141">
        <v>0.57777777777777772</v>
      </c>
      <c r="F1516" s="140" t="s">
        <v>1322</v>
      </c>
    </row>
    <row r="1517" spans="1:6" ht="30">
      <c r="A1517" s="138">
        <v>138</v>
      </c>
      <c r="B1517" s="139">
        <v>45394</v>
      </c>
      <c r="C1517" s="140" t="s">
        <v>22</v>
      </c>
      <c r="D1517" s="140" t="s">
        <v>89</v>
      </c>
      <c r="E1517" s="141">
        <v>0.58611111111111114</v>
      </c>
      <c r="F1517" s="140" t="s">
        <v>1322</v>
      </c>
    </row>
    <row r="1518" spans="1:6" ht="30">
      <c r="A1518" s="138">
        <v>139</v>
      </c>
      <c r="B1518" s="139">
        <v>45394</v>
      </c>
      <c r="C1518" s="140" t="s">
        <v>22</v>
      </c>
      <c r="D1518" s="140" t="s">
        <v>89</v>
      </c>
      <c r="E1518" s="141">
        <v>0.59513888888888888</v>
      </c>
      <c r="F1518" s="140" t="s">
        <v>1322</v>
      </c>
    </row>
    <row r="1519" spans="1:6" ht="30">
      <c r="A1519" s="138">
        <v>425</v>
      </c>
      <c r="B1519" s="139">
        <v>45394</v>
      </c>
      <c r="C1519" s="140" t="s">
        <v>22</v>
      </c>
      <c r="D1519" s="140" t="s">
        <v>607</v>
      </c>
      <c r="E1519" s="141">
        <v>0.59513888888888888</v>
      </c>
      <c r="F1519" s="140" t="s">
        <v>1322</v>
      </c>
    </row>
    <row r="1520" spans="1:6" ht="30">
      <c r="A1520" s="138">
        <v>354</v>
      </c>
      <c r="B1520" s="139">
        <v>45401</v>
      </c>
      <c r="C1520" s="140" t="s">
        <v>22</v>
      </c>
      <c r="D1520" s="140" t="s">
        <v>447</v>
      </c>
      <c r="E1520" s="141">
        <v>0.53888888888888886</v>
      </c>
      <c r="F1520" s="140" t="s">
        <v>1321</v>
      </c>
    </row>
    <row r="1521" spans="1:6" ht="30">
      <c r="A1521" s="138">
        <v>353</v>
      </c>
      <c r="B1521" s="139">
        <v>45401</v>
      </c>
      <c r="C1521" s="140" t="s">
        <v>22</v>
      </c>
      <c r="D1521" s="140" t="s">
        <v>447</v>
      </c>
      <c r="E1521" s="141">
        <v>0.53888888888888886</v>
      </c>
      <c r="F1521" s="140" t="s">
        <v>1321</v>
      </c>
    </row>
    <row r="1522" spans="1:6" ht="30">
      <c r="A1522" s="138">
        <v>873</v>
      </c>
      <c r="B1522" s="139">
        <v>45401</v>
      </c>
      <c r="C1522" s="140" t="s">
        <v>22</v>
      </c>
      <c r="D1522" s="140" t="s">
        <v>435</v>
      </c>
      <c r="E1522" s="141">
        <v>0.54513888888888884</v>
      </c>
      <c r="F1522" s="140" t="s">
        <v>1321</v>
      </c>
    </row>
    <row r="1523" spans="1:6" ht="30">
      <c r="A1523" s="138">
        <v>740</v>
      </c>
      <c r="B1523" s="139">
        <v>45401</v>
      </c>
      <c r="C1523" s="140" t="s">
        <v>22</v>
      </c>
      <c r="D1523" s="140" t="s">
        <v>873</v>
      </c>
      <c r="E1523" s="141">
        <v>0.54513888888888884</v>
      </c>
      <c r="F1523" s="140" t="s">
        <v>1321</v>
      </c>
    </row>
    <row r="1524" spans="1:6" ht="30">
      <c r="A1524" s="138">
        <v>878</v>
      </c>
      <c r="B1524" s="139">
        <v>45401</v>
      </c>
      <c r="C1524" s="140" t="s">
        <v>22</v>
      </c>
      <c r="D1524" s="140" t="s">
        <v>762</v>
      </c>
      <c r="E1524" s="141">
        <v>0.54513888888888884</v>
      </c>
      <c r="F1524" s="140" t="s">
        <v>1321</v>
      </c>
    </row>
    <row r="1525" spans="1:6" ht="30">
      <c r="A1525" s="138">
        <v>450</v>
      </c>
      <c r="B1525" s="139">
        <v>45401</v>
      </c>
      <c r="C1525" s="140" t="s">
        <v>22</v>
      </c>
      <c r="D1525" s="140" t="s">
        <v>607</v>
      </c>
      <c r="E1525" s="141">
        <v>0.54583333333333328</v>
      </c>
      <c r="F1525" s="140" t="s">
        <v>1321</v>
      </c>
    </row>
    <row r="1526" spans="1:6" ht="30">
      <c r="A1526" s="138">
        <v>533</v>
      </c>
      <c r="B1526" s="139">
        <v>45401</v>
      </c>
      <c r="C1526" s="140" t="s">
        <v>22</v>
      </c>
      <c r="D1526" s="140" t="s">
        <v>762</v>
      </c>
      <c r="E1526" s="141">
        <v>0.54583333333333328</v>
      </c>
      <c r="F1526" s="140" t="s">
        <v>1321</v>
      </c>
    </row>
    <row r="1527" spans="1:6" ht="30">
      <c r="A1527" s="138">
        <v>617</v>
      </c>
      <c r="B1527" s="139">
        <v>45401</v>
      </c>
      <c r="C1527" s="140" t="s">
        <v>22</v>
      </c>
      <c r="D1527" s="140" t="s">
        <v>822</v>
      </c>
      <c r="E1527" s="141">
        <v>0.54583333333333328</v>
      </c>
      <c r="F1527" s="140" t="s">
        <v>1321</v>
      </c>
    </row>
    <row r="1528" spans="1:6">
      <c r="A1528" s="138">
        <v>204</v>
      </c>
      <c r="B1528" s="139">
        <v>45401</v>
      </c>
      <c r="C1528" s="140" t="s">
        <v>22</v>
      </c>
      <c r="D1528" s="140" t="s">
        <v>23</v>
      </c>
      <c r="E1528" s="141">
        <v>0.54652777777777772</v>
      </c>
      <c r="F1528" s="140" t="s">
        <v>1321</v>
      </c>
    </row>
    <row r="1529" spans="1:6" ht="30">
      <c r="A1529" s="138">
        <v>612</v>
      </c>
      <c r="B1529" s="139">
        <v>45401</v>
      </c>
      <c r="C1529" s="140" t="s">
        <v>22</v>
      </c>
      <c r="D1529" s="140" t="s">
        <v>822</v>
      </c>
      <c r="E1529" s="141">
        <v>0.54652777777777772</v>
      </c>
      <c r="F1529" s="140" t="s">
        <v>1321</v>
      </c>
    </row>
    <row r="1530" spans="1:6" ht="30">
      <c r="A1530" s="138">
        <v>610</v>
      </c>
      <c r="B1530" s="139">
        <v>45401</v>
      </c>
      <c r="C1530" s="140" t="s">
        <v>22</v>
      </c>
      <c r="D1530" s="140" t="s">
        <v>822</v>
      </c>
      <c r="E1530" s="141">
        <v>0.54652777777777772</v>
      </c>
      <c r="F1530" s="140" t="s">
        <v>1321</v>
      </c>
    </row>
    <row r="1531" spans="1:6" ht="30">
      <c r="A1531" s="138">
        <v>611</v>
      </c>
      <c r="B1531" s="139">
        <v>45401</v>
      </c>
      <c r="C1531" s="140" t="s">
        <v>22</v>
      </c>
      <c r="D1531" s="140" t="s">
        <v>822</v>
      </c>
      <c r="E1531" s="141">
        <v>0.54722222222222228</v>
      </c>
      <c r="F1531" s="140" t="s">
        <v>1321</v>
      </c>
    </row>
    <row r="1532" spans="1:6" ht="30">
      <c r="A1532" s="138">
        <v>883</v>
      </c>
      <c r="B1532" s="139">
        <v>45401</v>
      </c>
      <c r="C1532" s="140" t="s">
        <v>22</v>
      </c>
      <c r="D1532" s="140" t="s">
        <v>435</v>
      </c>
      <c r="E1532" s="141">
        <v>0.54722222222222228</v>
      </c>
      <c r="F1532" s="140" t="s">
        <v>1321</v>
      </c>
    </row>
    <row r="1533" spans="1:6" ht="30">
      <c r="A1533" s="138">
        <v>616</v>
      </c>
      <c r="B1533" s="139">
        <v>45401</v>
      </c>
      <c r="C1533" s="140" t="s">
        <v>22</v>
      </c>
      <c r="D1533" s="140" t="s">
        <v>822</v>
      </c>
      <c r="E1533" s="141">
        <v>0.5493055555555556</v>
      </c>
      <c r="F1533" s="140" t="s">
        <v>1321</v>
      </c>
    </row>
    <row r="1534" spans="1:6" ht="30">
      <c r="A1534" s="138">
        <v>229</v>
      </c>
      <c r="B1534" s="139">
        <v>45401</v>
      </c>
      <c r="C1534" s="140" t="s">
        <v>22</v>
      </c>
      <c r="D1534" s="140" t="s">
        <v>246</v>
      </c>
      <c r="E1534" s="141">
        <v>0.5493055555555556</v>
      </c>
      <c r="F1534" s="140" t="s">
        <v>1321</v>
      </c>
    </row>
    <row r="1535" spans="1:6">
      <c r="A1535" s="138">
        <v>303</v>
      </c>
      <c r="B1535" s="139">
        <v>45401</v>
      </c>
      <c r="C1535" s="140" t="s">
        <v>22</v>
      </c>
      <c r="D1535" s="140" t="s">
        <v>23</v>
      </c>
      <c r="E1535" s="141">
        <v>0.55069444444444449</v>
      </c>
      <c r="F1535" s="140" t="s">
        <v>1321</v>
      </c>
    </row>
    <row r="1536" spans="1:6" ht="30">
      <c r="A1536" s="138">
        <v>242</v>
      </c>
      <c r="B1536" s="139">
        <v>45401</v>
      </c>
      <c r="C1536" s="140" t="s">
        <v>22</v>
      </c>
      <c r="D1536" s="140" t="s">
        <v>246</v>
      </c>
      <c r="E1536" s="141">
        <v>0.55138888888888893</v>
      </c>
      <c r="F1536" s="140" t="s">
        <v>1321</v>
      </c>
    </row>
    <row r="1537" spans="1:6" ht="30">
      <c r="A1537" s="138">
        <v>742</v>
      </c>
      <c r="B1537" s="139">
        <v>45401</v>
      </c>
      <c r="C1537" s="140" t="s">
        <v>22</v>
      </c>
      <c r="D1537" s="140" t="s">
        <v>873</v>
      </c>
      <c r="E1537" s="141">
        <v>0.55208333333333337</v>
      </c>
      <c r="F1537" s="140" t="s">
        <v>1321</v>
      </c>
    </row>
    <row r="1538" spans="1:6">
      <c r="A1538" s="138">
        <v>603</v>
      </c>
      <c r="B1538" s="139">
        <v>45401</v>
      </c>
      <c r="C1538" s="140" t="s">
        <v>22</v>
      </c>
      <c r="D1538" s="140" t="s">
        <v>23</v>
      </c>
      <c r="E1538" s="141">
        <v>0.55277777777777781</v>
      </c>
      <c r="F1538" s="140" t="s">
        <v>1321</v>
      </c>
    </row>
    <row r="1539" spans="1:6" ht="30">
      <c r="A1539" s="138">
        <v>715</v>
      </c>
      <c r="B1539" s="139">
        <v>45401</v>
      </c>
      <c r="C1539" s="140" t="s">
        <v>22</v>
      </c>
      <c r="D1539" s="140" t="s">
        <v>873</v>
      </c>
      <c r="E1539" s="141">
        <v>0.55347222222222225</v>
      </c>
      <c r="F1539" s="140" t="s">
        <v>1321</v>
      </c>
    </row>
    <row r="1540" spans="1:6">
      <c r="A1540" s="138">
        <v>403</v>
      </c>
      <c r="B1540" s="139">
        <v>45401</v>
      </c>
      <c r="C1540" s="140" t="s">
        <v>22</v>
      </c>
      <c r="D1540" s="140" t="s">
        <v>23</v>
      </c>
      <c r="E1540" s="141">
        <v>0.5541666666666667</v>
      </c>
      <c r="F1540" s="140" t="s">
        <v>1321</v>
      </c>
    </row>
    <row r="1541" spans="1:6">
      <c r="A1541" s="138">
        <v>304</v>
      </c>
      <c r="B1541" s="139">
        <v>45401</v>
      </c>
      <c r="C1541" s="140" t="s">
        <v>22</v>
      </c>
      <c r="D1541" s="140" t="s">
        <v>23</v>
      </c>
      <c r="E1541" s="141">
        <v>0.5541666666666667</v>
      </c>
      <c r="F1541" s="140" t="s">
        <v>1321</v>
      </c>
    </row>
    <row r="1542" spans="1:6" ht="30">
      <c r="A1542" s="138">
        <v>519</v>
      </c>
      <c r="B1542" s="139">
        <v>45401</v>
      </c>
      <c r="C1542" s="140" t="s">
        <v>22</v>
      </c>
      <c r="D1542" s="140" t="s">
        <v>762</v>
      </c>
      <c r="E1542" s="141">
        <v>0.55486111111111114</v>
      </c>
      <c r="F1542" s="140" t="s">
        <v>1321</v>
      </c>
    </row>
    <row r="1543" spans="1:6" ht="30">
      <c r="A1543" s="138">
        <v>825</v>
      </c>
      <c r="B1543" s="139">
        <v>45401</v>
      </c>
      <c r="C1543" s="140" t="s">
        <v>22</v>
      </c>
      <c r="D1543" s="140" t="s">
        <v>435</v>
      </c>
      <c r="E1543" s="141">
        <v>0.55486111111111114</v>
      </c>
      <c r="F1543" s="140" t="s">
        <v>1321</v>
      </c>
    </row>
    <row r="1544" spans="1:6" ht="30">
      <c r="A1544" s="138">
        <v>446</v>
      </c>
      <c r="B1544" s="139">
        <v>45401</v>
      </c>
      <c r="C1544" s="140" t="s">
        <v>22</v>
      </c>
      <c r="D1544" s="140" t="s">
        <v>607</v>
      </c>
      <c r="E1544" s="141">
        <v>0.55625000000000002</v>
      </c>
      <c r="F1544" s="140" t="s">
        <v>1321</v>
      </c>
    </row>
    <row r="1545" spans="1:6" ht="30">
      <c r="A1545" s="138">
        <v>731</v>
      </c>
      <c r="B1545" s="139">
        <v>45401</v>
      </c>
      <c r="C1545" s="140" t="s">
        <v>22</v>
      </c>
      <c r="D1545" s="140" t="s">
        <v>873</v>
      </c>
      <c r="E1545" s="141">
        <v>0.55625000000000002</v>
      </c>
      <c r="F1545" s="140" t="s">
        <v>1321</v>
      </c>
    </row>
    <row r="1546" spans="1:6" ht="30">
      <c r="A1546" s="138">
        <v>438</v>
      </c>
      <c r="B1546" s="139">
        <v>45401</v>
      </c>
      <c r="C1546" s="140" t="s">
        <v>22</v>
      </c>
      <c r="D1546" s="140" t="s">
        <v>607</v>
      </c>
      <c r="E1546" s="141">
        <v>0.55625000000000002</v>
      </c>
      <c r="F1546" s="140" t="s">
        <v>1321</v>
      </c>
    </row>
    <row r="1547" spans="1:6" ht="30">
      <c r="A1547" s="138">
        <v>436</v>
      </c>
      <c r="B1547" s="139">
        <v>45401</v>
      </c>
      <c r="C1547" s="140" t="s">
        <v>22</v>
      </c>
      <c r="D1547" s="140" t="s">
        <v>607</v>
      </c>
      <c r="E1547" s="141">
        <v>0.55694444444444446</v>
      </c>
      <c r="F1547" s="140" t="s">
        <v>1321</v>
      </c>
    </row>
    <row r="1548" spans="1:6" ht="30">
      <c r="A1548" s="138">
        <v>443</v>
      </c>
      <c r="B1548" s="139">
        <v>45401</v>
      </c>
      <c r="C1548" s="140" t="s">
        <v>22</v>
      </c>
      <c r="D1548" s="140" t="s">
        <v>607</v>
      </c>
      <c r="E1548" s="141">
        <v>0.55902777777777779</v>
      </c>
      <c r="F1548" s="140" t="s">
        <v>1321</v>
      </c>
    </row>
    <row r="1549" spans="1:6" ht="30">
      <c r="A1549" s="138">
        <v>243</v>
      </c>
      <c r="B1549" s="139">
        <v>45401</v>
      </c>
      <c r="C1549" s="140" t="s">
        <v>22</v>
      </c>
      <c r="D1549" s="140" t="s">
        <v>246</v>
      </c>
      <c r="E1549" s="141">
        <v>0.56111111111111112</v>
      </c>
      <c r="F1549" s="140" t="s">
        <v>1321</v>
      </c>
    </row>
    <row r="1550" spans="1:6" ht="30">
      <c r="A1550" s="138">
        <v>710</v>
      </c>
      <c r="B1550" s="139">
        <v>45401</v>
      </c>
      <c r="C1550" s="140" t="s">
        <v>22</v>
      </c>
      <c r="D1550" s="140" t="s">
        <v>873</v>
      </c>
      <c r="E1550" s="141">
        <v>0.56458333333333333</v>
      </c>
      <c r="F1550" s="140" t="s">
        <v>1322</v>
      </c>
    </row>
    <row r="1551" spans="1:6" ht="30">
      <c r="A1551" s="138">
        <v>338</v>
      </c>
      <c r="B1551" s="139">
        <v>45401</v>
      </c>
      <c r="C1551" s="140" t="s">
        <v>22</v>
      </c>
      <c r="D1551" s="140" t="s">
        <v>447</v>
      </c>
      <c r="E1551" s="141">
        <v>0.56458333333333333</v>
      </c>
      <c r="F1551" s="140" t="s">
        <v>1322</v>
      </c>
    </row>
    <row r="1552" spans="1:6" ht="30">
      <c r="A1552" s="138">
        <v>254</v>
      </c>
      <c r="B1552" s="139">
        <v>45401</v>
      </c>
      <c r="C1552" s="140" t="s">
        <v>22</v>
      </c>
      <c r="D1552" s="140" t="s">
        <v>246</v>
      </c>
      <c r="E1552" s="141">
        <v>0.56458333333333333</v>
      </c>
      <c r="F1552" s="140" t="s">
        <v>1322</v>
      </c>
    </row>
    <row r="1553" spans="1:6" ht="30">
      <c r="A1553" s="138">
        <v>211</v>
      </c>
      <c r="B1553" s="139">
        <v>45401</v>
      </c>
      <c r="C1553" s="140" t="s">
        <v>22</v>
      </c>
      <c r="D1553" s="140" t="s">
        <v>246</v>
      </c>
      <c r="E1553" s="141">
        <v>0.56458333333333333</v>
      </c>
      <c r="F1553" s="140" t="s">
        <v>1322</v>
      </c>
    </row>
    <row r="1554" spans="1:6" ht="30">
      <c r="A1554" s="138">
        <v>329</v>
      </c>
      <c r="B1554" s="139">
        <v>45401</v>
      </c>
      <c r="C1554" s="140" t="s">
        <v>22</v>
      </c>
      <c r="D1554" s="140" t="s">
        <v>447</v>
      </c>
      <c r="E1554" s="141">
        <v>0.56666666666666665</v>
      </c>
      <c r="F1554" s="140" t="s">
        <v>1322</v>
      </c>
    </row>
    <row r="1555" spans="1:6" ht="30">
      <c r="A1555" s="138">
        <v>849</v>
      </c>
      <c r="B1555" s="139">
        <v>45401</v>
      </c>
      <c r="C1555" s="140" t="s">
        <v>22</v>
      </c>
      <c r="D1555" s="140" t="s">
        <v>435</v>
      </c>
      <c r="E1555" s="141">
        <v>0.56666666666666665</v>
      </c>
      <c r="F1555" s="140" t="s">
        <v>1322</v>
      </c>
    </row>
    <row r="1556" spans="1:6">
      <c r="A1556" s="138">
        <v>103</v>
      </c>
      <c r="B1556" s="139">
        <v>45401</v>
      </c>
      <c r="C1556" s="140" t="s">
        <v>22</v>
      </c>
      <c r="D1556" s="140" t="s">
        <v>23</v>
      </c>
      <c r="E1556" s="141">
        <v>0.56805555555555554</v>
      </c>
      <c r="F1556" s="140" t="s">
        <v>1322</v>
      </c>
    </row>
    <row r="1557" spans="1:6">
      <c r="A1557" s="138">
        <v>1</v>
      </c>
      <c r="B1557" s="139">
        <v>45401</v>
      </c>
      <c r="C1557" s="140" t="s">
        <v>22</v>
      </c>
      <c r="D1557" s="140" t="s">
        <v>23</v>
      </c>
      <c r="E1557" s="141">
        <v>0.56805555555555554</v>
      </c>
      <c r="F1557" s="140" t="s">
        <v>1322</v>
      </c>
    </row>
    <row r="1558" spans="1:6" ht="30">
      <c r="A1558" s="138">
        <v>342</v>
      </c>
      <c r="B1558" s="139">
        <v>45401</v>
      </c>
      <c r="C1558" s="140" t="s">
        <v>22</v>
      </c>
      <c r="D1558" s="140" t="s">
        <v>447</v>
      </c>
      <c r="E1558" s="141">
        <v>0.56805555555555554</v>
      </c>
      <c r="F1558" s="140" t="s">
        <v>1322</v>
      </c>
    </row>
    <row r="1559" spans="1:6">
      <c r="A1559" s="138">
        <v>3</v>
      </c>
      <c r="B1559" s="139">
        <v>45401</v>
      </c>
      <c r="C1559" s="140" t="s">
        <v>22</v>
      </c>
      <c r="D1559" s="140" t="s">
        <v>23</v>
      </c>
      <c r="E1559" s="141">
        <v>0.56805555555555554</v>
      </c>
      <c r="F1559" s="140" t="s">
        <v>1322</v>
      </c>
    </row>
    <row r="1560" spans="1:6" ht="30">
      <c r="A1560" s="138">
        <v>128</v>
      </c>
      <c r="B1560" s="139">
        <v>45401</v>
      </c>
      <c r="C1560" s="140" t="s">
        <v>22</v>
      </c>
      <c r="D1560" s="140" t="s">
        <v>89</v>
      </c>
      <c r="E1560" s="141">
        <v>0.57013888888888886</v>
      </c>
      <c r="F1560" s="140" t="s">
        <v>1322</v>
      </c>
    </row>
    <row r="1561" spans="1:6">
      <c r="A1561" s="138">
        <v>702</v>
      </c>
      <c r="B1561" s="139">
        <v>45401</v>
      </c>
      <c r="C1561" s="140" t="s">
        <v>22</v>
      </c>
      <c r="D1561" s="140" t="s">
        <v>23</v>
      </c>
      <c r="E1561" s="141">
        <v>0.57152777777777775</v>
      </c>
      <c r="F1561" s="140" t="s">
        <v>1322</v>
      </c>
    </row>
    <row r="1562" spans="1:6" ht="30">
      <c r="A1562" s="138">
        <v>719</v>
      </c>
      <c r="B1562" s="139">
        <v>45401</v>
      </c>
      <c r="C1562" s="140" t="s">
        <v>22</v>
      </c>
      <c r="D1562" s="140" t="s">
        <v>873</v>
      </c>
      <c r="E1562" s="141">
        <v>0.57291666666666663</v>
      </c>
      <c r="F1562" s="140" t="s">
        <v>1322</v>
      </c>
    </row>
    <row r="1563" spans="1:6" ht="30">
      <c r="A1563" s="138">
        <v>859</v>
      </c>
      <c r="B1563" s="139">
        <v>45401</v>
      </c>
      <c r="C1563" s="140" t="s">
        <v>22</v>
      </c>
      <c r="D1563" s="140" t="s">
        <v>435</v>
      </c>
      <c r="E1563" s="141">
        <v>0.57291666666666663</v>
      </c>
      <c r="F1563" s="140" t="s">
        <v>1322</v>
      </c>
    </row>
    <row r="1564" spans="1:6" ht="30">
      <c r="A1564" s="138">
        <v>317</v>
      </c>
      <c r="B1564" s="139">
        <v>45401</v>
      </c>
      <c r="C1564" s="140" t="s">
        <v>22</v>
      </c>
      <c r="D1564" s="140" t="s">
        <v>447</v>
      </c>
      <c r="E1564" s="141">
        <v>0.57430555555555551</v>
      </c>
      <c r="F1564" s="140" t="s">
        <v>1322</v>
      </c>
    </row>
    <row r="1565" spans="1:6" ht="30">
      <c r="A1565" s="138">
        <v>334</v>
      </c>
      <c r="B1565" s="139">
        <v>45401</v>
      </c>
      <c r="C1565" s="140" t="s">
        <v>22</v>
      </c>
      <c r="D1565" s="140" t="s">
        <v>447</v>
      </c>
      <c r="E1565" s="141">
        <v>0.57499999999999996</v>
      </c>
      <c r="F1565" s="140" t="s">
        <v>1322</v>
      </c>
    </row>
    <row r="1566" spans="1:6" ht="30">
      <c r="A1566" s="138">
        <v>817</v>
      </c>
      <c r="B1566" s="139">
        <v>45401</v>
      </c>
      <c r="C1566" s="140" t="s">
        <v>22</v>
      </c>
      <c r="D1566" s="140" t="s">
        <v>435</v>
      </c>
      <c r="E1566" s="141">
        <v>0.57916666666666672</v>
      </c>
      <c r="F1566" s="140" t="s">
        <v>1322</v>
      </c>
    </row>
    <row r="1567" spans="1:6" ht="30">
      <c r="A1567" s="138">
        <v>337</v>
      </c>
      <c r="B1567" s="139">
        <v>45401</v>
      </c>
      <c r="C1567" s="140" t="s">
        <v>22</v>
      </c>
      <c r="D1567" s="140" t="s">
        <v>447</v>
      </c>
      <c r="E1567" s="141">
        <v>0.58125000000000004</v>
      </c>
      <c r="F1567" s="140" t="s">
        <v>1322</v>
      </c>
    </row>
    <row r="1568" spans="1:6" ht="30">
      <c r="A1568" s="138">
        <v>325</v>
      </c>
      <c r="B1568" s="139">
        <v>45401</v>
      </c>
      <c r="C1568" s="140" t="s">
        <v>22</v>
      </c>
      <c r="D1568" s="140" t="s">
        <v>447</v>
      </c>
      <c r="E1568" s="141">
        <v>0.58125000000000004</v>
      </c>
      <c r="F1568" s="140" t="s">
        <v>1322</v>
      </c>
    </row>
    <row r="1569" spans="1:6" ht="30">
      <c r="A1569" s="138">
        <v>245</v>
      </c>
      <c r="B1569" s="139">
        <v>45401</v>
      </c>
      <c r="C1569" s="140" t="s">
        <v>22</v>
      </c>
      <c r="D1569" s="140" t="s">
        <v>246</v>
      </c>
      <c r="E1569" s="141">
        <v>0.5854166666666667</v>
      </c>
      <c r="F1569" s="140" t="s">
        <v>1322</v>
      </c>
    </row>
    <row r="1570" spans="1:6" ht="30">
      <c r="A1570" s="138">
        <v>869</v>
      </c>
      <c r="B1570" s="139">
        <v>45401</v>
      </c>
      <c r="C1570" s="140" t="s">
        <v>22</v>
      </c>
      <c r="D1570" s="140" t="s">
        <v>435</v>
      </c>
      <c r="E1570" s="141">
        <v>0.5854166666666667</v>
      </c>
      <c r="F1570" s="140" t="s">
        <v>1322</v>
      </c>
    </row>
    <row r="1571" spans="1:6" ht="30">
      <c r="A1571" s="138">
        <v>874</v>
      </c>
      <c r="B1571" s="139">
        <v>45401</v>
      </c>
      <c r="C1571" s="140" t="s">
        <v>22</v>
      </c>
      <c r="D1571" s="140" t="s">
        <v>435</v>
      </c>
      <c r="E1571" s="141">
        <v>0.58958333333333335</v>
      </c>
      <c r="F1571" s="140" t="s">
        <v>1322</v>
      </c>
    </row>
    <row r="1572" spans="1:6" ht="30">
      <c r="A1572" s="138">
        <v>865</v>
      </c>
      <c r="B1572" s="139">
        <v>45401</v>
      </c>
      <c r="C1572" s="140" t="s">
        <v>22</v>
      </c>
      <c r="D1572" s="140" t="s">
        <v>435</v>
      </c>
      <c r="E1572" s="141">
        <v>0.58958333333333335</v>
      </c>
      <c r="F1572" s="140" t="s">
        <v>1322</v>
      </c>
    </row>
    <row r="1573" spans="1:6" ht="30">
      <c r="A1573" s="138">
        <v>856</v>
      </c>
      <c r="B1573" s="139">
        <v>45401</v>
      </c>
      <c r="C1573" s="140" t="s">
        <v>22</v>
      </c>
      <c r="D1573" s="140" t="s">
        <v>435</v>
      </c>
      <c r="E1573" s="141">
        <v>0.58958333333333335</v>
      </c>
      <c r="F1573" s="140" t="s">
        <v>1322</v>
      </c>
    </row>
    <row r="1574" spans="1:6" ht="30">
      <c r="A1574" s="138">
        <v>722</v>
      </c>
      <c r="B1574" s="139">
        <v>45401</v>
      </c>
      <c r="C1574" s="140" t="s">
        <v>22</v>
      </c>
      <c r="D1574" s="140" t="s">
        <v>873</v>
      </c>
      <c r="E1574" s="141">
        <v>0.6020833333333333</v>
      </c>
      <c r="F1574" s="140" t="s">
        <v>1322</v>
      </c>
    </row>
    <row r="1575" spans="1:6">
      <c r="A1575" s="138">
        <v>4</v>
      </c>
      <c r="B1575" s="139">
        <v>45401</v>
      </c>
      <c r="C1575" s="140" t="s">
        <v>22</v>
      </c>
      <c r="D1575" s="140" t="s">
        <v>23</v>
      </c>
      <c r="E1575" s="141">
        <v>0.6118055555555556</v>
      </c>
      <c r="F1575" s="140" t="s">
        <v>1322</v>
      </c>
    </row>
    <row r="1576" spans="1:6" ht="30">
      <c r="A1576" s="138">
        <v>445</v>
      </c>
      <c r="B1576" s="139">
        <v>45422</v>
      </c>
      <c r="C1576" s="140" t="s">
        <v>22</v>
      </c>
      <c r="D1576" s="140" t="s">
        <v>607</v>
      </c>
      <c r="E1576" s="141">
        <v>0.50555555555555554</v>
      </c>
      <c r="F1576" s="140" t="s">
        <v>1321</v>
      </c>
    </row>
    <row r="1577" spans="1:6">
      <c r="A1577" s="138">
        <v>3</v>
      </c>
      <c r="B1577" s="139">
        <v>45422</v>
      </c>
      <c r="C1577" s="140" t="s">
        <v>22</v>
      </c>
      <c r="D1577" s="140" t="s">
        <v>23</v>
      </c>
      <c r="E1577" s="141">
        <v>0.5083333333333333</v>
      </c>
      <c r="F1577" s="140" t="s">
        <v>1321</v>
      </c>
    </row>
    <row r="1578" spans="1:6" ht="30">
      <c r="A1578" s="138">
        <v>856</v>
      </c>
      <c r="B1578" s="139">
        <v>45422</v>
      </c>
      <c r="C1578" s="140" t="s">
        <v>22</v>
      </c>
      <c r="D1578" s="140" t="s">
        <v>435</v>
      </c>
      <c r="E1578" s="141">
        <v>0.50972222222222219</v>
      </c>
      <c r="F1578" s="140" t="s">
        <v>1321</v>
      </c>
    </row>
    <row r="1579" spans="1:6">
      <c r="A1579" s="138">
        <v>1</v>
      </c>
      <c r="B1579" s="139">
        <v>45422</v>
      </c>
      <c r="C1579" s="140" t="s">
        <v>22</v>
      </c>
      <c r="D1579" s="140" t="s">
        <v>23</v>
      </c>
      <c r="E1579" s="141">
        <v>0.51041666666666663</v>
      </c>
      <c r="F1579" s="140" t="s">
        <v>1321</v>
      </c>
    </row>
    <row r="1580" spans="1:6">
      <c r="A1580" s="138">
        <v>303</v>
      </c>
      <c r="B1580" s="139">
        <v>45422</v>
      </c>
      <c r="C1580" s="140" t="s">
        <v>22</v>
      </c>
      <c r="D1580" s="140" t="s">
        <v>23</v>
      </c>
      <c r="E1580" s="141">
        <v>0.51875000000000004</v>
      </c>
      <c r="F1580" s="140" t="s">
        <v>1321</v>
      </c>
    </row>
    <row r="1581" spans="1:6">
      <c r="A1581" s="138">
        <v>203</v>
      </c>
      <c r="B1581" s="139">
        <v>45422</v>
      </c>
      <c r="C1581" s="140" t="s">
        <v>22</v>
      </c>
      <c r="D1581" s="140" t="s">
        <v>23</v>
      </c>
      <c r="E1581" s="141">
        <v>0.52638888888888891</v>
      </c>
      <c r="F1581" s="140" t="s">
        <v>1321</v>
      </c>
    </row>
    <row r="1582" spans="1:6">
      <c r="A1582" s="138">
        <v>304</v>
      </c>
      <c r="B1582" s="139">
        <v>45422</v>
      </c>
      <c r="C1582" s="140" t="s">
        <v>22</v>
      </c>
      <c r="D1582" s="140" t="s">
        <v>23</v>
      </c>
      <c r="E1582" s="141">
        <v>0.53263888888888888</v>
      </c>
      <c r="F1582" s="140" t="s">
        <v>1321</v>
      </c>
    </row>
    <row r="1583" spans="1:6" ht="30">
      <c r="A1583" s="138">
        <v>260</v>
      </c>
      <c r="B1583" s="139">
        <v>45422</v>
      </c>
      <c r="C1583" s="140" t="s">
        <v>22</v>
      </c>
      <c r="D1583" s="140" t="s">
        <v>246</v>
      </c>
      <c r="E1583" s="141">
        <v>0.53888888888888886</v>
      </c>
      <c r="F1583" s="140" t="s">
        <v>1321</v>
      </c>
    </row>
    <row r="1584" spans="1:6">
      <c r="A1584" s="138">
        <v>702</v>
      </c>
      <c r="B1584" s="139">
        <v>45422</v>
      </c>
      <c r="C1584" s="140" t="s">
        <v>22</v>
      </c>
      <c r="D1584" s="140" t="s">
        <v>23</v>
      </c>
      <c r="E1584" s="141">
        <v>0.5444444444444444</v>
      </c>
      <c r="F1584" s="140" t="s">
        <v>1321</v>
      </c>
    </row>
    <row r="1585" spans="1:6" ht="30">
      <c r="A1585" s="138">
        <v>128</v>
      </c>
      <c r="B1585" s="139">
        <v>45422</v>
      </c>
      <c r="C1585" s="140" t="s">
        <v>22</v>
      </c>
      <c r="D1585" s="140" t="s">
        <v>89</v>
      </c>
      <c r="E1585" s="141">
        <v>0.55555555555555558</v>
      </c>
      <c r="F1585" s="140" t="s">
        <v>1322</v>
      </c>
    </row>
    <row r="1586" spans="1:6">
      <c r="A1586" s="138">
        <v>503</v>
      </c>
      <c r="B1586" s="139">
        <v>45422</v>
      </c>
      <c r="C1586" s="140" t="s">
        <v>22</v>
      </c>
      <c r="D1586" s="140" t="s">
        <v>23</v>
      </c>
      <c r="E1586" s="141">
        <v>0.55763888888888891</v>
      </c>
      <c r="F1586" s="140" t="s">
        <v>1322</v>
      </c>
    </row>
    <row r="1587" spans="1:6" ht="30">
      <c r="A1587" s="138">
        <v>879</v>
      </c>
      <c r="B1587" s="139">
        <v>45422</v>
      </c>
      <c r="C1587" s="140" t="s">
        <v>22</v>
      </c>
      <c r="D1587" s="140" t="s">
        <v>435</v>
      </c>
      <c r="E1587" s="141">
        <v>0.56319444444444444</v>
      </c>
      <c r="F1587" s="140" t="s">
        <v>1322</v>
      </c>
    </row>
    <row r="1588" spans="1:6" ht="30">
      <c r="A1588" s="138">
        <v>525</v>
      </c>
      <c r="B1588" s="139">
        <v>45422</v>
      </c>
      <c r="C1588" s="140" t="s">
        <v>22</v>
      </c>
      <c r="D1588" s="140" t="s">
        <v>762</v>
      </c>
      <c r="E1588" s="141">
        <v>0.56388888888888888</v>
      </c>
      <c r="F1588" s="140" t="s">
        <v>1322</v>
      </c>
    </row>
    <row r="1589" spans="1:6" ht="30">
      <c r="A1589" s="138">
        <v>742</v>
      </c>
      <c r="B1589" s="139">
        <v>45422</v>
      </c>
      <c r="C1589" s="140" t="s">
        <v>22</v>
      </c>
      <c r="D1589" s="140" t="s">
        <v>873</v>
      </c>
      <c r="E1589" s="141">
        <v>0.5708333333333333</v>
      </c>
      <c r="F1589" s="140" t="s">
        <v>1322</v>
      </c>
    </row>
    <row r="1590" spans="1:6" ht="30">
      <c r="A1590" s="138">
        <v>225</v>
      </c>
      <c r="B1590" s="139">
        <v>45422</v>
      </c>
      <c r="C1590" s="140" t="s">
        <v>22</v>
      </c>
      <c r="D1590" s="140" t="s">
        <v>246</v>
      </c>
      <c r="E1590" s="141">
        <v>0.57152777777777775</v>
      </c>
      <c r="F1590" s="140" t="s">
        <v>1322</v>
      </c>
    </row>
    <row r="1591" spans="1:6" ht="30">
      <c r="A1591" s="138">
        <v>440</v>
      </c>
      <c r="B1591" s="139">
        <v>45422</v>
      </c>
      <c r="C1591" s="140" t="s">
        <v>22</v>
      </c>
      <c r="D1591" s="140" t="s">
        <v>607</v>
      </c>
      <c r="E1591" s="141">
        <v>0.57152777777777775</v>
      </c>
      <c r="F1591" s="140" t="s">
        <v>1322</v>
      </c>
    </row>
    <row r="1592" spans="1:6" ht="30">
      <c r="A1592" s="138">
        <v>433</v>
      </c>
      <c r="B1592" s="139">
        <v>45422</v>
      </c>
      <c r="C1592" s="140" t="s">
        <v>22</v>
      </c>
      <c r="D1592" s="140" t="s">
        <v>607</v>
      </c>
      <c r="E1592" s="141">
        <v>0.57152777777777775</v>
      </c>
      <c r="F1592" s="140" t="s">
        <v>1322</v>
      </c>
    </row>
    <row r="1593" spans="1:6" ht="30">
      <c r="A1593" s="138">
        <v>243</v>
      </c>
      <c r="B1593" s="139">
        <v>45422</v>
      </c>
      <c r="C1593" s="140" t="s">
        <v>22</v>
      </c>
      <c r="D1593" s="140" t="s">
        <v>246</v>
      </c>
      <c r="E1593" s="141">
        <v>0.57152777777777775</v>
      </c>
      <c r="F1593" s="140" t="s">
        <v>1322</v>
      </c>
    </row>
    <row r="1594" spans="1:6" ht="30">
      <c r="A1594" s="138">
        <v>126</v>
      </c>
      <c r="B1594" s="139">
        <v>45422</v>
      </c>
      <c r="C1594" s="140" t="s">
        <v>22</v>
      </c>
      <c r="D1594" s="140" t="s">
        <v>89</v>
      </c>
      <c r="E1594" s="141">
        <v>0.57152777777777775</v>
      </c>
      <c r="F1594" s="140" t="s">
        <v>1322</v>
      </c>
    </row>
    <row r="1595" spans="1:6" ht="30">
      <c r="A1595" s="138">
        <v>830</v>
      </c>
      <c r="B1595" s="139">
        <v>45422</v>
      </c>
      <c r="C1595" s="140" t="s">
        <v>22</v>
      </c>
      <c r="D1595" s="140" t="s">
        <v>435</v>
      </c>
      <c r="E1595" s="141">
        <v>0.57291666666666663</v>
      </c>
      <c r="F1595" s="140" t="s">
        <v>1322</v>
      </c>
    </row>
    <row r="1596" spans="1:6" ht="30">
      <c r="A1596" s="138">
        <v>310</v>
      </c>
      <c r="B1596" s="139">
        <v>45422</v>
      </c>
      <c r="C1596" s="140" t="s">
        <v>22</v>
      </c>
      <c r="D1596" s="140" t="s">
        <v>447</v>
      </c>
      <c r="E1596" s="141">
        <v>0.57361111111111107</v>
      </c>
      <c r="F1596" s="140" t="s">
        <v>1322</v>
      </c>
    </row>
    <row r="1597" spans="1:6" ht="30">
      <c r="A1597" s="138">
        <v>726</v>
      </c>
      <c r="B1597" s="139">
        <v>45422</v>
      </c>
      <c r="C1597" s="140" t="s">
        <v>22</v>
      </c>
      <c r="D1597" s="140" t="s">
        <v>873</v>
      </c>
      <c r="E1597" s="141">
        <v>0.57430555555555551</v>
      </c>
      <c r="F1597" s="140" t="s">
        <v>1322</v>
      </c>
    </row>
    <row r="1598" spans="1:6" ht="30">
      <c r="A1598" s="138">
        <v>864</v>
      </c>
      <c r="B1598" s="139">
        <v>45422</v>
      </c>
      <c r="C1598" s="140" t="s">
        <v>22</v>
      </c>
      <c r="D1598" s="140" t="s">
        <v>435</v>
      </c>
      <c r="E1598" s="141">
        <v>0.5756944444444444</v>
      </c>
      <c r="F1598" s="140" t="s">
        <v>1322</v>
      </c>
    </row>
    <row r="1599" spans="1:6" ht="30">
      <c r="A1599" s="138">
        <v>325</v>
      </c>
      <c r="B1599" s="139">
        <v>45422</v>
      </c>
      <c r="C1599" s="140" t="s">
        <v>22</v>
      </c>
      <c r="D1599" s="140" t="s">
        <v>447</v>
      </c>
      <c r="E1599" s="141">
        <v>0.57708333333333328</v>
      </c>
      <c r="F1599" s="140" t="s">
        <v>1322</v>
      </c>
    </row>
    <row r="1600" spans="1:6" ht="30">
      <c r="A1600" s="138">
        <v>337</v>
      </c>
      <c r="B1600" s="139">
        <v>45422</v>
      </c>
      <c r="C1600" s="140" t="s">
        <v>22</v>
      </c>
      <c r="D1600" s="140" t="s">
        <v>447</v>
      </c>
      <c r="E1600" s="141">
        <v>0.57708333333333328</v>
      </c>
      <c r="F1600" s="140" t="s">
        <v>1322</v>
      </c>
    </row>
    <row r="1601" spans="1:6" ht="30">
      <c r="A1601" s="138">
        <v>336</v>
      </c>
      <c r="B1601" s="139">
        <v>45422</v>
      </c>
      <c r="C1601" s="140" t="s">
        <v>22</v>
      </c>
      <c r="D1601" s="140" t="s">
        <v>447</v>
      </c>
      <c r="E1601" s="141">
        <v>0.57847222222222228</v>
      </c>
      <c r="F1601" s="140" t="s">
        <v>1322</v>
      </c>
    </row>
    <row r="1602" spans="1:6" ht="30">
      <c r="A1602" s="138">
        <v>231</v>
      </c>
      <c r="B1602" s="139">
        <v>45422</v>
      </c>
      <c r="C1602" s="140" t="s">
        <v>22</v>
      </c>
      <c r="D1602" s="140" t="s">
        <v>246</v>
      </c>
      <c r="E1602" s="141">
        <v>0.57916666666666672</v>
      </c>
      <c r="F1602" s="140" t="s">
        <v>1322</v>
      </c>
    </row>
    <row r="1603" spans="1:6" ht="30">
      <c r="A1603" s="138">
        <v>718</v>
      </c>
      <c r="B1603" s="139">
        <v>45422</v>
      </c>
      <c r="C1603" s="140" t="s">
        <v>22</v>
      </c>
      <c r="D1603" s="140" t="s">
        <v>873</v>
      </c>
      <c r="E1603" s="141">
        <v>0.59861111111111109</v>
      </c>
      <c r="F1603" s="140" t="s">
        <v>1322</v>
      </c>
    </row>
    <row r="1604" spans="1:6" ht="30">
      <c r="A1604" s="138">
        <v>740</v>
      </c>
      <c r="B1604" s="139">
        <v>45422</v>
      </c>
      <c r="C1604" s="140" t="s">
        <v>22</v>
      </c>
      <c r="D1604" s="140" t="s">
        <v>873</v>
      </c>
      <c r="E1604" s="141">
        <v>0.6</v>
      </c>
      <c r="F1604" s="140" t="s">
        <v>1322</v>
      </c>
    </row>
    <row r="1605" spans="1:6" ht="30">
      <c r="A1605" s="138">
        <v>435</v>
      </c>
      <c r="B1605" s="139">
        <v>45422</v>
      </c>
      <c r="C1605" s="140" t="s">
        <v>22</v>
      </c>
      <c r="D1605" s="140" t="s">
        <v>607</v>
      </c>
      <c r="E1605" s="141">
        <v>0.60069444444444442</v>
      </c>
      <c r="F1605" s="140" t="s">
        <v>1322</v>
      </c>
    </row>
    <row r="1606" spans="1:6">
      <c r="A1606" s="138">
        <v>603</v>
      </c>
      <c r="B1606" s="139">
        <v>45422</v>
      </c>
      <c r="C1606" s="140" t="s">
        <v>22</v>
      </c>
      <c r="D1606" s="140" t="s">
        <v>23</v>
      </c>
      <c r="E1606" s="141">
        <v>0.61458333333333337</v>
      </c>
      <c r="F1606" s="140" t="s">
        <v>1322</v>
      </c>
    </row>
    <row r="1607" spans="1:6">
      <c r="A1607" s="138">
        <v>103</v>
      </c>
      <c r="B1607" s="139">
        <v>45422</v>
      </c>
      <c r="C1607" s="140" t="s">
        <v>22</v>
      </c>
      <c r="D1607" s="140" t="s">
        <v>23</v>
      </c>
      <c r="E1607" s="141">
        <v>0.61458333333333337</v>
      </c>
      <c r="F1607" s="140" t="s">
        <v>1322</v>
      </c>
    </row>
    <row r="1608" spans="1:6">
      <c r="A1608" s="138">
        <v>402</v>
      </c>
      <c r="B1608" s="139">
        <v>45422</v>
      </c>
      <c r="C1608" s="140" t="s">
        <v>22</v>
      </c>
      <c r="D1608" s="140" t="s">
        <v>23</v>
      </c>
      <c r="E1608" s="141">
        <v>0.61527777777777781</v>
      </c>
      <c r="F1608" s="140" t="s">
        <v>1322</v>
      </c>
    </row>
    <row r="1609" spans="1:6">
      <c r="A1609" s="138">
        <v>602</v>
      </c>
      <c r="B1609" s="139">
        <v>45422</v>
      </c>
      <c r="C1609" s="140" t="s">
        <v>22</v>
      </c>
      <c r="D1609" s="140" t="s">
        <v>23</v>
      </c>
      <c r="E1609" s="141">
        <v>0.61527777777777781</v>
      </c>
      <c r="F1609" s="140" t="s">
        <v>1322</v>
      </c>
    </row>
    <row r="1610" spans="1:6" ht="30">
      <c r="A1610" s="138">
        <v>878</v>
      </c>
      <c r="B1610" s="139">
        <v>45429</v>
      </c>
      <c r="C1610" s="140" t="s">
        <v>22</v>
      </c>
      <c r="D1610" s="140" t="s">
        <v>435</v>
      </c>
      <c r="E1610" s="141">
        <v>0.49652777777777779</v>
      </c>
      <c r="F1610" s="140" t="s">
        <v>1321</v>
      </c>
    </row>
    <row r="1611" spans="1:6" ht="30">
      <c r="A1611" s="138">
        <v>249</v>
      </c>
      <c r="B1611" s="139">
        <v>45429</v>
      </c>
      <c r="C1611" s="140" t="s">
        <v>22</v>
      </c>
      <c r="D1611" s="140" t="s">
        <v>246</v>
      </c>
      <c r="E1611" s="141">
        <v>0.5083333333333333</v>
      </c>
      <c r="F1611" s="140" t="s">
        <v>1321</v>
      </c>
    </row>
    <row r="1612" spans="1:6">
      <c r="A1612" s="138">
        <v>1</v>
      </c>
      <c r="B1612" s="139">
        <v>45429</v>
      </c>
      <c r="C1612" s="140" t="s">
        <v>22</v>
      </c>
      <c r="D1612" s="140" t="s">
        <v>23</v>
      </c>
      <c r="E1612" s="141">
        <v>0.50902777777777775</v>
      </c>
      <c r="F1612" s="140" t="s">
        <v>1321</v>
      </c>
    </row>
    <row r="1613" spans="1:6">
      <c r="A1613" s="138">
        <v>11</v>
      </c>
      <c r="B1613" s="139">
        <v>45429</v>
      </c>
      <c r="C1613" s="140" t="s">
        <v>22</v>
      </c>
      <c r="D1613" s="140" t="s">
        <v>23</v>
      </c>
      <c r="E1613" s="141">
        <v>0.50902777777777775</v>
      </c>
      <c r="F1613" s="140" t="s">
        <v>1321</v>
      </c>
    </row>
    <row r="1614" spans="1:6" ht="30">
      <c r="A1614" s="138">
        <v>740</v>
      </c>
      <c r="B1614" s="139">
        <v>45429</v>
      </c>
      <c r="C1614" s="140" t="s">
        <v>22</v>
      </c>
      <c r="D1614" s="140" t="s">
        <v>873</v>
      </c>
      <c r="E1614" s="141">
        <v>0.51180555555555551</v>
      </c>
      <c r="F1614" s="140" t="s">
        <v>1321</v>
      </c>
    </row>
    <row r="1615" spans="1:6" ht="30">
      <c r="A1615" s="138">
        <v>742</v>
      </c>
      <c r="B1615" s="139">
        <v>45429</v>
      </c>
      <c r="C1615" s="140" t="s">
        <v>22</v>
      </c>
      <c r="D1615" s="140" t="s">
        <v>873</v>
      </c>
      <c r="E1615" s="141">
        <v>0.51180555555555551</v>
      </c>
      <c r="F1615" s="140" t="s">
        <v>1321</v>
      </c>
    </row>
    <row r="1616" spans="1:6">
      <c r="A1616" s="138">
        <v>702</v>
      </c>
      <c r="B1616" s="139">
        <v>45429</v>
      </c>
      <c r="C1616" s="140" t="s">
        <v>22</v>
      </c>
      <c r="D1616" s="140" t="s">
        <v>23</v>
      </c>
      <c r="E1616" s="141">
        <v>0.51458333333333328</v>
      </c>
      <c r="F1616" s="140" t="s">
        <v>1321</v>
      </c>
    </row>
    <row r="1617" spans="1:6" ht="30">
      <c r="A1617" s="138">
        <v>438</v>
      </c>
      <c r="B1617" s="139">
        <v>45429</v>
      </c>
      <c r="C1617" s="140" t="s">
        <v>22</v>
      </c>
      <c r="D1617" s="140" t="s">
        <v>607</v>
      </c>
      <c r="E1617" s="141">
        <v>0.52777777777777779</v>
      </c>
      <c r="F1617" s="140" t="s">
        <v>1321</v>
      </c>
    </row>
    <row r="1618" spans="1:6" ht="30">
      <c r="A1618" s="138">
        <v>329</v>
      </c>
      <c r="B1618" s="139">
        <v>45429</v>
      </c>
      <c r="C1618" s="140" t="s">
        <v>22</v>
      </c>
      <c r="D1618" s="140" t="s">
        <v>447</v>
      </c>
      <c r="E1618" s="141">
        <v>0.52986111111111112</v>
      </c>
      <c r="F1618" s="140" t="s">
        <v>1321</v>
      </c>
    </row>
    <row r="1619" spans="1:6" ht="30">
      <c r="A1619" s="138">
        <v>325</v>
      </c>
      <c r="B1619" s="139">
        <v>45429</v>
      </c>
      <c r="C1619" s="140" t="s">
        <v>22</v>
      </c>
      <c r="D1619" s="140" t="s">
        <v>447</v>
      </c>
      <c r="E1619" s="141">
        <v>0.52986111111111112</v>
      </c>
      <c r="F1619" s="140" t="s">
        <v>1321</v>
      </c>
    </row>
    <row r="1620" spans="1:6" ht="30">
      <c r="A1620" s="138">
        <v>856</v>
      </c>
      <c r="B1620" s="139">
        <v>45429</v>
      </c>
      <c r="C1620" s="140" t="s">
        <v>22</v>
      </c>
      <c r="D1620" s="140" t="s">
        <v>435</v>
      </c>
      <c r="E1620" s="141">
        <v>0.5493055555555556</v>
      </c>
      <c r="F1620" s="140" t="s">
        <v>1322</v>
      </c>
    </row>
    <row r="1621" spans="1:6" ht="30">
      <c r="A1621" s="138">
        <v>855</v>
      </c>
      <c r="B1621" s="139">
        <v>45429</v>
      </c>
      <c r="C1621" s="140" t="s">
        <v>22</v>
      </c>
      <c r="D1621" s="140" t="s">
        <v>435</v>
      </c>
      <c r="E1621" s="141">
        <v>0.55069444444444449</v>
      </c>
      <c r="F1621" s="140" t="s">
        <v>1322</v>
      </c>
    </row>
    <row r="1622" spans="1:6">
      <c r="A1622" s="138">
        <v>3</v>
      </c>
      <c r="B1622" s="139">
        <v>45429</v>
      </c>
      <c r="C1622" s="140" t="s">
        <v>22</v>
      </c>
      <c r="D1622" s="140" t="s">
        <v>23</v>
      </c>
      <c r="E1622" s="141">
        <v>0.55972222222222223</v>
      </c>
      <c r="F1622" s="140" t="s">
        <v>1321</v>
      </c>
    </row>
    <row r="1623" spans="1:6" ht="30">
      <c r="A1623" s="138">
        <v>435</v>
      </c>
      <c r="B1623" s="139">
        <v>45436</v>
      </c>
      <c r="C1623" s="140" t="s">
        <v>22</v>
      </c>
      <c r="D1623" s="140" t="s">
        <v>607</v>
      </c>
      <c r="E1623" s="141">
        <v>0.50624999999999998</v>
      </c>
      <c r="F1623" s="140" t="s">
        <v>1321</v>
      </c>
    </row>
    <row r="1624" spans="1:6">
      <c r="A1624" s="138">
        <v>1</v>
      </c>
      <c r="B1624" s="139">
        <v>45436</v>
      </c>
      <c r="C1624" s="140" t="s">
        <v>22</v>
      </c>
      <c r="D1624" s="140" t="s">
        <v>23</v>
      </c>
      <c r="E1624" s="141">
        <v>0.50624999999999998</v>
      </c>
      <c r="F1624" s="140" t="s">
        <v>1321</v>
      </c>
    </row>
    <row r="1625" spans="1:6" ht="30">
      <c r="A1625" s="138">
        <v>318</v>
      </c>
      <c r="B1625" s="139">
        <v>45436</v>
      </c>
      <c r="C1625" s="140" t="s">
        <v>22</v>
      </c>
      <c r="D1625" s="140" t="s">
        <v>447</v>
      </c>
      <c r="E1625" s="141">
        <v>0.50694444444444442</v>
      </c>
      <c r="F1625" s="140" t="s">
        <v>1321</v>
      </c>
    </row>
    <row r="1626" spans="1:6" ht="30">
      <c r="A1626" s="138">
        <v>330</v>
      </c>
      <c r="B1626" s="139">
        <v>45436</v>
      </c>
      <c r="C1626" s="140" t="s">
        <v>22</v>
      </c>
      <c r="D1626" s="140" t="s">
        <v>447</v>
      </c>
      <c r="E1626" s="141">
        <v>0.50694444444444442</v>
      </c>
      <c r="F1626" s="140" t="s">
        <v>1321</v>
      </c>
    </row>
    <row r="1627" spans="1:6" ht="30">
      <c r="A1627" s="138">
        <v>835</v>
      </c>
      <c r="B1627" s="139">
        <v>45436</v>
      </c>
      <c r="C1627" s="140" t="s">
        <v>22</v>
      </c>
      <c r="D1627" s="140" t="s">
        <v>435</v>
      </c>
      <c r="E1627" s="141">
        <v>0.50694444444444442</v>
      </c>
      <c r="F1627" s="140" t="s">
        <v>1321</v>
      </c>
    </row>
    <row r="1628" spans="1:6" ht="30">
      <c r="A1628" s="138">
        <v>116</v>
      </c>
      <c r="B1628" s="139">
        <v>45436</v>
      </c>
      <c r="C1628" s="140" t="s">
        <v>22</v>
      </c>
      <c r="D1628" s="140" t="s">
        <v>89</v>
      </c>
      <c r="E1628" s="141">
        <v>0.50694444444444442</v>
      </c>
      <c r="F1628" s="140" t="s">
        <v>1321</v>
      </c>
    </row>
    <row r="1629" spans="1:6" ht="30">
      <c r="A1629" s="138">
        <v>417</v>
      </c>
      <c r="B1629" s="139">
        <v>45436</v>
      </c>
      <c r="C1629" s="140" t="s">
        <v>22</v>
      </c>
      <c r="D1629" s="140" t="s">
        <v>607</v>
      </c>
      <c r="E1629" s="141">
        <v>0.50763888888888886</v>
      </c>
      <c r="F1629" s="140" t="s">
        <v>1321</v>
      </c>
    </row>
    <row r="1630" spans="1:6">
      <c r="A1630" s="138">
        <v>3</v>
      </c>
      <c r="B1630" s="139">
        <v>45436</v>
      </c>
      <c r="C1630" s="140" t="s">
        <v>22</v>
      </c>
      <c r="D1630" s="140" t="s">
        <v>23</v>
      </c>
      <c r="E1630" s="141">
        <v>0.5083333333333333</v>
      </c>
      <c r="F1630" s="140" t="s">
        <v>1321</v>
      </c>
    </row>
    <row r="1631" spans="1:6">
      <c r="A1631" s="138">
        <v>203</v>
      </c>
      <c r="B1631" s="139">
        <v>45436</v>
      </c>
      <c r="C1631" s="140" t="s">
        <v>22</v>
      </c>
      <c r="D1631" s="140" t="s">
        <v>23</v>
      </c>
      <c r="E1631" s="141">
        <v>0.5083333333333333</v>
      </c>
      <c r="F1631" s="140" t="s">
        <v>1321</v>
      </c>
    </row>
    <row r="1632" spans="1:6" ht="30">
      <c r="A1632" s="138">
        <v>870</v>
      </c>
      <c r="B1632" s="139">
        <v>45436</v>
      </c>
      <c r="C1632" s="140" t="s">
        <v>22</v>
      </c>
      <c r="D1632" s="140" t="s">
        <v>435</v>
      </c>
      <c r="E1632" s="141">
        <v>0.51249999999999996</v>
      </c>
      <c r="F1632" s="140" t="s">
        <v>1321</v>
      </c>
    </row>
    <row r="1633" spans="1:6" ht="30">
      <c r="A1633" s="138">
        <v>836</v>
      </c>
      <c r="B1633" s="139">
        <v>45436</v>
      </c>
      <c r="C1633" s="140" t="s">
        <v>22</v>
      </c>
      <c r="D1633" s="140" t="s">
        <v>435</v>
      </c>
      <c r="E1633" s="141">
        <v>0.51388888888888884</v>
      </c>
      <c r="F1633" s="140" t="s">
        <v>1321</v>
      </c>
    </row>
    <row r="1634" spans="1:6" ht="30">
      <c r="A1634" s="138">
        <v>218</v>
      </c>
      <c r="B1634" s="139">
        <v>45436</v>
      </c>
      <c r="C1634" s="140" t="s">
        <v>22</v>
      </c>
      <c r="D1634" s="140" t="s">
        <v>246</v>
      </c>
      <c r="E1634" s="141">
        <v>0.51388888888888884</v>
      </c>
      <c r="F1634" s="140" t="s">
        <v>1321</v>
      </c>
    </row>
    <row r="1635" spans="1:6">
      <c r="A1635" s="138">
        <v>204</v>
      </c>
      <c r="B1635" s="139">
        <v>45436</v>
      </c>
      <c r="C1635" s="140" t="s">
        <v>22</v>
      </c>
      <c r="D1635" s="140" t="s">
        <v>23</v>
      </c>
      <c r="E1635" s="141">
        <v>0.51458333333333328</v>
      </c>
      <c r="F1635" s="140" t="s">
        <v>1321</v>
      </c>
    </row>
    <row r="1636" spans="1:6" ht="30">
      <c r="A1636" s="138">
        <v>242</v>
      </c>
      <c r="B1636" s="139">
        <v>45436</v>
      </c>
      <c r="C1636" s="140" t="s">
        <v>22</v>
      </c>
      <c r="D1636" s="140" t="s">
        <v>246</v>
      </c>
      <c r="E1636" s="141">
        <v>0.51527777777777772</v>
      </c>
      <c r="F1636" s="140" t="s">
        <v>1321</v>
      </c>
    </row>
    <row r="1637" spans="1:6">
      <c r="A1637" s="138">
        <v>702</v>
      </c>
      <c r="B1637" s="139">
        <v>45436</v>
      </c>
      <c r="C1637" s="140" t="s">
        <v>22</v>
      </c>
      <c r="D1637" s="140" t="s">
        <v>23</v>
      </c>
      <c r="E1637" s="141">
        <v>0.51527777777777772</v>
      </c>
      <c r="F1637" s="140" t="s">
        <v>1321</v>
      </c>
    </row>
    <row r="1638" spans="1:6" ht="30">
      <c r="A1638" s="138">
        <v>865</v>
      </c>
      <c r="B1638" s="139">
        <v>45436</v>
      </c>
      <c r="C1638" s="140" t="s">
        <v>22</v>
      </c>
      <c r="D1638" s="140" t="s">
        <v>435</v>
      </c>
      <c r="E1638" s="141">
        <v>0.51736111111111116</v>
      </c>
      <c r="F1638" s="140" t="s">
        <v>1321</v>
      </c>
    </row>
    <row r="1639" spans="1:6" ht="30">
      <c r="A1639" s="138">
        <v>856</v>
      </c>
      <c r="B1639" s="139">
        <v>45436</v>
      </c>
      <c r="C1639" s="140" t="s">
        <v>22</v>
      </c>
      <c r="D1639" s="140" t="s">
        <v>435</v>
      </c>
      <c r="E1639" s="141">
        <v>0.51736111111111116</v>
      </c>
      <c r="F1639" s="140" t="s">
        <v>1321</v>
      </c>
    </row>
    <row r="1640" spans="1:6" ht="30">
      <c r="A1640" s="138">
        <v>436</v>
      </c>
      <c r="B1640" s="139">
        <v>45436</v>
      </c>
      <c r="C1640" s="140" t="s">
        <v>22</v>
      </c>
      <c r="D1640" s="140" t="s">
        <v>607</v>
      </c>
      <c r="E1640" s="141">
        <v>0.5180555555555556</v>
      </c>
      <c r="F1640" s="140" t="s">
        <v>1321</v>
      </c>
    </row>
    <row r="1641" spans="1:6" ht="30">
      <c r="A1641" s="138">
        <v>812</v>
      </c>
      <c r="B1641" s="139">
        <v>45436</v>
      </c>
      <c r="C1641" s="140" t="s">
        <v>22</v>
      </c>
      <c r="D1641" s="140" t="s">
        <v>435</v>
      </c>
      <c r="E1641" s="141">
        <v>0.5180555555555556</v>
      </c>
      <c r="F1641" s="140" t="s">
        <v>1321</v>
      </c>
    </row>
    <row r="1642" spans="1:6" ht="30">
      <c r="A1642" s="138">
        <v>214</v>
      </c>
      <c r="B1642" s="139">
        <v>45436</v>
      </c>
      <c r="C1642" s="140" t="s">
        <v>22</v>
      </c>
      <c r="D1642" s="140" t="s">
        <v>246</v>
      </c>
      <c r="E1642" s="141">
        <v>0.5180555555555556</v>
      </c>
      <c r="F1642" s="140" t="s">
        <v>1321</v>
      </c>
    </row>
    <row r="1643" spans="1:6" ht="30">
      <c r="A1643" s="138">
        <v>735</v>
      </c>
      <c r="B1643" s="139">
        <v>45436</v>
      </c>
      <c r="C1643" s="140" t="s">
        <v>22</v>
      </c>
      <c r="D1643" s="140" t="s">
        <v>873</v>
      </c>
      <c r="E1643" s="141">
        <v>0.5180555555555556</v>
      </c>
      <c r="F1643" s="140" t="s">
        <v>1321</v>
      </c>
    </row>
    <row r="1644" spans="1:6" ht="30">
      <c r="A1644" s="138">
        <v>874</v>
      </c>
      <c r="B1644" s="139">
        <v>45436</v>
      </c>
      <c r="C1644" s="140" t="s">
        <v>22</v>
      </c>
      <c r="D1644" s="140" t="s">
        <v>435</v>
      </c>
      <c r="E1644" s="141">
        <v>0.51875000000000004</v>
      </c>
      <c r="F1644" s="140" t="s">
        <v>1321</v>
      </c>
    </row>
    <row r="1645" spans="1:6">
      <c r="A1645" s="138">
        <v>303</v>
      </c>
      <c r="B1645" s="139">
        <v>45436</v>
      </c>
      <c r="C1645" s="140" t="s">
        <v>22</v>
      </c>
      <c r="D1645" s="140" t="s">
        <v>23</v>
      </c>
      <c r="E1645" s="141">
        <v>0.51944444444444449</v>
      </c>
      <c r="F1645" s="140" t="s">
        <v>1321</v>
      </c>
    </row>
    <row r="1646" spans="1:6" ht="30">
      <c r="A1646" s="138">
        <v>338</v>
      </c>
      <c r="B1646" s="139">
        <v>45436</v>
      </c>
      <c r="C1646" s="140" t="s">
        <v>22</v>
      </c>
      <c r="D1646" s="140" t="s">
        <v>447</v>
      </c>
      <c r="E1646" s="141">
        <v>0.51944444444444449</v>
      </c>
      <c r="F1646" s="140" t="s">
        <v>1321</v>
      </c>
    </row>
    <row r="1647" spans="1:6" ht="30">
      <c r="A1647" s="138">
        <v>817</v>
      </c>
      <c r="B1647" s="139">
        <v>45436</v>
      </c>
      <c r="C1647" s="140" t="s">
        <v>22</v>
      </c>
      <c r="D1647" s="140" t="s">
        <v>435</v>
      </c>
      <c r="E1647" s="141">
        <v>0.52013888888888893</v>
      </c>
      <c r="F1647" s="140" t="s">
        <v>1321</v>
      </c>
    </row>
    <row r="1648" spans="1:6">
      <c r="A1648" s="138">
        <v>11</v>
      </c>
      <c r="B1648" s="139">
        <v>45436</v>
      </c>
      <c r="C1648" s="140" t="s">
        <v>22</v>
      </c>
      <c r="D1648" s="140" t="s">
        <v>23</v>
      </c>
      <c r="E1648" s="141">
        <v>0.52152777777777781</v>
      </c>
      <c r="F1648" s="140" t="s">
        <v>1321</v>
      </c>
    </row>
    <row r="1649" spans="1:6">
      <c r="A1649" s="138">
        <v>304</v>
      </c>
      <c r="B1649" s="139">
        <v>45436</v>
      </c>
      <c r="C1649" s="140" t="s">
        <v>22</v>
      </c>
      <c r="D1649" s="140" t="s">
        <v>23</v>
      </c>
      <c r="E1649" s="141">
        <v>0.52222222222222225</v>
      </c>
      <c r="F1649" s="140" t="s">
        <v>1321</v>
      </c>
    </row>
    <row r="1650" spans="1:6" ht="30">
      <c r="A1650" s="138">
        <v>234</v>
      </c>
      <c r="B1650" s="139">
        <v>45436</v>
      </c>
      <c r="C1650" s="140" t="s">
        <v>22</v>
      </c>
      <c r="D1650" s="140" t="s">
        <v>246</v>
      </c>
      <c r="E1650" s="141">
        <v>0.52222222222222225</v>
      </c>
      <c r="F1650" s="140" t="s">
        <v>1321</v>
      </c>
    </row>
    <row r="1651" spans="1:6" ht="30">
      <c r="A1651" s="138">
        <v>130</v>
      </c>
      <c r="B1651" s="139">
        <v>45436</v>
      </c>
      <c r="C1651" s="140" t="s">
        <v>22</v>
      </c>
      <c r="D1651" s="140" t="s">
        <v>89</v>
      </c>
      <c r="E1651" s="141">
        <v>0.52222222222222225</v>
      </c>
      <c r="F1651" s="140" t="s">
        <v>1321</v>
      </c>
    </row>
    <row r="1652" spans="1:6" ht="30">
      <c r="A1652" s="138">
        <v>317</v>
      </c>
      <c r="B1652" s="139">
        <v>45436</v>
      </c>
      <c r="C1652" s="140" t="s">
        <v>22</v>
      </c>
      <c r="D1652" s="140" t="s">
        <v>447</v>
      </c>
      <c r="E1652" s="141">
        <v>0.52222222222222225</v>
      </c>
      <c r="F1652" s="140" t="s">
        <v>1321</v>
      </c>
    </row>
    <row r="1653" spans="1:6" ht="30">
      <c r="A1653" s="138">
        <v>722</v>
      </c>
      <c r="B1653" s="139">
        <v>45436</v>
      </c>
      <c r="C1653" s="140" t="s">
        <v>22</v>
      </c>
      <c r="D1653" s="140" t="s">
        <v>873</v>
      </c>
      <c r="E1653" s="141">
        <v>0.5229166666666667</v>
      </c>
      <c r="F1653" s="140" t="s">
        <v>1321</v>
      </c>
    </row>
    <row r="1654" spans="1:6" ht="30">
      <c r="A1654" s="138">
        <v>445</v>
      </c>
      <c r="B1654" s="139">
        <v>45436</v>
      </c>
      <c r="C1654" s="140" t="s">
        <v>22</v>
      </c>
      <c r="D1654" s="140" t="s">
        <v>607</v>
      </c>
      <c r="E1654" s="141">
        <v>0.52361111111111114</v>
      </c>
      <c r="F1654" s="140" t="s">
        <v>1321</v>
      </c>
    </row>
    <row r="1655" spans="1:6" ht="30">
      <c r="A1655" s="138">
        <v>444</v>
      </c>
      <c r="B1655" s="139">
        <v>45436</v>
      </c>
      <c r="C1655" s="140" t="s">
        <v>22</v>
      </c>
      <c r="D1655" s="140" t="s">
        <v>607</v>
      </c>
      <c r="E1655" s="141">
        <v>0.52569444444444446</v>
      </c>
      <c r="F1655" s="140" t="s">
        <v>1321</v>
      </c>
    </row>
    <row r="1656" spans="1:6" ht="30">
      <c r="A1656" s="138">
        <v>616</v>
      </c>
      <c r="B1656" s="139">
        <v>45436</v>
      </c>
      <c r="C1656" s="140" t="s">
        <v>22</v>
      </c>
      <c r="D1656" s="140" t="s">
        <v>822</v>
      </c>
      <c r="E1656" s="141">
        <v>0.52986111111111112</v>
      </c>
      <c r="F1656" s="140" t="s">
        <v>1321</v>
      </c>
    </row>
    <row r="1657" spans="1:6" ht="30">
      <c r="A1657" s="138">
        <v>612</v>
      </c>
      <c r="B1657" s="139">
        <v>45436</v>
      </c>
      <c r="C1657" s="140" t="s">
        <v>22</v>
      </c>
      <c r="D1657" s="140" t="s">
        <v>822</v>
      </c>
      <c r="E1657" s="141">
        <v>0.52986111111111112</v>
      </c>
      <c r="F1657" s="140" t="s">
        <v>1321</v>
      </c>
    </row>
    <row r="1658" spans="1:6" ht="30">
      <c r="A1658" s="138">
        <v>610</v>
      </c>
      <c r="B1658" s="139">
        <v>45436</v>
      </c>
      <c r="C1658" s="140" t="s">
        <v>22</v>
      </c>
      <c r="D1658" s="140" t="s">
        <v>822</v>
      </c>
      <c r="E1658" s="141">
        <v>0.52986111111111112</v>
      </c>
      <c r="F1658" s="140" t="s">
        <v>1321</v>
      </c>
    </row>
    <row r="1659" spans="1:6" ht="30">
      <c r="A1659" s="138">
        <v>611</v>
      </c>
      <c r="B1659" s="139">
        <v>45436</v>
      </c>
      <c r="C1659" s="140" t="s">
        <v>22</v>
      </c>
      <c r="D1659" s="140" t="s">
        <v>822</v>
      </c>
      <c r="E1659" s="141">
        <v>0.53055555555555556</v>
      </c>
      <c r="F1659" s="140" t="s">
        <v>1321</v>
      </c>
    </row>
    <row r="1660" spans="1:6" ht="30">
      <c r="A1660" s="138">
        <v>418</v>
      </c>
      <c r="B1660" s="139">
        <v>45436</v>
      </c>
      <c r="C1660" s="140" t="s">
        <v>22</v>
      </c>
      <c r="D1660" s="140" t="s">
        <v>607</v>
      </c>
      <c r="E1660" s="141">
        <v>0.53125</v>
      </c>
      <c r="F1660" s="140" t="s">
        <v>1321</v>
      </c>
    </row>
    <row r="1661" spans="1:6" ht="30">
      <c r="A1661" s="138">
        <v>892</v>
      </c>
      <c r="B1661" s="139">
        <v>45436</v>
      </c>
      <c r="C1661" s="140" t="s">
        <v>22</v>
      </c>
      <c r="D1661" s="140" t="s">
        <v>435</v>
      </c>
      <c r="E1661" s="141">
        <v>0.53194444444444444</v>
      </c>
      <c r="F1661" s="140" t="s">
        <v>1321</v>
      </c>
    </row>
    <row r="1662" spans="1:6" ht="30">
      <c r="A1662" s="138">
        <v>721</v>
      </c>
      <c r="B1662" s="139">
        <v>45436</v>
      </c>
      <c r="C1662" s="140" t="s">
        <v>22</v>
      </c>
      <c r="D1662" s="140" t="s">
        <v>873</v>
      </c>
      <c r="E1662" s="141">
        <v>0.53333333333333333</v>
      </c>
      <c r="F1662" s="140" t="s">
        <v>1321</v>
      </c>
    </row>
    <row r="1663" spans="1:6" ht="30">
      <c r="A1663" s="138">
        <v>325</v>
      </c>
      <c r="B1663" s="139">
        <v>45436</v>
      </c>
      <c r="C1663" s="140" t="s">
        <v>22</v>
      </c>
      <c r="D1663" s="140" t="s">
        <v>447</v>
      </c>
      <c r="E1663" s="141">
        <v>0.53472222222222221</v>
      </c>
      <c r="F1663" s="140" t="s">
        <v>1321</v>
      </c>
    </row>
    <row r="1664" spans="1:6" ht="30">
      <c r="A1664" s="138">
        <v>137</v>
      </c>
      <c r="B1664" s="139">
        <v>45436</v>
      </c>
      <c r="C1664" s="140" t="s">
        <v>22</v>
      </c>
      <c r="D1664" s="140" t="s">
        <v>89</v>
      </c>
      <c r="E1664" s="141">
        <v>0.53472222222222221</v>
      </c>
      <c r="F1664" s="140" t="s">
        <v>1321</v>
      </c>
    </row>
    <row r="1665" spans="1:6" ht="30">
      <c r="A1665" s="138">
        <v>818</v>
      </c>
      <c r="B1665" s="139">
        <v>45436</v>
      </c>
      <c r="C1665" s="140" t="s">
        <v>22</v>
      </c>
      <c r="D1665" s="140" t="s">
        <v>435</v>
      </c>
      <c r="E1665" s="141">
        <v>0.53541666666666665</v>
      </c>
      <c r="F1665" s="140" t="s">
        <v>1321</v>
      </c>
    </row>
    <row r="1666" spans="1:6" ht="30">
      <c r="A1666" s="138">
        <v>867</v>
      </c>
      <c r="B1666" s="139">
        <v>45436</v>
      </c>
      <c r="C1666" s="140" t="s">
        <v>22</v>
      </c>
      <c r="D1666" s="140" t="s">
        <v>435</v>
      </c>
      <c r="E1666" s="141">
        <v>0.53541666666666665</v>
      </c>
      <c r="F1666" s="140" t="s">
        <v>1321</v>
      </c>
    </row>
    <row r="1667" spans="1:6" ht="30">
      <c r="A1667" s="138">
        <v>819</v>
      </c>
      <c r="B1667" s="139">
        <v>45436</v>
      </c>
      <c r="C1667" s="140" t="s">
        <v>22</v>
      </c>
      <c r="D1667" s="140" t="s">
        <v>435</v>
      </c>
      <c r="E1667" s="141">
        <v>0.53541666666666665</v>
      </c>
      <c r="F1667" s="140" t="s">
        <v>1321</v>
      </c>
    </row>
    <row r="1668" spans="1:6" ht="30">
      <c r="A1668" s="138">
        <v>881</v>
      </c>
      <c r="B1668" s="139">
        <v>45436</v>
      </c>
      <c r="C1668" s="140" t="s">
        <v>22</v>
      </c>
      <c r="D1668" s="140" t="s">
        <v>435</v>
      </c>
      <c r="E1668" s="141">
        <v>0.53611111111111109</v>
      </c>
      <c r="F1668" s="140" t="s">
        <v>1321</v>
      </c>
    </row>
    <row r="1669" spans="1:6" ht="30">
      <c r="A1669" s="138">
        <v>891</v>
      </c>
      <c r="B1669" s="139">
        <v>45436</v>
      </c>
      <c r="C1669" s="140" t="s">
        <v>22</v>
      </c>
      <c r="D1669" s="140" t="s">
        <v>435</v>
      </c>
      <c r="E1669" s="141">
        <v>0.53611111111111109</v>
      </c>
      <c r="F1669" s="140" t="s">
        <v>1321</v>
      </c>
    </row>
    <row r="1670" spans="1:6" ht="30">
      <c r="A1670" s="138">
        <v>342</v>
      </c>
      <c r="B1670" s="139">
        <v>45436</v>
      </c>
      <c r="C1670" s="140" t="s">
        <v>22</v>
      </c>
      <c r="D1670" s="140" t="s">
        <v>447</v>
      </c>
      <c r="E1670" s="141">
        <v>0.53611111111111109</v>
      </c>
      <c r="F1670" s="140" t="s">
        <v>1321</v>
      </c>
    </row>
    <row r="1671" spans="1:6" ht="30">
      <c r="A1671" s="138">
        <v>329</v>
      </c>
      <c r="B1671" s="139">
        <v>45436</v>
      </c>
      <c r="C1671" s="140" t="s">
        <v>22</v>
      </c>
      <c r="D1671" s="140" t="s">
        <v>447</v>
      </c>
      <c r="E1671" s="141">
        <v>0.53611111111111109</v>
      </c>
      <c r="F1671" s="140" t="s">
        <v>1321</v>
      </c>
    </row>
    <row r="1672" spans="1:6" ht="30">
      <c r="A1672" s="138">
        <v>427</v>
      </c>
      <c r="B1672" s="139">
        <v>45436</v>
      </c>
      <c r="C1672" s="140" t="s">
        <v>22</v>
      </c>
      <c r="D1672" s="140" t="s">
        <v>607</v>
      </c>
      <c r="E1672" s="141">
        <v>0.53611111111111109</v>
      </c>
      <c r="F1672" s="140" t="s">
        <v>1321</v>
      </c>
    </row>
    <row r="1673" spans="1:6" ht="30">
      <c r="A1673" s="138">
        <v>530</v>
      </c>
      <c r="B1673" s="139">
        <v>45436</v>
      </c>
      <c r="C1673" s="140" t="s">
        <v>22</v>
      </c>
      <c r="D1673" s="140" t="s">
        <v>762</v>
      </c>
      <c r="E1673" s="141">
        <v>0.53680555555555554</v>
      </c>
      <c r="F1673" s="140" t="s">
        <v>1321</v>
      </c>
    </row>
    <row r="1674" spans="1:6" ht="30">
      <c r="A1674" s="138">
        <v>138</v>
      </c>
      <c r="B1674" s="139">
        <v>45436</v>
      </c>
      <c r="C1674" s="140" t="s">
        <v>22</v>
      </c>
      <c r="D1674" s="140" t="s">
        <v>89</v>
      </c>
      <c r="E1674" s="141">
        <v>0.54166666666666663</v>
      </c>
      <c r="F1674" s="140" t="s">
        <v>1321</v>
      </c>
    </row>
    <row r="1675" spans="1:6" ht="30">
      <c r="A1675" s="138">
        <v>210</v>
      </c>
      <c r="B1675" s="139">
        <v>45436</v>
      </c>
      <c r="C1675" s="140" t="s">
        <v>22</v>
      </c>
      <c r="D1675" s="140" t="s">
        <v>246</v>
      </c>
      <c r="E1675" s="141">
        <v>0.54236111111111107</v>
      </c>
      <c r="F1675" s="140" t="s">
        <v>1321</v>
      </c>
    </row>
    <row r="1676" spans="1:6" ht="30">
      <c r="A1676" s="138">
        <v>323</v>
      </c>
      <c r="B1676" s="139">
        <v>45436</v>
      </c>
      <c r="C1676" s="140" t="s">
        <v>22</v>
      </c>
      <c r="D1676" s="140" t="s">
        <v>447</v>
      </c>
      <c r="E1676" s="141">
        <v>0.54374999999999996</v>
      </c>
      <c r="F1676" s="140" t="s">
        <v>1321</v>
      </c>
    </row>
    <row r="1677" spans="1:6" ht="30">
      <c r="A1677" s="138">
        <v>253</v>
      </c>
      <c r="B1677" s="139">
        <v>45436</v>
      </c>
      <c r="C1677" s="140" t="s">
        <v>22</v>
      </c>
      <c r="D1677" s="140" t="s">
        <v>246</v>
      </c>
      <c r="E1677" s="141">
        <v>0.54374999999999996</v>
      </c>
      <c r="F1677" s="140" t="s">
        <v>1321</v>
      </c>
    </row>
    <row r="1678" spans="1:6" ht="30">
      <c r="A1678" s="138">
        <v>446</v>
      </c>
      <c r="B1678" s="139">
        <v>45436</v>
      </c>
      <c r="C1678" s="140" t="s">
        <v>22</v>
      </c>
      <c r="D1678" s="140" t="s">
        <v>607</v>
      </c>
      <c r="E1678" s="141">
        <v>0.55277777777777781</v>
      </c>
      <c r="F1678" s="140" t="s">
        <v>1321</v>
      </c>
    </row>
    <row r="1679" spans="1:6" ht="30">
      <c r="A1679" s="138">
        <v>894</v>
      </c>
      <c r="B1679" s="139">
        <v>45436</v>
      </c>
      <c r="C1679" s="140" t="s">
        <v>22</v>
      </c>
      <c r="D1679" s="140" t="s">
        <v>435</v>
      </c>
      <c r="E1679" s="141">
        <v>0.5541666666666667</v>
      </c>
      <c r="F1679" s="140" t="s">
        <v>1322</v>
      </c>
    </row>
    <row r="1680" spans="1:6" ht="30">
      <c r="A1680" s="138">
        <v>334</v>
      </c>
      <c r="B1680" s="139">
        <v>45436</v>
      </c>
      <c r="C1680" s="140" t="s">
        <v>22</v>
      </c>
      <c r="D1680" s="140" t="s">
        <v>447</v>
      </c>
      <c r="E1680" s="141">
        <v>0.55694444444444446</v>
      </c>
      <c r="F1680" s="140" t="s">
        <v>1322</v>
      </c>
    </row>
    <row r="1681" spans="1:6" ht="30">
      <c r="A1681" s="138">
        <v>219</v>
      </c>
      <c r="B1681" s="139">
        <v>45436</v>
      </c>
      <c r="C1681" s="140" t="s">
        <v>22</v>
      </c>
      <c r="D1681" s="140" t="s">
        <v>246</v>
      </c>
      <c r="E1681" s="141">
        <v>0.55694444444444446</v>
      </c>
      <c r="F1681" s="140" t="s">
        <v>1322</v>
      </c>
    </row>
    <row r="1682" spans="1:6" ht="30">
      <c r="A1682" s="138">
        <v>251</v>
      </c>
      <c r="B1682" s="139">
        <v>45436</v>
      </c>
      <c r="C1682" s="140" t="s">
        <v>22</v>
      </c>
      <c r="D1682" s="140" t="s">
        <v>246</v>
      </c>
      <c r="E1682" s="141">
        <v>0.56111111111111112</v>
      </c>
      <c r="F1682" s="140" t="s">
        <v>1322</v>
      </c>
    </row>
    <row r="1683" spans="1:6" ht="30">
      <c r="A1683" s="138">
        <v>122</v>
      </c>
      <c r="B1683" s="139">
        <v>45436</v>
      </c>
      <c r="C1683" s="140" t="s">
        <v>22</v>
      </c>
      <c r="D1683" s="140" t="s">
        <v>89</v>
      </c>
      <c r="E1683" s="141">
        <v>0.56180555555555556</v>
      </c>
      <c r="F1683" s="140" t="s">
        <v>1322</v>
      </c>
    </row>
    <row r="1684" spans="1:6">
      <c r="A1684" s="138">
        <v>503</v>
      </c>
      <c r="B1684" s="139">
        <v>45436</v>
      </c>
      <c r="C1684" s="140" t="s">
        <v>22</v>
      </c>
      <c r="D1684" s="140" t="s">
        <v>23</v>
      </c>
      <c r="E1684" s="141">
        <v>0.56319444444444444</v>
      </c>
      <c r="F1684" s="140" t="s">
        <v>1322</v>
      </c>
    </row>
    <row r="1685" spans="1:6" ht="30">
      <c r="A1685" s="138">
        <v>125</v>
      </c>
      <c r="B1685" s="139">
        <v>45436</v>
      </c>
      <c r="C1685" s="140" t="s">
        <v>22</v>
      </c>
      <c r="D1685" s="140" t="s">
        <v>89</v>
      </c>
      <c r="E1685" s="141">
        <v>0.56527777777777777</v>
      </c>
      <c r="F1685" s="140" t="s">
        <v>1322</v>
      </c>
    </row>
    <row r="1686" spans="1:6" ht="30">
      <c r="A1686" s="138">
        <v>515</v>
      </c>
      <c r="B1686" s="139">
        <v>45436</v>
      </c>
      <c r="C1686" s="140" t="s">
        <v>22</v>
      </c>
      <c r="D1686" s="140" t="s">
        <v>762</v>
      </c>
      <c r="E1686" s="141">
        <v>0.57291666666666663</v>
      </c>
      <c r="F1686" s="140" t="s">
        <v>1321</v>
      </c>
    </row>
    <row r="1687" spans="1:6" ht="30">
      <c r="A1687" s="138">
        <v>878</v>
      </c>
      <c r="B1687" s="139">
        <v>45436</v>
      </c>
      <c r="C1687" s="140" t="s">
        <v>22</v>
      </c>
      <c r="D1687" s="140" t="s">
        <v>435</v>
      </c>
      <c r="E1687" s="141">
        <v>0.57291666666666663</v>
      </c>
      <c r="F1687" s="140" t="s">
        <v>1321</v>
      </c>
    </row>
    <row r="1688" spans="1:6" ht="30">
      <c r="A1688" s="138">
        <v>113</v>
      </c>
      <c r="B1688" s="139">
        <v>45436</v>
      </c>
      <c r="C1688" s="140" t="s">
        <v>22</v>
      </c>
      <c r="D1688" s="140" t="s">
        <v>89</v>
      </c>
      <c r="E1688" s="141">
        <v>0.57291666666666663</v>
      </c>
      <c r="F1688" s="140" t="s">
        <v>1321</v>
      </c>
    </row>
    <row r="1689" spans="1:6" ht="30">
      <c r="A1689" s="138">
        <v>846</v>
      </c>
      <c r="B1689" s="139">
        <v>45436</v>
      </c>
      <c r="C1689" s="140" t="s">
        <v>22</v>
      </c>
      <c r="D1689" s="140" t="s">
        <v>435</v>
      </c>
      <c r="E1689" s="141">
        <v>0.57361111111111107</v>
      </c>
      <c r="F1689" s="140" t="s">
        <v>1321</v>
      </c>
    </row>
    <row r="1690" spans="1:6" ht="30">
      <c r="A1690" s="138">
        <v>247</v>
      </c>
      <c r="B1690" s="139">
        <v>45436</v>
      </c>
      <c r="C1690" s="140" t="s">
        <v>22</v>
      </c>
      <c r="D1690" s="140" t="s">
        <v>246</v>
      </c>
      <c r="E1690" s="141">
        <v>0.57361111111111107</v>
      </c>
      <c r="F1690" s="140" t="s">
        <v>1321</v>
      </c>
    </row>
    <row r="1691" spans="1:6" ht="30">
      <c r="A1691" s="138">
        <v>240</v>
      </c>
      <c r="B1691" s="139">
        <v>45436</v>
      </c>
      <c r="C1691" s="140" t="s">
        <v>22</v>
      </c>
      <c r="D1691" s="140" t="s">
        <v>246</v>
      </c>
      <c r="E1691" s="141">
        <v>0.57361111111111107</v>
      </c>
      <c r="F1691" s="140" t="s">
        <v>1321</v>
      </c>
    </row>
    <row r="1692" spans="1:6" ht="30">
      <c r="A1692" s="138">
        <v>740</v>
      </c>
      <c r="B1692" s="139">
        <v>45436</v>
      </c>
      <c r="C1692" s="140" t="s">
        <v>22</v>
      </c>
      <c r="D1692" s="140" t="s">
        <v>873</v>
      </c>
      <c r="E1692" s="141">
        <v>0.57430555555555551</v>
      </c>
      <c r="F1692" s="140" t="s">
        <v>1321</v>
      </c>
    </row>
    <row r="1693" spans="1:6" ht="30">
      <c r="A1693" s="138">
        <v>126</v>
      </c>
      <c r="B1693" s="139">
        <v>45436</v>
      </c>
      <c r="C1693" s="140" t="s">
        <v>22</v>
      </c>
      <c r="D1693" s="140" t="s">
        <v>89</v>
      </c>
      <c r="E1693" s="141">
        <v>0.57499999999999996</v>
      </c>
      <c r="F1693" s="140" t="s">
        <v>1321</v>
      </c>
    </row>
    <row r="1694" spans="1:6" ht="30">
      <c r="A1694" s="138">
        <v>873</v>
      </c>
      <c r="B1694" s="139">
        <v>45436</v>
      </c>
      <c r="C1694" s="140" t="s">
        <v>22</v>
      </c>
      <c r="D1694" s="140" t="s">
        <v>435</v>
      </c>
      <c r="E1694" s="141">
        <v>0.5756944444444444</v>
      </c>
      <c r="F1694" s="140" t="s">
        <v>1321</v>
      </c>
    </row>
    <row r="1695" spans="1:6" ht="30">
      <c r="A1695" s="138">
        <v>448</v>
      </c>
      <c r="B1695" s="139">
        <v>45436</v>
      </c>
      <c r="C1695" s="140" t="s">
        <v>22</v>
      </c>
      <c r="D1695" s="140" t="s">
        <v>607</v>
      </c>
      <c r="E1695" s="141">
        <v>0.5756944444444444</v>
      </c>
      <c r="F1695" s="140" t="s">
        <v>1321</v>
      </c>
    </row>
    <row r="1696" spans="1:6" ht="30">
      <c r="A1696" s="138">
        <v>229</v>
      </c>
      <c r="B1696" s="139">
        <v>45436</v>
      </c>
      <c r="C1696" s="140" t="s">
        <v>22</v>
      </c>
      <c r="D1696" s="140" t="s">
        <v>246</v>
      </c>
      <c r="E1696" s="141">
        <v>0.57638888888888884</v>
      </c>
      <c r="F1696" s="140" t="s">
        <v>1321</v>
      </c>
    </row>
    <row r="1697" spans="1:6" ht="30">
      <c r="A1697" s="138">
        <v>532</v>
      </c>
      <c r="B1697" s="139">
        <v>45436</v>
      </c>
      <c r="C1697" s="140" t="s">
        <v>22</v>
      </c>
      <c r="D1697" s="140" t="s">
        <v>762</v>
      </c>
      <c r="E1697" s="141">
        <v>0.57708333333333328</v>
      </c>
      <c r="F1697" s="140" t="s">
        <v>1321</v>
      </c>
    </row>
    <row r="1698" spans="1:6" ht="30">
      <c r="A1698" s="138">
        <v>224</v>
      </c>
      <c r="B1698" s="139">
        <v>45436</v>
      </c>
      <c r="C1698" s="140" t="s">
        <v>22</v>
      </c>
      <c r="D1698" s="140" t="s">
        <v>246</v>
      </c>
      <c r="E1698" s="141">
        <v>0.57777777777777772</v>
      </c>
      <c r="F1698" s="140" t="s">
        <v>1321</v>
      </c>
    </row>
    <row r="1699" spans="1:6" ht="30">
      <c r="A1699" s="138">
        <v>115</v>
      </c>
      <c r="B1699" s="139">
        <v>45436</v>
      </c>
      <c r="C1699" s="140" t="s">
        <v>22</v>
      </c>
      <c r="D1699" s="140" t="s">
        <v>89</v>
      </c>
      <c r="E1699" s="141">
        <v>0.57847222222222228</v>
      </c>
      <c r="F1699" s="140" t="s">
        <v>1321</v>
      </c>
    </row>
    <row r="1700" spans="1:6" ht="30">
      <c r="A1700" s="138">
        <v>719</v>
      </c>
      <c r="B1700" s="139">
        <v>45436</v>
      </c>
      <c r="C1700" s="140" t="s">
        <v>22</v>
      </c>
      <c r="D1700" s="140" t="s">
        <v>873</v>
      </c>
      <c r="E1700" s="141">
        <v>0.57916666666666672</v>
      </c>
      <c r="F1700" s="140" t="s">
        <v>1321</v>
      </c>
    </row>
    <row r="1701" spans="1:6" ht="30">
      <c r="A1701" s="138">
        <v>129</v>
      </c>
      <c r="B1701" s="139">
        <v>45436</v>
      </c>
      <c r="C1701" s="140" t="s">
        <v>22</v>
      </c>
      <c r="D1701" s="140" t="s">
        <v>89</v>
      </c>
      <c r="E1701" s="141">
        <v>0.57916666666666672</v>
      </c>
      <c r="F1701" s="140" t="s">
        <v>1321</v>
      </c>
    </row>
    <row r="1702" spans="1:6" ht="30">
      <c r="A1702" s="138">
        <v>133</v>
      </c>
      <c r="B1702" s="139">
        <v>45436</v>
      </c>
      <c r="C1702" s="140" t="s">
        <v>22</v>
      </c>
      <c r="D1702" s="140" t="s">
        <v>89</v>
      </c>
      <c r="E1702" s="141">
        <v>0.57986111111111116</v>
      </c>
      <c r="F1702" s="140" t="s">
        <v>1321</v>
      </c>
    </row>
    <row r="1703" spans="1:6" ht="30">
      <c r="A1703" s="138">
        <v>839</v>
      </c>
      <c r="B1703" s="139">
        <v>45436</v>
      </c>
      <c r="C1703" s="140" t="s">
        <v>22</v>
      </c>
      <c r="D1703" s="140" t="s">
        <v>435</v>
      </c>
      <c r="E1703" s="141">
        <v>0.57986111111111116</v>
      </c>
      <c r="F1703" s="140" t="s">
        <v>1321</v>
      </c>
    </row>
    <row r="1704" spans="1:6" ht="30">
      <c r="A1704" s="138">
        <v>333</v>
      </c>
      <c r="B1704" s="139">
        <v>45436</v>
      </c>
      <c r="C1704" s="140" t="s">
        <v>22</v>
      </c>
      <c r="D1704" s="140" t="s">
        <v>447</v>
      </c>
      <c r="E1704" s="141">
        <v>0.58472222222222225</v>
      </c>
      <c r="F1704" s="140" t="s">
        <v>1321</v>
      </c>
    </row>
    <row r="1705" spans="1:6" ht="30">
      <c r="A1705" s="138">
        <v>745</v>
      </c>
      <c r="B1705" s="139">
        <v>45436</v>
      </c>
      <c r="C1705" s="140" t="s">
        <v>22</v>
      </c>
      <c r="D1705" s="140" t="s">
        <v>873</v>
      </c>
      <c r="E1705" s="141">
        <v>0.59375</v>
      </c>
      <c r="F1705" s="140" t="s">
        <v>1321</v>
      </c>
    </row>
    <row r="1706" spans="1:6" ht="30">
      <c r="A1706" s="138">
        <v>838</v>
      </c>
      <c r="B1706" s="139">
        <v>45436</v>
      </c>
      <c r="C1706" s="140" t="s">
        <v>22</v>
      </c>
      <c r="D1706" s="140" t="s">
        <v>435</v>
      </c>
      <c r="E1706" s="141">
        <v>0.59513888888888888</v>
      </c>
      <c r="F1706" s="140" t="s">
        <v>1321</v>
      </c>
    </row>
    <row r="1707" spans="1:6" ht="30">
      <c r="A1707" s="138">
        <v>140</v>
      </c>
      <c r="B1707" s="139">
        <v>45436</v>
      </c>
      <c r="C1707" s="140" t="s">
        <v>22</v>
      </c>
      <c r="D1707" s="140" t="s">
        <v>89</v>
      </c>
      <c r="E1707" s="141">
        <v>0.59652777777777777</v>
      </c>
      <c r="F1707" s="140" t="s">
        <v>1321</v>
      </c>
    </row>
    <row r="1708" spans="1:6" ht="30">
      <c r="A1708" s="138">
        <v>817</v>
      </c>
      <c r="B1708" s="139">
        <v>45443</v>
      </c>
      <c r="C1708" s="140" t="s">
        <v>22</v>
      </c>
      <c r="D1708" s="140" t="s">
        <v>435</v>
      </c>
      <c r="E1708" s="141">
        <v>0.52986111111111112</v>
      </c>
      <c r="F1708" s="140" t="s">
        <v>1321</v>
      </c>
    </row>
    <row r="1709" spans="1:6" ht="30">
      <c r="A1709" s="138">
        <v>839</v>
      </c>
      <c r="B1709" s="139">
        <v>45443</v>
      </c>
      <c r="C1709" s="140" t="s">
        <v>22</v>
      </c>
      <c r="D1709" s="140" t="s">
        <v>435</v>
      </c>
      <c r="E1709" s="141">
        <v>0.52986111111111112</v>
      </c>
      <c r="F1709" s="140" t="s">
        <v>1321</v>
      </c>
    </row>
    <row r="1710" spans="1:6" ht="30">
      <c r="A1710" s="138">
        <v>120</v>
      </c>
      <c r="B1710" s="139">
        <v>45443</v>
      </c>
      <c r="C1710" s="140" t="s">
        <v>22</v>
      </c>
      <c r="D1710" s="140" t="s">
        <v>89</v>
      </c>
      <c r="E1710" s="141">
        <v>0.53194444444444444</v>
      </c>
      <c r="F1710" s="140" t="s">
        <v>1321</v>
      </c>
    </row>
    <row r="1711" spans="1:6" ht="30">
      <c r="A1711" s="138">
        <v>427</v>
      </c>
      <c r="B1711" s="139">
        <v>45443</v>
      </c>
      <c r="C1711" s="140" t="s">
        <v>22</v>
      </c>
      <c r="D1711" s="140" t="s">
        <v>607</v>
      </c>
      <c r="E1711" s="141">
        <v>0.53333333333333333</v>
      </c>
      <c r="F1711" s="140" t="s">
        <v>1321</v>
      </c>
    </row>
    <row r="1712" spans="1:6" ht="30">
      <c r="A1712" s="138">
        <v>735</v>
      </c>
      <c r="B1712" s="139">
        <v>45443</v>
      </c>
      <c r="C1712" s="140" t="s">
        <v>22</v>
      </c>
      <c r="D1712" s="140" t="s">
        <v>873</v>
      </c>
      <c r="E1712" s="141">
        <v>0.53611111111111109</v>
      </c>
      <c r="F1712" s="140" t="s">
        <v>1321</v>
      </c>
    </row>
    <row r="1713" spans="1:6" ht="30">
      <c r="A1713" s="138">
        <v>722</v>
      </c>
      <c r="B1713" s="139">
        <v>45443</v>
      </c>
      <c r="C1713" s="140" t="s">
        <v>22</v>
      </c>
      <c r="D1713" s="140" t="s">
        <v>873</v>
      </c>
      <c r="E1713" s="141">
        <v>0.53611111111111109</v>
      </c>
      <c r="F1713" s="140" t="s">
        <v>1321</v>
      </c>
    </row>
    <row r="1714" spans="1:6" ht="30">
      <c r="A1714" s="138">
        <v>137</v>
      </c>
      <c r="B1714" s="139">
        <v>45443</v>
      </c>
      <c r="C1714" s="140" t="s">
        <v>22</v>
      </c>
      <c r="D1714" s="140" t="s">
        <v>89</v>
      </c>
      <c r="E1714" s="141">
        <v>0.53611111111111109</v>
      </c>
      <c r="F1714" s="140" t="s">
        <v>1321</v>
      </c>
    </row>
    <row r="1715" spans="1:6" ht="30">
      <c r="A1715" s="138">
        <v>329</v>
      </c>
      <c r="B1715" s="139">
        <v>45443</v>
      </c>
      <c r="C1715" s="140" t="s">
        <v>22</v>
      </c>
      <c r="D1715" s="140" t="s">
        <v>447</v>
      </c>
      <c r="E1715" s="141">
        <v>0.53888888888888886</v>
      </c>
      <c r="F1715" s="140" t="s">
        <v>1321</v>
      </c>
    </row>
    <row r="1716" spans="1:6" ht="30">
      <c r="A1716" s="138">
        <v>616</v>
      </c>
      <c r="B1716" s="139">
        <v>45443</v>
      </c>
      <c r="C1716" s="140" t="s">
        <v>22</v>
      </c>
      <c r="D1716" s="140" t="s">
        <v>822</v>
      </c>
      <c r="E1716" s="141">
        <v>0.53888888888888886</v>
      </c>
      <c r="F1716" s="140" t="s">
        <v>1321</v>
      </c>
    </row>
    <row r="1717" spans="1:6" ht="30">
      <c r="A1717" s="138">
        <v>129</v>
      </c>
      <c r="B1717" s="139">
        <v>45446</v>
      </c>
      <c r="C1717" s="140" t="s">
        <v>22</v>
      </c>
      <c r="D1717" s="140" t="s">
        <v>89</v>
      </c>
      <c r="E1717" s="141">
        <v>0.73472222222222228</v>
      </c>
      <c r="F1717" s="140" t="s">
        <v>1322</v>
      </c>
    </row>
    <row r="1718" spans="1:6" ht="30">
      <c r="A1718" s="138">
        <v>139</v>
      </c>
      <c r="B1718" s="139">
        <v>45446</v>
      </c>
      <c r="C1718" s="140" t="s">
        <v>22</v>
      </c>
      <c r="D1718" s="140" t="s">
        <v>89</v>
      </c>
      <c r="E1718" s="141">
        <v>0.75</v>
      </c>
      <c r="F1718" s="140" t="s">
        <v>1322</v>
      </c>
    </row>
    <row r="1719" spans="1:6" ht="30">
      <c r="A1719" s="138">
        <v>722</v>
      </c>
      <c r="B1719" s="139">
        <v>45446</v>
      </c>
      <c r="C1719" s="140" t="s">
        <v>22</v>
      </c>
      <c r="D1719" s="140" t="s">
        <v>873</v>
      </c>
      <c r="E1719" s="141">
        <v>0.75624999999999998</v>
      </c>
      <c r="F1719" s="140" t="s">
        <v>1322</v>
      </c>
    </row>
    <row r="1720" spans="1:6" ht="30">
      <c r="A1720" s="138">
        <v>532</v>
      </c>
      <c r="B1720" s="139">
        <v>45446</v>
      </c>
      <c r="C1720" s="140" t="s">
        <v>22</v>
      </c>
      <c r="D1720" s="140" t="s">
        <v>762</v>
      </c>
      <c r="E1720" s="141">
        <v>0.75763888888888886</v>
      </c>
      <c r="F1720" s="140" t="s">
        <v>1322</v>
      </c>
    </row>
    <row r="1721" spans="1:6">
      <c r="A1721" s="138">
        <v>3</v>
      </c>
      <c r="B1721" s="139">
        <v>45446</v>
      </c>
      <c r="C1721" s="140" t="s">
        <v>22</v>
      </c>
      <c r="D1721" s="140" t="s">
        <v>23</v>
      </c>
      <c r="E1721" s="141">
        <v>0.76736111111111116</v>
      </c>
      <c r="F1721" s="140" t="s">
        <v>1322</v>
      </c>
    </row>
    <row r="1722" spans="1:6" ht="30">
      <c r="A1722" s="138">
        <v>735</v>
      </c>
      <c r="B1722" s="139">
        <v>45446</v>
      </c>
      <c r="C1722" s="140" t="s">
        <v>22</v>
      </c>
      <c r="D1722" s="140" t="s">
        <v>873</v>
      </c>
      <c r="E1722" s="141">
        <v>0.78333333333333333</v>
      </c>
      <c r="F1722" s="140" t="s">
        <v>1322</v>
      </c>
    </row>
    <row r="1723" spans="1:6" ht="30">
      <c r="A1723" s="138">
        <v>721</v>
      </c>
      <c r="B1723" s="139">
        <v>45446</v>
      </c>
      <c r="C1723" s="140" t="s">
        <v>22</v>
      </c>
      <c r="D1723" s="140" t="s">
        <v>873</v>
      </c>
      <c r="E1723" s="141">
        <v>0.78402777777777777</v>
      </c>
      <c r="F1723" s="140" t="s">
        <v>1322</v>
      </c>
    </row>
    <row r="1724" spans="1:6" ht="30">
      <c r="A1724" s="138">
        <v>839</v>
      </c>
      <c r="B1724" s="139">
        <v>45446</v>
      </c>
      <c r="C1724" s="140" t="s">
        <v>22</v>
      </c>
      <c r="D1724" s="140" t="s">
        <v>435</v>
      </c>
      <c r="E1724" s="141">
        <v>0.81041666666666667</v>
      </c>
      <c r="F1724" s="140" t="s">
        <v>1322</v>
      </c>
    </row>
    <row r="1725" spans="1:6">
      <c r="A1725" s="138">
        <v>3</v>
      </c>
      <c r="B1725" s="139">
        <v>45447</v>
      </c>
      <c r="C1725" s="140" t="s">
        <v>22</v>
      </c>
      <c r="D1725" s="140" t="s">
        <v>23</v>
      </c>
      <c r="E1725" s="141">
        <v>0.76458333333333328</v>
      </c>
      <c r="F1725" s="140" t="s">
        <v>1322</v>
      </c>
    </row>
    <row r="1726" spans="1:6">
      <c r="A1726" s="138">
        <v>702</v>
      </c>
      <c r="B1726" s="139">
        <v>45449</v>
      </c>
      <c r="C1726" s="140" t="s">
        <v>22</v>
      </c>
      <c r="D1726" s="140" t="s">
        <v>23</v>
      </c>
      <c r="E1726" s="141">
        <v>0.57361111111111107</v>
      </c>
      <c r="F1726" s="140" t="s">
        <v>1322</v>
      </c>
    </row>
    <row r="1727" spans="1:6" ht="30">
      <c r="A1727" s="138">
        <v>445</v>
      </c>
      <c r="B1727" s="139">
        <v>45449</v>
      </c>
      <c r="C1727" s="140" t="s">
        <v>22</v>
      </c>
      <c r="D1727" s="140" t="s">
        <v>607</v>
      </c>
      <c r="E1727" s="141">
        <v>0.57361111111111107</v>
      </c>
      <c r="F1727" s="140" t="s">
        <v>1322</v>
      </c>
    </row>
    <row r="1728" spans="1:6" ht="30">
      <c r="A1728" s="138">
        <v>515</v>
      </c>
      <c r="B1728" s="139">
        <v>45449</v>
      </c>
      <c r="C1728" s="140" t="s">
        <v>22</v>
      </c>
      <c r="D1728" s="140" t="s">
        <v>762</v>
      </c>
      <c r="E1728" s="141">
        <v>0.57499999999999996</v>
      </c>
      <c r="F1728" s="140" t="s">
        <v>1322</v>
      </c>
    </row>
    <row r="1729" spans="1:6">
      <c r="A1729" s="138">
        <v>303</v>
      </c>
      <c r="B1729" s="139">
        <v>45449</v>
      </c>
      <c r="C1729" s="140" t="s">
        <v>22</v>
      </c>
      <c r="D1729" s="140" t="s">
        <v>23</v>
      </c>
      <c r="E1729" s="141">
        <v>0.57499999999999996</v>
      </c>
      <c r="F1729" s="140" t="s">
        <v>1322</v>
      </c>
    </row>
    <row r="1730" spans="1:6" ht="30">
      <c r="A1730" s="138">
        <v>129</v>
      </c>
      <c r="B1730" s="139">
        <v>45449</v>
      </c>
      <c r="C1730" s="140" t="s">
        <v>22</v>
      </c>
      <c r="D1730" s="140" t="s">
        <v>89</v>
      </c>
      <c r="E1730" s="141">
        <v>0.57708333333333328</v>
      </c>
      <c r="F1730" s="140" t="s">
        <v>1322</v>
      </c>
    </row>
    <row r="1731" spans="1:6" ht="30">
      <c r="A1731" s="138">
        <v>839</v>
      </c>
      <c r="B1731" s="139">
        <v>45449</v>
      </c>
      <c r="C1731" s="140" t="s">
        <v>22</v>
      </c>
      <c r="D1731" s="140" t="s">
        <v>435</v>
      </c>
      <c r="E1731" s="141">
        <v>0.57777777777777772</v>
      </c>
      <c r="F1731" s="140" t="s">
        <v>1322</v>
      </c>
    </row>
    <row r="1732" spans="1:6" ht="30">
      <c r="A1732" s="138">
        <v>116</v>
      </c>
      <c r="B1732" s="139">
        <v>45449</v>
      </c>
      <c r="C1732" s="140" t="s">
        <v>22</v>
      </c>
      <c r="D1732" s="140" t="s">
        <v>89</v>
      </c>
      <c r="E1732" s="141">
        <v>0.57777777777777772</v>
      </c>
      <c r="F1732" s="140" t="s">
        <v>1322</v>
      </c>
    </row>
    <row r="1733" spans="1:6" ht="30">
      <c r="A1733" s="138">
        <v>342</v>
      </c>
      <c r="B1733" s="139">
        <v>45449</v>
      </c>
      <c r="C1733" s="140" t="s">
        <v>22</v>
      </c>
      <c r="D1733" s="140" t="s">
        <v>447</v>
      </c>
      <c r="E1733" s="141">
        <v>0.58125000000000004</v>
      </c>
      <c r="F1733" s="140" t="s">
        <v>1322</v>
      </c>
    </row>
    <row r="1734" spans="1:6" ht="30">
      <c r="A1734" s="138">
        <v>329</v>
      </c>
      <c r="B1734" s="139">
        <v>45449</v>
      </c>
      <c r="C1734" s="140" t="s">
        <v>22</v>
      </c>
      <c r="D1734" s="140" t="s">
        <v>447</v>
      </c>
      <c r="E1734" s="141">
        <v>0.58125000000000004</v>
      </c>
      <c r="F1734" s="140" t="s">
        <v>1322</v>
      </c>
    </row>
    <row r="1735" spans="1:6" ht="30">
      <c r="A1735" s="138">
        <v>318</v>
      </c>
      <c r="B1735" s="139">
        <v>45450</v>
      </c>
      <c r="C1735" s="140" t="s">
        <v>22</v>
      </c>
      <c r="D1735" s="140" t="s">
        <v>447</v>
      </c>
      <c r="E1735" s="141">
        <v>0.54722222222222228</v>
      </c>
      <c r="F1735" s="140" t="s">
        <v>1322</v>
      </c>
    </row>
    <row r="1736" spans="1:6">
      <c r="A1736" s="138">
        <v>503</v>
      </c>
      <c r="B1736" s="139">
        <v>45450</v>
      </c>
      <c r="C1736" s="140" t="s">
        <v>22</v>
      </c>
      <c r="D1736" s="140" t="s">
        <v>23</v>
      </c>
      <c r="E1736" s="141">
        <v>0.5493055555555556</v>
      </c>
      <c r="F1736" s="140" t="s">
        <v>1322</v>
      </c>
    </row>
    <row r="1737" spans="1:6">
      <c r="A1737" s="138">
        <v>203</v>
      </c>
      <c r="B1737" s="139">
        <v>45450</v>
      </c>
      <c r="C1737" s="140" t="s">
        <v>22</v>
      </c>
      <c r="D1737" s="140" t="s">
        <v>23</v>
      </c>
      <c r="E1737" s="141">
        <v>0.5493055555555556</v>
      </c>
      <c r="F1737" s="140" t="s">
        <v>1322</v>
      </c>
    </row>
    <row r="1738" spans="1:6">
      <c r="A1738" s="138">
        <v>103</v>
      </c>
      <c r="B1738" s="139">
        <v>45450</v>
      </c>
      <c r="C1738" s="140" t="s">
        <v>22</v>
      </c>
      <c r="D1738" s="140" t="s">
        <v>23</v>
      </c>
      <c r="E1738" s="141">
        <v>0.5493055555555556</v>
      </c>
      <c r="F1738" s="140" t="s">
        <v>1322</v>
      </c>
    </row>
    <row r="1739" spans="1:6">
      <c r="A1739" s="138">
        <v>304</v>
      </c>
      <c r="B1739" s="139">
        <v>45450</v>
      </c>
      <c r="C1739" s="140" t="s">
        <v>22</v>
      </c>
      <c r="D1739" s="140" t="s">
        <v>23</v>
      </c>
      <c r="E1739" s="141">
        <v>0.5493055555555556</v>
      </c>
      <c r="F1739" s="140" t="s">
        <v>1322</v>
      </c>
    </row>
    <row r="1740" spans="1:6">
      <c r="A1740" s="138">
        <v>11</v>
      </c>
      <c r="B1740" s="139">
        <v>45450</v>
      </c>
      <c r="C1740" s="140" t="s">
        <v>22</v>
      </c>
      <c r="D1740" s="140" t="s">
        <v>23</v>
      </c>
      <c r="E1740" s="141">
        <v>0.55208333333333337</v>
      </c>
      <c r="F1740" s="140" t="s">
        <v>1322</v>
      </c>
    </row>
    <row r="1741" spans="1:6" ht="30">
      <c r="A1741" s="138">
        <v>444</v>
      </c>
      <c r="B1741" s="139">
        <v>45450</v>
      </c>
      <c r="C1741" s="140" t="s">
        <v>22</v>
      </c>
      <c r="D1741" s="140" t="s">
        <v>607</v>
      </c>
      <c r="E1741" s="141">
        <v>0.55208333333333337</v>
      </c>
      <c r="F1741" s="140" t="s">
        <v>1322</v>
      </c>
    </row>
    <row r="1742" spans="1:6" ht="30">
      <c r="A1742" s="138">
        <v>139</v>
      </c>
      <c r="B1742" s="139">
        <v>45450</v>
      </c>
      <c r="C1742" s="140" t="s">
        <v>22</v>
      </c>
      <c r="D1742" s="140" t="s">
        <v>89</v>
      </c>
      <c r="E1742" s="141">
        <v>0.55277777777777781</v>
      </c>
      <c r="F1742" s="140" t="s">
        <v>1322</v>
      </c>
    </row>
    <row r="1743" spans="1:6" ht="30">
      <c r="A1743" s="138">
        <v>224</v>
      </c>
      <c r="B1743" s="139">
        <v>45450</v>
      </c>
      <c r="C1743" s="140" t="s">
        <v>22</v>
      </c>
      <c r="D1743" s="140" t="s">
        <v>246</v>
      </c>
      <c r="E1743" s="141">
        <v>0.55277777777777781</v>
      </c>
      <c r="F1743" s="140" t="s">
        <v>1322</v>
      </c>
    </row>
    <row r="1744" spans="1:6" ht="30">
      <c r="A1744" s="138">
        <v>113</v>
      </c>
      <c r="B1744" s="139">
        <v>45450</v>
      </c>
      <c r="C1744" s="140" t="s">
        <v>22</v>
      </c>
      <c r="D1744" s="140" t="s">
        <v>89</v>
      </c>
      <c r="E1744" s="141">
        <v>0.5541666666666667</v>
      </c>
      <c r="F1744" s="140" t="s">
        <v>1322</v>
      </c>
    </row>
    <row r="1745" spans="1:6" ht="30">
      <c r="A1745" s="138">
        <v>448</v>
      </c>
      <c r="B1745" s="139">
        <v>45450</v>
      </c>
      <c r="C1745" s="140" t="s">
        <v>22</v>
      </c>
      <c r="D1745" s="140" t="s">
        <v>607</v>
      </c>
      <c r="E1745" s="141">
        <v>0.5541666666666667</v>
      </c>
      <c r="F1745" s="140" t="s">
        <v>1322</v>
      </c>
    </row>
    <row r="1746" spans="1:6" ht="30">
      <c r="A1746" s="138">
        <v>229</v>
      </c>
      <c r="B1746" s="139">
        <v>45450</v>
      </c>
      <c r="C1746" s="140" t="s">
        <v>22</v>
      </c>
      <c r="D1746" s="140" t="s">
        <v>246</v>
      </c>
      <c r="E1746" s="141">
        <v>0.55486111111111114</v>
      </c>
      <c r="F1746" s="140" t="s">
        <v>1322</v>
      </c>
    </row>
    <row r="1747" spans="1:6" ht="30">
      <c r="A1747" s="138">
        <v>719</v>
      </c>
      <c r="B1747" s="139">
        <v>45450</v>
      </c>
      <c r="C1747" s="140" t="s">
        <v>22</v>
      </c>
      <c r="D1747" s="140" t="s">
        <v>873</v>
      </c>
      <c r="E1747" s="141">
        <v>0.55486111111111114</v>
      </c>
      <c r="F1747" s="140" t="s">
        <v>1322</v>
      </c>
    </row>
    <row r="1748" spans="1:6" ht="30">
      <c r="A1748" s="138">
        <v>435</v>
      </c>
      <c r="B1748" s="139">
        <v>45450</v>
      </c>
      <c r="C1748" s="140" t="s">
        <v>22</v>
      </c>
      <c r="D1748" s="140" t="s">
        <v>607</v>
      </c>
      <c r="E1748" s="141">
        <v>0.55486111111111114</v>
      </c>
      <c r="F1748" s="140" t="s">
        <v>1322</v>
      </c>
    </row>
    <row r="1749" spans="1:6" ht="30">
      <c r="A1749" s="138">
        <v>873</v>
      </c>
      <c r="B1749" s="139">
        <v>45450</v>
      </c>
      <c r="C1749" s="140" t="s">
        <v>22</v>
      </c>
      <c r="D1749" s="140" t="s">
        <v>435</v>
      </c>
      <c r="E1749" s="141">
        <v>0.55555555555555558</v>
      </c>
      <c r="F1749" s="140" t="s">
        <v>1322</v>
      </c>
    </row>
    <row r="1750" spans="1:6" ht="30">
      <c r="A1750" s="138">
        <v>740</v>
      </c>
      <c r="B1750" s="139">
        <v>45450</v>
      </c>
      <c r="C1750" s="140" t="s">
        <v>22</v>
      </c>
      <c r="D1750" s="140" t="s">
        <v>873</v>
      </c>
      <c r="E1750" s="141">
        <v>0.55555555555555558</v>
      </c>
      <c r="F1750" s="140" t="s">
        <v>1322</v>
      </c>
    </row>
    <row r="1751" spans="1:6" ht="30">
      <c r="A1751" s="138">
        <v>115</v>
      </c>
      <c r="B1751" s="139">
        <v>45450</v>
      </c>
      <c r="C1751" s="140" t="s">
        <v>22</v>
      </c>
      <c r="D1751" s="140" t="s">
        <v>89</v>
      </c>
      <c r="E1751" s="141">
        <v>0.55625000000000002</v>
      </c>
      <c r="F1751" s="140" t="s">
        <v>1322</v>
      </c>
    </row>
    <row r="1752" spans="1:6" ht="30">
      <c r="A1752" s="138">
        <v>878</v>
      </c>
      <c r="B1752" s="139">
        <v>45450</v>
      </c>
      <c r="C1752" s="140" t="s">
        <v>22</v>
      </c>
      <c r="D1752" s="140" t="s">
        <v>435</v>
      </c>
      <c r="E1752" s="141">
        <v>0.55625000000000002</v>
      </c>
      <c r="F1752" s="140" t="s">
        <v>1322</v>
      </c>
    </row>
    <row r="1753" spans="1:6" ht="30">
      <c r="A1753" s="138">
        <v>417</v>
      </c>
      <c r="B1753" s="139">
        <v>45450</v>
      </c>
      <c r="C1753" s="140" t="s">
        <v>22</v>
      </c>
      <c r="D1753" s="140" t="s">
        <v>607</v>
      </c>
      <c r="E1753" s="141">
        <v>0.55625000000000002</v>
      </c>
      <c r="F1753" s="140" t="s">
        <v>1322</v>
      </c>
    </row>
    <row r="1754" spans="1:6" ht="30">
      <c r="A1754" s="138">
        <v>246</v>
      </c>
      <c r="B1754" s="139">
        <v>45450</v>
      </c>
      <c r="C1754" s="140" t="s">
        <v>22</v>
      </c>
      <c r="D1754" s="140" t="s">
        <v>246</v>
      </c>
      <c r="E1754" s="141">
        <v>0.55694444444444446</v>
      </c>
      <c r="F1754" s="140" t="s">
        <v>1321</v>
      </c>
    </row>
    <row r="1755" spans="1:6" ht="30">
      <c r="A1755" s="138">
        <v>248</v>
      </c>
      <c r="B1755" s="139">
        <v>45450</v>
      </c>
      <c r="C1755" s="140" t="s">
        <v>22</v>
      </c>
      <c r="D1755" s="140" t="s">
        <v>246</v>
      </c>
      <c r="E1755" s="141">
        <v>0.55833333333333335</v>
      </c>
      <c r="F1755" s="140" t="s">
        <v>1321</v>
      </c>
    </row>
    <row r="1756" spans="1:6" ht="30">
      <c r="A1756" s="138">
        <v>218</v>
      </c>
      <c r="B1756" s="139">
        <v>45450</v>
      </c>
      <c r="C1756" s="140" t="s">
        <v>22</v>
      </c>
      <c r="D1756" s="140" t="s">
        <v>246</v>
      </c>
      <c r="E1756" s="141">
        <v>0.56111111111111112</v>
      </c>
      <c r="F1756" s="140" t="s">
        <v>1321</v>
      </c>
    </row>
    <row r="1757" spans="1:6" ht="30">
      <c r="A1757" s="138">
        <v>219</v>
      </c>
      <c r="B1757" s="139">
        <v>45450</v>
      </c>
      <c r="C1757" s="140" t="s">
        <v>22</v>
      </c>
      <c r="D1757" s="140" t="s">
        <v>246</v>
      </c>
      <c r="E1757" s="141">
        <v>0.56180555555555556</v>
      </c>
      <c r="F1757" s="140" t="s">
        <v>1322</v>
      </c>
    </row>
    <row r="1758" spans="1:6" ht="30">
      <c r="A1758" s="138">
        <v>242</v>
      </c>
      <c r="B1758" s="139">
        <v>45450</v>
      </c>
      <c r="C1758" s="140" t="s">
        <v>22</v>
      </c>
      <c r="D1758" s="140" t="s">
        <v>246</v>
      </c>
      <c r="E1758" s="141">
        <v>0.56527777777777777</v>
      </c>
      <c r="F1758" s="140" t="s">
        <v>1322</v>
      </c>
    </row>
    <row r="1759" spans="1:6" ht="30">
      <c r="A1759" s="138">
        <v>438</v>
      </c>
      <c r="B1759" s="139">
        <v>45450</v>
      </c>
      <c r="C1759" s="140" t="s">
        <v>22</v>
      </c>
      <c r="D1759" s="140" t="s">
        <v>607</v>
      </c>
      <c r="E1759" s="141">
        <v>0.56666666666666665</v>
      </c>
      <c r="F1759" s="140" t="s">
        <v>1322</v>
      </c>
    </row>
    <row r="1760" spans="1:6" ht="30">
      <c r="A1760" s="138">
        <v>317</v>
      </c>
      <c r="B1760" s="139">
        <v>45450</v>
      </c>
      <c r="C1760" s="140" t="s">
        <v>22</v>
      </c>
      <c r="D1760" s="140" t="s">
        <v>447</v>
      </c>
      <c r="E1760" s="141">
        <v>0.56944444444444442</v>
      </c>
      <c r="F1760" s="140" t="s">
        <v>1322</v>
      </c>
    </row>
    <row r="1761" spans="1:6" ht="30">
      <c r="A1761" s="138">
        <v>856</v>
      </c>
      <c r="B1761" s="139">
        <v>45450</v>
      </c>
      <c r="C1761" s="140" t="s">
        <v>22</v>
      </c>
      <c r="D1761" s="140" t="s">
        <v>435</v>
      </c>
      <c r="E1761" s="141">
        <v>0.56944444444444442</v>
      </c>
      <c r="F1761" s="140" t="s">
        <v>1322</v>
      </c>
    </row>
    <row r="1762" spans="1:6" ht="30">
      <c r="A1762" s="138">
        <v>245</v>
      </c>
      <c r="B1762" s="139">
        <v>45450</v>
      </c>
      <c r="C1762" s="140" t="s">
        <v>22</v>
      </c>
      <c r="D1762" s="140" t="s">
        <v>246</v>
      </c>
      <c r="E1762" s="141">
        <v>0.56944444444444442</v>
      </c>
      <c r="F1762" s="140" t="s">
        <v>1322</v>
      </c>
    </row>
    <row r="1763" spans="1:6">
      <c r="A1763" s="138">
        <v>702</v>
      </c>
      <c r="B1763" s="139">
        <v>45450</v>
      </c>
      <c r="C1763" s="140" t="s">
        <v>22</v>
      </c>
      <c r="D1763" s="140" t="s">
        <v>23</v>
      </c>
      <c r="E1763" s="141">
        <v>0.57361111111111107</v>
      </c>
      <c r="F1763" s="140" t="s">
        <v>1322</v>
      </c>
    </row>
    <row r="1764" spans="1:6" ht="30">
      <c r="A1764" s="138">
        <v>865</v>
      </c>
      <c r="B1764" s="139">
        <v>45450</v>
      </c>
      <c r="C1764" s="140" t="s">
        <v>22</v>
      </c>
      <c r="D1764" s="140" t="s">
        <v>435</v>
      </c>
      <c r="E1764" s="141">
        <v>0.57361111111111107</v>
      </c>
      <c r="F1764" s="140" t="s">
        <v>1322</v>
      </c>
    </row>
    <row r="1765" spans="1:6" ht="30">
      <c r="A1765" s="138">
        <v>445</v>
      </c>
      <c r="B1765" s="139">
        <v>45450</v>
      </c>
      <c r="C1765" s="140" t="s">
        <v>22</v>
      </c>
      <c r="D1765" s="140" t="s">
        <v>607</v>
      </c>
      <c r="E1765" s="141">
        <v>0.57361111111111107</v>
      </c>
      <c r="F1765" s="140" t="s">
        <v>1322</v>
      </c>
    </row>
    <row r="1766" spans="1:6">
      <c r="A1766" s="138">
        <v>303</v>
      </c>
      <c r="B1766" s="139">
        <v>45450</v>
      </c>
      <c r="C1766" s="140" t="s">
        <v>22</v>
      </c>
      <c r="D1766" s="140" t="s">
        <v>23</v>
      </c>
      <c r="E1766" s="141">
        <v>0.57499999999999996</v>
      </c>
      <c r="F1766" s="140" t="s">
        <v>1322</v>
      </c>
    </row>
    <row r="1767" spans="1:6" ht="30">
      <c r="A1767" s="138">
        <v>515</v>
      </c>
      <c r="B1767" s="139">
        <v>45450</v>
      </c>
      <c r="C1767" s="140" t="s">
        <v>22</v>
      </c>
      <c r="D1767" s="140" t="s">
        <v>762</v>
      </c>
      <c r="E1767" s="141">
        <v>0.57499999999999996</v>
      </c>
      <c r="F1767" s="140" t="s">
        <v>1322</v>
      </c>
    </row>
    <row r="1768" spans="1:6" ht="30">
      <c r="A1768" s="138">
        <v>240</v>
      </c>
      <c r="B1768" s="139">
        <v>45450</v>
      </c>
      <c r="C1768" s="140" t="s">
        <v>22</v>
      </c>
      <c r="D1768" s="140" t="s">
        <v>246</v>
      </c>
      <c r="E1768" s="141">
        <v>0.57499999999999996</v>
      </c>
      <c r="F1768" s="140" t="s">
        <v>1322</v>
      </c>
    </row>
    <row r="1769" spans="1:6" ht="30">
      <c r="A1769" s="138">
        <v>129</v>
      </c>
      <c r="B1769" s="139">
        <v>45450</v>
      </c>
      <c r="C1769" s="140" t="s">
        <v>22</v>
      </c>
      <c r="D1769" s="140" t="s">
        <v>89</v>
      </c>
      <c r="E1769" s="141">
        <v>0.57708333333333328</v>
      </c>
      <c r="F1769" s="140" t="s">
        <v>1322</v>
      </c>
    </row>
    <row r="1770" spans="1:6" ht="30">
      <c r="A1770" s="138">
        <v>817</v>
      </c>
      <c r="B1770" s="139">
        <v>45450</v>
      </c>
      <c r="C1770" s="140" t="s">
        <v>22</v>
      </c>
      <c r="D1770" s="140" t="s">
        <v>435</v>
      </c>
      <c r="E1770" s="141">
        <v>0.57708333333333328</v>
      </c>
      <c r="F1770" s="140" t="s">
        <v>1322</v>
      </c>
    </row>
    <row r="1771" spans="1:6" ht="30">
      <c r="A1771" s="138">
        <v>116</v>
      </c>
      <c r="B1771" s="139">
        <v>45450</v>
      </c>
      <c r="C1771" s="140" t="s">
        <v>22</v>
      </c>
      <c r="D1771" s="140" t="s">
        <v>89</v>
      </c>
      <c r="E1771" s="141">
        <v>0.57777777777777772</v>
      </c>
      <c r="F1771" s="140" t="s">
        <v>1322</v>
      </c>
    </row>
    <row r="1772" spans="1:6" ht="30">
      <c r="A1772" s="138">
        <v>839</v>
      </c>
      <c r="B1772" s="139">
        <v>45450</v>
      </c>
      <c r="C1772" s="140" t="s">
        <v>22</v>
      </c>
      <c r="D1772" s="140" t="s">
        <v>435</v>
      </c>
      <c r="E1772" s="141">
        <v>0.57777777777777772</v>
      </c>
      <c r="F1772" s="140" t="s">
        <v>1322</v>
      </c>
    </row>
    <row r="1773" spans="1:6" ht="30">
      <c r="A1773" s="138">
        <v>138</v>
      </c>
      <c r="B1773" s="139">
        <v>45450</v>
      </c>
      <c r="C1773" s="140" t="s">
        <v>22</v>
      </c>
      <c r="D1773" s="140" t="s">
        <v>89</v>
      </c>
      <c r="E1773" s="141">
        <v>0.57777777777777772</v>
      </c>
      <c r="F1773" s="140" t="s">
        <v>1322</v>
      </c>
    </row>
    <row r="1774" spans="1:6" ht="30">
      <c r="A1774" s="138">
        <v>329</v>
      </c>
      <c r="B1774" s="139">
        <v>45450</v>
      </c>
      <c r="C1774" s="140" t="s">
        <v>22</v>
      </c>
      <c r="D1774" s="140" t="s">
        <v>447</v>
      </c>
      <c r="E1774" s="141">
        <v>0.58125000000000004</v>
      </c>
      <c r="F1774" s="140" t="s">
        <v>1322</v>
      </c>
    </row>
    <row r="1775" spans="1:6" ht="30">
      <c r="A1775" s="138">
        <v>342</v>
      </c>
      <c r="B1775" s="139">
        <v>45450</v>
      </c>
      <c r="C1775" s="140" t="s">
        <v>22</v>
      </c>
      <c r="D1775" s="140" t="s">
        <v>447</v>
      </c>
      <c r="E1775" s="141">
        <v>0.58125000000000004</v>
      </c>
      <c r="F1775" s="140" t="s">
        <v>1322</v>
      </c>
    </row>
    <row r="1776" spans="1:6" ht="30">
      <c r="A1776" s="138">
        <v>879</v>
      </c>
      <c r="B1776" s="139">
        <v>45450</v>
      </c>
      <c r="C1776" s="140" t="s">
        <v>22</v>
      </c>
      <c r="D1776" s="140" t="s">
        <v>435</v>
      </c>
      <c r="E1776" s="141">
        <v>0.59930555555555554</v>
      </c>
      <c r="F1776" s="140" t="s">
        <v>1322</v>
      </c>
    </row>
    <row r="1777" spans="1:6" ht="30">
      <c r="A1777" s="138">
        <v>525</v>
      </c>
      <c r="B1777" s="139">
        <v>45450</v>
      </c>
      <c r="C1777" s="140" t="s">
        <v>22</v>
      </c>
      <c r="D1777" s="140" t="s">
        <v>762</v>
      </c>
      <c r="E1777" s="141">
        <v>0.59930555555555554</v>
      </c>
      <c r="F1777" s="140" t="s">
        <v>1322</v>
      </c>
    </row>
    <row r="1778" spans="1:6" ht="30">
      <c r="A1778" s="138">
        <v>312</v>
      </c>
      <c r="B1778" s="139">
        <v>45450</v>
      </c>
      <c r="C1778" s="140" t="s">
        <v>22</v>
      </c>
      <c r="D1778" s="140" t="s">
        <v>447</v>
      </c>
      <c r="E1778" s="141">
        <v>0.59930555555555554</v>
      </c>
      <c r="F1778" s="140" t="s">
        <v>1322</v>
      </c>
    </row>
    <row r="1779" spans="1:6">
      <c r="A1779" s="138">
        <v>203</v>
      </c>
      <c r="B1779" s="139">
        <v>45453</v>
      </c>
      <c r="C1779" s="140" t="s">
        <v>22</v>
      </c>
      <c r="D1779" s="140" t="s">
        <v>23</v>
      </c>
      <c r="E1779" s="141">
        <v>0.77500000000000002</v>
      </c>
      <c r="F1779" s="140" t="s">
        <v>1322</v>
      </c>
    </row>
    <row r="1780" spans="1:6" ht="30">
      <c r="A1780" s="138">
        <v>721</v>
      </c>
      <c r="B1780" s="139">
        <v>45453</v>
      </c>
      <c r="C1780" s="140" t="s">
        <v>22</v>
      </c>
      <c r="D1780" s="140" t="s">
        <v>873</v>
      </c>
      <c r="E1780" s="141">
        <v>0.78402777777777777</v>
      </c>
      <c r="F1780" s="140" t="s">
        <v>1322</v>
      </c>
    </row>
    <row r="1781" spans="1:6" ht="30">
      <c r="A1781" s="138">
        <v>137</v>
      </c>
      <c r="B1781" s="139">
        <v>45453</v>
      </c>
      <c r="C1781" s="140" t="s">
        <v>22</v>
      </c>
      <c r="D1781" s="140" t="s">
        <v>89</v>
      </c>
      <c r="E1781" s="141">
        <v>0.78749999999999998</v>
      </c>
      <c r="F1781" s="140" t="s">
        <v>1322</v>
      </c>
    </row>
    <row r="1782" spans="1:6" ht="30">
      <c r="A1782" s="138">
        <v>839</v>
      </c>
      <c r="B1782" s="139">
        <v>45453</v>
      </c>
      <c r="C1782" s="140" t="s">
        <v>22</v>
      </c>
      <c r="D1782" s="140" t="s">
        <v>435</v>
      </c>
      <c r="E1782" s="141">
        <v>0.83333333333333337</v>
      </c>
      <c r="F1782" s="140" t="s">
        <v>1322</v>
      </c>
    </row>
    <row r="1783" spans="1:6">
      <c r="A1783" s="138">
        <v>203</v>
      </c>
      <c r="B1783" s="139">
        <v>45455</v>
      </c>
      <c r="C1783" s="140" t="s">
        <v>22</v>
      </c>
      <c r="D1783" s="140" t="s">
        <v>23</v>
      </c>
      <c r="E1783" s="141">
        <v>0.78819444444444442</v>
      </c>
      <c r="F1783" s="140" t="s">
        <v>1322</v>
      </c>
    </row>
    <row r="1784" spans="1:6" ht="30">
      <c r="A1784" s="138">
        <v>137</v>
      </c>
      <c r="B1784" s="139">
        <v>45455</v>
      </c>
      <c r="C1784" s="140" t="s">
        <v>22</v>
      </c>
      <c r="D1784" s="140" t="s">
        <v>89</v>
      </c>
      <c r="E1784" s="141">
        <v>0.82152777777777775</v>
      </c>
      <c r="F1784" s="140" t="s">
        <v>1322</v>
      </c>
    </row>
    <row r="1785" spans="1:6" ht="30">
      <c r="A1785" s="138">
        <v>129</v>
      </c>
      <c r="B1785" s="139">
        <v>45456</v>
      </c>
      <c r="C1785" s="140" t="s">
        <v>22</v>
      </c>
      <c r="D1785" s="140" t="s">
        <v>89</v>
      </c>
      <c r="E1785" s="141">
        <v>0.72847222222222219</v>
      </c>
      <c r="F1785" s="140" t="s">
        <v>1322</v>
      </c>
    </row>
    <row r="1786" spans="1:6">
      <c r="A1786" s="138">
        <v>203</v>
      </c>
      <c r="B1786" s="139">
        <v>45457</v>
      </c>
      <c r="C1786" s="140" t="s">
        <v>22</v>
      </c>
      <c r="D1786" s="140" t="s">
        <v>23</v>
      </c>
      <c r="E1786" s="141">
        <v>0.55555555555555558</v>
      </c>
      <c r="F1786" s="140" t="s">
        <v>1321</v>
      </c>
    </row>
    <row r="1787" spans="1:6" ht="30">
      <c r="A1787" s="138">
        <v>334</v>
      </c>
      <c r="B1787" s="139">
        <v>45457</v>
      </c>
      <c r="C1787" s="140" t="s">
        <v>22</v>
      </c>
      <c r="D1787" s="140" t="s">
        <v>447</v>
      </c>
      <c r="E1787" s="141">
        <v>0.55625000000000002</v>
      </c>
      <c r="F1787" s="140" t="s">
        <v>1321</v>
      </c>
    </row>
    <row r="1788" spans="1:6" ht="30">
      <c r="A1788" s="138">
        <v>839</v>
      </c>
      <c r="B1788" s="139">
        <v>45457</v>
      </c>
      <c r="C1788" s="140" t="s">
        <v>22</v>
      </c>
      <c r="D1788" s="140" t="s">
        <v>435</v>
      </c>
      <c r="E1788" s="141">
        <v>0.55625000000000002</v>
      </c>
      <c r="F1788" s="140" t="s">
        <v>1321</v>
      </c>
    </row>
    <row r="1789" spans="1:6" ht="30">
      <c r="A1789" s="138">
        <v>317</v>
      </c>
      <c r="B1789" s="139">
        <v>45457</v>
      </c>
      <c r="C1789" s="140" t="s">
        <v>22</v>
      </c>
      <c r="D1789" s="140" t="s">
        <v>447</v>
      </c>
      <c r="E1789" s="141">
        <v>0.55625000000000002</v>
      </c>
      <c r="F1789" s="140" t="s">
        <v>1321</v>
      </c>
    </row>
    <row r="1790" spans="1:6" ht="30">
      <c r="A1790" s="138">
        <v>129</v>
      </c>
      <c r="B1790" s="139">
        <v>45457</v>
      </c>
      <c r="C1790" s="140" t="s">
        <v>22</v>
      </c>
      <c r="D1790" s="140" t="s">
        <v>89</v>
      </c>
      <c r="E1790" s="141">
        <v>0.55625000000000002</v>
      </c>
      <c r="F1790" s="140" t="s">
        <v>1321</v>
      </c>
    </row>
    <row r="1791" spans="1:6" ht="30">
      <c r="A1791" s="138">
        <v>133</v>
      </c>
      <c r="B1791" s="139">
        <v>45457</v>
      </c>
      <c r="C1791" s="140" t="s">
        <v>22</v>
      </c>
      <c r="D1791" s="140" t="s">
        <v>89</v>
      </c>
      <c r="E1791" s="141">
        <v>0.55625000000000002</v>
      </c>
      <c r="F1791" s="140" t="s">
        <v>1321</v>
      </c>
    </row>
    <row r="1792" spans="1:6" ht="30">
      <c r="A1792" s="138">
        <v>817</v>
      </c>
      <c r="B1792" s="139">
        <v>45457</v>
      </c>
      <c r="C1792" s="140" t="s">
        <v>22</v>
      </c>
      <c r="D1792" s="140" t="s">
        <v>435</v>
      </c>
      <c r="E1792" s="141">
        <v>0.55625000000000002</v>
      </c>
      <c r="F1792" s="140" t="s">
        <v>1321</v>
      </c>
    </row>
    <row r="1793" spans="1:6" ht="30">
      <c r="A1793" s="138">
        <v>130</v>
      </c>
      <c r="B1793" s="139">
        <v>45457</v>
      </c>
      <c r="C1793" s="140" t="s">
        <v>22</v>
      </c>
      <c r="D1793" s="140" t="s">
        <v>89</v>
      </c>
      <c r="E1793" s="141">
        <v>0.55694444444444446</v>
      </c>
      <c r="F1793" s="140" t="s">
        <v>1321</v>
      </c>
    </row>
    <row r="1794" spans="1:6" ht="30">
      <c r="A1794" s="138">
        <v>139</v>
      </c>
      <c r="B1794" s="139">
        <v>45457</v>
      </c>
      <c r="C1794" s="140" t="s">
        <v>22</v>
      </c>
      <c r="D1794" s="140" t="s">
        <v>89</v>
      </c>
      <c r="E1794" s="141">
        <v>0.55763888888888891</v>
      </c>
      <c r="F1794" s="140" t="s">
        <v>1321</v>
      </c>
    </row>
    <row r="1795" spans="1:6" ht="30">
      <c r="A1795" s="138">
        <v>140</v>
      </c>
      <c r="B1795" s="139">
        <v>45457</v>
      </c>
      <c r="C1795" s="140" t="s">
        <v>22</v>
      </c>
      <c r="D1795" s="140" t="s">
        <v>89</v>
      </c>
      <c r="E1795" s="141">
        <v>0.55833333333333335</v>
      </c>
      <c r="F1795" s="140" t="s">
        <v>1321</v>
      </c>
    </row>
    <row r="1796" spans="1:6" ht="30">
      <c r="A1796" s="138">
        <v>211</v>
      </c>
      <c r="B1796" s="139">
        <v>45457</v>
      </c>
      <c r="C1796" s="140" t="s">
        <v>22</v>
      </c>
      <c r="D1796" s="140" t="s">
        <v>246</v>
      </c>
      <c r="E1796" s="141">
        <v>0.5625</v>
      </c>
      <c r="F1796" s="140" t="s">
        <v>1321</v>
      </c>
    </row>
    <row r="1797" spans="1:6">
      <c r="A1797" s="138">
        <v>103</v>
      </c>
      <c r="B1797" s="139">
        <v>45457</v>
      </c>
      <c r="C1797" s="140" t="s">
        <v>22</v>
      </c>
      <c r="D1797" s="140" t="s">
        <v>23</v>
      </c>
      <c r="E1797" s="141">
        <v>0.56458333333333333</v>
      </c>
      <c r="F1797" s="140" t="s">
        <v>1322</v>
      </c>
    </row>
    <row r="1798" spans="1:6" ht="30">
      <c r="A1798" s="138">
        <v>214</v>
      </c>
      <c r="B1798" s="139">
        <v>45457</v>
      </c>
      <c r="C1798" s="140" t="s">
        <v>22</v>
      </c>
      <c r="D1798" s="140" t="s">
        <v>246</v>
      </c>
      <c r="E1798" s="141">
        <v>0.56805555555555554</v>
      </c>
      <c r="F1798" s="140" t="s">
        <v>1322</v>
      </c>
    </row>
    <row r="1799" spans="1:6" ht="30">
      <c r="A1799" s="138">
        <v>856</v>
      </c>
      <c r="B1799" s="139">
        <v>45457</v>
      </c>
      <c r="C1799" s="140" t="s">
        <v>22</v>
      </c>
      <c r="D1799" s="140" t="s">
        <v>435</v>
      </c>
      <c r="E1799" s="141">
        <v>0.56805555555555554</v>
      </c>
      <c r="F1799" s="140" t="s">
        <v>1322</v>
      </c>
    </row>
    <row r="1800" spans="1:6" ht="30">
      <c r="A1800" s="138">
        <v>874</v>
      </c>
      <c r="B1800" s="139">
        <v>45457</v>
      </c>
      <c r="C1800" s="140" t="s">
        <v>22</v>
      </c>
      <c r="D1800" s="140" t="s">
        <v>435</v>
      </c>
      <c r="E1800" s="141">
        <v>0.56805555555555554</v>
      </c>
      <c r="F1800" s="140" t="s">
        <v>1322</v>
      </c>
    </row>
    <row r="1801" spans="1:6" ht="30">
      <c r="A1801" s="138">
        <v>346</v>
      </c>
      <c r="B1801" s="139">
        <v>45457</v>
      </c>
      <c r="C1801" s="140" t="s">
        <v>22</v>
      </c>
      <c r="D1801" s="140" t="s">
        <v>447</v>
      </c>
      <c r="E1801" s="141">
        <v>0.5708333333333333</v>
      </c>
      <c r="F1801" s="140" t="s">
        <v>1322</v>
      </c>
    </row>
    <row r="1802" spans="1:6">
      <c r="A1802" s="138">
        <v>303</v>
      </c>
      <c r="B1802" s="139">
        <v>45457</v>
      </c>
      <c r="C1802" s="140" t="s">
        <v>22</v>
      </c>
      <c r="D1802" s="140" t="s">
        <v>23</v>
      </c>
      <c r="E1802" s="141">
        <v>0.5708333333333333</v>
      </c>
      <c r="F1802" s="140" t="s">
        <v>1322</v>
      </c>
    </row>
    <row r="1803" spans="1:6" ht="30">
      <c r="A1803" s="138">
        <v>721</v>
      </c>
      <c r="B1803" s="139">
        <v>45457</v>
      </c>
      <c r="C1803" s="140" t="s">
        <v>22</v>
      </c>
      <c r="D1803" s="140" t="s">
        <v>873</v>
      </c>
      <c r="E1803" s="141">
        <v>0.57152777777777775</v>
      </c>
      <c r="F1803" s="140" t="s">
        <v>1322</v>
      </c>
    </row>
    <row r="1804" spans="1:6" ht="30">
      <c r="A1804" s="138">
        <v>251</v>
      </c>
      <c r="B1804" s="139">
        <v>45457</v>
      </c>
      <c r="C1804" s="140" t="s">
        <v>22</v>
      </c>
      <c r="D1804" s="140" t="s">
        <v>246</v>
      </c>
      <c r="E1804" s="141">
        <v>0.57430555555555551</v>
      </c>
      <c r="F1804" s="140" t="s">
        <v>1322</v>
      </c>
    </row>
    <row r="1805" spans="1:6">
      <c r="A1805" s="138">
        <v>702</v>
      </c>
      <c r="B1805" s="139">
        <v>45457</v>
      </c>
      <c r="C1805" s="140" t="s">
        <v>22</v>
      </c>
      <c r="D1805" s="140" t="s">
        <v>23</v>
      </c>
      <c r="E1805" s="141">
        <v>0.5756944444444444</v>
      </c>
      <c r="F1805" s="140" t="s">
        <v>1322</v>
      </c>
    </row>
    <row r="1806" spans="1:6" ht="30">
      <c r="A1806" s="138">
        <v>445</v>
      </c>
      <c r="B1806" s="139">
        <v>45457</v>
      </c>
      <c r="C1806" s="140" t="s">
        <v>22</v>
      </c>
      <c r="D1806" s="140" t="s">
        <v>607</v>
      </c>
      <c r="E1806" s="141">
        <v>0.5756944444444444</v>
      </c>
      <c r="F1806" s="140" t="s">
        <v>1322</v>
      </c>
    </row>
    <row r="1807" spans="1:6" ht="30">
      <c r="A1807" s="138">
        <v>418</v>
      </c>
      <c r="B1807" s="139">
        <v>45457</v>
      </c>
      <c r="C1807" s="140" t="s">
        <v>22</v>
      </c>
      <c r="D1807" s="140" t="s">
        <v>607</v>
      </c>
      <c r="E1807" s="141">
        <v>0.58819444444444446</v>
      </c>
      <c r="F1807" s="140" t="s">
        <v>1322</v>
      </c>
    </row>
    <row r="1808" spans="1:6" ht="30">
      <c r="A1808" s="138">
        <v>329</v>
      </c>
      <c r="B1808" s="139">
        <v>45457</v>
      </c>
      <c r="C1808" s="140" t="s">
        <v>22</v>
      </c>
      <c r="D1808" s="140" t="s">
        <v>447</v>
      </c>
      <c r="E1808" s="141">
        <v>0.58819444444444446</v>
      </c>
      <c r="F1808" s="140" t="s">
        <v>1322</v>
      </c>
    </row>
    <row r="1809" spans="1:6" ht="30">
      <c r="A1809" s="138">
        <v>342</v>
      </c>
      <c r="B1809" s="139">
        <v>45457</v>
      </c>
      <c r="C1809" s="140" t="s">
        <v>22</v>
      </c>
      <c r="D1809" s="140" t="s">
        <v>447</v>
      </c>
      <c r="E1809" s="141">
        <v>0.58819444444444446</v>
      </c>
      <c r="F1809" s="140" t="s">
        <v>1322</v>
      </c>
    </row>
    <row r="1810" spans="1:6" ht="30">
      <c r="A1810" s="138">
        <v>719</v>
      </c>
      <c r="B1810" s="139">
        <v>45457</v>
      </c>
      <c r="C1810" s="140" t="s">
        <v>22</v>
      </c>
      <c r="D1810" s="140" t="s">
        <v>873</v>
      </c>
      <c r="E1810" s="141">
        <v>0.60416666666666663</v>
      </c>
      <c r="F1810" s="140" t="s">
        <v>1322</v>
      </c>
    </row>
    <row r="1811" spans="1:6" ht="30">
      <c r="A1811" s="138">
        <v>532</v>
      </c>
      <c r="B1811" s="139">
        <v>45457</v>
      </c>
      <c r="C1811" s="140" t="s">
        <v>22</v>
      </c>
      <c r="D1811" s="140" t="s">
        <v>762</v>
      </c>
      <c r="E1811" s="141">
        <v>0.60486111111111107</v>
      </c>
      <c r="F1811" s="140" t="s">
        <v>1322</v>
      </c>
    </row>
    <row r="1812" spans="1:6" ht="30">
      <c r="A1812" s="138">
        <v>236</v>
      </c>
      <c r="B1812" s="139">
        <v>45457</v>
      </c>
      <c r="C1812" s="140" t="s">
        <v>22</v>
      </c>
      <c r="D1812" s="140" t="s">
        <v>246</v>
      </c>
      <c r="E1812" s="141">
        <v>0.60555555555555551</v>
      </c>
      <c r="F1812" s="140" t="s">
        <v>1322</v>
      </c>
    </row>
    <row r="1813" spans="1:6" ht="30">
      <c r="A1813" s="138">
        <v>448</v>
      </c>
      <c r="B1813" s="139">
        <v>45457</v>
      </c>
      <c r="C1813" s="140" t="s">
        <v>22</v>
      </c>
      <c r="D1813" s="140" t="s">
        <v>607</v>
      </c>
      <c r="E1813" s="141">
        <v>0.60555555555555551</v>
      </c>
      <c r="F1813" s="140" t="s">
        <v>1322</v>
      </c>
    </row>
    <row r="1814" spans="1:6" ht="30">
      <c r="A1814" s="138">
        <v>431</v>
      </c>
      <c r="B1814" s="139">
        <v>45457</v>
      </c>
      <c r="C1814" s="140" t="s">
        <v>22</v>
      </c>
      <c r="D1814" s="140" t="s">
        <v>607</v>
      </c>
      <c r="E1814" s="141">
        <v>0.60555555555555551</v>
      </c>
      <c r="F1814" s="140" t="s">
        <v>1322</v>
      </c>
    </row>
    <row r="1815" spans="1:6" ht="30">
      <c r="A1815" s="138">
        <v>873</v>
      </c>
      <c r="B1815" s="139">
        <v>45457</v>
      </c>
      <c r="C1815" s="140" t="s">
        <v>22</v>
      </c>
      <c r="D1815" s="140" t="s">
        <v>435</v>
      </c>
      <c r="E1815" s="141">
        <v>0.60555555555555551</v>
      </c>
      <c r="F1815" s="140" t="s">
        <v>1322</v>
      </c>
    </row>
    <row r="1816" spans="1:6" ht="30">
      <c r="A1816" s="138">
        <v>435</v>
      </c>
      <c r="B1816" s="139">
        <v>45457</v>
      </c>
      <c r="C1816" s="140" t="s">
        <v>22</v>
      </c>
      <c r="D1816" s="140" t="s">
        <v>607</v>
      </c>
      <c r="E1816" s="141">
        <v>0.60624999999999996</v>
      </c>
      <c r="F1816" s="140" t="s">
        <v>1322</v>
      </c>
    </row>
    <row r="1817" spans="1:6" ht="30">
      <c r="A1817" s="138">
        <v>210</v>
      </c>
      <c r="B1817" s="139">
        <v>45457</v>
      </c>
      <c r="C1817" s="140" t="s">
        <v>22</v>
      </c>
      <c r="D1817" s="140" t="s">
        <v>246</v>
      </c>
      <c r="E1817" s="141">
        <v>0.60624999999999996</v>
      </c>
      <c r="F1817" s="140" t="s">
        <v>1322</v>
      </c>
    </row>
    <row r="1818" spans="1:6" ht="30">
      <c r="A1818" s="138">
        <v>846</v>
      </c>
      <c r="B1818" s="139">
        <v>45457</v>
      </c>
      <c r="C1818" s="140" t="s">
        <v>22</v>
      </c>
      <c r="D1818" s="140" t="s">
        <v>435</v>
      </c>
      <c r="E1818" s="141">
        <v>0.60624999999999996</v>
      </c>
      <c r="F1818" s="140" t="s">
        <v>1322</v>
      </c>
    </row>
    <row r="1819" spans="1:6" ht="30">
      <c r="A1819" s="138">
        <v>126</v>
      </c>
      <c r="B1819" s="139">
        <v>45457</v>
      </c>
      <c r="C1819" s="140" t="s">
        <v>22</v>
      </c>
      <c r="D1819" s="140" t="s">
        <v>89</v>
      </c>
      <c r="E1819" s="141">
        <v>0.60624999999999996</v>
      </c>
      <c r="F1819" s="140" t="s">
        <v>1322</v>
      </c>
    </row>
    <row r="1820" spans="1:6" ht="30">
      <c r="A1820" s="138">
        <v>839</v>
      </c>
      <c r="B1820" s="139">
        <v>45460</v>
      </c>
      <c r="C1820" s="140" t="s">
        <v>22</v>
      </c>
      <c r="D1820" s="140" t="s">
        <v>435</v>
      </c>
      <c r="E1820" s="141">
        <v>0.76388888888888884</v>
      </c>
      <c r="F1820" s="140" t="s">
        <v>1322</v>
      </c>
    </row>
    <row r="1821" spans="1:6" ht="30">
      <c r="A1821" s="138">
        <v>137</v>
      </c>
      <c r="B1821" s="139">
        <v>45460</v>
      </c>
      <c r="C1821" s="140" t="s">
        <v>22</v>
      </c>
      <c r="D1821" s="140" t="s">
        <v>89</v>
      </c>
      <c r="E1821" s="141">
        <v>0.77361111111111114</v>
      </c>
      <c r="F1821" s="140" t="s">
        <v>1322</v>
      </c>
    </row>
    <row r="1822" spans="1:6" ht="30">
      <c r="A1822" s="138">
        <v>139</v>
      </c>
      <c r="B1822" s="139">
        <v>45460</v>
      </c>
      <c r="C1822" s="140" t="s">
        <v>22</v>
      </c>
      <c r="D1822" s="140" t="s">
        <v>89</v>
      </c>
      <c r="E1822" s="141">
        <v>0.78888888888888886</v>
      </c>
      <c r="F1822" s="140" t="s">
        <v>1322</v>
      </c>
    </row>
    <row r="1823" spans="1:6" ht="30">
      <c r="A1823" s="138">
        <v>139</v>
      </c>
      <c r="B1823" s="139">
        <v>45462</v>
      </c>
      <c r="C1823" s="140" t="s">
        <v>22</v>
      </c>
      <c r="D1823" s="140" t="s">
        <v>89</v>
      </c>
      <c r="E1823" s="141">
        <v>0.77777777777777779</v>
      </c>
      <c r="F1823" s="140" t="s">
        <v>1322</v>
      </c>
    </row>
    <row r="1824" spans="1:6">
      <c r="A1824" s="138">
        <v>203</v>
      </c>
      <c r="B1824" s="139">
        <v>45462</v>
      </c>
      <c r="C1824" s="140" t="s">
        <v>22</v>
      </c>
      <c r="D1824" s="140" t="s">
        <v>23</v>
      </c>
      <c r="E1824" s="141">
        <v>0.79583333333333328</v>
      </c>
      <c r="F1824" s="140" t="s">
        <v>1322</v>
      </c>
    </row>
    <row r="1825" spans="1:6" ht="30">
      <c r="A1825" s="138">
        <v>140</v>
      </c>
      <c r="B1825" s="139">
        <v>45464</v>
      </c>
      <c r="C1825" s="140" t="s">
        <v>22</v>
      </c>
      <c r="D1825" s="140" t="s">
        <v>89</v>
      </c>
      <c r="E1825" s="141">
        <v>0.55000000000000004</v>
      </c>
      <c r="F1825" s="140" t="s">
        <v>1321</v>
      </c>
    </row>
    <row r="1826" spans="1:6">
      <c r="A1826" s="138">
        <v>3</v>
      </c>
      <c r="B1826" s="139">
        <v>45464</v>
      </c>
      <c r="C1826" s="140" t="s">
        <v>22</v>
      </c>
      <c r="D1826" s="140" t="s">
        <v>23</v>
      </c>
      <c r="E1826" s="141">
        <v>0.55000000000000004</v>
      </c>
      <c r="F1826" s="140" t="s">
        <v>1321</v>
      </c>
    </row>
    <row r="1827" spans="1:6" ht="30">
      <c r="A1827" s="138">
        <v>417</v>
      </c>
      <c r="B1827" s="139">
        <v>45464</v>
      </c>
      <c r="C1827" s="140" t="s">
        <v>22</v>
      </c>
      <c r="D1827" s="140" t="s">
        <v>607</v>
      </c>
      <c r="E1827" s="141">
        <v>0.55000000000000004</v>
      </c>
      <c r="F1827" s="140" t="s">
        <v>1321</v>
      </c>
    </row>
    <row r="1828" spans="1:6" ht="30">
      <c r="A1828" s="138">
        <v>116</v>
      </c>
      <c r="B1828" s="139">
        <v>45464</v>
      </c>
      <c r="C1828" s="140" t="s">
        <v>22</v>
      </c>
      <c r="D1828" s="140" t="s">
        <v>89</v>
      </c>
      <c r="E1828" s="141">
        <v>0.55069444444444449</v>
      </c>
      <c r="F1828" s="140" t="s">
        <v>1321</v>
      </c>
    </row>
    <row r="1829" spans="1:6" ht="30">
      <c r="A1829" s="138">
        <v>610</v>
      </c>
      <c r="B1829" s="139">
        <v>45464</v>
      </c>
      <c r="C1829" s="140" t="s">
        <v>22</v>
      </c>
      <c r="D1829" s="140" t="s">
        <v>822</v>
      </c>
      <c r="E1829" s="141">
        <v>0.55208333333333337</v>
      </c>
      <c r="F1829" s="140" t="s">
        <v>1321</v>
      </c>
    </row>
    <row r="1830" spans="1:6" ht="30">
      <c r="A1830" s="138">
        <v>448</v>
      </c>
      <c r="B1830" s="139">
        <v>45464</v>
      </c>
      <c r="C1830" s="140" t="s">
        <v>22</v>
      </c>
      <c r="D1830" s="140" t="s">
        <v>607</v>
      </c>
      <c r="E1830" s="141">
        <v>0.55208333333333337</v>
      </c>
      <c r="F1830" s="140" t="s">
        <v>1321</v>
      </c>
    </row>
    <row r="1831" spans="1:6" ht="30">
      <c r="A1831" s="138">
        <v>433</v>
      </c>
      <c r="B1831" s="139">
        <v>45464</v>
      </c>
      <c r="C1831" s="140" t="s">
        <v>22</v>
      </c>
      <c r="D1831" s="140" t="s">
        <v>607</v>
      </c>
      <c r="E1831" s="141">
        <v>0.55277777777777781</v>
      </c>
      <c r="F1831" s="140" t="s">
        <v>1321</v>
      </c>
    </row>
    <row r="1832" spans="1:6" ht="30">
      <c r="A1832" s="138">
        <v>745</v>
      </c>
      <c r="B1832" s="139">
        <v>45464</v>
      </c>
      <c r="C1832" s="140" t="s">
        <v>22</v>
      </c>
      <c r="D1832" s="140" t="s">
        <v>873</v>
      </c>
      <c r="E1832" s="141">
        <v>0.55277777777777781</v>
      </c>
      <c r="F1832" s="140" t="s">
        <v>1321</v>
      </c>
    </row>
    <row r="1833" spans="1:6" ht="30">
      <c r="A1833" s="138">
        <v>874</v>
      </c>
      <c r="B1833" s="139">
        <v>45464</v>
      </c>
      <c r="C1833" s="140" t="s">
        <v>22</v>
      </c>
      <c r="D1833" s="140" t="s">
        <v>435</v>
      </c>
      <c r="E1833" s="141">
        <v>0.55347222222222225</v>
      </c>
      <c r="F1833" s="140" t="s">
        <v>1321</v>
      </c>
    </row>
    <row r="1834" spans="1:6" ht="30">
      <c r="A1834" s="138">
        <v>856</v>
      </c>
      <c r="B1834" s="139">
        <v>45464</v>
      </c>
      <c r="C1834" s="140" t="s">
        <v>22</v>
      </c>
      <c r="D1834" s="140" t="s">
        <v>435</v>
      </c>
      <c r="E1834" s="141">
        <v>0.5541666666666667</v>
      </c>
      <c r="F1834" s="140" t="s">
        <v>1321</v>
      </c>
    </row>
    <row r="1835" spans="1:6" ht="30">
      <c r="A1835" s="138">
        <v>120</v>
      </c>
      <c r="B1835" s="139">
        <v>45464</v>
      </c>
      <c r="C1835" s="140" t="s">
        <v>22</v>
      </c>
      <c r="D1835" s="140" t="s">
        <v>89</v>
      </c>
      <c r="E1835" s="141">
        <v>0.55555555555555558</v>
      </c>
      <c r="F1835" s="140" t="s">
        <v>1321</v>
      </c>
    </row>
    <row r="1836" spans="1:6" ht="30">
      <c r="A1836" s="138">
        <v>130</v>
      </c>
      <c r="B1836" s="139">
        <v>45464</v>
      </c>
      <c r="C1836" s="140" t="s">
        <v>22</v>
      </c>
      <c r="D1836" s="140" t="s">
        <v>89</v>
      </c>
      <c r="E1836" s="141">
        <v>0.55555555555555558</v>
      </c>
      <c r="F1836" s="140" t="s">
        <v>1321</v>
      </c>
    </row>
    <row r="1837" spans="1:6">
      <c r="A1837" s="138">
        <v>11</v>
      </c>
      <c r="B1837" s="139">
        <v>45464</v>
      </c>
      <c r="C1837" s="140" t="s">
        <v>22</v>
      </c>
      <c r="D1837" s="140" t="s">
        <v>23</v>
      </c>
      <c r="E1837" s="141">
        <v>0.55555555555555558</v>
      </c>
      <c r="F1837" s="140" t="s">
        <v>1321</v>
      </c>
    </row>
    <row r="1838" spans="1:6" ht="30">
      <c r="A1838" s="138">
        <v>418</v>
      </c>
      <c r="B1838" s="139">
        <v>45464</v>
      </c>
      <c r="C1838" s="140" t="s">
        <v>22</v>
      </c>
      <c r="D1838" s="140" t="s">
        <v>607</v>
      </c>
      <c r="E1838" s="141">
        <v>0.55625000000000002</v>
      </c>
      <c r="F1838" s="140" t="s">
        <v>1321</v>
      </c>
    </row>
    <row r="1839" spans="1:6" ht="30">
      <c r="A1839" s="138">
        <v>873</v>
      </c>
      <c r="B1839" s="139">
        <v>45464</v>
      </c>
      <c r="C1839" s="140" t="s">
        <v>22</v>
      </c>
      <c r="D1839" s="140" t="s">
        <v>435</v>
      </c>
      <c r="E1839" s="141">
        <v>0.55625000000000002</v>
      </c>
      <c r="F1839" s="140" t="s">
        <v>1321</v>
      </c>
    </row>
    <row r="1840" spans="1:6" ht="30">
      <c r="A1840" s="138">
        <v>443</v>
      </c>
      <c r="B1840" s="139">
        <v>45464</v>
      </c>
      <c r="C1840" s="140" t="s">
        <v>22</v>
      </c>
      <c r="D1840" s="140" t="s">
        <v>607</v>
      </c>
      <c r="E1840" s="141">
        <v>0.55694444444444446</v>
      </c>
      <c r="F1840" s="140" t="s">
        <v>1321</v>
      </c>
    </row>
    <row r="1841" spans="1:6" ht="30">
      <c r="A1841" s="138">
        <v>345</v>
      </c>
      <c r="B1841" s="139">
        <v>45464</v>
      </c>
      <c r="C1841" s="140" t="s">
        <v>22</v>
      </c>
      <c r="D1841" s="140" t="s">
        <v>447</v>
      </c>
      <c r="E1841" s="141">
        <v>0.55694444444444446</v>
      </c>
      <c r="F1841" s="140" t="s">
        <v>1321</v>
      </c>
    </row>
    <row r="1842" spans="1:6" ht="30">
      <c r="A1842" s="138">
        <v>849</v>
      </c>
      <c r="B1842" s="139">
        <v>45464</v>
      </c>
      <c r="C1842" s="140" t="s">
        <v>22</v>
      </c>
      <c r="D1842" s="140" t="s">
        <v>435</v>
      </c>
      <c r="E1842" s="141">
        <v>0.55763888888888891</v>
      </c>
      <c r="F1842" s="140" t="s">
        <v>1321</v>
      </c>
    </row>
    <row r="1843" spans="1:6" ht="30">
      <c r="A1843" s="138">
        <v>855</v>
      </c>
      <c r="B1843" s="139">
        <v>45464</v>
      </c>
      <c r="C1843" s="140" t="s">
        <v>22</v>
      </c>
      <c r="D1843" s="140" t="s">
        <v>435</v>
      </c>
      <c r="E1843" s="141">
        <v>0.55833333333333335</v>
      </c>
      <c r="F1843" s="140" t="s">
        <v>1321</v>
      </c>
    </row>
    <row r="1844" spans="1:6" ht="30">
      <c r="A1844" s="138">
        <v>422</v>
      </c>
      <c r="B1844" s="139">
        <v>45464</v>
      </c>
      <c r="C1844" s="140" t="s">
        <v>22</v>
      </c>
      <c r="D1844" s="140" t="s">
        <v>607</v>
      </c>
      <c r="E1844" s="141">
        <v>0.55902777777777779</v>
      </c>
      <c r="F1844" s="140" t="s">
        <v>1321</v>
      </c>
    </row>
    <row r="1845" spans="1:6">
      <c r="A1845" s="138">
        <v>702</v>
      </c>
      <c r="B1845" s="139">
        <v>45464</v>
      </c>
      <c r="C1845" s="140" t="s">
        <v>22</v>
      </c>
      <c r="D1845" s="140" t="s">
        <v>23</v>
      </c>
      <c r="E1845" s="141">
        <v>0.55902777777777779</v>
      </c>
      <c r="F1845" s="140" t="s">
        <v>1321</v>
      </c>
    </row>
    <row r="1846" spans="1:6">
      <c r="A1846" s="138">
        <v>402</v>
      </c>
      <c r="B1846" s="139">
        <v>45464</v>
      </c>
      <c r="C1846" s="140" t="s">
        <v>22</v>
      </c>
      <c r="D1846" s="140" t="s">
        <v>23</v>
      </c>
      <c r="E1846" s="141">
        <v>0.55972222222222223</v>
      </c>
      <c r="F1846" s="140" t="s">
        <v>1321</v>
      </c>
    </row>
    <row r="1847" spans="1:6">
      <c r="A1847" s="138">
        <v>403</v>
      </c>
      <c r="B1847" s="139">
        <v>45464</v>
      </c>
      <c r="C1847" s="140" t="s">
        <v>22</v>
      </c>
      <c r="D1847" s="140" t="s">
        <v>23</v>
      </c>
      <c r="E1847" s="141">
        <v>0.55972222222222223</v>
      </c>
      <c r="F1847" s="140" t="s">
        <v>1321</v>
      </c>
    </row>
    <row r="1848" spans="1:6" ht="30">
      <c r="A1848" s="138">
        <v>129</v>
      </c>
      <c r="B1848" s="139">
        <v>45464</v>
      </c>
      <c r="C1848" s="140" t="s">
        <v>22</v>
      </c>
      <c r="D1848" s="140" t="s">
        <v>89</v>
      </c>
      <c r="E1848" s="141">
        <v>0.56111111111111112</v>
      </c>
      <c r="F1848" s="140" t="s">
        <v>1321</v>
      </c>
    </row>
    <row r="1849" spans="1:6">
      <c r="A1849" s="138">
        <v>303</v>
      </c>
      <c r="B1849" s="139">
        <v>45464</v>
      </c>
      <c r="C1849" s="140" t="s">
        <v>22</v>
      </c>
      <c r="D1849" s="140" t="s">
        <v>23</v>
      </c>
      <c r="E1849" s="141">
        <v>0.56111111111111112</v>
      </c>
      <c r="F1849" s="140" t="s">
        <v>1321</v>
      </c>
    </row>
    <row r="1850" spans="1:6" ht="30">
      <c r="A1850" s="138">
        <v>133</v>
      </c>
      <c r="B1850" s="139">
        <v>45464</v>
      </c>
      <c r="C1850" s="140" t="s">
        <v>22</v>
      </c>
      <c r="D1850" s="140" t="s">
        <v>89</v>
      </c>
      <c r="E1850" s="141">
        <v>0.56111111111111112</v>
      </c>
      <c r="F1850" s="140" t="s">
        <v>1321</v>
      </c>
    </row>
    <row r="1851" spans="1:6" ht="30">
      <c r="A1851" s="138">
        <v>435</v>
      </c>
      <c r="B1851" s="139">
        <v>45464</v>
      </c>
      <c r="C1851" s="140" t="s">
        <v>22</v>
      </c>
      <c r="D1851" s="140" t="s">
        <v>607</v>
      </c>
      <c r="E1851" s="141">
        <v>0.56180555555555556</v>
      </c>
      <c r="F1851" s="140" t="s">
        <v>1321</v>
      </c>
    </row>
    <row r="1852" spans="1:6" ht="30">
      <c r="A1852" s="138">
        <v>722</v>
      </c>
      <c r="B1852" s="139">
        <v>45464</v>
      </c>
      <c r="C1852" s="140" t="s">
        <v>22</v>
      </c>
      <c r="D1852" s="140" t="s">
        <v>873</v>
      </c>
      <c r="E1852" s="141">
        <v>0.56180555555555556</v>
      </c>
      <c r="F1852" s="140" t="s">
        <v>1321</v>
      </c>
    </row>
    <row r="1853" spans="1:6" ht="30">
      <c r="A1853" s="138">
        <v>338</v>
      </c>
      <c r="B1853" s="139">
        <v>45464</v>
      </c>
      <c r="C1853" s="140" t="s">
        <v>22</v>
      </c>
      <c r="D1853" s="140" t="s">
        <v>447</v>
      </c>
      <c r="E1853" s="141">
        <v>0.56180555555555556</v>
      </c>
      <c r="F1853" s="140" t="s">
        <v>1322</v>
      </c>
    </row>
    <row r="1854" spans="1:6" ht="30">
      <c r="A1854" s="138">
        <v>122</v>
      </c>
      <c r="B1854" s="139">
        <v>45464</v>
      </c>
      <c r="C1854" s="140" t="s">
        <v>22</v>
      </c>
      <c r="D1854" s="140" t="s">
        <v>89</v>
      </c>
      <c r="E1854" s="141">
        <v>0.5625</v>
      </c>
      <c r="F1854" s="140" t="s">
        <v>1321</v>
      </c>
    </row>
    <row r="1855" spans="1:6" ht="30">
      <c r="A1855" s="138">
        <v>234</v>
      </c>
      <c r="B1855" s="139">
        <v>45464</v>
      </c>
      <c r="C1855" s="140" t="s">
        <v>22</v>
      </c>
      <c r="D1855" s="140" t="s">
        <v>246</v>
      </c>
      <c r="E1855" s="141">
        <v>0.5625</v>
      </c>
      <c r="F1855" s="140" t="s">
        <v>1321</v>
      </c>
    </row>
    <row r="1856" spans="1:6" ht="30">
      <c r="A1856" s="138">
        <v>876</v>
      </c>
      <c r="B1856" s="139">
        <v>45464</v>
      </c>
      <c r="C1856" s="140" t="s">
        <v>22</v>
      </c>
      <c r="D1856" s="140" t="s">
        <v>435</v>
      </c>
      <c r="E1856" s="141">
        <v>0.56319444444444444</v>
      </c>
      <c r="F1856" s="140" t="s">
        <v>1322</v>
      </c>
    </row>
    <row r="1857" spans="1:6" ht="30">
      <c r="A1857" s="138">
        <v>319</v>
      </c>
      <c r="B1857" s="139">
        <v>45464</v>
      </c>
      <c r="C1857" s="140" t="s">
        <v>22</v>
      </c>
      <c r="D1857" s="140" t="s">
        <v>447</v>
      </c>
      <c r="E1857" s="141">
        <v>0.56319444444444444</v>
      </c>
      <c r="F1857" s="140" t="s">
        <v>1322</v>
      </c>
    </row>
    <row r="1858" spans="1:6">
      <c r="A1858" s="138">
        <v>503</v>
      </c>
      <c r="B1858" s="139">
        <v>45464</v>
      </c>
      <c r="C1858" s="140" t="s">
        <v>22</v>
      </c>
      <c r="D1858" s="140" t="s">
        <v>23</v>
      </c>
      <c r="E1858" s="141">
        <v>0.56458333333333333</v>
      </c>
      <c r="F1858" s="140" t="s">
        <v>1322</v>
      </c>
    </row>
    <row r="1859" spans="1:6" ht="30">
      <c r="A1859" s="138">
        <v>611</v>
      </c>
      <c r="B1859" s="139">
        <v>45464</v>
      </c>
      <c r="C1859" s="140" t="s">
        <v>22</v>
      </c>
      <c r="D1859" s="140" t="s">
        <v>822</v>
      </c>
      <c r="E1859" s="141">
        <v>0.56597222222222221</v>
      </c>
      <c r="F1859" s="140" t="s">
        <v>1322</v>
      </c>
    </row>
    <row r="1860" spans="1:6" ht="30">
      <c r="A1860" s="138">
        <v>214</v>
      </c>
      <c r="B1860" s="139">
        <v>45464</v>
      </c>
      <c r="C1860" s="140" t="s">
        <v>22</v>
      </c>
      <c r="D1860" s="140" t="s">
        <v>246</v>
      </c>
      <c r="E1860" s="141">
        <v>0.56597222222222221</v>
      </c>
      <c r="F1860" s="140" t="s">
        <v>1322</v>
      </c>
    </row>
    <row r="1861" spans="1:6" ht="30">
      <c r="A1861" s="138">
        <v>616</v>
      </c>
      <c r="B1861" s="139">
        <v>45464</v>
      </c>
      <c r="C1861" s="140" t="s">
        <v>22</v>
      </c>
      <c r="D1861" s="140" t="s">
        <v>822</v>
      </c>
      <c r="E1861" s="141">
        <v>0.56597222222222221</v>
      </c>
      <c r="F1861" s="140" t="s">
        <v>1322</v>
      </c>
    </row>
    <row r="1862" spans="1:6" ht="30">
      <c r="A1862" s="138">
        <v>337</v>
      </c>
      <c r="B1862" s="139">
        <v>45464</v>
      </c>
      <c r="C1862" s="140" t="s">
        <v>22</v>
      </c>
      <c r="D1862" s="140" t="s">
        <v>447</v>
      </c>
      <c r="E1862" s="141">
        <v>0.56597222222222221</v>
      </c>
      <c r="F1862" s="140" t="s">
        <v>1322</v>
      </c>
    </row>
    <row r="1863" spans="1:6" ht="30">
      <c r="A1863" s="138">
        <v>346</v>
      </c>
      <c r="B1863" s="139">
        <v>45464</v>
      </c>
      <c r="C1863" s="140" t="s">
        <v>22</v>
      </c>
      <c r="D1863" s="140" t="s">
        <v>447</v>
      </c>
      <c r="E1863" s="141">
        <v>0.56597222222222221</v>
      </c>
      <c r="F1863" s="140" t="s">
        <v>1322</v>
      </c>
    </row>
    <row r="1864" spans="1:6" ht="30">
      <c r="A1864" s="138">
        <v>612</v>
      </c>
      <c r="B1864" s="139">
        <v>45464</v>
      </c>
      <c r="C1864" s="140" t="s">
        <v>22</v>
      </c>
      <c r="D1864" s="140" t="s">
        <v>822</v>
      </c>
      <c r="E1864" s="141">
        <v>0.56597222222222221</v>
      </c>
      <c r="F1864" s="140" t="s">
        <v>1322</v>
      </c>
    </row>
    <row r="1865" spans="1:6" ht="30">
      <c r="A1865" s="138">
        <v>317</v>
      </c>
      <c r="B1865" s="139">
        <v>45464</v>
      </c>
      <c r="C1865" s="140" t="s">
        <v>22</v>
      </c>
      <c r="D1865" s="140" t="s">
        <v>447</v>
      </c>
      <c r="E1865" s="141">
        <v>0.56666666666666665</v>
      </c>
      <c r="F1865" s="140" t="s">
        <v>1322</v>
      </c>
    </row>
    <row r="1866" spans="1:6">
      <c r="A1866" s="138">
        <v>203</v>
      </c>
      <c r="B1866" s="139">
        <v>45464</v>
      </c>
      <c r="C1866" s="140" t="s">
        <v>22</v>
      </c>
      <c r="D1866" s="140" t="s">
        <v>23</v>
      </c>
      <c r="E1866" s="141">
        <v>0.57013888888888886</v>
      </c>
      <c r="F1866" s="140" t="s">
        <v>1322</v>
      </c>
    </row>
    <row r="1867" spans="1:6" ht="30">
      <c r="A1867" s="138">
        <v>742</v>
      </c>
      <c r="B1867" s="139">
        <v>45464</v>
      </c>
      <c r="C1867" s="140" t="s">
        <v>22</v>
      </c>
      <c r="D1867" s="140" t="s">
        <v>873</v>
      </c>
      <c r="E1867" s="141">
        <v>0.57152777777777775</v>
      </c>
      <c r="F1867" s="140" t="s">
        <v>1322</v>
      </c>
    </row>
    <row r="1868" spans="1:6" ht="30">
      <c r="A1868" s="138">
        <v>721</v>
      </c>
      <c r="B1868" s="139">
        <v>45464</v>
      </c>
      <c r="C1868" s="140" t="s">
        <v>22</v>
      </c>
      <c r="D1868" s="140" t="s">
        <v>873</v>
      </c>
      <c r="E1868" s="141">
        <v>0.57152777777777775</v>
      </c>
      <c r="F1868" s="140" t="s">
        <v>1322</v>
      </c>
    </row>
    <row r="1869" spans="1:6" ht="30">
      <c r="A1869" s="138">
        <v>716</v>
      </c>
      <c r="B1869" s="139">
        <v>45464</v>
      </c>
      <c r="C1869" s="140" t="s">
        <v>22</v>
      </c>
      <c r="D1869" s="140" t="s">
        <v>873</v>
      </c>
      <c r="E1869" s="141">
        <v>0.57499999999999996</v>
      </c>
      <c r="F1869" s="140" t="s">
        <v>1322</v>
      </c>
    </row>
    <row r="1870" spans="1:6" ht="30">
      <c r="A1870" s="138">
        <v>445</v>
      </c>
      <c r="B1870" s="139">
        <v>45464</v>
      </c>
      <c r="C1870" s="140" t="s">
        <v>22</v>
      </c>
      <c r="D1870" s="140" t="s">
        <v>607</v>
      </c>
      <c r="E1870" s="141">
        <v>0.57638888888888884</v>
      </c>
      <c r="F1870" s="140" t="s">
        <v>1322</v>
      </c>
    </row>
    <row r="1871" spans="1:6" ht="30">
      <c r="A1871" s="138">
        <v>245</v>
      </c>
      <c r="B1871" s="139">
        <v>45464</v>
      </c>
      <c r="C1871" s="140" t="s">
        <v>22</v>
      </c>
      <c r="D1871" s="140" t="s">
        <v>246</v>
      </c>
      <c r="E1871" s="141">
        <v>0.57638888888888884</v>
      </c>
      <c r="F1871" s="140" t="s">
        <v>1322</v>
      </c>
    </row>
    <row r="1872" spans="1:6" ht="30">
      <c r="A1872" s="138">
        <v>438</v>
      </c>
      <c r="B1872" s="139">
        <v>45464</v>
      </c>
      <c r="C1872" s="140" t="s">
        <v>22</v>
      </c>
      <c r="D1872" s="140" t="s">
        <v>607</v>
      </c>
      <c r="E1872" s="141">
        <v>0.57708333333333328</v>
      </c>
      <c r="F1872" s="140" t="s">
        <v>1322</v>
      </c>
    </row>
    <row r="1873" spans="1:6" ht="30">
      <c r="A1873" s="138">
        <v>883</v>
      </c>
      <c r="B1873" s="139">
        <v>45464</v>
      </c>
      <c r="C1873" s="140" t="s">
        <v>22</v>
      </c>
      <c r="D1873" s="140" t="s">
        <v>435</v>
      </c>
      <c r="E1873" s="141">
        <v>0.57847222222222228</v>
      </c>
      <c r="F1873" s="140" t="s">
        <v>1322</v>
      </c>
    </row>
    <row r="1874" spans="1:6" ht="30">
      <c r="A1874" s="138">
        <v>839</v>
      </c>
      <c r="B1874" s="139">
        <v>45464</v>
      </c>
      <c r="C1874" s="140" t="s">
        <v>22</v>
      </c>
      <c r="D1874" s="140" t="s">
        <v>435</v>
      </c>
      <c r="E1874" s="141">
        <v>0.57847222222222228</v>
      </c>
      <c r="F1874" s="140" t="s">
        <v>1322</v>
      </c>
    </row>
    <row r="1875" spans="1:6" ht="30">
      <c r="A1875" s="138">
        <v>525</v>
      </c>
      <c r="B1875" s="139">
        <v>45464</v>
      </c>
      <c r="C1875" s="140" t="s">
        <v>22</v>
      </c>
      <c r="D1875" s="140" t="s">
        <v>762</v>
      </c>
      <c r="E1875" s="141">
        <v>0.57916666666666672</v>
      </c>
      <c r="F1875" s="140" t="s">
        <v>1322</v>
      </c>
    </row>
    <row r="1876" spans="1:6" ht="30">
      <c r="A1876" s="138">
        <v>879</v>
      </c>
      <c r="B1876" s="139">
        <v>45464</v>
      </c>
      <c r="C1876" s="140" t="s">
        <v>22</v>
      </c>
      <c r="D1876" s="140" t="s">
        <v>435</v>
      </c>
      <c r="E1876" s="141">
        <v>0.57916666666666672</v>
      </c>
      <c r="F1876" s="140" t="s">
        <v>1322</v>
      </c>
    </row>
    <row r="1877" spans="1:6" ht="30">
      <c r="A1877" s="138">
        <v>825</v>
      </c>
      <c r="B1877" s="139">
        <v>45464</v>
      </c>
      <c r="C1877" s="140" t="s">
        <v>22</v>
      </c>
      <c r="D1877" s="140" t="s">
        <v>435</v>
      </c>
      <c r="E1877" s="141">
        <v>0.57986111111111116</v>
      </c>
      <c r="F1877" s="140" t="s">
        <v>1322</v>
      </c>
    </row>
    <row r="1878" spans="1:6" ht="30">
      <c r="A1878" s="138">
        <v>878</v>
      </c>
      <c r="B1878" s="139">
        <v>45464</v>
      </c>
      <c r="C1878" s="140" t="s">
        <v>22</v>
      </c>
      <c r="D1878" s="140" t="s">
        <v>435</v>
      </c>
      <c r="E1878" s="141">
        <v>0.57986111111111116</v>
      </c>
      <c r="F1878" s="140" t="s">
        <v>1322</v>
      </c>
    </row>
    <row r="1879" spans="1:6" ht="30">
      <c r="A1879" s="138">
        <v>138</v>
      </c>
      <c r="B1879" s="139">
        <v>45464</v>
      </c>
      <c r="C1879" s="140" t="s">
        <v>22</v>
      </c>
      <c r="D1879" s="140" t="s">
        <v>89</v>
      </c>
      <c r="E1879" s="141">
        <v>0.58125000000000004</v>
      </c>
      <c r="F1879" s="140" t="s">
        <v>1322</v>
      </c>
    </row>
    <row r="1880" spans="1:6" ht="30">
      <c r="A1880" s="138">
        <v>137</v>
      </c>
      <c r="B1880" s="139">
        <v>45464</v>
      </c>
      <c r="C1880" s="140" t="s">
        <v>22</v>
      </c>
      <c r="D1880" s="140" t="s">
        <v>89</v>
      </c>
      <c r="E1880" s="141">
        <v>0.58750000000000002</v>
      </c>
      <c r="F1880" s="140" t="s">
        <v>1322</v>
      </c>
    </row>
    <row r="1881" spans="1:6" ht="30">
      <c r="A1881" s="138">
        <v>251</v>
      </c>
      <c r="B1881" s="139">
        <v>45464</v>
      </c>
      <c r="C1881" s="140" t="s">
        <v>22</v>
      </c>
      <c r="D1881" s="140" t="s">
        <v>246</v>
      </c>
      <c r="E1881" s="141">
        <v>0.58819444444444446</v>
      </c>
      <c r="F1881" s="140" t="s">
        <v>1322</v>
      </c>
    </row>
    <row r="1882" spans="1:6">
      <c r="A1882" s="138">
        <v>802</v>
      </c>
      <c r="B1882" s="139">
        <v>45464</v>
      </c>
      <c r="C1882" s="140" t="s">
        <v>22</v>
      </c>
      <c r="D1882" s="140" t="s">
        <v>23</v>
      </c>
      <c r="E1882" s="141">
        <v>0.59236111111111112</v>
      </c>
      <c r="F1882" s="140" t="s">
        <v>1322</v>
      </c>
    </row>
    <row r="1883" spans="1:6" ht="30">
      <c r="A1883" s="138">
        <v>113</v>
      </c>
      <c r="B1883" s="139">
        <v>45464</v>
      </c>
      <c r="C1883" s="140" t="s">
        <v>22</v>
      </c>
      <c r="D1883" s="140" t="s">
        <v>89</v>
      </c>
      <c r="E1883" s="141">
        <v>0.59583333333333333</v>
      </c>
      <c r="F1883" s="140" t="s">
        <v>1322</v>
      </c>
    </row>
    <row r="1884" spans="1:6" ht="30">
      <c r="A1884" s="138">
        <v>846</v>
      </c>
      <c r="B1884" s="139">
        <v>45464</v>
      </c>
      <c r="C1884" s="140" t="s">
        <v>22</v>
      </c>
      <c r="D1884" s="140" t="s">
        <v>435</v>
      </c>
      <c r="E1884" s="141">
        <v>0.6069444444444444</v>
      </c>
      <c r="F1884" s="140" t="s">
        <v>1322</v>
      </c>
    </row>
    <row r="1885" spans="1:6" ht="30">
      <c r="A1885" s="138">
        <v>323</v>
      </c>
      <c r="B1885" s="139">
        <v>45464</v>
      </c>
      <c r="C1885" s="140" t="s">
        <v>22</v>
      </c>
      <c r="D1885" s="140" t="s">
        <v>447</v>
      </c>
      <c r="E1885" s="141">
        <v>0.6069444444444444</v>
      </c>
      <c r="F1885" s="140" t="s">
        <v>1322</v>
      </c>
    </row>
    <row r="1886" spans="1:6" ht="30">
      <c r="A1886" s="138">
        <v>333</v>
      </c>
      <c r="B1886" s="139">
        <v>45464</v>
      </c>
      <c r="C1886" s="140" t="s">
        <v>22</v>
      </c>
      <c r="D1886" s="140" t="s">
        <v>447</v>
      </c>
      <c r="E1886" s="141">
        <v>0.6069444444444444</v>
      </c>
      <c r="F1886" s="140" t="s">
        <v>1322</v>
      </c>
    </row>
    <row r="1887" spans="1:6" ht="30">
      <c r="A1887" s="138">
        <v>444</v>
      </c>
      <c r="B1887" s="139">
        <v>45464</v>
      </c>
      <c r="C1887" s="140" t="s">
        <v>22</v>
      </c>
      <c r="D1887" s="140" t="s">
        <v>607</v>
      </c>
      <c r="E1887" s="141">
        <v>0.60763888888888884</v>
      </c>
      <c r="F1887" s="140" t="s">
        <v>1322</v>
      </c>
    </row>
    <row r="1888" spans="1:6" ht="30">
      <c r="A1888" s="138">
        <v>247</v>
      </c>
      <c r="B1888" s="139">
        <v>45464</v>
      </c>
      <c r="C1888" s="140" t="s">
        <v>22</v>
      </c>
      <c r="D1888" s="140" t="s">
        <v>246</v>
      </c>
      <c r="E1888" s="141">
        <v>0.61250000000000004</v>
      </c>
      <c r="F1888" s="140" t="s">
        <v>1322</v>
      </c>
    </row>
    <row r="1889" spans="1:6" ht="30">
      <c r="A1889" s="138">
        <v>318</v>
      </c>
      <c r="B1889" s="139">
        <v>45464</v>
      </c>
      <c r="C1889" s="140" t="s">
        <v>22</v>
      </c>
      <c r="D1889" s="140" t="s">
        <v>447</v>
      </c>
      <c r="E1889" s="141">
        <v>0.61250000000000004</v>
      </c>
      <c r="F1889" s="140" t="s">
        <v>1322</v>
      </c>
    </row>
    <row r="1890" spans="1:6" ht="30">
      <c r="A1890" s="138">
        <v>317</v>
      </c>
      <c r="B1890" s="139">
        <v>45467</v>
      </c>
      <c r="C1890" s="140" t="s">
        <v>22</v>
      </c>
      <c r="D1890" s="140" t="s">
        <v>447</v>
      </c>
      <c r="E1890" s="141">
        <v>0.80694444444444446</v>
      </c>
      <c r="F1890" s="140" t="s">
        <v>1322</v>
      </c>
    </row>
    <row r="1891" spans="1:6" ht="30">
      <c r="A1891" s="138">
        <v>116</v>
      </c>
      <c r="B1891" s="139">
        <v>45467</v>
      </c>
      <c r="C1891" s="140" t="s">
        <v>22</v>
      </c>
      <c r="D1891" s="140" t="s">
        <v>89</v>
      </c>
      <c r="E1891" s="141">
        <v>0.81874999999999998</v>
      </c>
      <c r="F1891" s="140" t="s">
        <v>1322</v>
      </c>
    </row>
    <row r="1892" spans="1:6" ht="30">
      <c r="A1892" s="138">
        <v>137</v>
      </c>
      <c r="B1892" s="139">
        <v>45467</v>
      </c>
      <c r="C1892" s="140" t="s">
        <v>22</v>
      </c>
      <c r="D1892" s="140" t="s">
        <v>89</v>
      </c>
      <c r="E1892" s="141">
        <v>0.82638888888888884</v>
      </c>
      <c r="F1892" s="140" t="s">
        <v>1322</v>
      </c>
    </row>
    <row r="1893" spans="1:6" ht="30">
      <c r="A1893" s="138">
        <v>839</v>
      </c>
      <c r="B1893" s="139">
        <v>45467</v>
      </c>
      <c r="C1893" s="140" t="s">
        <v>22</v>
      </c>
      <c r="D1893" s="140" t="s">
        <v>435</v>
      </c>
      <c r="E1893" s="141">
        <v>0.82777777777777772</v>
      </c>
      <c r="F1893" s="140" t="s">
        <v>1322</v>
      </c>
    </row>
    <row r="1894" spans="1:6">
      <c r="A1894" s="138">
        <v>203</v>
      </c>
      <c r="B1894" s="139">
        <v>45469</v>
      </c>
      <c r="C1894" s="140" t="s">
        <v>22</v>
      </c>
      <c r="D1894" s="140" t="s">
        <v>23</v>
      </c>
      <c r="E1894" s="141">
        <v>0.79652777777777772</v>
      </c>
      <c r="F1894" s="140" t="s">
        <v>1322</v>
      </c>
    </row>
    <row r="1895" spans="1:6" ht="30">
      <c r="A1895" s="138">
        <v>116</v>
      </c>
      <c r="B1895" s="139">
        <v>45469</v>
      </c>
      <c r="C1895" s="140" t="s">
        <v>22</v>
      </c>
      <c r="D1895" s="140" t="s">
        <v>89</v>
      </c>
      <c r="E1895" s="141">
        <v>0.80763888888888891</v>
      </c>
      <c r="F1895" s="140" t="s">
        <v>1322</v>
      </c>
    </row>
    <row r="1896" spans="1:6" ht="30">
      <c r="A1896" s="138">
        <v>139</v>
      </c>
      <c r="B1896" s="139">
        <v>45469</v>
      </c>
      <c r="C1896" s="140" t="s">
        <v>22</v>
      </c>
      <c r="D1896" s="140" t="s">
        <v>89</v>
      </c>
      <c r="E1896" s="141">
        <v>0.81666666666666665</v>
      </c>
      <c r="F1896" s="140" t="s">
        <v>1322</v>
      </c>
    </row>
    <row r="1897" spans="1:6">
      <c r="A1897" s="138">
        <v>702</v>
      </c>
      <c r="B1897" s="139">
        <v>45469</v>
      </c>
      <c r="C1897" s="140" t="s">
        <v>22</v>
      </c>
      <c r="D1897" s="140" t="s">
        <v>23</v>
      </c>
      <c r="E1897" s="141">
        <v>0.83888888888888891</v>
      </c>
      <c r="F1897" s="140" t="s">
        <v>1322</v>
      </c>
    </row>
    <row r="1898" spans="1:6">
      <c r="A1898" s="138">
        <v>3</v>
      </c>
      <c r="B1898" s="139">
        <v>45471</v>
      </c>
      <c r="C1898" s="140" t="s">
        <v>22</v>
      </c>
      <c r="D1898" s="140" t="s">
        <v>23</v>
      </c>
      <c r="E1898" s="141">
        <v>0.54097222222222219</v>
      </c>
      <c r="F1898" s="140" t="s">
        <v>1321</v>
      </c>
    </row>
    <row r="1899" spans="1:6" ht="30">
      <c r="A1899" s="138">
        <v>873</v>
      </c>
      <c r="B1899" s="139">
        <v>45471</v>
      </c>
      <c r="C1899" s="140" t="s">
        <v>22</v>
      </c>
      <c r="D1899" s="140" t="s">
        <v>435</v>
      </c>
      <c r="E1899" s="141">
        <v>0.54097222222222219</v>
      </c>
      <c r="F1899" s="140" t="s">
        <v>1321</v>
      </c>
    </row>
    <row r="1900" spans="1:6" ht="30">
      <c r="A1900" s="138">
        <v>342</v>
      </c>
      <c r="B1900" s="139">
        <v>45471</v>
      </c>
      <c r="C1900" s="140" t="s">
        <v>22</v>
      </c>
      <c r="D1900" s="140" t="s">
        <v>447</v>
      </c>
      <c r="E1900" s="141">
        <v>0.54236111111111107</v>
      </c>
      <c r="F1900" s="140" t="s">
        <v>1321</v>
      </c>
    </row>
    <row r="1901" spans="1:6">
      <c r="A1901" s="138">
        <v>203</v>
      </c>
      <c r="B1901" s="139">
        <v>45471</v>
      </c>
      <c r="C1901" s="140" t="s">
        <v>22</v>
      </c>
      <c r="D1901" s="140" t="s">
        <v>23</v>
      </c>
      <c r="E1901" s="141">
        <v>0.54236111111111107</v>
      </c>
      <c r="F1901" s="140" t="s">
        <v>1321</v>
      </c>
    </row>
    <row r="1902" spans="1:6">
      <c r="A1902" s="138">
        <v>1</v>
      </c>
      <c r="B1902" s="139">
        <v>45471</v>
      </c>
      <c r="C1902" s="140" t="s">
        <v>22</v>
      </c>
      <c r="D1902" s="140" t="s">
        <v>23</v>
      </c>
      <c r="E1902" s="141">
        <v>0.54236111111111107</v>
      </c>
      <c r="F1902" s="140" t="s">
        <v>1321</v>
      </c>
    </row>
    <row r="1903" spans="1:6" ht="30">
      <c r="A1903" s="138">
        <v>444</v>
      </c>
      <c r="B1903" s="139">
        <v>45471</v>
      </c>
      <c r="C1903" s="140" t="s">
        <v>22</v>
      </c>
      <c r="D1903" s="140" t="s">
        <v>607</v>
      </c>
      <c r="E1903" s="141">
        <v>0.55208333333333337</v>
      </c>
      <c r="F1903" s="140" t="s">
        <v>1321</v>
      </c>
    </row>
    <row r="1904" spans="1:6" ht="30">
      <c r="A1904" s="138">
        <v>839</v>
      </c>
      <c r="B1904" s="139">
        <v>45471</v>
      </c>
      <c r="C1904" s="140" t="s">
        <v>22</v>
      </c>
      <c r="D1904" s="140" t="s">
        <v>435</v>
      </c>
      <c r="E1904" s="141">
        <v>0.55347222222222225</v>
      </c>
      <c r="F1904" s="140" t="s">
        <v>1321</v>
      </c>
    </row>
    <row r="1905" spans="1:6" ht="30">
      <c r="A1905" s="138">
        <v>129</v>
      </c>
      <c r="B1905" s="139">
        <v>45471</v>
      </c>
      <c r="C1905" s="140" t="s">
        <v>22</v>
      </c>
      <c r="D1905" s="140" t="s">
        <v>89</v>
      </c>
      <c r="E1905" s="141">
        <v>0.55694444444444446</v>
      </c>
      <c r="F1905" s="140" t="s">
        <v>1321</v>
      </c>
    </row>
    <row r="1906" spans="1:6" ht="30">
      <c r="A1906" s="138">
        <v>116</v>
      </c>
      <c r="B1906" s="139">
        <v>45471</v>
      </c>
      <c r="C1906" s="140" t="s">
        <v>22</v>
      </c>
      <c r="D1906" s="140" t="s">
        <v>89</v>
      </c>
      <c r="E1906" s="141">
        <v>0.55694444444444446</v>
      </c>
      <c r="F1906" s="140" t="s">
        <v>1321</v>
      </c>
    </row>
    <row r="1907" spans="1:6" ht="30">
      <c r="A1907" s="138">
        <v>139</v>
      </c>
      <c r="B1907" s="139">
        <v>45471</v>
      </c>
      <c r="C1907" s="140" t="s">
        <v>22</v>
      </c>
      <c r="D1907" s="140" t="s">
        <v>89</v>
      </c>
      <c r="E1907" s="141">
        <v>0.55833333333333335</v>
      </c>
      <c r="F1907" s="140" t="s">
        <v>1321</v>
      </c>
    </row>
    <row r="1908" spans="1:6">
      <c r="A1908" s="138">
        <v>4</v>
      </c>
      <c r="B1908" s="139">
        <v>45471</v>
      </c>
      <c r="C1908" s="140" t="s">
        <v>22</v>
      </c>
      <c r="D1908" s="140" t="s">
        <v>23</v>
      </c>
      <c r="E1908" s="141">
        <v>0.56041666666666667</v>
      </c>
      <c r="F1908" s="140" t="s">
        <v>1321</v>
      </c>
    </row>
    <row r="1909" spans="1:6">
      <c r="A1909" s="138">
        <v>702</v>
      </c>
      <c r="B1909" s="139">
        <v>45471</v>
      </c>
      <c r="C1909" s="140" t="s">
        <v>22</v>
      </c>
      <c r="D1909" s="140" t="s">
        <v>23</v>
      </c>
      <c r="E1909" s="141">
        <v>0.56180555555555556</v>
      </c>
      <c r="F1909" s="140" t="s">
        <v>1321</v>
      </c>
    </row>
    <row r="1910" spans="1:6" ht="30">
      <c r="A1910" s="138">
        <v>128</v>
      </c>
      <c r="B1910" s="139">
        <v>45471</v>
      </c>
      <c r="C1910" s="140" t="s">
        <v>22</v>
      </c>
      <c r="D1910" s="140" t="s">
        <v>89</v>
      </c>
      <c r="E1910" s="141">
        <v>0.56527777777777777</v>
      </c>
      <c r="F1910" s="140" t="s">
        <v>1322</v>
      </c>
    </row>
    <row r="1911" spans="1:6">
      <c r="A1911" s="138">
        <v>303</v>
      </c>
      <c r="B1911" s="139">
        <v>45471</v>
      </c>
      <c r="C1911" s="140" t="s">
        <v>22</v>
      </c>
      <c r="D1911" s="140" t="s">
        <v>23</v>
      </c>
      <c r="E1911" s="141">
        <v>0.56944444444444442</v>
      </c>
      <c r="F1911" s="140" t="s">
        <v>1322</v>
      </c>
    </row>
    <row r="1912" spans="1:6" ht="30">
      <c r="A1912" s="138">
        <v>317</v>
      </c>
      <c r="B1912" s="139">
        <v>45471</v>
      </c>
      <c r="C1912" s="140" t="s">
        <v>22</v>
      </c>
      <c r="D1912" s="140" t="s">
        <v>447</v>
      </c>
      <c r="E1912" s="141">
        <v>0.5708333333333333</v>
      </c>
      <c r="F1912" s="140" t="s">
        <v>1322</v>
      </c>
    </row>
    <row r="1913" spans="1:6" ht="30">
      <c r="A1913" s="138">
        <v>876</v>
      </c>
      <c r="B1913" s="139">
        <v>45471</v>
      </c>
      <c r="C1913" s="140" t="s">
        <v>22</v>
      </c>
      <c r="D1913" s="140" t="s">
        <v>435</v>
      </c>
      <c r="E1913" s="141">
        <v>0.57361111111111107</v>
      </c>
      <c r="F1913" s="140" t="s">
        <v>1322</v>
      </c>
    </row>
    <row r="1914" spans="1:6" ht="30">
      <c r="A1914" s="138">
        <v>137</v>
      </c>
      <c r="B1914" s="139">
        <v>45471</v>
      </c>
      <c r="C1914" s="140" t="s">
        <v>22</v>
      </c>
      <c r="D1914" s="140" t="s">
        <v>89</v>
      </c>
      <c r="E1914" s="141">
        <v>0.57708333333333328</v>
      </c>
      <c r="F1914" s="140" t="s">
        <v>1322</v>
      </c>
    </row>
    <row r="1915" spans="1:6" ht="30">
      <c r="A1915" s="138">
        <v>740</v>
      </c>
      <c r="B1915" s="139">
        <v>45471</v>
      </c>
      <c r="C1915" s="140" t="s">
        <v>22</v>
      </c>
      <c r="D1915" s="140" t="s">
        <v>873</v>
      </c>
      <c r="E1915" s="141">
        <v>0.58125000000000004</v>
      </c>
      <c r="F1915" s="140" t="s">
        <v>1322</v>
      </c>
    </row>
    <row r="1916" spans="1:6" ht="30">
      <c r="A1916" s="138">
        <v>722</v>
      </c>
      <c r="B1916" s="139">
        <v>45471</v>
      </c>
      <c r="C1916" s="140" t="s">
        <v>22</v>
      </c>
      <c r="D1916" s="140" t="s">
        <v>873</v>
      </c>
      <c r="E1916" s="141">
        <v>0.58333333333333337</v>
      </c>
      <c r="F1916" s="140" t="s">
        <v>1322</v>
      </c>
    </row>
    <row r="1917" spans="1:6" ht="30">
      <c r="A1917" s="138">
        <v>445</v>
      </c>
      <c r="B1917" s="139">
        <v>45471</v>
      </c>
      <c r="C1917" s="140" t="s">
        <v>22</v>
      </c>
      <c r="D1917" s="140" t="s">
        <v>607</v>
      </c>
      <c r="E1917" s="141">
        <v>0.5854166666666667</v>
      </c>
      <c r="F1917" s="140" t="s">
        <v>1322</v>
      </c>
    </row>
    <row r="1918" spans="1:6" ht="30">
      <c r="A1918" s="138">
        <v>337</v>
      </c>
      <c r="B1918" s="139">
        <v>45471</v>
      </c>
      <c r="C1918" s="140" t="s">
        <v>22</v>
      </c>
      <c r="D1918" s="140" t="s">
        <v>447</v>
      </c>
      <c r="E1918" s="141">
        <v>0.58888888888888891</v>
      </c>
      <c r="F1918" s="140" t="s">
        <v>1322</v>
      </c>
    </row>
    <row r="1919" spans="1:6" ht="30">
      <c r="A1919" s="138">
        <v>325</v>
      </c>
      <c r="B1919" s="139">
        <v>45471</v>
      </c>
      <c r="C1919" s="140" t="s">
        <v>22</v>
      </c>
      <c r="D1919" s="140" t="s">
        <v>447</v>
      </c>
      <c r="E1919" s="141">
        <v>0.58888888888888891</v>
      </c>
      <c r="F1919" s="140" t="s">
        <v>1322</v>
      </c>
    </row>
    <row r="1920" spans="1:6" ht="30">
      <c r="A1920" s="138">
        <v>329</v>
      </c>
      <c r="B1920" s="139">
        <v>45471</v>
      </c>
      <c r="C1920" s="140" t="s">
        <v>22</v>
      </c>
      <c r="D1920" s="140" t="s">
        <v>447</v>
      </c>
      <c r="E1920" s="141">
        <v>0.59166666666666667</v>
      </c>
      <c r="F1920" s="140" t="s">
        <v>1322</v>
      </c>
    </row>
    <row r="1921" spans="1:6" ht="30">
      <c r="A1921" s="138">
        <v>448</v>
      </c>
      <c r="B1921" s="139">
        <v>45478</v>
      </c>
      <c r="C1921" s="140" t="s">
        <v>22</v>
      </c>
      <c r="D1921" s="140" t="s">
        <v>607</v>
      </c>
      <c r="E1921" s="141">
        <v>0.54722222222222228</v>
      </c>
      <c r="F1921" s="140" t="s">
        <v>1322</v>
      </c>
    </row>
    <row r="1922" spans="1:6" ht="30">
      <c r="A1922" s="138">
        <v>351</v>
      </c>
      <c r="B1922" s="139">
        <v>45478</v>
      </c>
      <c r="C1922" s="140" t="s">
        <v>22</v>
      </c>
      <c r="D1922" s="140" t="s">
        <v>447</v>
      </c>
      <c r="E1922" s="141">
        <v>0.54722222222222228</v>
      </c>
      <c r="F1922" s="140" t="s">
        <v>1322</v>
      </c>
    </row>
    <row r="1923" spans="1:6" ht="30">
      <c r="A1923" s="138">
        <v>435</v>
      </c>
      <c r="B1923" s="139">
        <v>45478</v>
      </c>
      <c r="C1923" s="140" t="s">
        <v>22</v>
      </c>
      <c r="D1923" s="140" t="s">
        <v>607</v>
      </c>
      <c r="E1923" s="141">
        <v>0.54722222222222228</v>
      </c>
      <c r="F1923" s="140" t="s">
        <v>1322</v>
      </c>
    </row>
    <row r="1924" spans="1:6" ht="30">
      <c r="A1924" s="138">
        <v>123</v>
      </c>
      <c r="B1924" s="139">
        <v>45478</v>
      </c>
      <c r="C1924" s="140" t="s">
        <v>22</v>
      </c>
      <c r="D1924" s="140" t="s">
        <v>89</v>
      </c>
      <c r="E1924" s="141">
        <v>0.54722222222222228</v>
      </c>
      <c r="F1924" s="140" t="s">
        <v>1322</v>
      </c>
    </row>
    <row r="1925" spans="1:6" ht="30">
      <c r="A1925" s="138">
        <v>256</v>
      </c>
      <c r="B1925" s="139">
        <v>45478</v>
      </c>
      <c r="C1925" s="140" t="s">
        <v>22</v>
      </c>
      <c r="D1925" s="140" t="s">
        <v>246</v>
      </c>
      <c r="E1925" s="141">
        <v>0.54722222222222228</v>
      </c>
      <c r="F1925" s="140" t="s">
        <v>1322</v>
      </c>
    </row>
    <row r="1926" spans="1:6" ht="30">
      <c r="A1926" s="138">
        <v>229</v>
      </c>
      <c r="B1926" s="139">
        <v>45478</v>
      </c>
      <c r="C1926" s="140" t="s">
        <v>22</v>
      </c>
      <c r="D1926" s="140" t="s">
        <v>246</v>
      </c>
      <c r="E1926" s="141">
        <v>0.54722222222222228</v>
      </c>
      <c r="F1926" s="140" t="s">
        <v>1322</v>
      </c>
    </row>
    <row r="1927" spans="1:6" ht="30">
      <c r="A1927" s="138">
        <v>873</v>
      </c>
      <c r="B1927" s="139">
        <v>45478</v>
      </c>
      <c r="C1927" s="140" t="s">
        <v>22</v>
      </c>
      <c r="D1927" s="140" t="s">
        <v>435</v>
      </c>
      <c r="E1927" s="141">
        <v>0.54722222222222228</v>
      </c>
      <c r="F1927" s="140" t="s">
        <v>1322</v>
      </c>
    </row>
    <row r="1928" spans="1:6">
      <c r="A1928" s="138">
        <v>203</v>
      </c>
      <c r="B1928" s="139">
        <v>45478</v>
      </c>
      <c r="C1928" s="140" t="s">
        <v>22</v>
      </c>
      <c r="D1928" s="140" t="s">
        <v>23</v>
      </c>
      <c r="E1928" s="141">
        <v>0.54861111111111116</v>
      </c>
      <c r="F1928" s="140" t="s">
        <v>1322</v>
      </c>
    </row>
    <row r="1929" spans="1:6" ht="30">
      <c r="A1929" s="138">
        <v>139</v>
      </c>
      <c r="B1929" s="139">
        <v>45478</v>
      </c>
      <c r="C1929" s="140" t="s">
        <v>22</v>
      </c>
      <c r="D1929" s="140" t="s">
        <v>89</v>
      </c>
      <c r="E1929" s="141">
        <v>0.54861111111111116</v>
      </c>
      <c r="F1929" s="140" t="s">
        <v>1322</v>
      </c>
    </row>
    <row r="1930" spans="1:6">
      <c r="A1930" s="138">
        <v>503</v>
      </c>
      <c r="B1930" s="139">
        <v>45478</v>
      </c>
      <c r="C1930" s="140" t="s">
        <v>22</v>
      </c>
      <c r="D1930" s="140" t="s">
        <v>23</v>
      </c>
      <c r="E1930" s="141">
        <v>0.54861111111111116</v>
      </c>
      <c r="F1930" s="140" t="s">
        <v>1322</v>
      </c>
    </row>
    <row r="1931" spans="1:6">
      <c r="A1931" s="138">
        <v>304</v>
      </c>
      <c r="B1931" s="139">
        <v>45478</v>
      </c>
      <c r="C1931" s="140" t="s">
        <v>22</v>
      </c>
      <c r="D1931" s="140" t="s">
        <v>23</v>
      </c>
      <c r="E1931" s="141">
        <v>0.54861111111111116</v>
      </c>
      <c r="F1931" s="140" t="s">
        <v>1321</v>
      </c>
    </row>
    <row r="1932" spans="1:6">
      <c r="A1932" s="138">
        <v>703</v>
      </c>
      <c r="B1932" s="139">
        <v>45478</v>
      </c>
      <c r="C1932" s="140" t="s">
        <v>22</v>
      </c>
      <c r="D1932" s="140" t="s">
        <v>23</v>
      </c>
      <c r="E1932" s="141">
        <v>0.54861111111111116</v>
      </c>
      <c r="F1932" s="140" t="s">
        <v>1321</v>
      </c>
    </row>
    <row r="1933" spans="1:6">
      <c r="A1933" s="138">
        <v>3</v>
      </c>
      <c r="B1933" s="139">
        <v>45478</v>
      </c>
      <c r="C1933" s="140" t="s">
        <v>22</v>
      </c>
      <c r="D1933" s="140" t="s">
        <v>23</v>
      </c>
      <c r="E1933" s="141">
        <v>0.54861111111111116</v>
      </c>
      <c r="F1933" s="140" t="s">
        <v>1321</v>
      </c>
    </row>
    <row r="1934" spans="1:6" ht="30">
      <c r="A1934" s="138">
        <v>345</v>
      </c>
      <c r="B1934" s="139">
        <v>45478</v>
      </c>
      <c r="C1934" s="140" t="s">
        <v>22</v>
      </c>
      <c r="D1934" s="140" t="s">
        <v>447</v>
      </c>
      <c r="E1934" s="141">
        <v>0.55138888888888893</v>
      </c>
      <c r="F1934" s="140" t="s">
        <v>1322</v>
      </c>
    </row>
    <row r="1935" spans="1:6" ht="30">
      <c r="A1935" s="138">
        <v>116</v>
      </c>
      <c r="B1935" s="139">
        <v>45478</v>
      </c>
      <c r="C1935" s="140" t="s">
        <v>22</v>
      </c>
      <c r="D1935" s="140" t="s">
        <v>89</v>
      </c>
      <c r="E1935" s="141">
        <v>0.55138888888888893</v>
      </c>
      <c r="F1935" s="140" t="s">
        <v>1321</v>
      </c>
    </row>
    <row r="1936" spans="1:6">
      <c r="A1936" s="138">
        <v>11</v>
      </c>
      <c r="B1936" s="139">
        <v>45478</v>
      </c>
      <c r="C1936" s="140" t="s">
        <v>22</v>
      </c>
      <c r="D1936" s="140" t="s">
        <v>23</v>
      </c>
      <c r="E1936" s="141">
        <v>0.55208333333333337</v>
      </c>
      <c r="F1936" s="140" t="s">
        <v>1322</v>
      </c>
    </row>
    <row r="1937" spans="1:6" ht="30">
      <c r="A1937" s="138">
        <v>532</v>
      </c>
      <c r="B1937" s="139">
        <v>45478</v>
      </c>
      <c r="C1937" s="140" t="s">
        <v>22</v>
      </c>
      <c r="D1937" s="140" t="s">
        <v>762</v>
      </c>
      <c r="E1937" s="141">
        <v>0.55277777777777781</v>
      </c>
      <c r="F1937" s="140" t="s">
        <v>1322</v>
      </c>
    </row>
    <row r="1938" spans="1:6" ht="30">
      <c r="A1938" s="138">
        <v>740</v>
      </c>
      <c r="B1938" s="139">
        <v>45478</v>
      </c>
      <c r="C1938" s="140" t="s">
        <v>22</v>
      </c>
      <c r="D1938" s="140" t="s">
        <v>873</v>
      </c>
      <c r="E1938" s="141">
        <v>0.55486111111111114</v>
      </c>
      <c r="F1938" s="140" t="s">
        <v>1321</v>
      </c>
    </row>
    <row r="1939" spans="1:6" ht="30">
      <c r="A1939" s="138">
        <v>330</v>
      </c>
      <c r="B1939" s="139">
        <v>45478</v>
      </c>
      <c r="C1939" s="140" t="s">
        <v>22</v>
      </c>
      <c r="D1939" s="140" t="s">
        <v>447</v>
      </c>
      <c r="E1939" s="141">
        <v>0.55625000000000002</v>
      </c>
      <c r="F1939" s="140" t="s">
        <v>1321</v>
      </c>
    </row>
    <row r="1940" spans="1:6" ht="30">
      <c r="A1940" s="138">
        <v>232</v>
      </c>
      <c r="B1940" s="139">
        <v>45478</v>
      </c>
      <c r="C1940" s="140" t="s">
        <v>22</v>
      </c>
      <c r="D1940" s="140" t="s">
        <v>246</v>
      </c>
      <c r="E1940" s="141">
        <v>0.55902777777777779</v>
      </c>
      <c r="F1940" s="140" t="s">
        <v>1322</v>
      </c>
    </row>
    <row r="1941" spans="1:6" ht="30">
      <c r="A1941" s="138">
        <v>839</v>
      </c>
      <c r="B1941" s="139">
        <v>45478</v>
      </c>
      <c r="C1941" s="140" t="s">
        <v>22</v>
      </c>
      <c r="D1941" s="140" t="s">
        <v>435</v>
      </c>
      <c r="E1941" s="141">
        <v>0.56041666666666667</v>
      </c>
      <c r="F1941" s="140" t="s">
        <v>1321</v>
      </c>
    </row>
    <row r="1942" spans="1:6">
      <c r="A1942" s="138">
        <v>702</v>
      </c>
      <c r="B1942" s="139">
        <v>45478</v>
      </c>
      <c r="C1942" s="140" t="s">
        <v>22</v>
      </c>
      <c r="D1942" s="140" t="s">
        <v>23</v>
      </c>
      <c r="E1942" s="141">
        <v>0.56180555555555556</v>
      </c>
      <c r="F1942" s="140" t="s">
        <v>1322</v>
      </c>
    </row>
    <row r="1943" spans="1:6" ht="30">
      <c r="A1943" s="138">
        <v>317</v>
      </c>
      <c r="B1943" s="139">
        <v>45478</v>
      </c>
      <c r="C1943" s="140" t="s">
        <v>22</v>
      </c>
      <c r="D1943" s="140" t="s">
        <v>447</v>
      </c>
      <c r="E1943" s="141">
        <v>0.56805555555555554</v>
      </c>
      <c r="F1943" s="140" t="s">
        <v>1322</v>
      </c>
    </row>
    <row r="1944" spans="1:6" ht="30">
      <c r="A1944" s="138">
        <v>342</v>
      </c>
      <c r="B1944" s="139">
        <v>45478</v>
      </c>
      <c r="C1944" s="140" t="s">
        <v>22</v>
      </c>
      <c r="D1944" s="140" t="s">
        <v>447</v>
      </c>
      <c r="E1944" s="141">
        <v>0.56805555555555554</v>
      </c>
      <c r="F1944" s="140" t="s">
        <v>1322</v>
      </c>
    </row>
    <row r="1945" spans="1:6" ht="30">
      <c r="A1945" s="138">
        <v>329</v>
      </c>
      <c r="B1945" s="139">
        <v>45478</v>
      </c>
      <c r="C1945" s="140" t="s">
        <v>22</v>
      </c>
      <c r="D1945" s="140" t="s">
        <v>447</v>
      </c>
      <c r="E1945" s="141">
        <v>0.56805555555555554</v>
      </c>
      <c r="F1945" s="140" t="s">
        <v>1322</v>
      </c>
    </row>
    <row r="1946" spans="1:6" ht="30">
      <c r="A1946" s="138">
        <v>444</v>
      </c>
      <c r="B1946" s="139">
        <v>45478</v>
      </c>
      <c r="C1946" s="140" t="s">
        <v>22</v>
      </c>
      <c r="D1946" s="140" t="s">
        <v>607</v>
      </c>
      <c r="E1946" s="141">
        <v>0.57499999999999996</v>
      </c>
      <c r="F1946" s="140" t="s">
        <v>1322</v>
      </c>
    </row>
    <row r="1947" spans="1:6" ht="30">
      <c r="A1947" s="138">
        <v>735</v>
      </c>
      <c r="B1947" s="139">
        <v>45478</v>
      </c>
      <c r="C1947" s="140" t="s">
        <v>22</v>
      </c>
      <c r="D1947" s="140" t="s">
        <v>873</v>
      </c>
      <c r="E1947" s="141">
        <v>0.57708333333333328</v>
      </c>
      <c r="F1947" s="140" t="s">
        <v>1322</v>
      </c>
    </row>
    <row r="1948" spans="1:6" ht="30">
      <c r="A1948" s="138">
        <v>721</v>
      </c>
      <c r="B1948" s="139">
        <v>45478</v>
      </c>
      <c r="C1948" s="140" t="s">
        <v>22</v>
      </c>
      <c r="D1948" s="140" t="s">
        <v>873</v>
      </c>
      <c r="E1948" s="141">
        <v>0.57708333333333328</v>
      </c>
      <c r="F1948" s="140" t="s">
        <v>1322</v>
      </c>
    </row>
    <row r="1949" spans="1:6" ht="30">
      <c r="A1949" s="138">
        <v>445</v>
      </c>
      <c r="B1949" s="139">
        <v>45478</v>
      </c>
      <c r="C1949" s="140" t="s">
        <v>22</v>
      </c>
      <c r="D1949" s="140" t="s">
        <v>607</v>
      </c>
      <c r="E1949" s="141">
        <v>0.57847222222222228</v>
      </c>
      <c r="F1949" s="140" t="s">
        <v>1322</v>
      </c>
    </row>
    <row r="1950" spans="1:6" ht="30">
      <c r="A1950" s="138">
        <v>620</v>
      </c>
      <c r="B1950" s="139">
        <v>45478</v>
      </c>
      <c r="C1950" s="140" t="s">
        <v>22</v>
      </c>
      <c r="D1950" s="140" t="s">
        <v>822</v>
      </c>
      <c r="E1950" s="141">
        <v>0.58125000000000004</v>
      </c>
      <c r="F1950" s="140" t="s">
        <v>1322</v>
      </c>
    </row>
    <row r="1951" spans="1:6" ht="30">
      <c r="A1951" s="138">
        <v>128</v>
      </c>
      <c r="B1951" s="139">
        <v>45478</v>
      </c>
      <c r="C1951" s="140" t="s">
        <v>22</v>
      </c>
      <c r="D1951" s="140" t="s">
        <v>89</v>
      </c>
      <c r="E1951" s="141">
        <v>0.58472222222222225</v>
      </c>
      <c r="F1951" s="140" t="s">
        <v>1322</v>
      </c>
    </row>
    <row r="1952" spans="1:6" ht="30">
      <c r="A1952" s="138">
        <v>129</v>
      </c>
      <c r="B1952" s="139">
        <v>45478</v>
      </c>
      <c r="C1952" s="140" t="s">
        <v>22</v>
      </c>
      <c r="D1952" s="140" t="s">
        <v>89</v>
      </c>
      <c r="E1952" s="141">
        <v>0.58958333333333335</v>
      </c>
      <c r="F1952" s="140" t="s">
        <v>1322</v>
      </c>
    </row>
    <row r="1953" spans="1:6" ht="30">
      <c r="A1953" s="138">
        <v>137</v>
      </c>
      <c r="B1953" s="139">
        <v>45478</v>
      </c>
      <c r="C1953" s="140" t="s">
        <v>22</v>
      </c>
      <c r="D1953" s="140" t="s">
        <v>89</v>
      </c>
      <c r="E1953" s="141">
        <v>0.59375</v>
      </c>
      <c r="F1953" s="140" t="s">
        <v>1322</v>
      </c>
    </row>
    <row r="1954" spans="1:6" ht="30">
      <c r="A1954" s="138">
        <v>337</v>
      </c>
      <c r="B1954" s="139">
        <v>45478</v>
      </c>
      <c r="C1954" s="140" t="s">
        <v>22</v>
      </c>
      <c r="D1954" s="140" t="s">
        <v>447</v>
      </c>
      <c r="E1954" s="141">
        <v>0.61527777777777781</v>
      </c>
      <c r="F1954" s="140" t="s">
        <v>1322</v>
      </c>
    </row>
    <row r="1955" spans="1:6">
      <c r="A1955" s="138">
        <v>303</v>
      </c>
      <c r="B1955" s="139">
        <v>45478</v>
      </c>
      <c r="C1955" s="140" t="s">
        <v>22</v>
      </c>
      <c r="D1955" s="140" t="s">
        <v>23</v>
      </c>
      <c r="E1955" s="141">
        <v>0.6166666666666667</v>
      </c>
      <c r="F1955" s="140" t="s">
        <v>1322</v>
      </c>
    </row>
    <row r="1956" spans="1:6" ht="30">
      <c r="A1956" s="138">
        <v>317</v>
      </c>
      <c r="B1956" s="139">
        <v>45481</v>
      </c>
      <c r="C1956" s="140" t="s">
        <v>22</v>
      </c>
      <c r="D1956" s="140" t="s">
        <v>447</v>
      </c>
      <c r="E1956" s="141">
        <v>0.80277777777777781</v>
      </c>
      <c r="F1956" s="140" t="s">
        <v>1322</v>
      </c>
    </row>
    <row r="1957" spans="1:6" ht="30">
      <c r="A1957" s="138">
        <v>139</v>
      </c>
      <c r="B1957" s="139">
        <v>45481</v>
      </c>
      <c r="C1957" s="140" t="s">
        <v>22</v>
      </c>
      <c r="D1957" s="140" t="s">
        <v>89</v>
      </c>
      <c r="E1957" s="141">
        <v>0.8041666666666667</v>
      </c>
      <c r="F1957" s="140" t="s">
        <v>1322</v>
      </c>
    </row>
    <row r="1958" spans="1:6" ht="30">
      <c r="A1958" s="138">
        <v>722</v>
      </c>
      <c r="B1958" s="139">
        <v>45483</v>
      </c>
      <c r="C1958" s="140" t="s">
        <v>22</v>
      </c>
      <c r="D1958" s="140" t="s">
        <v>873</v>
      </c>
      <c r="E1958" s="141">
        <v>0.84375</v>
      </c>
      <c r="F1958" s="140" t="s">
        <v>1322</v>
      </c>
    </row>
    <row r="1959" spans="1:6" ht="30">
      <c r="A1959" s="138">
        <v>417</v>
      </c>
      <c r="B1959" s="139">
        <v>45485</v>
      </c>
      <c r="C1959" s="140" t="s">
        <v>22</v>
      </c>
      <c r="D1959" s="140" t="s">
        <v>607</v>
      </c>
      <c r="E1959" s="141">
        <v>0.55000000000000004</v>
      </c>
      <c r="F1959" s="140" t="s">
        <v>1321</v>
      </c>
    </row>
    <row r="1960" spans="1:6" ht="30">
      <c r="A1960" s="138">
        <v>873</v>
      </c>
      <c r="B1960" s="139">
        <v>45485</v>
      </c>
      <c r="C1960" s="140" t="s">
        <v>22</v>
      </c>
      <c r="D1960" s="140" t="s">
        <v>435</v>
      </c>
      <c r="E1960" s="141">
        <v>0.55138888888888893</v>
      </c>
      <c r="F1960" s="140" t="s">
        <v>1321</v>
      </c>
    </row>
    <row r="1961" spans="1:6">
      <c r="A1961" s="138">
        <v>203</v>
      </c>
      <c r="B1961" s="139">
        <v>45485</v>
      </c>
      <c r="C1961" s="140" t="s">
        <v>22</v>
      </c>
      <c r="D1961" s="140" t="s">
        <v>23</v>
      </c>
      <c r="E1961" s="141">
        <v>0.55208333333333337</v>
      </c>
      <c r="F1961" s="140" t="s">
        <v>1321</v>
      </c>
    </row>
    <row r="1962" spans="1:6">
      <c r="A1962" s="138">
        <v>3</v>
      </c>
      <c r="B1962" s="139">
        <v>45485</v>
      </c>
      <c r="C1962" s="140" t="s">
        <v>22</v>
      </c>
      <c r="D1962" s="140" t="s">
        <v>23</v>
      </c>
      <c r="E1962" s="141">
        <v>0.55277777777777781</v>
      </c>
      <c r="F1962" s="140" t="s">
        <v>1321</v>
      </c>
    </row>
    <row r="1963" spans="1:6" ht="30">
      <c r="A1963" s="138">
        <v>116</v>
      </c>
      <c r="B1963" s="139">
        <v>45485</v>
      </c>
      <c r="C1963" s="140" t="s">
        <v>22</v>
      </c>
      <c r="D1963" s="140" t="s">
        <v>89</v>
      </c>
      <c r="E1963" s="141">
        <v>0.55277777777777781</v>
      </c>
      <c r="F1963" s="140" t="s">
        <v>1321</v>
      </c>
    </row>
    <row r="1964" spans="1:6">
      <c r="A1964" s="138">
        <v>502</v>
      </c>
      <c r="B1964" s="139">
        <v>45485</v>
      </c>
      <c r="C1964" s="140" t="s">
        <v>22</v>
      </c>
      <c r="D1964" s="140" t="s">
        <v>23</v>
      </c>
      <c r="E1964" s="141">
        <v>0.55277777777777781</v>
      </c>
      <c r="F1964" s="140" t="s">
        <v>1321</v>
      </c>
    </row>
    <row r="1965" spans="1:6" ht="30">
      <c r="A1965" s="138">
        <v>721</v>
      </c>
      <c r="B1965" s="139">
        <v>45485</v>
      </c>
      <c r="C1965" s="140" t="s">
        <v>22</v>
      </c>
      <c r="D1965" s="140" t="s">
        <v>873</v>
      </c>
      <c r="E1965" s="141">
        <v>0.55625000000000002</v>
      </c>
      <c r="F1965" s="140" t="s">
        <v>1321</v>
      </c>
    </row>
    <row r="1966" spans="1:6" ht="30">
      <c r="A1966" s="138">
        <v>445</v>
      </c>
      <c r="B1966" s="139">
        <v>45485</v>
      </c>
      <c r="C1966" s="140" t="s">
        <v>22</v>
      </c>
      <c r="D1966" s="140" t="s">
        <v>607</v>
      </c>
      <c r="E1966" s="141">
        <v>0.55694444444444446</v>
      </c>
      <c r="F1966" s="140" t="s">
        <v>1321</v>
      </c>
    </row>
    <row r="1967" spans="1:6">
      <c r="A1967" s="138">
        <v>1</v>
      </c>
      <c r="B1967" s="139">
        <v>45485</v>
      </c>
      <c r="C1967" s="140" t="s">
        <v>22</v>
      </c>
      <c r="D1967" s="140" t="s">
        <v>23</v>
      </c>
      <c r="E1967" s="141">
        <v>0.55763888888888891</v>
      </c>
      <c r="F1967" s="140" t="s">
        <v>1321</v>
      </c>
    </row>
    <row r="1968" spans="1:6" ht="30">
      <c r="A1968" s="138">
        <v>329</v>
      </c>
      <c r="B1968" s="139">
        <v>45485</v>
      </c>
      <c r="C1968" s="140" t="s">
        <v>22</v>
      </c>
      <c r="D1968" s="140" t="s">
        <v>447</v>
      </c>
      <c r="E1968" s="141">
        <v>0.56180555555555556</v>
      </c>
      <c r="F1968" s="140" t="s">
        <v>1321</v>
      </c>
    </row>
    <row r="1969" spans="1:6">
      <c r="A1969" s="138">
        <v>303</v>
      </c>
      <c r="B1969" s="139">
        <v>45485</v>
      </c>
      <c r="C1969" s="140" t="s">
        <v>22</v>
      </c>
      <c r="D1969" s="140" t="s">
        <v>23</v>
      </c>
      <c r="E1969" s="141">
        <v>0.56319444444444444</v>
      </c>
      <c r="F1969" s="140" t="s">
        <v>1322</v>
      </c>
    </row>
    <row r="1970" spans="1:6">
      <c r="A1970" s="138">
        <v>702</v>
      </c>
      <c r="B1970" s="139">
        <v>45485</v>
      </c>
      <c r="C1970" s="140" t="s">
        <v>22</v>
      </c>
      <c r="D1970" s="140" t="s">
        <v>23</v>
      </c>
      <c r="E1970" s="141">
        <v>0.56666666666666665</v>
      </c>
      <c r="F1970" s="140" t="s">
        <v>1322</v>
      </c>
    </row>
    <row r="1971" spans="1:6" ht="30">
      <c r="A1971" s="138">
        <v>330</v>
      </c>
      <c r="B1971" s="139">
        <v>45485</v>
      </c>
      <c r="C1971" s="140" t="s">
        <v>22</v>
      </c>
      <c r="D1971" s="140" t="s">
        <v>447</v>
      </c>
      <c r="E1971" s="141">
        <v>0.56736111111111109</v>
      </c>
      <c r="F1971" s="140" t="s">
        <v>1322</v>
      </c>
    </row>
    <row r="1972" spans="1:6" ht="30">
      <c r="A1972" s="138">
        <v>342</v>
      </c>
      <c r="B1972" s="139">
        <v>45485</v>
      </c>
      <c r="C1972" s="140" t="s">
        <v>22</v>
      </c>
      <c r="D1972" s="140" t="s">
        <v>447</v>
      </c>
      <c r="E1972" s="141">
        <v>0.56944444444444442</v>
      </c>
      <c r="F1972" s="140" t="s">
        <v>1322</v>
      </c>
    </row>
    <row r="1973" spans="1:6" ht="30">
      <c r="A1973" s="138">
        <v>317</v>
      </c>
      <c r="B1973" s="139">
        <v>45485</v>
      </c>
      <c r="C1973" s="140" t="s">
        <v>22</v>
      </c>
      <c r="D1973" s="140" t="s">
        <v>447</v>
      </c>
      <c r="E1973" s="141">
        <v>0.5708333333333333</v>
      </c>
      <c r="F1973" s="140" t="s">
        <v>1322</v>
      </c>
    </row>
    <row r="1974" spans="1:6" ht="30">
      <c r="A1974" s="138">
        <v>839</v>
      </c>
      <c r="B1974" s="139">
        <v>45485</v>
      </c>
      <c r="C1974" s="140" t="s">
        <v>22</v>
      </c>
      <c r="D1974" s="140" t="s">
        <v>435</v>
      </c>
      <c r="E1974" s="141">
        <v>0.57291666666666663</v>
      </c>
      <c r="F1974" s="140" t="s">
        <v>1322</v>
      </c>
    </row>
    <row r="1975" spans="1:6" ht="30">
      <c r="A1975" s="138">
        <v>232</v>
      </c>
      <c r="B1975" s="139">
        <v>45485</v>
      </c>
      <c r="C1975" s="140" t="s">
        <v>22</v>
      </c>
      <c r="D1975" s="140" t="s">
        <v>246</v>
      </c>
      <c r="E1975" s="141">
        <v>0.57291666666666663</v>
      </c>
      <c r="F1975" s="140" t="s">
        <v>1322</v>
      </c>
    </row>
    <row r="1976" spans="1:6" ht="30">
      <c r="A1976" s="138">
        <v>726</v>
      </c>
      <c r="B1976" s="139">
        <v>45485</v>
      </c>
      <c r="C1976" s="140" t="s">
        <v>22</v>
      </c>
      <c r="D1976" s="140" t="s">
        <v>873</v>
      </c>
      <c r="E1976" s="141">
        <v>0.57430555555555551</v>
      </c>
      <c r="F1976" s="140" t="s">
        <v>1322</v>
      </c>
    </row>
    <row r="1977" spans="1:6" ht="30">
      <c r="A1977" s="138">
        <v>129</v>
      </c>
      <c r="B1977" s="139">
        <v>45485</v>
      </c>
      <c r="C1977" s="140" t="s">
        <v>22</v>
      </c>
      <c r="D1977" s="140" t="s">
        <v>89</v>
      </c>
      <c r="E1977" s="141">
        <v>0.5756944444444444</v>
      </c>
      <c r="F1977" s="140" t="s">
        <v>1322</v>
      </c>
    </row>
    <row r="1978" spans="1:6" ht="30">
      <c r="A1978" s="138">
        <v>137</v>
      </c>
      <c r="B1978" s="139">
        <v>45485</v>
      </c>
      <c r="C1978" s="140" t="s">
        <v>22</v>
      </c>
      <c r="D1978" s="140" t="s">
        <v>89</v>
      </c>
      <c r="E1978" s="141">
        <v>0.57847222222222228</v>
      </c>
      <c r="F1978" s="140" t="s">
        <v>1322</v>
      </c>
    </row>
    <row r="1979" spans="1:6" ht="30">
      <c r="A1979" s="138">
        <v>139</v>
      </c>
      <c r="B1979" s="139">
        <v>45485</v>
      </c>
      <c r="C1979" s="140" t="s">
        <v>22</v>
      </c>
      <c r="D1979" s="140" t="s">
        <v>89</v>
      </c>
      <c r="E1979" s="141">
        <v>0.57986111111111116</v>
      </c>
      <c r="F1979" s="140" t="s">
        <v>1322</v>
      </c>
    </row>
    <row r="1980" spans="1:6" ht="30">
      <c r="A1980" s="138">
        <v>445</v>
      </c>
      <c r="B1980" s="139">
        <v>45492</v>
      </c>
      <c r="C1980" s="140" t="s">
        <v>22</v>
      </c>
      <c r="D1980" s="140" t="s">
        <v>607</v>
      </c>
      <c r="E1980" s="141">
        <v>0.54513888888888884</v>
      </c>
      <c r="F1980" s="140" t="s">
        <v>1322</v>
      </c>
    </row>
    <row r="1981" spans="1:6">
      <c r="A1981" s="138">
        <v>203</v>
      </c>
      <c r="B1981" s="139">
        <v>45492</v>
      </c>
      <c r="C1981" s="140" t="s">
        <v>22</v>
      </c>
      <c r="D1981" s="140" t="s">
        <v>23</v>
      </c>
      <c r="E1981" s="141">
        <v>0.55138888888888893</v>
      </c>
      <c r="F1981" s="140" t="s">
        <v>1321</v>
      </c>
    </row>
    <row r="1982" spans="1:6">
      <c r="A1982" s="138">
        <v>602</v>
      </c>
      <c r="B1982" s="139">
        <v>45492</v>
      </c>
      <c r="C1982" s="140" t="s">
        <v>22</v>
      </c>
      <c r="D1982" s="140" t="s">
        <v>23</v>
      </c>
      <c r="E1982" s="141">
        <v>0.55277777777777781</v>
      </c>
      <c r="F1982" s="140" t="s">
        <v>1322</v>
      </c>
    </row>
    <row r="1983" spans="1:6" ht="30">
      <c r="A1983" s="138">
        <v>740</v>
      </c>
      <c r="B1983" s="139">
        <v>45492</v>
      </c>
      <c r="C1983" s="140" t="s">
        <v>22</v>
      </c>
      <c r="D1983" s="140" t="s">
        <v>873</v>
      </c>
      <c r="E1983" s="141">
        <v>0.5541666666666667</v>
      </c>
      <c r="F1983" s="140" t="s">
        <v>1321</v>
      </c>
    </row>
    <row r="1984" spans="1:6">
      <c r="A1984" s="138">
        <v>503</v>
      </c>
      <c r="B1984" s="139">
        <v>45492</v>
      </c>
      <c r="C1984" s="140" t="s">
        <v>22</v>
      </c>
      <c r="D1984" s="140" t="s">
        <v>23</v>
      </c>
      <c r="E1984" s="141">
        <v>0.55486111111111114</v>
      </c>
      <c r="F1984" s="140" t="s">
        <v>1321</v>
      </c>
    </row>
    <row r="1985" spans="1:6">
      <c r="A1985" s="138">
        <v>1</v>
      </c>
      <c r="B1985" s="139">
        <v>45492</v>
      </c>
      <c r="C1985" s="140" t="s">
        <v>22</v>
      </c>
      <c r="D1985" s="140" t="s">
        <v>23</v>
      </c>
      <c r="E1985" s="141">
        <v>0.55833333333333335</v>
      </c>
      <c r="F1985" s="140" t="s">
        <v>1321</v>
      </c>
    </row>
    <row r="1986" spans="1:6">
      <c r="A1986" s="138">
        <v>304</v>
      </c>
      <c r="B1986" s="139">
        <v>45492</v>
      </c>
      <c r="C1986" s="140" t="s">
        <v>22</v>
      </c>
      <c r="D1986" s="140" t="s">
        <v>23</v>
      </c>
      <c r="E1986" s="141">
        <v>0.55902777777777779</v>
      </c>
      <c r="F1986" s="140" t="s">
        <v>1321</v>
      </c>
    </row>
    <row r="1987" spans="1:6" ht="30">
      <c r="A1987" s="138">
        <v>840</v>
      </c>
      <c r="B1987" s="139">
        <v>45492</v>
      </c>
      <c r="C1987" s="140" t="s">
        <v>22</v>
      </c>
      <c r="D1987" s="140" t="s">
        <v>435</v>
      </c>
      <c r="E1987" s="141">
        <v>0.56041666666666667</v>
      </c>
      <c r="F1987" s="140" t="s">
        <v>1322</v>
      </c>
    </row>
    <row r="1988" spans="1:6" ht="30">
      <c r="A1988" s="138">
        <v>417</v>
      </c>
      <c r="B1988" s="139">
        <v>45492</v>
      </c>
      <c r="C1988" s="140" t="s">
        <v>22</v>
      </c>
      <c r="D1988" s="140" t="s">
        <v>607</v>
      </c>
      <c r="E1988" s="141">
        <v>0.56111111111111112</v>
      </c>
      <c r="F1988" s="140" t="s">
        <v>1321</v>
      </c>
    </row>
    <row r="1989" spans="1:6" ht="30">
      <c r="A1989" s="138">
        <v>512</v>
      </c>
      <c r="B1989" s="139">
        <v>45492</v>
      </c>
      <c r="C1989" s="140" t="s">
        <v>22</v>
      </c>
      <c r="D1989" s="140" t="s">
        <v>762</v>
      </c>
      <c r="E1989" s="141">
        <v>0.56180555555555556</v>
      </c>
      <c r="F1989" s="140" t="s">
        <v>1322</v>
      </c>
    </row>
    <row r="1990" spans="1:6" ht="30">
      <c r="A1990" s="138">
        <v>116</v>
      </c>
      <c r="B1990" s="139">
        <v>45492</v>
      </c>
      <c r="C1990" s="140" t="s">
        <v>22</v>
      </c>
      <c r="D1990" s="140" t="s">
        <v>89</v>
      </c>
      <c r="E1990" s="141">
        <v>0.56180555555555556</v>
      </c>
      <c r="F1990" s="140" t="s">
        <v>1321</v>
      </c>
    </row>
    <row r="1991" spans="1:6" ht="30">
      <c r="A1991" s="138">
        <v>722</v>
      </c>
      <c r="B1991" s="139">
        <v>45492</v>
      </c>
      <c r="C1991" s="140" t="s">
        <v>22</v>
      </c>
      <c r="D1991" s="140" t="s">
        <v>873</v>
      </c>
      <c r="E1991" s="141">
        <v>0.56319444444444444</v>
      </c>
      <c r="F1991" s="140" t="s">
        <v>1322</v>
      </c>
    </row>
    <row r="1992" spans="1:6" ht="30">
      <c r="A1992" s="138">
        <v>839</v>
      </c>
      <c r="B1992" s="139">
        <v>45492</v>
      </c>
      <c r="C1992" s="140" t="s">
        <v>22</v>
      </c>
      <c r="D1992" s="140" t="s">
        <v>435</v>
      </c>
      <c r="E1992" s="141">
        <v>0.56874999999999998</v>
      </c>
      <c r="F1992" s="140" t="s">
        <v>1322</v>
      </c>
    </row>
    <row r="1993" spans="1:6" ht="30">
      <c r="A1993" s="138">
        <v>128</v>
      </c>
      <c r="B1993" s="139">
        <v>45492</v>
      </c>
      <c r="C1993" s="140" t="s">
        <v>22</v>
      </c>
      <c r="D1993" s="140" t="s">
        <v>89</v>
      </c>
      <c r="E1993" s="141">
        <v>0.57222222222222219</v>
      </c>
      <c r="F1993" s="140" t="s">
        <v>1322</v>
      </c>
    </row>
    <row r="1994" spans="1:6" ht="30">
      <c r="A1994" s="138">
        <v>825</v>
      </c>
      <c r="B1994" s="139">
        <v>45492</v>
      </c>
      <c r="C1994" s="140" t="s">
        <v>22</v>
      </c>
      <c r="D1994" s="140" t="s">
        <v>435</v>
      </c>
      <c r="E1994" s="141">
        <v>0.57222222222222219</v>
      </c>
      <c r="F1994" s="140" t="s">
        <v>1322</v>
      </c>
    </row>
    <row r="1995" spans="1:6" ht="30">
      <c r="A1995" s="138">
        <v>329</v>
      </c>
      <c r="B1995" s="139">
        <v>45492</v>
      </c>
      <c r="C1995" s="140" t="s">
        <v>22</v>
      </c>
      <c r="D1995" s="140" t="s">
        <v>447</v>
      </c>
      <c r="E1995" s="141">
        <v>0.58194444444444449</v>
      </c>
      <c r="F1995" s="140" t="s">
        <v>1322</v>
      </c>
    </row>
    <row r="1996" spans="1:6" ht="30">
      <c r="A1996" s="138">
        <v>139</v>
      </c>
      <c r="B1996" s="139">
        <v>45492</v>
      </c>
      <c r="C1996" s="140" t="s">
        <v>22</v>
      </c>
      <c r="D1996" s="140" t="s">
        <v>89</v>
      </c>
      <c r="E1996" s="141">
        <v>0.58194444444444449</v>
      </c>
      <c r="F1996" s="140" t="s">
        <v>1322</v>
      </c>
    </row>
    <row r="1997" spans="1:6" ht="30">
      <c r="A1997" s="138">
        <v>876</v>
      </c>
      <c r="B1997" s="139">
        <v>45492</v>
      </c>
      <c r="C1997" s="140" t="s">
        <v>22</v>
      </c>
      <c r="D1997" s="140" t="s">
        <v>435</v>
      </c>
      <c r="E1997" s="141">
        <v>0.58611111111111114</v>
      </c>
      <c r="F1997" s="140" t="s">
        <v>1322</v>
      </c>
    </row>
    <row r="1998" spans="1:6" ht="30">
      <c r="A1998" s="138">
        <v>342</v>
      </c>
      <c r="B1998" s="139">
        <v>45499</v>
      </c>
      <c r="C1998" s="140" t="s">
        <v>22</v>
      </c>
      <c r="D1998" s="140" t="s">
        <v>447</v>
      </c>
      <c r="E1998" s="141">
        <v>0.55000000000000004</v>
      </c>
      <c r="F1998" s="140" t="s">
        <v>1321</v>
      </c>
    </row>
    <row r="1999" spans="1:6" ht="30">
      <c r="A1999" s="138">
        <v>418</v>
      </c>
      <c r="B1999" s="139">
        <v>45499</v>
      </c>
      <c r="C1999" s="140" t="s">
        <v>22</v>
      </c>
      <c r="D1999" s="140" t="s">
        <v>607</v>
      </c>
      <c r="E1999" s="141">
        <v>0.55069444444444449</v>
      </c>
      <c r="F1999" s="140" t="s">
        <v>1321</v>
      </c>
    </row>
    <row r="2000" spans="1:6" ht="30">
      <c r="A2000" s="138">
        <v>740</v>
      </c>
      <c r="B2000" s="139">
        <v>45499</v>
      </c>
      <c r="C2000" s="140" t="s">
        <v>22</v>
      </c>
      <c r="D2000" s="140" t="s">
        <v>873</v>
      </c>
      <c r="E2000" s="141">
        <v>0.55069444444444449</v>
      </c>
      <c r="F2000" s="140" t="s">
        <v>1321</v>
      </c>
    </row>
    <row r="2001" spans="1:6" ht="30">
      <c r="A2001" s="138">
        <v>721</v>
      </c>
      <c r="B2001" s="139">
        <v>45499</v>
      </c>
      <c r="C2001" s="140" t="s">
        <v>22</v>
      </c>
      <c r="D2001" s="140" t="s">
        <v>873</v>
      </c>
      <c r="E2001" s="141">
        <v>0.55555555555555558</v>
      </c>
      <c r="F2001" s="140" t="s">
        <v>1321</v>
      </c>
    </row>
    <row r="2002" spans="1:6">
      <c r="A2002" s="138">
        <v>1</v>
      </c>
      <c r="B2002" s="139">
        <v>45499</v>
      </c>
      <c r="C2002" s="140" t="s">
        <v>22</v>
      </c>
      <c r="D2002" s="140" t="s">
        <v>23</v>
      </c>
      <c r="E2002" s="141">
        <v>0.55625000000000002</v>
      </c>
      <c r="F2002" s="140" t="s">
        <v>1321</v>
      </c>
    </row>
    <row r="2003" spans="1:6" ht="30">
      <c r="A2003" s="138">
        <v>722</v>
      </c>
      <c r="B2003" s="139">
        <v>45499</v>
      </c>
      <c r="C2003" s="140" t="s">
        <v>22</v>
      </c>
      <c r="D2003" s="140" t="s">
        <v>873</v>
      </c>
      <c r="E2003" s="141">
        <v>0.55763888888888891</v>
      </c>
      <c r="F2003" s="140" t="s">
        <v>1321</v>
      </c>
    </row>
    <row r="2004" spans="1:6" ht="30">
      <c r="A2004" s="138">
        <v>137</v>
      </c>
      <c r="B2004" s="139">
        <v>45499</v>
      </c>
      <c r="C2004" s="140" t="s">
        <v>22</v>
      </c>
      <c r="D2004" s="140" t="s">
        <v>89</v>
      </c>
      <c r="E2004" s="141">
        <v>0.56041666666666667</v>
      </c>
      <c r="F2004" s="140" t="s">
        <v>1321</v>
      </c>
    </row>
    <row r="2005" spans="1:6">
      <c r="A2005" s="138">
        <v>503</v>
      </c>
      <c r="B2005" s="139">
        <v>45499</v>
      </c>
      <c r="C2005" s="140" t="s">
        <v>22</v>
      </c>
      <c r="D2005" s="140" t="s">
        <v>23</v>
      </c>
      <c r="E2005" s="141">
        <v>0.56111111111111112</v>
      </c>
      <c r="F2005" s="140" t="s">
        <v>1321</v>
      </c>
    </row>
    <row r="2006" spans="1:6" ht="30">
      <c r="A2006" s="138">
        <v>128</v>
      </c>
      <c r="B2006" s="139">
        <v>45499</v>
      </c>
      <c r="C2006" s="140" t="s">
        <v>22</v>
      </c>
      <c r="D2006" s="140" t="s">
        <v>89</v>
      </c>
      <c r="E2006" s="141">
        <v>0.56111111111111112</v>
      </c>
      <c r="F2006" s="140" t="s">
        <v>1321</v>
      </c>
    </row>
    <row r="2007" spans="1:6" ht="30">
      <c r="A2007" s="138">
        <v>139</v>
      </c>
      <c r="B2007" s="139">
        <v>45499</v>
      </c>
      <c r="C2007" s="140" t="s">
        <v>22</v>
      </c>
      <c r="D2007" s="140" t="s">
        <v>89</v>
      </c>
      <c r="E2007" s="141">
        <v>0.5625</v>
      </c>
      <c r="F2007" s="140" t="s">
        <v>1321</v>
      </c>
    </row>
    <row r="2008" spans="1:6" ht="30">
      <c r="A2008" s="138">
        <v>417</v>
      </c>
      <c r="B2008" s="139">
        <v>45499</v>
      </c>
      <c r="C2008" s="140" t="s">
        <v>22</v>
      </c>
      <c r="D2008" s="140" t="s">
        <v>607</v>
      </c>
      <c r="E2008" s="141">
        <v>0.56319444444444444</v>
      </c>
      <c r="F2008" s="140" t="s">
        <v>1322</v>
      </c>
    </row>
    <row r="2009" spans="1:6" ht="30">
      <c r="A2009" s="138">
        <v>839</v>
      </c>
      <c r="B2009" s="139">
        <v>45499</v>
      </c>
      <c r="C2009" s="140" t="s">
        <v>22</v>
      </c>
      <c r="D2009" s="140" t="s">
        <v>435</v>
      </c>
      <c r="E2009" s="141">
        <v>0.56597222222222221</v>
      </c>
      <c r="F2009" s="140" t="s">
        <v>1322</v>
      </c>
    </row>
    <row r="2010" spans="1:6" ht="30">
      <c r="A2010" s="138">
        <v>444</v>
      </c>
      <c r="B2010" s="139">
        <v>45499</v>
      </c>
      <c r="C2010" s="140" t="s">
        <v>22</v>
      </c>
      <c r="D2010" s="140" t="s">
        <v>607</v>
      </c>
      <c r="E2010" s="141">
        <v>0.56944444444444442</v>
      </c>
      <c r="F2010" s="140" t="s">
        <v>1322</v>
      </c>
    </row>
    <row r="2011" spans="1:6" ht="30">
      <c r="A2011" s="138">
        <v>445</v>
      </c>
      <c r="B2011" s="139">
        <v>45499</v>
      </c>
      <c r="C2011" s="140" t="s">
        <v>22</v>
      </c>
      <c r="D2011" s="140" t="s">
        <v>607</v>
      </c>
      <c r="E2011" s="141">
        <v>0.57361111111111107</v>
      </c>
      <c r="F2011" s="140" t="s">
        <v>1322</v>
      </c>
    </row>
    <row r="2012" spans="1:6" ht="30">
      <c r="A2012" s="138">
        <v>329</v>
      </c>
      <c r="B2012" s="139">
        <v>45499</v>
      </c>
      <c r="C2012" s="140" t="s">
        <v>22</v>
      </c>
      <c r="D2012" s="140" t="s">
        <v>447</v>
      </c>
      <c r="E2012" s="141">
        <v>0.58125000000000004</v>
      </c>
      <c r="F2012" s="140" t="s">
        <v>1322</v>
      </c>
    </row>
    <row r="2013" spans="1:6" ht="30">
      <c r="A2013" s="138">
        <v>116</v>
      </c>
      <c r="B2013" s="139">
        <v>45499</v>
      </c>
      <c r="C2013" s="140" t="s">
        <v>22</v>
      </c>
      <c r="D2013" s="140" t="s">
        <v>89</v>
      </c>
      <c r="E2013" s="141">
        <v>0.58680555555555558</v>
      </c>
      <c r="F2013" s="140" t="s">
        <v>1322</v>
      </c>
    </row>
    <row r="2014" spans="1:6" ht="30">
      <c r="A2014" s="138">
        <v>854</v>
      </c>
      <c r="B2014" s="139">
        <v>45499</v>
      </c>
      <c r="C2014" s="140" t="s">
        <v>22</v>
      </c>
      <c r="D2014" s="140" t="s">
        <v>435</v>
      </c>
      <c r="E2014" s="141">
        <v>0.59513888888888888</v>
      </c>
      <c r="F2014" s="140" t="s">
        <v>1322</v>
      </c>
    </row>
    <row r="2015" spans="1:6" ht="30">
      <c r="A2015" s="138">
        <v>878</v>
      </c>
      <c r="B2015" s="139">
        <v>45506</v>
      </c>
      <c r="C2015" s="140" t="s">
        <v>22</v>
      </c>
      <c r="D2015" s="140" t="s">
        <v>435</v>
      </c>
      <c r="E2015" s="141">
        <v>0.53680555555555554</v>
      </c>
      <c r="F2015" s="140" t="s">
        <v>1322</v>
      </c>
    </row>
    <row r="2016" spans="1:6" ht="30">
      <c r="A2016" s="138">
        <v>745</v>
      </c>
      <c r="B2016" s="139">
        <v>45506</v>
      </c>
      <c r="C2016" s="140" t="s">
        <v>22</v>
      </c>
      <c r="D2016" s="140" t="s">
        <v>873</v>
      </c>
      <c r="E2016" s="141">
        <v>0.5493055555555556</v>
      </c>
      <c r="F2016" s="140" t="s">
        <v>1322</v>
      </c>
    </row>
    <row r="2017" spans="1:6" ht="30">
      <c r="A2017" s="138">
        <v>128</v>
      </c>
      <c r="B2017" s="139">
        <v>45506</v>
      </c>
      <c r="C2017" s="140" t="s">
        <v>22</v>
      </c>
      <c r="D2017" s="140" t="s">
        <v>89</v>
      </c>
      <c r="E2017" s="141">
        <v>0.55347222222222225</v>
      </c>
      <c r="F2017" s="140" t="s">
        <v>1322</v>
      </c>
    </row>
    <row r="2018" spans="1:6" ht="30">
      <c r="A2018" s="138">
        <v>113</v>
      </c>
      <c r="B2018" s="139">
        <v>45506</v>
      </c>
      <c r="C2018" s="140" t="s">
        <v>22</v>
      </c>
      <c r="D2018" s="140" t="s">
        <v>89</v>
      </c>
      <c r="E2018" s="141">
        <v>0.55763888888888891</v>
      </c>
      <c r="F2018" s="140" t="s">
        <v>1322</v>
      </c>
    </row>
    <row r="2019" spans="1:6" ht="30">
      <c r="A2019" s="138">
        <v>450</v>
      </c>
      <c r="B2019" s="139">
        <v>45506</v>
      </c>
      <c r="C2019" s="140" t="s">
        <v>22</v>
      </c>
      <c r="D2019" s="140" t="s">
        <v>607</v>
      </c>
      <c r="E2019" s="141">
        <v>0.55763888888888891</v>
      </c>
      <c r="F2019" s="140" t="s">
        <v>1322</v>
      </c>
    </row>
    <row r="2020" spans="1:6" ht="30">
      <c r="A2020" s="138">
        <v>719</v>
      </c>
      <c r="B2020" s="139">
        <v>45506</v>
      </c>
      <c r="C2020" s="140" t="s">
        <v>22</v>
      </c>
      <c r="D2020" s="140" t="s">
        <v>873</v>
      </c>
      <c r="E2020" s="141">
        <v>0.55833333333333335</v>
      </c>
      <c r="F2020" s="140" t="s">
        <v>1322</v>
      </c>
    </row>
    <row r="2021" spans="1:6" ht="30">
      <c r="A2021" s="138">
        <v>417</v>
      </c>
      <c r="B2021" s="139">
        <v>45506</v>
      </c>
      <c r="C2021" s="140" t="s">
        <v>22</v>
      </c>
      <c r="D2021" s="140" t="s">
        <v>607</v>
      </c>
      <c r="E2021" s="141">
        <v>0.55902777777777779</v>
      </c>
      <c r="F2021" s="140" t="s">
        <v>1322</v>
      </c>
    </row>
    <row r="2022" spans="1:6" ht="30">
      <c r="A2022" s="138">
        <v>116</v>
      </c>
      <c r="B2022" s="139">
        <v>45506</v>
      </c>
      <c r="C2022" s="140" t="s">
        <v>22</v>
      </c>
      <c r="D2022" s="140" t="s">
        <v>89</v>
      </c>
      <c r="E2022" s="141">
        <v>0.56319444444444444</v>
      </c>
      <c r="F2022" s="140" t="s">
        <v>1322</v>
      </c>
    </row>
    <row r="2023" spans="1:6">
      <c r="A2023" s="138">
        <v>3</v>
      </c>
      <c r="B2023" s="139">
        <v>45506</v>
      </c>
      <c r="C2023" s="140" t="s">
        <v>22</v>
      </c>
      <c r="D2023" s="140" t="s">
        <v>23</v>
      </c>
      <c r="E2023" s="141">
        <v>0.56388888888888888</v>
      </c>
      <c r="F2023" s="140" t="s">
        <v>1322</v>
      </c>
    </row>
    <row r="2024" spans="1:6">
      <c r="A2024" s="138">
        <v>703</v>
      </c>
      <c r="B2024" s="139">
        <v>45506</v>
      </c>
      <c r="C2024" s="140" t="s">
        <v>22</v>
      </c>
      <c r="D2024" s="140" t="s">
        <v>23</v>
      </c>
      <c r="E2024" s="141">
        <v>0.56388888888888888</v>
      </c>
      <c r="F2024" s="140" t="s">
        <v>1322</v>
      </c>
    </row>
    <row r="2025" spans="1:6">
      <c r="A2025" s="138">
        <v>203</v>
      </c>
      <c r="B2025" s="139">
        <v>45506</v>
      </c>
      <c r="C2025" s="140" t="s">
        <v>22</v>
      </c>
      <c r="D2025" s="140" t="s">
        <v>23</v>
      </c>
      <c r="E2025" s="141">
        <v>0.56388888888888888</v>
      </c>
      <c r="F2025" s="140" t="s">
        <v>1322</v>
      </c>
    </row>
    <row r="2026" spans="1:6" ht="30">
      <c r="A2026" s="138">
        <v>139</v>
      </c>
      <c r="B2026" s="139">
        <v>45506</v>
      </c>
      <c r="C2026" s="140" t="s">
        <v>22</v>
      </c>
      <c r="D2026" s="140" t="s">
        <v>89</v>
      </c>
      <c r="E2026" s="141">
        <v>0.56458333333333333</v>
      </c>
      <c r="F2026" s="140" t="s">
        <v>1322</v>
      </c>
    </row>
    <row r="2027" spans="1:6">
      <c r="A2027" s="138">
        <v>4</v>
      </c>
      <c r="B2027" s="139">
        <v>45506</v>
      </c>
      <c r="C2027" s="140" t="s">
        <v>22</v>
      </c>
      <c r="D2027" s="140" t="s">
        <v>23</v>
      </c>
      <c r="E2027" s="141">
        <v>0.56458333333333333</v>
      </c>
      <c r="F2027" s="140" t="s">
        <v>1322</v>
      </c>
    </row>
    <row r="2028" spans="1:6" ht="30">
      <c r="A2028" s="138">
        <v>721</v>
      </c>
      <c r="B2028" s="139">
        <v>45506</v>
      </c>
      <c r="C2028" s="140" t="s">
        <v>22</v>
      </c>
      <c r="D2028" s="140" t="s">
        <v>873</v>
      </c>
      <c r="E2028" s="141">
        <v>0.57152777777777775</v>
      </c>
      <c r="F2028" s="140" t="s">
        <v>1322</v>
      </c>
    </row>
    <row r="2029" spans="1:6" ht="30">
      <c r="A2029" s="138">
        <v>740</v>
      </c>
      <c r="B2029" s="139">
        <v>45506</v>
      </c>
      <c r="C2029" s="140" t="s">
        <v>22</v>
      </c>
      <c r="D2029" s="140" t="s">
        <v>873</v>
      </c>
      <c r="E2029" s="141">
        <v>0.57291666666666663</v>
      </c>
      <c r="F2029" s="140" t="s">
        <v>1322</v>
      </c>
    </row>
    <row r="2030" spans="1:6">
      <c r="A2030" s="138">
        <v>303</v>
      </c>
      <c r="B2030" s="139">
        <v>45506</v>
      </c>
      <c r="C2030" s="140" t="s">
        <v>22</v>
      </c>
      <c r="D2030" s="140" t="s">
        <v>23</v>
      </c>
      <c r="E2030" s="141">
        <v>0.57361111111111107</v>
      </c>
      <c r="F2030" s="140" t="s">
        <v>1322</v>
      </c>
    </row>
    <row r="2031" spans="1:6" ht="30">
      <c r="A2031" s="138">
        <v>232</v>
      </c>
      <c r="B2031" s="139">
        <v>45506</v>
      </c>
      <c r="C2031" s="140" t="s">
        <v>22</v>
      </c>
      <c r="D2031" s="140" t="s">
        <v>246</v>
      </c>
      <c r="E2031" s="141">
        <v>0.58333333333333337</v>
      </c>
      <c r="F2031" s="140" t="s">
        <v>1322</v>
      </c>
    </row>
    <row r="2032" spans="1:6" ht="30">
      <c r="A2032" s="138">
        <v>329</v>
      </c>
      <c r="B2032" s="139">
        <v>45506</v>
      </c>
      <c r="C2032" s="140" t="s">
        <v>22</v>
      </c>
      <c r="D2032" s="140" t="s">
        <v>447</v>
      </c>
      <c r="E2032" s="141">
        <v>0.58472222222222225</v>
      </c>
      <c r="F2032" s="140" t="s">
        <v>1322</v>
      </c>
    </row>
    <row r="2033" spans="1:6" ht="30">
      <c r="A2033" s="138">
        <v>137</v>
      </c>
      <c r="B2033" s="139">
        <v>45506</v>
      </c>
      <c r="C2033" s="140" t="s">
        <v>22</v>
      </c>
      <c r="D2033" s="140" t="s">
        <v>89</v>
      </c>
      <c r="E2033" s="141">
        <v>0.59861111111111109</v>
      </c>
      <c r="F2033" s="140" t="s">
        <v>1322</v>
      </c>
    </row>
    <row r="2034" spans="1:6" ht="30">
      <c r="A2034" s="138">
        <v>334</v>
      </c>
      <c r="B2034" s="139">
        <v>45513</v>
      </c>
      <c r="C2034" s="140" t="s">
        <v>22</v>
      </c>
      <c r="D2034" s="140" t="s">
        <v>447</v>
      </c>
      <c r="E2034" s="141">
        <v>0.56458333333333333</v>
      </c>
      <c r="F2034" s="140" t="s">
        <v>1322</v>
      </c>
    </row>
    <row r="2035" spans="1:6">
      <c r="A2035" s="138">
        <v>304</v>
      </c>
      <c r="B2035" s="139">
        <v>45513</v>
      </c>
      <c r="C2035" s="140" t="s">
        <v>22</v>
      </c>
      <c r="D2035" s="140" t="s">
        <v>23</v>
      </c>
      <c r="E2035" s="141">
        <v>0.56597222222222221</v>
      </c>
      <c r="F2035" s="140" t="s">
        <v>1322</v>
      </c>
    </row>
    <row r="2036" spans="1:6" ht="30">
      <c r="A2036" s="138">
        <v>242</v>
      </c>
      <c r="B2036" s="139">
        <v>45513</v>
      </c>
      <c r="C2036" s="140" t="s">
        <v>22</v>
      </c>
      <c r="D2036" s="140" t="s">
        <v>246</v>
      </c>
      <c r="E2036" s="141">
        <v>0.58125000000000004</v>
      </c>
      <c r="F2036" s="140" t="s">
        <v>1322</v>
      </c>
    </row>
    <row r="2037" spans="1:6">
      <c r="A2037" s="138">
        <v>603</v>
      </c>
      <c r="B2037" s="139">
        <v>45513</v>
      </c>
      <c r="C2037" s="140" t="s">
        <v>22</v>
      </c>
      <c r="D2037" s="140" t="s">
        <v>23</v>
      </c>
      <c r="E2037" s="141">
        <v>0.59513888888888888</v>
      </c>
      <c r="F2037" s="140" t="s">
        <v>1322</v>
      </c>
    </row>
    <row r="2038" spans="1:6" ht="30">
      <c r="A2038" s="138">
        <v>833</v>
      </c>
      <c r="B2038" s="139">
        <v>45513</v>
      </c>
      <c r="C2038" s="140" t="s">
        <v>22</v>
      </c>
      <c r="D2038" s="140" t="s">
        <v>435</v>
      </c>
      <c r="E2038" s="141">
        <v>0.59791666666666665</v>
      </c>
      <c r="F2038" s="140" t="s">
        <v>1322</v>
      </c>
    </row>
    <row r="2039" spans="1:6">
      <c r="A2039" s="138">
        <v>203</v>
      </c>
      <c r="B2039" s="139">
        <v>45520</v>
      </c>
      <c r="C2039" s="140" t="s">
        <v>22</v>
      </c>
      <c r="D2039" s="140" t="s">
        <v>23</v>
      </c>
      <c r="E2039" s="141">
        <v>0.54236111111111107</v>
      </c>
      <c r="F2039" s="140" t="s">
        <v>1322</v>
      </c>
    </row>
    <row r="2040" spans="1:6">
      <c r="A2040" s="138">
        <v>11</v>
      </c>
      <c r="B2040" s="139">
        <v>45520</v>
      </c>
      <c r="C2040" s="140" t="s">
        <v>22</v>
      </c>
      <c r="D2040" s="140" t="s">
        <v>23</v>
      </c>
      <c r="E2040" s="141">
        <v>0.54236111111111107</v>
      </c>
      <c r="F2040" s="140" t="s">
        <v>1322</v>
      </c>
    </row>
    <row r="2041" spans="1:6">
      <c r="A2041" s="138">
        <v>702</v>
      </c>
      <c r="B2041" s="139">
        <v>45520</v>
      </c>
      <c r="C2041" s="140" t="s">
        <v>22</v>
      </c>
      <c r="D2041" s="140" t="s">
        <v>23</v>
      </c>
      <c r="E2041" s="141">
        <v>0.54305555555555551</v>
      </c>
      <c r="F2041" s="140" t="s">
        <v>1322</v>
      </c>
    </row>
    <row r="2042" spans="1:6" ht="30">
      <c r="A2042" s="138">
        <v>133</v>
      </c>
      <c r="B2042" s="139">
        <v>45520</v>
      </c>
      <c r="C2042" s="140" t="s">
        <v>22</v>
      </c>
      <c r="D2042" s="140" t="s">
        <v>89</v>
      </c>
      <c r="E2042" s="141">
        <v>0.54305555555555551</v>
      </c>
      <c r="F2042" s="140" t="s">
        <v>1322</v>
      </c>
    </row>
    <row r="2043" spans="1:6">
      <c r="A2043" s="138">
        <v>103</v>
      </c>
      <c r="B2043" s="139">
        <v>45520</v>
      </c>
      <c r="C2043" s="140" t="s">
        <v>22</v>
      </c>
      <c r="D2043" s="140" t="s">
        <v>23</v>
      </c>
      <c r="E2043" s="141">
        <v>0.54305555555555551</v>
      </c>
      <c r="F2043" s="140" t="s">
        <v>1322</v>
      </c>
    </row>
    <row r="2044" spans="1:6" ht="30">
      <c r="A2044" s="138">
        <v>740</v>
      </c>
      <c r="B2044" s="139">
        <v>45520</v>
      </c>
      <c r="C2044" s="140" t="s">
        <v>22</v>
      </c>
      <c r="D2044" s="140" t="s">
        <v>873</v>
      </c>
      <c r="E2044" s="141">
        <v>0.54513888888888884</v>
      </c>
      <c r="F2044" s="140" t="s">
        <v>1322</v>
      </c>
    </row>
    <row r="2045" spans="1:6" ht="30">
      <c r="A2045" s="138">
        <v>229</v>
      </c>
      <c r="B2045" s="139">
        <v>45520</v>
      </c>
      <c r="C2045" s="140" t="s">
        <v>22</v>
      </c>
      <c r="D2045" s="140" t="s">
        <v>246</v>
      </c>
      <c r="E2045" s="141">
        <v>0.54791666666666672</v>
      </c>
      <c r="F2045" s="140" t="s">
        <v>1322</v>
      </c>
    </row>
    <row r="2046" spans="1:6" ht="30">
      <c r="A2046" s="138">
        <v>450</v>
      </c>
      <c r="B2046" s="139">
        <v>45520</v>
      </c>
      <c r="C2046" s="140" t="s">
        <v>22</v>
      </c>
      <c r="D2046" s="140" t="s">
        <v>607</v>
      </c>
      <c r="E2046" s="141">
        <v>0.54861111111111116</v>
      </c>
      <c r="F2046" s="140" t="s">
        <v>1322</v>
      </c>
    </row>
    <row r="2047" spans="1:6">
      <c r="A2047" s="138">
        <v>503</v>
      </c>
      <c r="B2047" s="139">
        <v>45520</v>
      </c>
      <c r="C2047" s="140" t="s">
        <v>22</v>
      </c>
      <c r="D2047" s="140" t="s">
        <v>23</v>
      </c>
      <c r="E2047" s="141">
        <v>0.54861111111111116</v>
      </c>
      <c r="F2047" s="140" t="s">
        <v>1322</v>
      </c>
    </row>
    <row r="2048" spans="1:6" ht="30">
      <c r="A2048" s="138">
        <v>214</v>
      </c>
      <c r="B2048" s="139">
        <v>45520</v>
      </c>
      <c r="C2048" s="140" t="s">
        <v>22</v>
      </c>
      <c r="D2048" s="140" t="s">
        <v>246</v>
      </c>
      <c r="E2048" s="141">
        <v>0.55208333333333337</v>
      </c>
      <c r="F2048" s="140" t="s">
        <v>1322</v>
      </c>
    </row>
    <row r="2049" spans="1:6" ht="30">
      <c r="A2049" s="138">
        <v>745</v>
      </c>
      <c r="B2049" s="139">
        <v>45520</v>
      </c>
      <c r="C2049" s="140" t="s">
        <v>22</v>
      </c>
      <c r="D2049" s="140" t="s">
        <v>873</v>
      </c>
      <c r="E2049" s="141">
        <v>0.55347222222222225</v>
      </c>
      <c r="F2049" s="140" t="s">
        <v>1322</v>
      </c>
    </row>
    <row r="2050" spans="1:6" ht="30">
      <c r="A2050" s="138">
        <v>846</v>
      </c>
      <c r="B2050" s="139">
        <v>45520</v>
      </c>
      <c r="C2050" s="140" t="s">
        <v>22</v>
      </c>
      <c r="D2050" s="140" t="s">
        <v>435</v>
      </c>
      <c r="E2050" s="141">
        <v>0.55763888888888891</v>
      </c>
      <c r="F2050" s="140" t="s">
        <v>1322</v>
      </c>
    </row>
    <row r="2051" spans="1:6" ht="30">
      <c r="A2051" s="138">
        <v>719</v>
      </c>
      <c r="B2051" s="139">
        <v>45520</v>
      </c>
      <c r="C2051" s="140" t="s">
        <v>22</v>
      </c>
      <c r="D2051" s="140" t="s">
        <v>873</v>
      </c>
      <c r="E2051" s="141">
        <v>0.55902777777777779</v>
      </c>
      <c r="F2051" s="140" t="s">
        <v>1322</v>
      </c>
    </row>
    <row r="2052" spans="1:6" ht="30">
      <c r="A2052" s="138">
        <v>352</v>
      </c>
      <c r="B2052" s="139">
        <v>45520</v>
      </c>
      <c r="C2052" s="140" t="s">
        <v>22</v>
      </c>
      <c r="D2052" s="140" t="s">
        <v>447</v>
      </c>
      <c r="E2052" s="141">
        <v>0.56041666666666667</v>
      </c>
      <c r="F2052" s="140" t="s">
        <v>1322</v>
      </c>
    </row>
    <row r="2053" spans="1:6" ht="30">
      <c r="A2053" s="138">
        <v>879</v>
      </c>
      <c r="B2053" s="139">
        <v>45520</v>
      </c>
      <c r="C2053" s="140" t="s">
        <v>22</v>
      </c>
      <c r="D2053" s="140" t="s">
        <v>435</v>
      </c>
      <c r="E2053" s="141">
        <v>0.5625</v>
      </c>
      <c r="F2053" s="140" t="s">
        <v>1322</v>
      </c>
    </row>
    <row r="2054" spans="1:6" ht="30">
      <c r="A2054" s="138">
        <v>525</v>
      </c>
      <c r="B2054" s="139">
        <v>45520</v>
      </c>
      <c r="C2054" s="140" t="s">
        <v>22</v>
      </c>
      <c r="D2054" s="140" t="s">
        <v>762</v>
      </c>
      <c r="E2054" s="141">
        <v>0.5625</v>
      </c>
      <c r="F2054" s="140" t="s">
        <v>1322</v>
      </c>
    </row>
    <row r="2055" spans="1:6" ht="30">
      <c r="A2055" s="138">
        <v>856</v>
      </c>
      <c r="B2055" s="139">
        <v>45520</v>
      </c>
      <c r="C2055" s="140" t="s">
        <v>22</v>
      </c>
      <c r="D2055" s="140" t="s">
        <v>435</v>
      </c>
      <c r="E2055" s="141">
        <v>0.56319444444444444</v>
      </c>
      <c r="F2055" s="140" t="s">
        <v>1322</v>
      </c>
    </row>
    <row r="2056" spans="1:6" ht="30">
      <c r="A2056" s="138">
        <v>338</v>
      </c>
      <c r="B2056" s="139">
        <v>45520</v>
      </c>
      <c r="C2056" s="140" t="s">
        <v>22</v>
      </c>
      <c r="D2056" s="140" t="s">
        <v>447</v>
      </c>
      <c r="E2056" s="141">
        <v>0.56458333333333333</v>
      </c>
      <c r="F2056" s="140" t="s">
        <v>1322</v>
      </c>
    </row>
    <row r="2057" spans="1:6">
      <c r="A2057" s="138">
        <v>703</v>
      </c>
      <c r="B2057" s="139">
        <v>45520</v>
      </c>
      <c r="C2057" s="140" t="s">
        <v>22</v>
      </c>
      <c r="D2057" s="140" t="s">
        <v>23</v>
      </c>
      <c r="E2057" s="141">
        <v>0.56597222222222221</v>
      </c>
      <c r="F2057" s="140" t="s">
        <v>1322</v>
      </c>
    </row>
    <row r="2058" spans="1:6" ht="30">
      <c r="A2058" s="138">
        <v>855</v>
      </c>
      <c r="B2058" s="139">
        <v>45520</v>
      </c>
      <c r="C2058" s="140" t="s">
        <v>22</v>
      </c>
      <c r="D2058" s="140" t="s">
        <v>435</v>
      </c>
      <c r="E2058" s="141">
        <v>0.57013888888888886</v>
      </c>
      <c r="F2058" s="140" t="s">
        <v>1322</v>
      </c>
    </row>
    <row r="2059" spans="1:6" ht="30">
      <c r="A2059" s="138">
        <v>116</v>
      </c>
      <c r="B2059" s="139">
        <v>45520</v>
      </c>
      <c r="C2059" s="140" t="s">
        <v>22</v>
      </c>
      <c r="D2059" s="140" t="s">
        <v>89</v>
      </c>
      <c r="E2059" s="141">
        <v>0.5708333333333333</v>
      </c>
      <c r="F2059" s="140" t="s">
        <v>1322</v>
      </c>
    </row>
    <row r="2060" spans="1:6" ht="30">
      <c r="A2060" s="138">
        <v>876</v>
      </c>
      <c r="B2060" s="139">
        <v>45520</v>
      </c>
      <c r="C2060" s="140" t="s">
        <v>22</v>
      </c>
      <c r="D2060" s="140" t="s">
        <v>435</v>
      </c>
      <c r="E2060" s="141">
        <v>0.5708333333333333</v>
      </c>
      <c r="F2060" s="140" t="s">
        <v>1322</v>
      </c>
    </row>
    <row r="2061" spans="1:6" ht="30">
      <c r="A2061" s="138">
        <v>874</v>
      </c>
      <c r="B2061" s="139">
        <v>45520</v>
      </c>
      <c r="C2061" s="140" t="s">
        <v>22</v>
      </c>
      <c r="D2061" s="140" t="s">
        <v>435</v>
      </c>
      <c r="E2061" s="141">
        <v>0.57152777777777775</v>
      </c>
      <c r="F2061" s="140" t="s">
        <v>1322</v>
      </c>
    </row>
    <row r="2062" spans="1:6" ht="30">
      <c r="A2062" s="138">
        <v>317</v>
      </c>
      <c r="B2062" s="139">
        <v>45520</v>
      </c>
      <c r="C2062" s="140" t="s">
        <v>22</v>
      </c>
      <c r="D2062" s="140" t="s">
        <v>447</v>
      </c>
      <c r="E2062" s="141">
        <v>0.57430555555555551</v>
      </c>
      <c r="F2062" s="140" t="s">
        <v>1322</v>
      </c>
    </row>
    <row r="2063" spans="1:6" ht="30">
      <c r="A2063" s="138">
        <v>245</v>
      </c>
      <c r="B2063" s="139">
        <v>45520</v>
      </c>
      <c r="C2063" s="140" t="s">
        <v>22</v>
      </c>
      <c r="D2063" s="140" t="s">
        <v>246</v>
      </c>
      <c r="E2063" s="141">
        <v>0.57638888888888884</v>
      </c>
      <c r="F2063" s="140" t="s">
        <v>1322</v>
      </c>
    </row>
    <row r="2064" spans="1:6" ht="30">
      <c r="A2064" s="138">
        <v>865</v>
      </c>
      <c r="B2064" s="139">
        <v>45520</v>
      </c>
      <c r="C2064" s="140" t="s">
        <v>22</v>
      </c>
      <c r="D2064" s="140" t="s">
        <v>435</v>
      </c>
      <c r="E2064" s="141">
        <v>0.57638888888888884</v>
      </c>
      <c r="F2064" s="140" t="s">
        <v>1322</v>
      </c>
    </row>
    <row r="2065" spans="1:6" ht="30">
      <c r="A2065" s="138">
        <v>839</v>
      </c>
      <c r="B2065" s="139">
        <v>45520</v>
      </c>
      <c r="C2065" s="140" t="s">
        <v>22</v>
      </c>
      <c r="D2065" s="140" t="s">
        <v>435</v>
      </c>
      <c r="E2065" s="141">
        <v>0.57708333333333328</v>
      </c>
      <c r="F2065" s="140" t="s">
        <v>1322</v>
      </c>
    </row>
    <row r="2066" spans="1:6" ht="30">
      <c r="A2066" s="138">
        <v>329</v>
      </c>
      <c r="B2066" s="139">
        <v>45520</v>
      </c>
      <c r="C2066" s="140" t="s">
        <v>22</v>
      </c>
      <c r="D2066" s="140" t="s">
        <v>447</v>
      </c>
      <c r="E2066" s="141">
        <v>0.57777777777777772</v>
      </c>
      <c r="F2066" s="140" t="s">
        <v>1322</v>
      </c>
    </row>
    <row r="2067" spans="1:6" ht="30">
      <c r="A2067" s="138">
        <v>891</v>
      </c>
      <c r="B2067" s="139">
        <v>45520</v>
      </c>
      <c r="C2067" s="140" t="s">
        <v>22</v>
      </c>
      <c r="D2067" s="140" t="s">
        <v>435</v>
      </c>
      <c r="E2067" s="141">
        <v>0.57847222222222228</v>
      </c>
      <c r="F2067" s="140" t="s">
        <v>1322</v>
      </c>
    </row>
    <row r="2068" spans="1:6" ht="30">
      <c r="A2068" s="138">
        <v>137</v>
      </c>
      <c r="B2068" s="139">
        <v>45520</v>
      </c>
      <c r="C2068" s="140" t="s">
        <v>22</v>
      </c>
      <c r="D2068" s="140" t="s">
        <v>89</v>
      </c>
      <c r="E2068" s="141">
        <v>0.57847222222222228</v>
      </c>
      <c r="F2068" s="140" t="s">
        <v>1322</v>
      </c>
    </row>
    <row r="2069" spans="1:6" ht="30">
      <c r="A2069" s="138">
        <v>878</v>
      </c>
      <c r="B2069" s="139">
        <v>45520</v>
      </c>
      <c r="C2069" s="140" t="s">
        <v>22</v>
      </c>
      <c r="D2069" s="140" t="s">
        <v>435</v>
      </c>
      <c r="E2069" s="141">
        <v>0.59444444444444444</v>
      </c>
      <c r="F2069" s="140" t="s">
        <v>1322</v>
      </c>
    </row>
    <row r="2070" spans="1:6" ht="30">
      <c r="A2070" s="138">
        <v>512</v>
      </c>
      <c r="B2070" s="139">
        <v>45527</v>
      </c>
      <c r="C2070" s="140" t="s">
        <v>22</v>
      </c>
      <c r="D2070" s="140" t="s">
        <v>762</v>
      </c>
      <c r="E2070" s="141">
        <v>0.5395833333333333</v>
      </c>
      <c r="F2070" s="140" t="s">
        <v>1322</v>
      </c>
    </row>
    <row r="2071" spans="1:6">
      <c r="A2071" s="138">
        <v>203</v>
      </c>
      <c r="B2071" s="139">
        <v>45527</v>
      </c>
      <c r="C2071" s="140" t="s">
        <v>22</v>
      </c>
      <c r="D2071" s="140" t="s">
        <v>23</v>
      </c>
      <c r="E2071" s="141">
        <v>0.54027777777777775</v>
      </c>
      <c r="F2071" s="140" t="s">
        <v>1322</v>
      </c>
    </row>
    <row r="2072" spans="1:6">
      <c r="A2072" s="138">
        <v>11</v>
      </c>
      <c r="B2072" s="139">
        <v>45527</v>
      </c>
      <c r="C2072" s="140" t="s">
        <v>22</v>
      </c>
      <c r="D2072" s="140" t="s">
        <v>23</v>
      </c>
      <c r="E2072" s="141">
        <v>0.54097222222222219</v>
      </c>
      <c r="F2072" s="140" t="s">
        <v>1322</v>
      </c>
    </row>
    <row r="2073" spans="1:6" ht="30">
      <c r="A2073" s="138">
        <v>878</v>
      </c>
      <c r="B2073" s="139">
        <v>45527</v>
      </c>
      <c r="C2073" s="140" t="s">
        <v>22</v>
      </c>
      <c r="D2073" s="140" t="s">
        <v>435</v>
      </c>
      <c r="E2073" s="141">
        <v>0.54166666666666663</v>
      </c>
      <c r="F2073" s="140" t="s">
        <v>1322</v>
      </c>
    </row>
    <row r="2074" spans="1:6" ht="30">
      <c r="A2074" s="138">
        <v>846</v>
      </c>
      <c r="B2074" s="139">
        <v>45527</v>
      </c>
      <c r="C2074" s="140" t="s">
        <v>22</v>
      </c>
      <c r="D2074" s="140" t="s">
        <v>435</v>
      </c>
      <c r="E2074" s="141">
        <v>0.54236111111111107</v>
      </c>
      <c r="F2074" s="140" t="s">
        <v>1322</v>
      </c>
    </row>
    <row r="2075" spans="1:6" ht="30">
      <c r="A2075" s="138">
        <v>721</v>
      </c>
      <c r="B2075" s="139">
        <v>45527</v>
      </c>
      <c r="C2075" s="140" t="s">
        <v>22</v>
      </c>
      <c r="D2075" s="140" t="s">
        <v>873</v>
      </c>
      <c r="E2075" s="141">
        <v>0.55347222222222225</v>
      </c>
      <c r="F2075" s="140" t="s">
        <v>1322</v>
      </c>
    </row>
    <row r="2076" spans="1:6" ht="30">
      <c r="A2076" s="138">
        <v>130</v>
      </c>
      <c r="B2076" s="139">
        <v>45527</v>
      </c>
      <c r="C2076" s="140" t="s">
        <v>22</v>
      </c>
      <c r="D2076" s="140" t="s">
        <v>89</v>
      </c>
      <c r="E2076" s="141">
        <v>0.5541666666666667</v>
      </c>
      <c r="F2076" s="140" t="s">
        <v>1322</v>
      </c>
    </row>
    <row r="2077" spans="1:6" ht="30">
      <c r="A2077" s="138">
        <v>435</v>
      </c>
      <c r="B2077" s="139">
        <v>45527</v>
      </c>
      <c r="C2077" s="140" t="s">
        <v>22</v>
      </c>
      <c r="D2077" s="140" t="s">
        <v>607</v>
      </c>
      <c r="E2077" s="141">
        <v>0.5541666666666667</v>
      </c>
      <c r="F2077" s="140" t="s">
        <v>1322</v>
      </c>
    </row>
    <row r="2078" spans="1:6" ht="30">
      <c r="A2078" s="138">
        <v>719</v>
      </c>
      <c r="B2078" s="139">
        <v>45527</v>
      </c>
      <c r="C2078" s="140" t="s">
        <v>22</v>
      </c>
      <c r="D2078" s="140" t="s">
        <v>873</v>
      </c>
      <c r="E2078" s="141">
        <v>0.55625000000000002</v>
      </c>
      <c r="F2078" s="140" t="s">
        <v>1322</v>
      </c>
    </row>
    <row r="2079" spans="1:6" ht="30">
      <c r="A2079" s="138">
        <v>865</v>
      </c>
      <c r="B2079" s="139">
        <v>45527</v>
      </c>
      <c r="C2079" s="140" t="s">
        <v>22</v>
      </c>
      <c r="D2079" s="140" t="s">
        <v>435</v>
      </c>
      <c r="E2079" s="141">
        <v>0.55972222222222223</v>
      </c>
      <c r="F2079" s="140" t="s">
        <v>1322</v>
      </c>
    </row>
    <row r="2080" spans="1:6" ht="30">
      <c r="A2080" s="138">
        <v>214</v>
      </c>
      <c r="B2080" s="139">
        <v>45527</v>
      </c>
      <c r="C2080" s="140" t="s">
        <v>22</v>
      </c>
      <c r="D2080" s="140" t="s">
        <v>246</v>
      </c>
      <c r="E2080" s="141">
        <v>0.55972222222222223</v>
      </c>
      <c r="F2080" s="140" t="s">
        <v>1322</v>
      </c>
    </row>
    <row r="2081" spans="1:6" ht="30">
      <c r="A2081" s="138">
        <v>120</v>
      </c>
      <c r="B2081" s="139">
        <v>45527</v>
      </c>
      <c r="C2081" s="140" t="s">
        <v>22</v>
      </c>
      <c r="D2081" s="140" t="s">
        <v>89</v>
      </c>
      <c r="E2081" s="141">
        <v>0.55972222222222223</v>
      </c>
      <c r="F2081" s="140" t="s">
        <v>1322</v>
      </c>
    </row>
    <row r="2082" spans="1:6" ht="30">
      <c r="A2082" s="138">
        <v>133</v>
      </c>
      <c r="B2082" s="139">
        <v>45527</v>
      </c>
      <c r="C2082" s="140" t="s">
        <v>22</v>
      </c>
      <c r="D2082" s="140" t="s">
        <v>89</v>
      </c>
      <c r="E2082" s="141">
        <v>0.55972222222222223</v>
      </c>
      <c r="F2082" s="140" t="s">
        <v>1322</v>
      </c>
    </row>
    <row r="2083" spans="1:6" ht="30">
      <c r="A2083" s="138">
        <v>856</v>
      </c>
      <c r="B2083" s="139">
        <v>45527</v>
      </c>
      <c r="C2083" s="140" t="s">
        <v>22</v>
      </c>
      <c r="D2083" s="140" t="s">
        <v>435</v>
      </c>
      <c r="E2083" s="141">
        <v>0.56041666666666667</v>
      </c>
      <c r="F2083" s="140" t="s">
        <v>1322</v>
      </c>
    </row>
    <row r="2084" spans="1:6" ht="30">
      <c r="A2084" s="138">
        <v>874</v>
      </c>
      <c r="B2084" s="139">
        <v>45527</v>
      </c>
      <c r="C2084" s="140" t="s">
        <v>22</v>
      </c>
      <c r="D2084" s="140" t="s">
        <v>435</v>
      </c>
      <c r="E2084" s="141">
        <v>0.56041666666666667</v>
      </c>
      <c r="F2084" s="140" t="s">
        <v>1322</v>
      </c>
    </row>
    <row r="2085" spans="1:6" ht="30">
      <c r="A2085" s="138">
        <v>731</v>
      </c>
      <c r="B2085" s="139">
        <v>45527</v>
      </c>
      <c r="C2085" s="140" t="s">
        <v>22</v>
      </c>
      <c r="D2085" s="140" t="s">
        <v>873</v>
      </c>
      <c r="E2085" s="141">
        <v>0.56388888888888888</v>
      </c>
      <c r="F2085" s="140" t="s">
        <v>1322</v>
      </c>
    </row>
    <row r="2086" spans="1:6" ht="30">
      <c r="A2086" s="138">
        <v>742</v>
      </c>
      <c r="B2086" s="139">
        <v>45527</v>
      </c>
      <c r="C2086" s="140" t="s">
        <v>22</v>
      </c>
      <c r="D2086" s="140" t="s">
        <v>873</v>
      </c>
      <c r="E2086" s="141">
        <v>0.56874999999999998</v>
      </c>
      <c r="F2086" s="140" t="s">
        <v>1322</v>
      </c>
    </row>
    <row r="2087" spans="1:6" ht="30">
      <c r="A2087" s="138">
        <v>864</v>
      </c>
      <c r="B2087" s="139">
        <v>45527</v>
      </c>
      <c r="C2087" s="140" t="s">
        <v>22</v>
      </c>
      <c r="D2087" s="140" t="s">
        <v>435</v>
      </c>
      <c r="E2087" s="141">
        <v>0.58680555555555558</v>
      </c>
      <c r="F2087" s="140" t="s">
        <v>1322</v>
      </c>
    </row>
    <row r="2088" spans="1:6" ht="30">
      <c r="A2088" s="138">
        <v>224</v>
      </c>
      <c r="B2088" s="139">
        <v>45527</v>
      </c>
      <c r="C2088" s="140" t="s">
        <v>22</v>
      </c>
      <c r="D2088" s="140" t="s">
        <v>246</v>
      </c>
      <c r="E2088" s="141">
        <v>0.59027777777777779</v>
      </c>
      <c r="F2088" s="140" t="s">
        <v>1322</v>
      </c>
    </row>
    <row r="2089" spans="1:6" ht="30">
      <c r="A2089" s="138">
        <v>214</v>
      </c>
      <c r="B2089" s="139">
        <v>45513</v>
      </c>
      <c r="C2089" s="140" t="s">
        <v>22</v>
      </c>
      <c r="D2089" s="140" t="s">
        <v>246</v>
      </c>
      <c r="E2089" s="141">
        <v>0.56874999999999998</v>
      </c>
      <c r="F2089" s="140" t="s">
        <v>1322</v>
      </c>
    </row>
    <row r="2090" spans="1:6" ht="30">
      <c r="A2090" s="138">
        <v>836</v>
      </c>
      <c r="B2090" s="139">
        <v>45513</v>
      </c>
      <c r="C2090" s="140" t="s">
        <v>22</v>
      </c>
      <c r="D2090" s="140" t="s">
        <v>435</v>
      </c>
      <c r="E2090" s="141">
        <v>0.57361111111111107</v>
      </c>
      <c r="F2090" s="140" t="s">
        <v>1322</v>
      </c>
    </row>
    <row r="2091" spans="1:6" ht="30">
      <c r="A2091" s="138">
        <v>825</v>
      </c>
      <c r="B2091" s="139">
        <v>45513</v>
      </c>
      <c r="C2091" s="140" t="s">
        <v>22</v>
      </c>
      <c r="D2091" s="140" t="s">
        <v>435</v>
      </c>
      <c r="E2091" s="141">
        <v>0.58888888888888891</v>
      </c>
      <c r="F2091" s="140" t="s">
        <v>1322</v>
      </c>
    </row>
    <row r="2092" spans="1:6" ht="30">
      <c r="A2092" s="138">
        <v>719</v>
      </c>
      <c r="B2092" s="139">
        <v>45513</v>
      </c>
      <c r="C2092" s="140" t="s">
        <v>22</v>
      </c>
      <c r="D2092" s="140" t="s">
        <v>873</v>
      </c>
      <c r="E2092" s="141">
        <v>0.55000000000000004</v>
      </c>
      <c r="F2092" s="140" t="s">
        <v>1321</v>
      </c>
    </row>
    <row r="2093" spans="1:6" ht="30">
      <c r="A2093" s="138">
        <v>120</v>
      </c>
      <c r="B2093" s="139">
        <v>45513</v>
      </c>
      <c r="C2093" s="140" t="s">
        <v>22</v>
      </c>
      <c r="D2093" s="140" t="s">
        <v>89</v>
      </c>
      <c r="E2093" s="141">
        <v>0.55138888888888893</v>
      </c>
      <c r="F2093" s="140" t="s">
        <v>1321</v>
      </c>
    </row>
    <row r="2094" spans="1:6" ht="30">
      <c r="A2094" s="138">
        <v>229</v>
      </c>
      <c r="B2094" s="139">
        <v>45513</v>
      </c>
      <c r="C2094" s="140" t="s">
        <v>22</v>
      </c>
      <c r="D2094" s="140" t="s">
        <v>246</v>
      </c>
      <c r="E2094" s="141">
        <v>0.55208333333333337</v>
      </c>
      <c r="F2094" s="140" t="s">
        <v>1321</v>
      </c>
    </row>
    <row r="2095" spans="1:6" ht="30">
      <c r="A2095" s="138">
        <v>891</v>
      </c>
      <c r="B2095" s="139">
        <v>45513</v>
      </c>
      <c r="C2095" s="140" t="s">
        <v>22</v>
      </c>
      <c r="D2095" s="140" t="s">
        <v>435</v>
      </c>
      <c r="E2095" s="141">
        <v>0.58750000000000002</v>
      </c>
      <c r="F2095" s="140" t="s">
        <v>1322</v>
      </c>
    </row>
    <row r="2096" spans="1:6" ht="30">
      <c r="A2096" s="138">
        <v>351</v>
      </c>
      <c r="B2096" s="139">
        <v>45513</v>
      </c>
      <c r="C2096" s="140" t="s">
        <v>22</v>
      </c>
      <c r="D2096" s="140" t="s">
        <v>447</v>
      </c>
      <c r="E2096" s="141">
        <v>0.58472222222222225</v>
      </c>
      <c r="F2096" s="140" t="s">
        <v>1322</v>
      </c>
    </row>
    <row r="2097" spans="1:6" ht="30">
      <c r="A2097" s="138">
        <v>122</v>
      </c>
      <c r="B2097" s="139">
        <v>45513</v>
      </c>
      <c r="C2097" s="140" t="s">
        <v>22</v>
      </c>
      <c r="D2097" s="140" t="s">
        <v>89</v>
      </c>
      <c r="E2097" s="141">
        <v>0.58333333333333337</v>
      </c>
      <c r="F2097" s="140" t="s">
        <v>1322</v>
      </c>
    </row>
    <row r="2098" spans="1:6" ht="30">
      <c r="A2098" s="138">
        <v>855</v>
      </c>
      <c r="B2098" s="139">
        <v>45513</v>
      </c>
      <c r="C2098" s="140" t="s">
        <v>22</v>
      </c>
      <c r="D2098" s="140" t="s">
        <v>435</v>
      </c>
      <c r="E2098" s="141">
        <v>0.55000000000000004</v>
      </c>
      <c r="F2098" s="140" t="s">
        <v>1321</v>
      </c>
    </row>
    <row r="2099" spans="1:6" ht="30">
      <c r="A2099" s="138">
        <v>256</v>
      </c>
      <c r="B2099" s="139">
        <v>45513</v>
      </c>
      <c r="C2099" s="140" t="s">
        <v>22</v>
      </c>
      <c r="D2099" s="140" t="s">
        <v>246</v>
      </c>
      <c r="E2099" s="141">
        <v>0.58402777777777781</v>
      </c>
      <c r="F2099" s="140" t="s">
        <v>1322</v>
      </c>
    </row>
    <row r="2100" spans="1:6" ht="30">
      <c r="A2100" s="138">
        <v>446</v>
      </c>
      <c r="B2100" s="139">
        <v>45513</v>
      </c>
      <c r="C2100" s="140" t="s">
        <v>22</v>
      </c>
      <c r="D2100" s="140" t="s">
        <v>607</v>
      </c>
      <c r="E2100" s="141">
        <v>0.60069444444444442</v>
      </c>
      <c r="F2100" s="140" t="s">
        <v>1322</v>
      </c>
    </row>
    <row r="2101" spans="1:6" ht="30">
      <c r="A2101" s="138">
        <v>318</v>
      </c>
      <c r="B2101" s="139">
        <v>45513</v>
      </c>
      <c r="C2101" s="140" t="s">
        <v>22</v>
      </c>
      <c r="D2101" s="140" t="s">
        <v>447</v>
      </c>
      <c r="E2101" s="141">
        <v>0.5493055555555556</v>
      </c>
      <c r="F2101" s="140" t="s">
        <v>1321</v>
      </c>
    </row>
    <row r="2102" spans="1:6" ht="30">
      <c r="A2102" s="138">
        <v>245</v>
      </c>
      <c r="B2102" s="139">
        <v>45513</v>
      </c>
      <c r="C2102" s="140" t="s">
        <v>22</v>
      </c>
      <c r="D2102" s="140" t="s">
        <v>246</v>
      </c>
      <c r="E2102" s="141">
        <v>0.57986111111111116</v>
      </c>
      <c r="F2102" s="140" t="s">
        <v>1322</v>
      </c>
    </row>
    <row r="2103" spans="1:6" ht="30">
      <c r="A2103" s="138">
        <v>130</v>
      </c>
      <c r="B2103" s="139">
        <v>45513</v>
      </c>
      <c r="C2103" s="140" t="s">
        <v>22</v>
      </c>
      <c r="D2103" s="140" t="s">
        <v>89</v>
      </c>
      <c r="E2103" s="141">
        <v>0.5493055555555556</v>
      </c>
      <c r="F2103" s="140" t="s">
        <v>1321</v>
      </c>
    </row>
    <row r="2104" spans="1:6">
      <c r="A2104" s="138">
        <v>104</v>
      </c>
      <c r="B2104" s="139">
        <v>45513</v>
      </c>
      <c r="C2104" s="140" t="s">
        <v>22</v>
      </c>
      <c r="D2104" s="140" t="s">
        <v>23</v>
      </c>
      <c r="E2104" s="141">
        <v>0.57847222222222228</v>
      </c>
      <c r="F2104" s="140" t="s">
        <v>1322</v>
      </c>
    </row>
    <row r="2105" spans="1:6" ht="30">
      <c r="A2105" s="138">
        <v>259</v>
      </c>
      <c r="B2105" s="139">
        <v>45513</v>
      </c>
      <c r="C2105" s="140" t="s">
        <v>22</v>
      </c>
      <c r="D2105" s="140" t="s">
        <v>246</v>
      </c>
      <c r="E2105" s="141">
        <v>0.58472222222222225</v>
      </c>
      <c r="F2105" s="140" t="s">
        <v>1322</v>
      </c>
    </row>
    <row r="2106" spans="1:6" ht="30">
      <c r="A2106" s="138">
        <v>142</v>
      </c>
      <c r="B2106" s="139">
        <v>45513</v>
      </c>
      <c r="C2106" s="140" t="s">
        <v>22</v>
      </c>
      <c r="D2106" s="140" t="s">
        <v>89</v>
      </c>
      <c r="E2106" s="141">
        <v>0.55069444444444449</v>
      </c>
      <c r="F2106" s="140" t="s">
        <v>1321</v>
      </c>
    </row>
    <row r="2107" spans="1:6" ht="30">
      <c r="A2107" s="138">
        <v>113</v>
      </c>
      <c r="B2107" s="139">
        <v>45513</v>
      </c>
      <c r="C2107" s="140" t="s">
        <v>22</v>
      </c>
      <c r="D2107" s="140" t="s">
        <v>89</v>
      </c>
      <c r="E2107" s="141">
        <v>0.55277777777777781</v>
      </c>
      <c r="F2107" s="140" t="s">
        <v>1321</v>
      </c>
    </row>
    <row r="2108" spans="1:6">
      <c r="A2108" s="138">
        <v>3</v>
      </c>
      <c r="B2108" s="139">
        <v>45527</v>
      </c>
      <c r="C2108" s="140" t="s">
        <v>22</v>
      </c>
      <c r="D2108" s="140" t="s">
        <v>23</v>
      </c>
      <c r="E2108" s="141">
        <v>0.55902777777777779</v>
      </c>
      <c r="F2108" s="140" t="s">
        <v>1321</v>
      </c>
    </row>
    <row r="2109" spans="1:6" ht="30">
      <c r="A2109" s="138">
        <v>116</v>
      </c>
      <c r="B2109" s="139">
        <v>45527</v>
      </c>
      <c r="C2109" s="140" t="s">
        <v>22</v>
      </c>
      <c r="D2109" s="140" t="s">
        <v>89</v>
      </c>
      <c r="E2109" s="141">
        <v>0.56805555555555554</v>
      </c>
      <c r="F2109" s="140" t="s">
        <v>1322</v>
      </c>
    </row>
    <row r="2110" spans="1:6" ht="30">
      <c r="A2110" s="138">
        <v>342</v>
      </c>
      <c r="B2110" s="139">
        <v>45527</v>
      </c>
      <c r="C2110" s="140" t="s">
        <v>22</v>
      </c>
      <c r="D2110" s="140" t="s">
        <v>447</v>
      </c>
      <c r="E2110" s="141">
        <v>0.57916666666666672</v>
      </c>
      <c r="F2110" s="140" t="s">
        <v>1322</v>
      </c>
    </row>
    <row r="2111" spans="1:6" ht="30">
      <c r="A2111" s="138">
        <v>418</v>
      </c>
      <c r="B2111" s="139">
        <v>45527</v>
      </c>
      <c r="C2111" s="140" t="s">
        <v>22</v>
      </c>
      <c r="D2111" s="140" t="s">
        <v>607</v>
      </c>
      <c r="E2111" s="141">
        <v>0.57916666666666672</v>
      </c>
      <c r="F2111" s="140" t="s">
        <v>1322</v>
      </c>
    </row>
    <row r="2112" spans="1:6" ht="30">
      <c r="A2112" s="138">
        <v>329</v>
      </c>
      <c r="B2112" s="139">
        <v>45527</v>
      </c>
      <c r="C2112" s="140" t="s">
        <v>22</v>
      </c>
      <c r="D2112" s="140" t="s">
        <v>447</v>
      </c>
      <c r="E2112" s="141">
        <v>0.57916666666666672</v>
      </c>
      <c r="F2112" s="140" t="s">
        <v>1322</v>
      </c>
    </row>
    <row r="2113" spans="1:6" ht="30">
      <c r="A2113" s="138">
        <v>445</v>
      </c>
      <c r="B2113" s="139">
        <v>45527</v>
      </c>
      <c r="C2113" s="140" t="s">
        <v>22</v>
      </c>
      <c r="D2113" s="140" t="s">
        <v>607</v>
      </c>
      <c r="E2113" s="141">
        <v>0.57152777777777775</v>
      </c>
      <c r="F2113" s="140" t="s">
        <v>1322</v>
      </c>
    </row>
    <row r="2114" spans="1:6" ht="30">
      <c r="A2114" s="138">
        <v>740</v>
      </c>
      <c r="B2114" s="139">
        <v>45527</v>
      </c>
      <c r="C2114" s="140" t="s">
        <v>22</v>
      </c>
      <c r="D2114" s="140" t="s">
        <v>873</v>
      </c>
      <c r="E2114" s="141">
        <v>0.57222222222222219</v>
      </c>
      <c r="F2114" s="140" t="s">
        <v>1322</v>
      </c>
    </row>
    <row r="2115" spans="1:6" ht="30">
      <c r="A2115" s="138">
        <v>337</v>
      </c>
      <c r="B2115" s="139">
        <v>45527</v>
      </c>
      <c r="C2115" s="140" t="s">
        <v>22</v>
      </c>
      <c r="D2115" s="140" t="s">
        <v>447</v>
      </c>
      <c r="E2115" s="141">
        <v>0.57916666666666672</v>
      </c>
      <c r="F2115" s="140" t="s">
        <v>1322</v>
      </c>
    </row>
    <row r="2116" spans="1:6" ht="30">
      <c r="A2116" s="138">
        <v>879</v>
      </c>
      <c r="B2116" s="139">
        <v>45527</v>
      </c>
      <c r="C2116" s="140" t="s">
        <v>22</v>
      </c>
      <c r="D2116" s="140" t="s">
        <v>435</v>
      </c>
      <c r="E2116" s="141">
        <v>0.56944444444444442</v>
      </c>
      <c r="F2116" s="140" t="s">
        <v>1322</v>
      </c>
    </row>
    <row r="2117" spans="1:6" ht="30">
      <c r="A2117" s="138">
        <v>718</v>
      </c>
      <c r="B2117" s="139">
        <v>45527</v>
      </c>
      <c r="C2117" s="140" t="s">
        <v>22</v>
      </c>
      <c r="D2117" s="140" t="s">
        <v>873</v>
      </c>
      <c r="E2117" s="141">
        <v>0.56319444444444444</v>
      </c>
      <c r="F2117" s="140" t="s">
        <v>1322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6" sqref="E16"/>
    </sheetView>
  </sheetViews>
  <sheetFormatPr defaultRowHeight="15"/>
  <cols>
    <col min="1" max="1" width="19.42578125" customWidth="1"/>
  </cols>
  <sheetData>
    <row r="1" spans="1:2">
      <c r="A1" t="s">
        <v>1711</v>
      </c>
      <c r="B1" t="str">
        <f>IF(A1&lt;&gt;"","y","")</f>
        <v>y</v>
      </c>
    </row>
    <row r="2" spans="1:2">
      <c r="A2" t="s">
        <v>1712</v>
      </c>
      <c r="B2" t="str">
        <f t="shared" ref="B2:B65" si="0">IF(A2&lt;&gt;"","y","")</f>
        <v>y</v>
      </c>
    </row>
    <row r="3" spans="1:2">
      <c r="A3" t="s">
        <v>1713</v>
      </c>
      <c r="B3" t="str">
        <f t="shared" si="0"/>
        <v>y</v>
      </c>
    </row>
    <row r="4" spans="1:2">
      <c r="A4" t="s">
        <v>1714</v>
      </c>
      <c r="B4" t="str">
        <f t="shared" si="0"/>
        <v>y</v>
      </c>
    </row>
    <row r="5" spans="1:2">
      <c r="A5" t="s">
        <v>2031</v>
      </c>
      <c r="B5" t="str">
        <f t="shared" si="0"/>
        <v>y</v>
      </c>
    </row>
    <row r="6" spans="1:2">
      <c r="A6" t="s">
        <v>1999</v>
      </c>
      <c r="B6" t="str">
        <f t="shared" si="0"/>
        <v>y</v>
      </c>
    </row>
    <row r="7" spans="1:2">
      <c r="A7" t="s">
        <v>1715</v>
      </c>
      <c r="B7" t="str">
        <f t="shared" si="0"/>
        <v>y</v>
      </c>
    </row>
    <row r="8" spans="1:2">
      <c r="A8" t="s">
        <v>2107</v>
      </c>
      <c r="B8" t="str">
        <f t="shared" si="0"/>
        <v>y</v>
      </c>
    </row>
    <row r="9" spans="1:2">
      <c r="A9" t="s">
        <v>1716</v>
      </c>
      <c r="B9" t="str">
        <f t="shared" si="0"/>
        <v>y</v>
      </c>
    </row>
    <row r="10" spans="1:2">
      <c r="A10" t="s">
        <v>1717</v>
      </c>
      <c r="B10" t="str">
        <f t="shared" si="0"/>
        <v>y</v>
      </c>
    </row>
    <row r="11" spans="1:2">
      <c r="A11" t="s">
        <v>1718</v>
      </c>
      <c r="B11" t="str">
        <f t="shared" si="0"/>
        <v>y</v>
      </c>
    </row>
    <row r="12" spans="1:2">
      <c r="A12" t="s">
        <v>1719</v>
      </c>
      <c r="B12" t="str">
        <f t="shared" si="0"/>
        <v>y</v>
      </c>
    </row>
    <row r="13" spans="1:2">
      <c r="A13" t="s">
        <v>1720</v>
      </c>
      <c r="B13" t="str">
        <f t="shared" si="0"/>
        <v>y</v>
      </c>
    </row>
    <row r="14" spans="1:2">
      <c r="A14" t="s">
        <v>1721</v>
      </c>
      <c r="B14" t="str">
        <f t="shared" si="0"/>
        <v>y</v>
      </c>
    </row>
    <row r="15" spans="1:2">
      <c r="A15" t="s">
        <v>1722</v>
      </c>
      <c r="B15" t="str">
        <f t="shared" si="0"/>
        <v>y</v>
      </c>
    </row>
    <row r="16" spans="1:2">
      <c r="A16" t="s">
        <v>1723</v>
      </c>
      <c r="B16" t="str">
        <f t="shared" si="0"/>
        <v>y</v>
      </c>
    </row>
    <row r="17" spans="1:2">
      <c r="A17" t="s">
        <v>1724</v>
      </c>
      <c r="B17" t="str">
        <f t="shared" si="0"/>
        <v>y</v>
      </c>
    </row>
    <row r="18" spans="1:2">
      <c r="A18" t="s">
        <v>1725</v>
      </c>
      <c r="B18" t="str">
        <f t="shared" si="0"/>
        <v>y</v>
      </c>
    </row>
    <row r="19" spans="1:2">
      <c r="A19" t="s">
        <v>2108</v>
      </c>
      <c r="B19" t="str">
        <f t="shared" si="0"/>
        <v>y</v>
      </c>
    </row>
    <row r="20" spans="1:2">
      <c r="A20" t="s">
        <v>1726</v>
      </c>
      <c r="B20" t="str">
        <f t="shared" si="0"/>
        <v>y</v>
      </c>
    </row>
    <row r="21" spans="1:2">
      <c r="A21" t="s">
        <v>2032</v>
      </c>
      <c r="B21" t="str">
        <f t="shared" si="0"/>
        <v>y</v>
      </c>
    </row>
    <row r="22" spans="1:2">
      <c r="A22" t="s">
        <v>2079</v>
      </c>
      <c r="B22" t="str">
        <f t="shared" si="0"/>
        <v>y</v>
      </c>
    </row>
    <row r="23" spans="1:2">
      <c r="A23" t="s">
        <v>1727</v>
      </c>
      <c r="B23" t="str">
        <f t="shared" si="0"/>
        <v>y</v>
      </c>
    </row>
    <row r="24" spans="1:2">
      <c r="A24" t="s">
        <v>1728</v>
      </c>
      <c r="B24" t="str">
        <f t="shared" si="0"/>
        <v>y</v>
      </c>
    </row>
    <row r="25" spans="1:2">
      <c r="A25" t="s">
        <v>1729</v>
      </c>
      <c r="B25" t="str">
        <f t="shared" si="0"/>
        <v>y</v>
      </c>
    </row>
    <row r="26" spans="1:2">
      <c r="A26" t="s">
        <v>1730</v>
      </c>
      <c r="B26" t="str">
        <f t="shared" si="0"/>
        <v>y</v>
      </c>
    </row>
    <row r="27" spans="1:2">
      <c r="A27" t="s">
        <v>1731</v>
      </c>
      <c r="B27" t="str">
        <f t="shared" si="0"/>
        <v>y</v>
      </c>
    </row>
    <row r="28" spans="1:2">
      <c r="A28" t="s">
        <v>2109</v>
      </c>
      <c r="B28" t="str">
        <f t="shared" si="0"/>
        <v>y</v>
      </c>
    </row>
    <row r="29" spans="1:2">
      <c r="A29" t="s">
        <v>1732</v>
      </c>
      <c r="B29" t="str">
        <f t="shared" si="0"/>
        <v>y</v>
      </c>
    </row>
    <row r="30" spans="1:2">
      <c r="A30" t="s">
        <v>2000</v>
      </c>
      <c r="B30" t="str">
        <f t="shared" si="0"/>
        <v>y</v>
      </c>
    </row>
    <row r="31" spans="1:2">
      <c r="A31" t="s">
        <v>1733</v>
      </c>
      <c r="B31" t="str">
        <f t="shared" si="0"/>
        <v>y</v>
      </c>
    </row>
    <row r="32" spans="1:2">
      <c r="A32" t="s">
        <v>1734</v>
      </c>
      <c r="B32" t="str">
        <f t="shared" si="0"/>
        <v>y</v>
      </c>
    </row>
    <row r="33" spans="1:2">
      <c r="A33" t="s">
        <v>1735</v>
      </c>
      <c r="B33" t="str">
        <f t="shared" si="0"/>
        <v>y</v>
      </c>
    </row>
    <row r="34" spans="1:2">
      <c r="A34" t="s">
        <v>1736</v>
      </c>
      <c r="B34" t="str">
        <f t="shared" si="0"/>
        <v>y</v>
      </c>
    </row>
    <row r="35" spans="1:2">
      <c r="A35" t="s">
        <v>1737</v>
      </c>
      <c r="B35" t="str">
        <f t="shared" si="0"/>
        <v>y</v>
      </c>
    </row>
    <row r="36" spans="1:2">
      <c r="A36" t="s">
        <v>1738</v>
      </c>
      <c r="B36" t="str">
        <f t="shared" si="0"/>
        <v>y</v>
      </c>
    </row>
    <row r="37" spans="1:2">
      <c r="A37" t="s">
        <v>1739</v>
      </c>
      <c r="B37" t="str">
        <f t="shared" si="0"/>
        <v>y</v>
      </c>
    </row>
    <row r="38" spans="1:2">
      <c r="A38" t="s">
        <v>1740</v>
      </c>
      <c r="B38" t="str">
        <f t="shared" si="0"/>
        <v>y</v>
      </c>
    </row>
    <row r="39" spans="1:2">
      <c r="A39" t="s">
        <v>1741</v>
      </c>
      <c r="B39" t="str">
        <f t="shared" si="0"/>
        <v>y</v>
      </c>
    </row>
    <row r="40" spans="1:2">
      <c r="A40" t="s">
        <v>1742</v>
      </c>
      <c r="B40" t="str">
        <f t="shared" si="0"/>
        <v>y</v>
      </c>
    </row>
    <row r="41" spans="1:2">
      <c r="A41" t="s">
        <v>1743</v>
      </c>
      <c r="B41" t="str">
        <f t="shared" si="0"/>
        <v>y</v>
      </c>
    </row>
    <row r="42" spans="1:2">
      <c r="A42" t="s">
        <v>2033</v>
      </c>
      <c r="B42" t="str">
        <f t="shared" si="0"/>
        <v>y</v>
      </c>
    </row>
    <row r="43" spans="1:2">
      <c r="A43" t="s">
        <v>1744</v>
      </c>
      <c r="B43" t="str">
        <f t="shared" si="0"/>
        <v>y</v>
      </c>
    </row>
    <row r="44" spans="1:2">
      <c r="A44" t="s">
        <v>1745</v>
      </c>
      <c r="B44" t="str">
        <f t="shared" si="0"/>
        <v>y</v>
      </c>
    </row>
    <row r="45" spans="1:2">
      <c r="A45" t="s">
        <v>1746</v>
      </c>
      <c r="B45" t="str">
        <f t="shared" si="0"/>
        <v>y</v>
      </c>
    </row>
    <row r="46" spans="1:2">
      <c r="A46" t="s">
        <v>1747</v>
      </c>
      <c r="B46" t="str">
        <f t="shared" si="0"/>
        <v>y</v>
      </c>
    </row>
    <row r="47" spans="1:2">
      <c r="A47" t="s">
        <v>1748</v>
      </c>
      <c r="B47" t="str">
        <f t="shared" si="0"/>
        <v>y</v>
      </c>
    </row>
    <row r="48" spans="1:2">
      <c r="A48" t="s">
        <v>1749</v>
      </c>
      <c r="B48" t="str">
        <f t="shared" si="0"/>
        <v>y</v>
      </c>
    </row>
    <row r="49" spans="1:2">
      <c r="A49" t="s">
        <v>1750</v>
      </c>
      <c r="B49" t="str">
        <f t="shared" si="0"/>
        <v>y</v>
      </c>
    </row>
    <row r="50" spans="1:2">
      <c r="A50" t="s">
        <v>1751</v>
      </c>
      <c r="B50" t="str">
        <f t="shared" si="0"/>
        <v>y</v>
      </c>
    </row>
    <row r="51" spans="1:2">
      <c r="A51" t="s">
        <v>1752</v>
      </c>
      <c r="B51" t="str">
        <f t="shared" si="0"/>
        <v>y</v>
      </c>
    </row>
    <row r="52" spans="1:2">
      <c r="A52" t="s">
        <v>1753</v>
      </c>
      <c r="B52" t="str">
        <f t="shared" si="0"/>
        <v>y</v>
      </c>
    </row>
    <row r="53" spans="1:2">
      <c r="A53" t="s">
        <v>1754</v>
      </c>
      <c r="B53" t="str">
        <f t="shared" si="0"/>
        <v>y</v>
      </c>
    </row>
    <row r="54" spans="1:2">
      <c r="A54" t="s">
        <v>1755</v>
      </c>
      <c r="B54" t="str">
        <f t="shared" si="0"/>
        <v>y</v>
      </c>
    </row>
    <row r="55" spans="1:2">
      <c r="A55" t="s">
        <v>1756</v>
      </c>
      <c r="B55" t="str">
        <f t="shared" si="0"/>
        <v>y</v>
      </c>
    </row>
    <row r="56" spans="1:2">
      <c r="A56" t="s">
        <v>2110</v>
      </c>
      <c r="B56" t="str">
        <f t="shared" si="0"/>
        <v>y</v>
      </c>
    </row>
    <row r="57" spans="1:2">
      <c r="A57" t="s">
        <v>1757</v>
      </c>
      <c r="B57" t="str">
        <f t="shared" si="0"/>
        <v>y</v>
      </c>
    </row>
    <row r="58" spans="1:2">
      <c r="A58" t="s">
        <v>1758</v>
      </c>
      <c r="B58" t="str">
        <f t="shared" si="0"/>
        <v>y</v>
      </c>
    </row>
    <row r="59" spans="1:2">
      <c r="A59" t="s">
        <v>1759</v>
      </c>
      <c r="B59" t="str">
        <f t="shared" si="0"/>
        <v>y</v>
      </c>
    </row>
    <row r="60" spans="1:2">
      <c r="A60" t="s">
        <v>1760</v>
      </c>
      <c r="B60" t="str">
        <f t="shared" si="0"/>
        <v>y</v>
      </c>
    </row>
    <row r="61" spans="1:2">
      <c r="A61" t="s">
        <v>2034</v>
      </c>
      <c r="B61" t="str">
        <f t="shared" si="0"/>
        <v>y</v>
      </c>
    </row>
    <row r="62" spans="1:2">
      <c r="A62" t="s">
        <v>1761</v>
      </c>
      <c r="B62" t="str">
        <f t="shared" si="0"/>
        <v>y</v>
      </c>
    </row>
    <row r="63" spans="1:2">
      <c r="A63" t="s">
        <v>1762</v>
      </c>
      <c r="B63" t="str">
        <f t="shared" si="0"/>
        <v>y</v>
      </c>
    </row>
    <row r="64" spans="1:2">
      <c r="A64" t="s">
        <v>1763</v>
      </c>
      <c r="B64" t="str">
        <f t="shared" si="0"/>
        <v>y</v>
      </c>
    </row>
    <row r="65" spans="1:2">
      <c r="A65" t="s">
        <v>1764</v>
      </c>
      <c r="B65" t="str">
        <f t="shared" si="0"/>
        <v>y</v>
      </c>
    </row>
    <row r="66" spans="1:2">
      <c r="A66" t="s">
        <v>1765</v>
      </c>
      <c r="B66" t="str">
        <f t="shared" ref="B66:B129" si="1">IF(A66&lt;&gt;"","y","")</f>
        <v>y</v>
      </c>
    </row>
    <row r="67" spans="1:2">
      <c r="A67" t="s">
        <v>1766</v>
      </c>
      <c r="B67" t="str">
        <f t="shared" si="1"/>
        <v>y</v>
      </c>
    </row>
    <row r="68" spans="1:2">
      <c r="A68" t="s">
        <v>1767</v>
      </c>
      <c r="B68" t="str">
        <f t="shared" si="1"/>
        <v>y</v>
      </c>
    </row>
    <row r="69" spans="1:2">
      <c r="A69" t="s">
        <v>1768</v>
      </c>
      <c r="B69" t="str">
        <f t="shared" si="1"/>
        <v>y</v>
      </c>
    </row>
    <row r="70" spans="1:2">
      <c r="A70" t="s">
        <v>1769</v>
      </c>
      <c r="B70" t="str">
        <f t="shared" si="1"/>
        <v>y</v>
      </c>
    </row>
    <row r="71" spans="1:2">
      <c r="A71" t="s">
        <v>1770</v>
      </c>
      <c r="B71" t="str">
        <f t="shared" si="1"/>
        <v>y</v>
      </c>
    </row>
    <row r="72" spans="1:2">
      <c r="A72" t="s">
        <v>1771</v>
      </c>
      <c r="B72" t="str">
        <f t="shared" si="1"/>
        <v>y</v>
      </c>
    </row>
    <row r="73" spans="1:2">
      <c r="A73" t="s">
        <v>1772</v>
      </c>
      <c r="B73" t="str">
        <f t="shared" si="1"/>
        <v>y</v>
      </c>
    </row>
    <row r="74" spans="1:2">
      <c r="A74" t="s">
        <v>1773</v>
      </c>
      <c r="B74" t="str">
        <f t="shared" si="1"/>
        <v>y</v>
      </c>
    </row>
    <row r="75" spans="1:2">
      <c r="A75" t="s">
        <v>1774</v>
      </c>
      <c r="B75" t="str">
        <f t="shared" si="1"/>
        <v>y</v>
      </c>
    </row>
    <row r="76" spans="1:2">
      <c r="A76" t="s">
        <v>2111</v>
      </c>
      <c r="B76" t="str">
        <f t="shared" si="1"/>
        <v>y</v>
      </c>
    </row>
    <row r="77" spans="1:2">
      <c r="A77" t="s">
        <v>1775</v>
      </c>
      <c r="B77" t="str">
        <f t="shared" si="1"/>
        <v>y</v>
      </c>
    </row>
    <row r="78" spans="1:2">
      <c r="A78" t="s">
        <v>1776</v>
      </c>
      <c r="B78" t="str">
        <f t="shared" si="1"/>
        <v>y</v>
      </c>
    </row>
    <row r="79" spans="1:2">
      <c r="A79" t="s">
        <v>1777</v>
      </c>
      <c r="B79" t="str">
        <f t="shared" si="1"/>
        <v>y</v>
      </c>
    </row>
    <row r="80" spans="1:2">
      <c r="A80" t="s">
        <v>1778</v>
      </c>
      <c r="B80" t="str">
        <f t="shared" si="1"/>
        <v>y</v>
      </c>
    </row>
    <row r="81" spans="1:2">
      <c r="A81" t="s">
        <v>1779</v>
      </c>
      <c r="B81" t="str">
        <f t="shared" si="1"/>
        <v>y</v>
      </c>
    </row>
    <row r="82" spans="1:2">
      <c r="A82" t="s">
        <v>1780</v>
      </c>
      <c r="B82" t="str">
        <f t="shared" si="1"/>
        <v>y</v>
      </c>
    </row>
    <row r="83" spans="1:2">
      <c r="A83" t="s">
        <v>2035</v>
      </c>
      <c r="B83" t="str">
        <f t="shared" si="1"/>
        <v>y</v>
      </c>
    </row>
    <row r="84" spans="1:2">
      <c r="A84" t="s">
        <v>1781</v>
      </c>
      <c r="B84" t="str">
        <f t="shared" si="1"/>
        <v>y</v>
      </c>
    </row>
    <row r="85" spans="1:2">
      <c r="A85" t="s">
        <v>1782</v>
      </c>
      <c r="B85" t="str">
        <f t="shared" si="1"/>
        <v>y</v>
      </c>
    </row>
    <row r="86" spans="1:2">
      <c r="A86" t="s">
        <v>1783</v>
      </c>
      <c r="B86" t="str">
        <f t="shared" si="1"/>
        <v>y</v>
      </c>
    </row>
    <row r="87" spans="1:2">
      <c r="A87" t="s">
        <v>1784</v>
      </c>
      <c r="B87" t="str">
        <f t="shared" si="1"/>
        <v>y</v>
      </c>
    </row>
    <row r="88" spans="1:2">
      <c r="A88" t="s">
        <v>1785</v>
      </c>
      <c r="B88" t="str">
        <f t="shared" si="1"/>
        <v>y</v>
      </c>
    </row>
    <row r="89" spans="1:2">
      <c r="A89" t="s">
        <v>1786</v>
      </c>
      <c r="B89" t="str">
        <f t="shared" si="1"/>
        <v>y</v>
      </c>
    </row>
    <row r="90" spans="1:2">
      <c r="A90" t="s">
        <v>2036</v>
      </c>
      <c r="B90" t="str">
        <f t="shared" si="1"/>
        <v>y</v>
      </c>
    </row>
    <row r="91" spans="1:2">
      <c r="A91" t="s">
        <v>1787</v>
      </c>
      <c r="B91" t="str">
        <f t="shared" si="1"/>
        <v>y</v>
      </c>
    </row>
    <row r="92" spans="1:2">
      <c r="A92" t="s">
        <v>1788</v>
      </c>
      <c r="B92" t="str">
        <f t="shared" si="1"/>
        <v>y</v>
      </c>
    </row>
    <row r="93" spans="1:2">
      <c r="A93" t="s">
        <v>2001</v>
      </c>
      <c r="B93" t="str">
        <f t="shared" si="1"/>
        <v>y</v>
      </c>
    </row>
    <row r="94" spans="1:2">
      <c r="A94" t="s">
        <v>1789</v>
      </c>
      <c r="B94" t="str">
        <f t="shared" si="1"/>
        <v>y</v>
      </c>
    </row>
    <row r="95" spans="1:2">
      <c r="A95" t="s">
        <v>1790</v>
      </c>
      <c r="B95" t="str">
        <f t="shared" si="1"/>
        <v>y</v>
      </c>
    </row>
    <row r="96" spans="1:2">
      <c r="A96" t="s">
        <v>2112</v>
      </c>
      <c r="B96" t="str">
        <f t="shared" si="1"/>
        <v>y</v>
      </c>
    </row>
    <row r="97" spans="1:2">
      <c r="A97" t="s">
        <v>1791</v>
      </c>
      <c r="B97" t="str">
        <f t="shared" si="1"/>
        <v>y</v>
      </c>
    </row>
    <row r="98" spans="1:2">
      <c r="A98" t="s">
        <v>1792</v>
      </c>
      <c r="B98" t="str">
        <f t="shared" si="1"/>
        <v>y</v>
      </c>
    </row>
    <row r="99" spans="1:2">
      <c r="A99" t="s">
        <v>2037</v>
      </c>
      <c r="B99" t="str">
        <f t="shared" si="1"/>
        <v>y</v>
      </c>
    </row>
    <row r="100" spans="1:2">
      <c r="A100" t="s">
        <v>1941</v>
      </c>
      <c r="B100" t="str">
        <f t="shared" si="1"/>
        <v>y</v>
      </c>
    </row>
    <row r="101" spans="1:2">
      <c r="A101" t="s">
        <v>1793</v>
      </c>
      <c r="B101" t="str">
        <f t="shared" si="1"/>
        <v>y</v>
      </c>
    </row>
    <row r="102" spans="1:2">
      <c r="A102" t="s">
        <v>1794</v>
      </c>
      <c r="B102" t="str">
        <f t="shared" si="1"/>
        <v>y</v>
      </c>
    </row>
    <row r="103" spans="1:2">
      <c r="A103" t="s">
        <v>1795</v>
      </c>
      <c r="B103" t="str">
        <f t="shared" si="1"/>
        <v>y</v>
      </c>
    </row>
    <row r="104" spans="1:2">
      <c r="A104" t="s">
        <v>1796</v>
      </c>
      <c r="B104" t="str">
        <f t="shared" si="1"/>
        <v>y</v>
      </c>
    </row>
    <row r="105" spans="1:2">
      <c r="A105" t="s">
        <v>1797</v>
      </c>
      <c r="B105" t="str">
        <f t="shared" si="1"/>
        <v>y</v>
      </c>
    </row>
    <row r="106" spans="1:2">
      <c r="A106" t="s">
        <v>1798</v>
      </c>
      <c r="B106" t="str">
        <f t="shared" si="1"/>
        <v>y</v>
      </c>
    </row>
    <row r="107" spans="1:2">
      <c r="A107" t="s">
        <v>1799</v>
      </c>
      <c r="B107" t="str">
        <f t="shared" si="1"/>
        <v>y</v>
      </c>
    </row>
    <row r="108" spans="1:2">
      <c r="A108" t="s">
        <v>1800</v>
      </c>
      <c r="B108" t="str">
        <f t="shared" si="1"/>
        <v>y</v>
      </c>
    </row>
    <row r="109" spans="1:2">
      <c r="A109" t="s">
        <v>1801</v>
      </c>
      <c r="B109" t="str">
        <f t="shared" si="1"/>
        <v>y</v>
      </c>
    </row>
    <row r="110" spans="1:2">
      <c r="A110" t="s">
        <v>1802</v>
      </c>
      <c r="B110" t="str">
        <f t="shared" si="1"/>
        <v>y</v>
      </c>
    </row>
    <row r="111" spans="1:2">
      <c r="A111" t="s">
        <v>1803</v>
      </c>
      <c r="B111" t="str">
        <f t="shared" si="1"/>
        <v>y</v>
      </c>
    </row>
    <row r="112" spans="1:2">
      <c r="A112" t="s">
        <v>1804</v>
      </c>
      <c r="B112" t="str">
        <f t="shared" si="1"/>
        <v>y</v>
      </c>
    </row>
    <row r="113" spans="1:2">
      <c r="A113" t="s">
        <v>1805</v>
      </c>
      <c r="B113" t="str">
        <f t="shared" si="1"/>
        <v>y</v>
      </c>
    </row>
    <row r="114" spans="1:2">
      <c r="A114" t="s">
        <v>1806</v>
      </c>
      <c r="B114" t="str">
        <f t="shared" si="1"/>
        <v>y</v>
      </c>
    </row>
    <row r="115" spans="1:2">
      <c r="A115" t="s">
        <v>1807</v>
      </c>
      <c r="B115" t="str">
        <f t="shared" si="1"/>
        <v>y</v>
      </c>
    </row>
    <row r="116" spans="1:2">
      <c r="A116" t="s">
        <v>1942</v>
      </c>
      <c r="B116" t="str">
        <f t="shared" si="1"/>
        <v>y</v>
      </c>
    </row>
    <row r="117" spans="1:2">
      <c r="A117" t="s">
        <v>1808</v>
      </c>
      <c r="B117" t="str">
        <f t="shared" si="1"/>
        <v>y</v>
      </c>
    </row>
    <row r="118" spans="1:2">
      <c r="A118" t="s">
        <v>1809</v>
      </c>
      <c r="B118" t="str">
        <f t="shared" si="1"/>
        <v>y</v>
      </c>
    </row>
    <row r="119" spans="1:2">
      <c r="A119" t="s">
        <v>1810</v>
      </c>
      <c r="B119" t="str">
        <f t="shared" si="1"/>
        <v>y</v>
      </c>
    </row>
    <row r="120" spans="1:2">
      <c r="A120" t="s">
        <v>1811</v>
      </c>
      <c r="B120" t="str">
        <f t="shared" si="1"/>
        <v>y</v>
      </c>
    </row>
    <row r="121" spans="1:2">
      <c r="A121" t="s">
        <v>1812</v>
      </c>
      <c r="B121" t="str">
        <f t="shared" si="1"/>
        <v>y</v>
      </c>
    </row>
    <row r="122" spans="1:2">
      <c r="A122" t="s">
        <v>1813</v>
      </c>
      <c r="B122" t="str">
        <f t="shared" si="1"/>
        <v>y</v>
      </c>
    </row>
    <row r="123" spans="1:2">
      <c r="A123" t="s">
        <v>1814</v>
      </c>
      <c r="B123" t="str">
        <f t="shared" si="1"/>
        <v>y</v>
      </c>
    </row>
    <row r="124" spans="1:2">
      <c r="A124" t="s">
        <v>1815</v>
      </c>
      <c r="B124" t="str">
        <f t="shared" si="1"/>
        <v>y</v>
      </c>
    </row>
    <row r="125" spans="1:2">
      <c r="A125" t="s">
        <v>2002</v>
      </c>
      <c r="B125" t="str">
        <f t="shared" si="1"/>
        <v>y</v>
      </c>
    </row>
    <row r="126" spans="1:2">
      <c r="A126" t="s">
        <v>1943</v>
      </c>
      <c r="B126" t="str">
        <f t="shared" si="1"/>
        <v>y</v>
      </c>
    </row>
    <row r="127" spans="1:2">
      <c r="A127" t="s">
        <v>1816</v>
      </c>
      <c r="B127" t="str">
        <f t="shared" si="1"/>
        <v>y</v>
      </c>
    </row>
    <row r="128" spans="1:2">
      <c r="A128" t="s">
        <v>1817</v>
      </c>
      <c r="B128" t="str">
        <f t="shared" si="1"/>
        <v>y</v>
      </c>
    </row>
    <row r="129" spans="1:2">
      <c r="A129" t="s">
        <v>1818</v>
      </c>
      <c r="B129" t="str">
        <f t="shared" si="1"/>
        <v>y</v>
      </c>
    </row>
    <row r="130" spans="1:2">
      <c r="A130" t="s">
        <v>1819</v>
      </c>
      <c r="B130" t="str">
        <f t="shared" ref="B130:B193" si="2">IF(A130&lt;&gt;"","y","")</f>
        <v>y</v>
      </c>
    </row>
    <row r="131" spans="1:2">
      <c r="A131" t="s">
        <v>1820</v>
      </c>
      <c r="B131" t="str">
        <f t="shared" si="2"/>
        <v>y</v>
      </c>
    </row>
    <row r="132" spans="1:2">
      <c r="A132" t="s">
        <v>2113</v>
      </c>
      <c r="B132" t="str">
        <f t="shared" si="2"/>
        <v>y</v>
      </c>
    </row>
    <row r="133" spans="1:2">
      <c r="A133" t="s">
        <v>1821</v>
      </c>
      <c r="B133" t="str">
        <f t="shared" si="2"/>
        <v>y</v>
      </c>
    </row>
    <row r="134" spans="1:2">
      <c r="A134" t="s">
        <v>1822</v>
      </c>
      <c r="B134" t="str">
        <f t="shared" si="2"/>
        <v>y</v>
      </c>
    </row>
    <row r="135" spans="1:2">
      <c r="A135" t="s">
        <v>1823</v>
      </c>
      <c r="B135" t="str">
        <f t="shared" si="2"/>
        <v>y</v>
      </c>
    </row>
    <row r="136" spans="1:2">
      <c r="A136" t="s">
        <v>1824</v>
      </c>
      <c r="B136" t="str">
        <f t="shared" si="2"/>
        <v>y</v>
      </c>
    </row>
    <row r="137" spans="1:2">
      <c r="A137" t="s">
        <v>1825</v>
      </c>
      <c r="B137" t="str">
        <f t="shared" si="2"/>
        <v>y</v>
      </c>
    </row>
    <row r="138" spans="1:2">
      <c r="A138" t="s">
        <v>1826</v>
      </c>
      <c r="B138" t="str">
        <f t="shared" si="2"/>
        <v>y</v>
      </c>
    </row>
    <row r="139" spans="1:2">
      <c r="A139" t="s">
        <v>1827</v>
      </c>
      <c r="B139" t="str">
        <f t="shared" si="2"/>
        <v>y</v>
      </c>
    </row>
    <row r="140" spans="1:2">
      <c r="A140" t="s">
        <v>1828</v>
      </c>
      <c r="B140" t="str">
        <f t="shared" si="2"/>
        <v>y</v>
      </c>
    </row>
    <row r="141" spans="1:2">
      <c r="A141" t="s">
        <v>2114</v>
      </c>
      <c r="B141" t="str">
        <f t="shared" si="2"/>
        <v>y</v>
      </c>
    </row>
    <row r="142" spans="1:2">
      <c r="A142" t="s">
        <v>1829</v>
      </c>
      <c r="B142" t="str">
        <f t="shared" si="2"/>
        <v>y</v>
      </c>
    </row>
    <row r="143" spans="1:2">
      <c r="A143" t="s">
        <v>2003</v>
      </c>
      <c r="B143" t="str">
        <f t="shared" si="2"/>
        <v>y</v>
      </c>
    </row>
    <row r="144" spans="1:2">
      <c r="A144" t="s">
        <v>1830</v>
      </c>
      <c r="B144" t="str">
        <f t="shared" si="2"/>
        <v>y</v>
      </c>
    </row>
    <row r="145" spans="1:2">
      <c r="A145" t="s">
        <v>1831</v>
      </c>
      <c r="B145" t="str">
        <f t="shared" si="2"/>
        <v>y</v>
      </c>
    </row>
    <row r="146" spans="1:2">
      <c r="A146" t="s">
        <v>1832</v>
      </c>
      <c r="B146" t="str">
        <f t="shared" si="2"/>
        <v>y</v>
      </c>
    </row>
    <row r="147" spans="1:2">
      <c r="A147" t="s">
        <v>1833</v>
      </c>
      <c r="B147" t="str">
        <f t="shared" si="2"/>
        <v>y</v>
      </c>
    </row>
    <row r="148" spans="1:2">
      <c r="A148" t="s">
        <v>1834</v>
      </c>
      <c r="B148" t="str">
        <f t="shared" si="2"/>
        <v>y</v>
      </c>
    </row>
    <row r="149" spans="1:2">
      <c r="A149" t="s">
        <v>1835</v>
      </c>
      <c r="B149" t="str">
        <f t="shared" si="2"/>
        <v>y</v>
      </c>
    </row>
    <row r="150" spans="1:2">
      <c r="A150" t="s">
        <v>1836</v>
      </c>
      <c r="B150" t="str">
        <f t="shared" si="2"/>
        <v>y</v>
      </c>
    </row>
    <row r="151" spans="1:2">
      <c r="A151" t="s">
        <v>1837</v>
      </c>
      <c r="B151" t="str">
        <f t="shared" si="2"/>
        <v>y</v>
      </c>
    </row>
    <row r="152" spans="1:2">
      <c r="A152" t="s">
        <v>1838</v>
      </c>
      <c r="B152" t="str">
        <f t="shared" si="2"/>
        <v>y</v>
      </c>
    </row>
    <row r="153" spans="1:2">
      <c r="A153" t="s">
        <v>1839</v>
      </c>
      <c r="B153" t="str">
        <f t="shared" si="2"/>
        <v>y</v>
      </c>
    </row>
    <row r="154" spans="1:2">
      <c r="A154" t="s">
        <v>1840</v>
      </c>
      <c r="B154" t="str">
        <f t="shared" si="2"/>
        <v>y</v>
      </c>
    </row>
    <row r="155" spans="1:2">
      <c r="A155" t="s">
        <v>1841</v>
      </c>
      <c r="B155" t="str">
        <f t="shared" si="2"/>
        <v>y</v>
      </c>
    </row>
    <row r="156" spans="1:2">
      <c r="A156" t="s">
        <v>2004</v>
      </c>
      <c r="B156" t="str">
        <f t="shared" si="2"/>
        <v>y</v>
      </c>
    </row>
    <row r="157" spans="1:2">
      <c r="A157" t="s">
        <v>1842</v>
      </c>
      <c r="B157" t="str">
        <f t="shared" si="2"/>
        <v>y</v>
      </c>
    </row>
    <row r="158" spans="1:2">
      <c r="A158" t="s">
        <v>1843</v>
      </c>
      <c r="B158" t="str">
        <f t="shared" si="2"/>
        <v>y</v>
      </c>
    </row>
    <row r="159" spans="1:2">
      <c r="A159" t="s">
        <v>2038</v>
      </c>
      <c r="B159" t="str">
        <f t="shared" si="2"/>
        <v>y</v>
      </c>
    </row>
    <row r="160" spans="1:2">
      <c r="A160" t="s">
        <v>1844</v>
      </c>
      <c r="B160" t="str">
        <f t="shared" si="2"/>
        <v>y</v>
      </c>
    </row>
    <row r="161" spans="1:2">
      <c r="A161" t="s">
        <v>1845</v>
      </c>
      <c r="B161" t="str">
        <f t="shared" si="2"/>
        <v>y</v>
      </c>
    </row>
    <row r="162" spans="1:2">
      <c r="A162" t="s">
        <v>1846</v>
      </c>
      <c r="B162" t="str">
        <f t="shared" si="2"/>
        <v>y</v>
      </c>
    </row>
    <row r="163" spans="1:2">
      <c r="A163" t="s">
        <v>1847</v>
      </c>
      <c r="B163" t="str">
        <f t="shared" si="2"/>
        <v>y</v>
      </c>
    </row>
    <row r="164" spans="1:2">
      <c r="A164" t="s">
        <v>1848</v>
      </c>
      <c r="B164" t="str">
        <f t="shared" si="2"/>
        <v>y</v>
      </c>
    </row>
    <row r="165" spans="1:2">
      <c r="A165" t="s">
        <v>1849</v>
      </c>
      <c r="B165" t="str">
        <f t="shared" si="2"/>
        <v>y</v>
      </c>
    </row>
    <row r="166" spans="1:2">
      <c r="A166" t="s">
        <v>1850</v>
      </c>
      <c r="B166" t="str">
        <f t="shared" si="2"/>
        <v>y</v>
      </c>
    </row>
    <row r="167" spans="1:2">
      <c r="A167" t="s">
        <v>1851</v>
      </c>
      <c r="B167" t="str">
        <f t="shared" si="2"/>
        <v>y</v>
      </c>
    </row>
    <row r="168" spans="1:2">
      <c r="A168" t="s">
        <v>1852</v>
      </c>
      <c r="B168" t="str">
        <f t="shared" si="2"/>
        <v>y</v>
      </c>
    </row>
    <row r="169" spans="1:2">
      <c r="A169" t="s">
        <v>1853</v>
      </c>
      <c r="B169" t="str">
        <f t="shared" si="2"/>
        <v>y</v>
      </c>
    </row>
    <row r="170" spans="1:2">
      <c r="A170" t="s">
        <v>1854</v>
      </c>
      <c r="B170" t="str">
        <f t="shared" si="2"/>
        <v>y</v>
      </c>
    </row>
    <row r="171" spans="1:2">
      <c r="A171" t="s">
        <v>1944</v>
      </c>
      <c r="B171" t="str">
        <f t="shared" si="2"/>
        <v>y</v>
      </c>
    </row>
    <row r="172" spans="1:2">
      <c r="A172" t="s">
        <v>1855</v>
      </c>
      <c r="B172" t="str">
        <f t="shared" si="2"/>
        <v>y</v>
      </c>
    </row>
    <row r="173" spans="1:2">
      <c r="A173" t="s">
        <v>1856</v>
      </c>
      <c r="B173" t="str">
        <f t="shared" si="2"/>
        <v>y</v>
      </c>
    </row>
    <row r="174" spans="1:2">
      <c r="A174" t="s">
        <v>1857</v>
      </c>
      <c r="B174" t="str">
        <f t="shared" si="2"/>
        <v>y</v>
      </c>
    </row>
    <row r="175" spans="1:2">
      <c r="A175" t="s">
        <v>1858</v>
      </c>
      <c r="B175" t="str">
        <f t="shared" si="2"/>
        <v>y</v>
      </c>
    </row>
    <row r="176" spans="1:2">
      <c r="A176" t="s">
        <v>1859</v>
      </c>
      <c r="B176" t="str">
        <f t="shared" si="2"/>
        <v>y</v>
      </c>
    </row>
    <row r="177" spans="1:2">
      <c r="A177" t="s">
        <v>1860</v>
      </c>
      <c r="B177" t="str">
        <f t="shared" si="2"/>
        <v>y</v>
      </c>
    </row>
    <row r="178" spans="1:2">
      <c r="A178" t="s">
        <v>1861</v>
      </c>
      <c r="B178" t="str">
        <f t="shared" si="2"/>
        <v>y</v>
      </c>
    </row>
    <row r="179" spans="1:2">
      <c r="A179" t="s">
        <v>1862</v>
      </c>
      <c r="B179" t="str">
        <f t="shared" si="2"/>
        <v>y</v>
      </c>
    </row>
    <row r="180" spans="1:2">
      <c r="A180" t="s">
        <v>1863</v>
      </c>
      <c r="B180" t="str">
        <f t="shared" si="2"/>
        <v>y</v>
      </c>
    </row>
    <row r="181" spans="1:2">
      <c r="A181" t="s">
        <v>1864</v>
      </c>
      <c r="B181" t="str">
        <f t="shared" si="2"/>
        <v>y</v>
      </c>
    </row>
    <row r="182" spans="1:2">
      <c r="A182" t="s">
        <v>1865</v>
      </c>
      <c r="B182" t="str">
        <f t="shared" si="2"/>
        <v>y</v>
      </c>
    </row>
    <row r="183" spans="1:2">
      <c r="A183" t="s">
        <v>1866</v>
      </c>
      <c r="B183" t="str">
        <f t="shared" si="2"/>
        <v>y</v>
      </c>
    </row>
    <row r="184" spans="1:2">
      <c r="A184" t="s">
        <v>1867</v>
      </c>
      <c r="B184" t="str">
        <f t="shared" si="2"/>
        <v>y</v>
      </c>
    </row>
    <row r="185" spans="1:2">
      <c r="A185" t="s">
        <v>1868</v>
      </c>
      <c r="B185" t="str">
        <f t="shared" si="2"/>
        <v>y</v>
      </c>
    </row>
    <row r="186" spans="1:2">
      <c r="A186" t="s">
        <v>1869</v>
      </c>
      <c r="B186" t="str">
        <f t="shared" si="2"/>
        <v>y</v>
      </c>
    </row>
    <row r="187" spans="1:2">
      <c r="A187" t="s">
        <v>1870</v>
      </c>
      <c r="B187" t="str">
        <f t="shared" si="2"/>
        <v>y</v>
      </c>
    </row>
    <row r="188" spans="1:2">
      <c r="A188" t="s">
        <v>1871</v>
      </c>
      <c r="B188" t="str">
        <f t="shared" si="2"/>
        <v>y</v>
      </c>
    </row>
    <row r="189" spans="1:2">
      <c r="A189" t="s">
        <v>1872</v>
      </c>
      <c r="B189" t="str">
        <f t="shared" si="2"/>
        <v>y</v>
      </c>
    </row>
    <row r="190" spans="1:2">
      <c r="A190" t="s">
        <v>1873</v>
      </c>
      <c r="B190" t="str">
        <f t="shared" si="2"/>
        <v>y</v>
      </c>
    </row>
    <row r="191" spans="1:2">
      <c r="A191" t="s">
        <v>1874</v>
      </c>
      <c r="B191" t="str">
        <f t="shared" si="2"/>
        <v>y</v>
      </c>
    </row>
    <row r="192" spans="1:2">
      <c r="A192" t="s">
        <v>1875</v>
      </c>
      <c r="B192" t="str">
        <f t="shared" si="2"/>
        <v>y</v>
      </c>
    </row>
    <row r="193" spans="1:2">
      <c r="A193" t="s">
        <v>1876</v>
      </c>
      <c r="B193" t="str">
        <f t="shared" si="2"/>
        <v>y</v>
      </c>
    </row>
    <row r="194" spans="1:2">
      <c r="A194" t="s">
        <v>1877</v>
      </c>
      <c r="B194" t="str">
        <f t="shared" ref="B194:B257" si="3">IF(A194&lt;&gt;"","y","")</f>
        <v>y</v>
      </c>
    </row>
    <row r="195" spans="1:2">
      <c r="A195" t="s">
        <v>1878</v>
      </c>
      <c r="B195" t="str">
        <f t="shared" si="3"/>
        <v>y</v>
      </c>
    </row>
    <row r="196" spans="1:2">
      <c r="A196" t="s">
        <v>1879</v>
      </c>
      <c r="B196" t="str">
        <f t="shared" si="3"/>
        <v>y</v>
      </c>
    </row>
    <row r="197" spans="1:2">
      <c r="A197" t="s">
        <v>2115</v>
      </c>
      <c r="B197" t="str">
        <f t="shared" si="3"/>
        <v>y</v>
      </c>
    </row>
    <row r="198" spans="1:2">
      <c r="A198" t="s">
        <v>1880</v>
      </c>
      <c r="B198" t="str">
        <f t="shared" si="3"/>
        <v>y</v>
      </c>
    </row>
    <row r="199" spans="1:2">
      <c r="A199" t="s">
        <v>1881</v>
      </c>
      <c r="B199" t="str">
        <f t="shared" si="3"/>
        <v>y</v>
      </c>
    </row>
    <row r="200" spans="1:2">
      <c r="A200" t="s">
        <v>1882</v>
      </c>
      <c r="B200" t="str">
        <f t="shared" si="3"/>
        <v>y</v>
      </c>
    </row>
    <row r="201" spans="1:2">
      <c r="A201" t="s">
        <v>1883</v>
      </c>
      <c r="B201" t="str">
        <f t="shared" si="3"/>
        <v>y</v>
      </c>
    </row>
    <row r="202" spans="1:2">
      <c r="A202" t="s">
        <v>1884</v>
      </c>
      <c r="B202" t="str">
        <f t="shared" si="3"/>
        <v>y</v>
      </c>
    </row>
    <row r="203" spans="1:2">
      <c r="A203" t="s">
        <v>1885</v>
      </c>
      <c r="B203" t="str">
        <f t="shared" si="3"/>
        <v>y</v>
      </c>
    </row>
    <row r="204" spans="1:2">
      <c r="A204" t="s">
        <v>1886</v>
      </c>
      <c r="B204" t="str">
        <f t="shared" si="3"/>
        <v>y</v>
      </c>
    </row>
    <row r="205" spans="1:2">
      <c r="A205" t="s">
        <v>2116</v>
      </c>
      <c r="B205" t="str">
        <f t="shared" si="3"/>
        <v>y</v>
      </c>
    </row>
    <row r="206" spans="1:2">
      <c r="A206" t="s">
        <v>2039</v>
      </c>
      <c r="B206" t="str">
        <f t="shared" si="3"/>
        <v>y</v>
      </c>
    </row>
    <row r="207" spans="1:2">
      <c r="A207" t="s">
        <v>2040</v>
      </c>
      <c r="B207" t="str">
        <f t="shared" si="3"/>
        <v>y</v>
      </c>
    </row>
    <row r="208" spans="1:2">
      <c r="A208" t="s">
        <v>2041</v>
      </c>
      <c r="B208" t="str">
        <f t="shared" si="3"/>
        <v>y</v>
      </c>
    </row>
    <row r="209" spans="1:2">
      <c r="A209" t="s">
        <v>2042</v>
      </c>
      <c r="B209" t="str">
        <f t="shared" si="3"/>
        <v>y</v>
      </c>
    </row>
    <row r="210" spans="1:2">
      <c r="A210" t="s">
        <v>2043</v>
      </c>
      <c r="B210" t="str">
        <f t="shared" si="3"/>
        <v>y</v>
      </c>
    </row>
    <row r="211" spans="1:2">
      <c r="A211" t="s">
        <v>1945</v>
      </c>
      <c r="B211" t="str">
        <f t="shared" si="3"/>
        <v>y</v>
      </c>
    </row>
    <row r="212" spans="1:2">
      <c r="A212" t="s">
        <v>1887</v>
      </c>
      <c r="B212" t="str">
        <f t="shared" si="3"/>
        <v>y</v>
      </c>
    </row>
    <row r="213" spans="1:2">
      <c r="A213" t="s">
        <v>2005</v>
      </c>
      <c r="B213" t="str">
        <f t="shared" si="3"/>
        <v>y</v>
      </c>
    </row>
    <row r="214" spans="1:2">
      <c r="A214" t="s">
        <v>2006</v>
      </c>
      <c r="B214" t="str">
        <f t="shared" si="3"/>
        <v>y</v>
      </c>
    </row>
    <row r="215" spans="1:2">
      <c r="A215" t="s">
        <v>1888</v>
      </c>
      <c r="B215" t="str">
        <f t="shared" si="3"/>
        <v>y</v>
      </c>
    </row>
    <row r="216" spans="1:2">
      <c r="A216" t="s">
        <v>1889</v>
      </c>
      <c r="B216" t="str">
        <f t="shared" si="3"/>
        <v>y</v>
      </c>
    </row>
    <row r="217" spans="1:2">
      <c r="A217" t="s">
        <v>1890</v>
      </c>
      <c r="B217" t="str">
        <f t="shared" si="3"/>
        <v>y</v>
      </c>
    </row>
    <row r="218" spans="1:2">
      <c r="A218" t="s">
        <v>2007</v>
      </c>
      <c r="B218" t="str">
        <f t="shared" si="3"/>
        <v>y</v>
      </c>
    </row>
    <row r="219" spans="1:2">
      <c r="A219" t="s">
        <v>2008</v>
      </c>
      <c r="B219" t="str">
        <f t="shared" si="3"/>
        <v>y</v>
      </c>
    </row>
    <row r="220" spans="1:2">
      <c r="A220" t="s">
        <v>1891</v>
      </c>
      <c r="B220" t="str">
        <f t="shared" si="3"/>
        <v>y</v>
      </c>
    </row>
    <row r="221" spans="1:2">
      <c r="A221" t="s">
        <v>1892</v>
      </c>
      <c r="B221" t="str">
        <f t="shared" si="3"/>
        <v>y</v>
      </c>
    </row>
    <row r="222" spans="1:2">
      <c r="A222" t="s">
        <v>1893</v>
      </c>
      <c r="B222" t="str">
        <f t="shared" si="3"/>
        <v>y</v>
      </c>
    </row>
    <row r="223" spans="1:2">
      <c r="A223" t="s">
        <v>1918</v>
      </c>
      <c r="B223" t="str">
        <f t="shared" si="3"/>
        <v>y</v>
      </c>
    </row>
    <row r="224" spans="1:2">
      <c r="A224" t="s">
        <v>1894</v>
      </c>
      <c r="B224" t="str">
        <f t="shared" si="3"/>
        <v>y</v>
      </c>
    </row>
    <row r="225" spans="1:2">
      <c r="A225" t="s">
        <v>1919</v>
      </c>
      <c r="B225" t="str">
        <f t="shared" si="3"/>
        <v>y</v>
      </c>
    </row>
    <row r="226" spans="1:2">
      <c r="A226" t="s">
        <v>2044</v>
      </c>
      <c r="B226" t="str">
        <f t="shared" si="3"/>
        <v>y</v>
      </c>
    </row>
    <row r="227" spans="1:2">
      <c r="A227" t="s">
        <v>1895</v>
      </c>
      <c r="B227" t="str">
        <f t="shared" si="3"/>
        <v>y</v>
      </c>
    </row>
    <row r="228" spans="1:2">
      <c r="A228" t="s">
        <v>1896</v>
      </c>
      <c r="B228" t="str">
        <f t="shared" si="3"/>
        <v>y</v>
      </c>
    </row>
    <row r="229" spans="1:2">
      <c r="A229" t="s">
        <v>1897</v>
      </c>
      <c r="B229" t="str">
        <f t="shared" si="3"/>
        <v>y</v>
      </c>
    </row>
    <row r="230" spans="1:2">
      <c r="A230" t="s">
        <v>1898</v>
      </c>
      <c r="B230" t="str">
        <f t="shared" si="3"/>
        <v>y</v>
      </c>
    </row>
    <row r="231" spans="1:2">
      <c r="A231" t="s">
        <v>2045</v>
      </c>
      <c r="B231" t="str">
        <f t="shared" si="3"/>
        <v>y</v>
      </c>
    </row>
    <row r="232" spans="1:2">
      <c r="A232" t="s">
        <v>2046</v>
      </c>
      <c r="B232" t="str">
        <f t="shared" si="3"/>
        <v>y</v>
      </c>
    </row>
    <row r="233" spans="1:2">
      <c r="A233" t="s">
        <v>1899</v>
      </c>
      <c r="B233" t="str">
        <f t="shared" si="3"/>
        <v>y</v>
      </c>
    </row>
    <row r="234" spans="1:2">
      <c r="A234" t="s">
        <v>1900</v>
      </c>
      <c r="B234" t="str">
        <f t="shared" si="3"/>
        <v>y</v>
      </c>
    </row>
    <row r="235" spans="1:2">
      <c r="A235" t="s">
        <v>1901</v>
      </c>
      <c r="B235" t="str">
        <f t="shared" si="3"/>
        <v>y</v>
      </c>
    </row>
    <row r="236" spans="1:2">
      <c r="A236" t="s">
        <v>1902</v>
      </c>
      <c r="B236" t="str">
        <f t="shared" si="3"/>
        <v>y</v>
      </c>
    </row>
    <row r="237" spans="1:2">
      <c r="A237" t="s">
        <v>1903</v>
      </c>
      <c r="B237" t="str">
        <f t="shared" si="3"/>
        <v>y</v>
      </c>
    </row>
    <row r="238" spans="1:2">
      <c r="A238" t="s">
        <v>2080</v>
      </c>
      <c r="B238" t="str">
        <f t="shared" si="3"/>
        <v>y</v>
      </c>
    </row>
    <row r="239" spans="1:2">
      <c r="A239" t="s">
        <v>1904</v>
      </c>
      <c r="B239" t="str">
        <f t="shared" si="3"/>
        <v>y</v>
      </c>
    </row>
    <row r="240" spans="1:2">
      <c r="A240" t="s">
        <v>1905</v>
      </c>
      <c r="B240" t="str">
        <f t="shared" si="3"/>
        <v>y</v>
      </c>
    </row>
    <row r="241" spans="1:2">
      <c r="A241" t="s">
        <v>1906</v>
      </c>
      <c r="B241" t="str">
        <f t="shared" si="3"/>
        <v>y</v>
      </c>
    </row>
    <row r="242" spans="1:2">
      <c r="A242" t="s">
        <v>1907</v>
      </c>
      <c r="B242" t="str">
        <f t="shared" si="3"/>
        <v>y</v>
      </c>
    </row>
    <row r="243" spans="1:2">
      <c r="A243" t="s">
        <v>1920</v>
      </c>
      <c r="B243" t="str">
        <f t="shared" si="3"/>
        <v>y</v>
      </c>
    </row>
    <row r="244" spans="1:2">
      <c r="A244" t="s">
        <v>1908</v>
      </c>
      <c r="B244" t="str">
        <f t="shared" si="3"/>
        <v>y</v>
      </c>
    </row>
    <row r="245" spans="1:2">
      <c r="A245" t="s">
        <v>1909</v>
      </c>
      <c r="B245" t="str">
        <f t="shared" si="3"/>
        <v>y</v>
      </c>
    </row>
    <row r="246" spans="1:2">
      <c r="A246" t="s">
        <v>1910</v>
      </c>
      <c r="B246" t="str">
        <f t="shared" si="3"/>
        <v>y</v>
      </c>
    </row>
    <row r="247" spans="1:2">
      <c r="A247" t="s">
        <v>2047</v>
      </c>
      <c r="B247" t="str">
        <f t="shared" si="3"/>
        <v>y</v>
      </c>
    </row>
    <row r="248" spans="1:2">
      <c r="A248" t="s">
        <v>1911</v>
      </c>
      <c r="B248" t="str">
        <f t="shared" si="3"/>
        <v>y</v>
      </c>
    </row>
    <row r="249" spans="1:2">
      <c r="B249" t="str">
        <f t="shared" si="3"/>
        <v/>
      </c>
    </row>
    <row r="250" spans="1:2">
      <c r="B250" t="str">
        <f t="shared" si="3"/>
        <v/>
      </c>
    </row>
    <row r="251" spans="1:2">
      <c r="B251" t="str">
        <f t="shared" si="3"/>
        <v/>
      </c>
    </row>
    <row r="252" spans="1:2">
      <c r="B252" t="str">
        <f t="shared" si="3"/>
        <v/>
      </c>
    </row>
    <row r="253" spans="1:2">
      <c r="B253" t="str">
        <f t="shared" si="3"/>
        <v/>
      </c>
    </row>
    <row r="254" spans="1:2">
      <c r="B254" t="str">
        <f t="shared" si="3"/>
        <v/>
      </c>
    </row>
    <row r="255" spans="1:2">
      <c r="B255" t="str">
        <f t="shared" si="3"/>
        <v/>
      </c>
    </row>
    <row r="256" spans="1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F13" sqref="F13"/>
    </sheetView>
  </sheetViews>
  <sheetFormatPr defaultRowHeight="15"/>
  <sheetData>
    <row r="1" spans="1:10">
      <c r="A1" t="s">
        <v>1940</v>
      </c>
      <c r="B1" t="s">
        <v>1938</v>
      </c>
      <c r="C1" t="s">
        <v>1939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26">_xlfn._xlws.FILTER(_xlfn.NUMBERVALUE('Standard report'!B5:B526),(_xlfn.XLOOKUP(_xlfn.NUMBERVALUE('Standard report'!B5:B526),Table1[ID],Table1[ID],"n",0)="n"))</f>
        <v>418</v>
      </c>
      <c r="C2" cm="1">
        <f t="array" ref="C2:C607">_xlfn._xlws.SORT(_xlfn._xlws.FILTER(_xlfn.XLOOKUP(Filelist!A1:A800,Errors!J1:J910,Errors!I1:I910,""),_xlfn.XLOOKUP(_xlfn.XLOOKUP(Filelist!A1:A800,Errors!J1:J910,Errors!I1:I910,""),Table1[ID],Table1[ID],"n")="n"))</f>
        <v>142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418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58</v>
      </c>
      <c r="B4">
        <v>142</v>
      </c>
      <c r="C4">
        <v>425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58</v>
      </c>
      <c r="B6">
        <v>142</v>
      </c>
      <c r="C6">
        <v>895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C327" t="str">
        <v/>
      </c>
      <c r="I327">
        <v>416</v>
      </c>
      <c r="J327" t="str">
        <v>416.jpg</v>
      </c>
    </row>
    <row r="328" spans="2:10">
      <c r="C328" t="str">
        <v/>
      </c>
      <c r="I328">
        <v>417</v>
      </c>
      <c r="J328" t="str">
        <v>417.jpg</v>
      </c>
    </row>
    <row r="329" spans="2:10">
      <c r="C329" t="str">
        <v/>
      </c>
      <c r="I329">
        <v>418</v>
      </c>
      <c r="J329" t="str">
        <v>418.jpg</v>
      </c>
    </row>
    <row r="330" spans="2:10"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I608">
        <v>697</v>
      </c>
      <c r="J608" t="str">
        <v>697.jpg</v>
      </c>
    </row>
    <row r="609" spans="9:10">
      <c r="I609">
        <v>698</v>
      </c>
      <c r="J609" t="str">
        <v>698.jpg</v>
      </c>
    </row>
    <row r="610" spans="9:10">
      <c r="I610">
        <v>699</v>
      </c>
      <c r="J610" t="str">
        <v>699.jpg</v>
      </c>
    </row>
    <row r="611" spans="9:10">
      <c r="I611">
        <v>700</v>
      </c>
      <c r="J611" t="str">
        <v>700.jpg</v>
      </c>
    </row>
    <row r="612" spans="9:10">
      <c r="I612">
        <v>701</v>
      </c>
      <c r="J612" t="str">
        <v>701.jpg</v>
      </c>
    </row>
    <row r="613" spans="9:10">
      <c r="I613">
        <v>702</v>
      </c>
      <c r="J613" t="str">
        <v>702.jpg</v>
      </c>
    </row>
    <row r="614" spans="9:10">
      <c r="I614">
        <v>703</v>
      </c>
      <c r="J614" t="str">
        <v>703.jpg</v>
      </c>
    </row>
    <row r="615" spans="9:10">
      <c r="I615">
        <v>704</v>
      </c>
      <c r="J615" t="str">
        <v>704.jpg</v>
      </c>
    </row>
    <row r="616" spans="9:10">
      <c r="I616">
        <v>705</v>
      </c>
      <c r="J616" t="str">
        <v>705.jpg</v>
      </c>
    </row>
    <row r="617" spans="9:10">
      <c r="I617">
        <v>706</v>
      </c>
      <c r="J617" t="str">
        <v>706.jpg</v>
      </c>
    </row>
    <row r="618" spans="9:10">
      <c r="I618">
        <v>707</v>
      </c>
      <c r="J618" t="str">
        <v>707.jpg</v>
      </c>
    </row>
    <row r="619" spans="9:10">
      <c r="I619">
        <v>708</v>
      </c>
      <c r="J619" t="str">
        <v>708.jpg</v>
      </c>
    </row>
    <row r="620" spans="9:10">
      <c r="I620">
        <v>709</v>
      </c>
      <c r="J620" t="str">
        <v>709.jpg</v>
      </c>
    </row>
    <row r="621" spans="9:10">
      <c r="I621">
        <v>710</v>
      </c>
      <c r="J621" t="str">
        <v>710.jpg</v>
      </c>
    </row>
    <row r="622" spans="9:10">
      <c r="I622">
        <v>711</v>
      </c>
      <c r="J622" t="str">
        <v>711.jpg</v>
      </c>
    </row>
    <row r="623" spans="9:10">
      <c r="I623">
        <v>712</v>
      </c>
      <c r="J623" t="str">
        <v>712.jpg</v>
      </c>
    </row>
    <row r="624" spans="9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zoomScale="70" zoomScaleNormal="70" workbookViewId="0">
      <selection activeCell="G11" sqref="G11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52"/>
      <c r="B1" s="152"/>
      <c r="C1" s="8" t="s">
        <v>1328</v>
      </c>
      <c r="D1" s="7" t="s">
        <v>1323</v>
      </c>
      <c r="E1" s="7" t="s">
        <v>1341</v>
      </c>
      <c r="F1" s="7" t="s">
        <v>1342</v>
      </c>
      <c r="G1" s="7" t="s">
        <v>1364</v>
      </c>
      <c r="H1" s="7" t="s">
        <v>1912</v>
      </c>
      <c r="I1" s="7" t="s">
        <v>1913</v>
      </c>
      <c r="J1" s="7" t="s">
        <v>1595</v>
      </c>
      <c r="K1" s="10" t="s">
        <v>1376</v>
      </c>
      <c r="L1" s="11" t="str" cm="1">
        <f t="array" ref="L1:N1">TRANSPOSE(_xlfn._xlws.FILTER(Table1[fname],(_xlfn.FLOOR.MATH(Table1[ID],100)=Table3[ID range])*(Table1[ID]-_xlfn.FLOOR.MATH(Table1[ID],100)&lt;10)))</f>
        <v>كيرلس ناجي صبحي</v>
      </c>
      <c r="M1" s="11" t="str">
        <v>اندرو جرجس صبحي</v>
      </c>
      <c r="N1" s="11" t="str">
        <v>ماهر تادرس نجيب</v>
      </c>
      <c r="O1" s="11"/>
    </row>
    <row r="2" spans="1:23" ht="18.75">
      <c r="A2" s="152"/>
      <c r="B2" s="152"/>
      <c r="C2" s="9">
        <f>_xlfn.XLOOKUP(Table3[[#This Row],[Class]],Classes!B1:B9,Classes!A1:A9,"??")</f>
        <v>800</v>
      </c>
      <c r="D2" s="4" t="s">
        <v>435</v>
      </c>
      <c r="E2" s="5">
        <v>47</v>
      </c>
      <c r="F2" s="6">
        <f ca="1">TODAY()</f>
        <v>45534</v>
      </c>
      <c r="G2" s="5">
        <f>COUNTA(C5:C505)</f>
        <v>77</v>
      </c>
      <c r="H2" s="5" cm="1">
        <f t="array" ref="H2">COUNTA(_xlfn._xlws.FILTER(A5:A505,A5:A505&lt;&gt;""))</f>
        <v>77</v>
      </c>
      <c r="I2" s="5" cm="1">
        <f t="array" ref="I2">COUNTA(_xlfn._xlws.FILTER(B5:B505,B5:B505&lt;&gt;""))</f>
        <v>48</v>
      </c>
      <c r="J2" s="5" cm="1">
        <f t="array" ref="J2">COUNTA(_xlfn._xlws.FILTER(T5:T505,T5:T505&lt;&gt;""))</f>
        <v>48</v>
      </c>
      <c r="L2" s="3"/>
    </row>
    <row r="3" spans="1:23" ht="18.75">
      <c r="A3" s="152"/>
      <c r="B3" s="152"/>
      <c r="C3" s="9"/>
      <c r="D3" s="4"/>
      <c r="E3" s="5"/>
      <c r="F3" s="6"/>
      <c r="G3" s="96"/>
      <c r="H3" s="5"/>
      <c r="I3" s="5"/>
      <c r="J3" s="5"/>
      <c r="L3" s="151" t="s">
        <v>1340</v>
      </c>
      <c r="M3" s="151"/>
      <c r="N3" s="151"/>
      <c r="O3" s="151"/>
      <c r="P3" s="151"/>
      <c r="Q3" s="151"/>
      <c r="R3" s="151"/>
    </row>
    <row r="4" spans="1:23" s="1" customFormat="1">
      <c r="A4" s="149" t="s">
        <v>1700</v>
      </c>
      <c r="B4" s="150"/>
      <c r="C4" s="34" t="s">
        <v>0</v>
      </c>
      <c r="D4" s="34" t="s">
        <v>1324</v>
      </c>
      <c r="E4" s="34" t="s">
        <v>1325</v>
      </c>
      <c r="F4" s="34" t="s">
        <v>1326</v>
      </c>
      <c r="G4" s="34" t="s">
        <v>1327</v>
      </c>
      <c r="H4" s="35" t="s">
        <v>1330</v>
      </c>
      <c r="I4" s="35" t="s">
        <v>1331</v>
      </c>
      <c r="J4" s="35" t="s">
        <v>1332</v>
      </c>
      <c r="K4" s="35" t="s">
        <v>1333</v>
      </c>
      <c r="L4" s="36" t="s">
        <v>1329</v>
      </c>
      <c r="M4" s="36" t="s">
        <v>1314</v>
      </c>
      <c r="N4" s="36" t="s">
        <v>1315</v>
      </c>
      <c r="O4" s="36" t="s">
        <v>1334</v>
      </c>
      <c r="P4" s="36" t="s">
        <v>1335</v>
      </c>
      <c r="Q4" s="36" t="s">
        <v>1317</v>
      </c>
      <c r="R4" s="36" t="s">
        <v>1336</v>
      </c>
      <c r="S4" s="37" t="s">
        <v>1337</v>
      </c>
      <c r="T4" s="38" t="s">
        <v>1338</v>
      </c>
      <c r="U4" s="38" t="s">
        <v>1313</v>
      </c>
      <c r="V4" s="39" t="s">
        <v>1339</v>
      </c>
      <c r="W4" s="41" t="s">
        <v>1597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81">IF(Table3[ID range]&lt;&gt;"ALL",_xlfn._xlws.FILTER(Table1[ID],(FLOOR(Table1[ID],100)=Table3[ID range])*(Table1[ID]-FLOOR(Table1[ID],100)&gt;9)),_xlfn._xlws.FILTER(Table1[ID],(FLOOR(Table1[ID],100)&lt;&gt;0)*(Table1[ID]-FLOOR(Table1[ID],100)&gt;9)))</f>
        <v>810</v>
      </c>
      <c r="D5" s="38" t="str">
        <f>IF(C5&lt;&gt;"",_xlfn.XLOOKUP(Class!C5,Table1[ID],Table1[fname]),"")</f>
        <v xml:space="preserve">ابانوب اشرف جابر </v>
      </c>
      <c r="E5" s="37" cm="1">
        <f t="array" ref="E5">IF((C5&lt;&gt;"")*(COUNTIF(Table2[ID],Class!C5)&lt;&gt;0),INDEX(Attendance_sorted!$A$1:$CV$500,MATCH(Class!C5,Attendance_sorted!$A$1:$A$500),COUNTIF(Table2[ID],Class!C5)+1),"")</f>
        <v>45317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2</v>
      </c>
      <c r="G5" s="40" cm="1">
        <f t="array" aca="1" ref="G5" ca="1">IF(C5&lt;&gt;"",IF(F5*100/Table3[حساب الحضور من اخر عدد مرات]&gt;100,1,F5/Table3[حساب الحضور من اخر عدد مرات]),"")</f>
        <v>4.2553191489361701E-2</v>
      </c>
      <c r="H5" s="38" t="str">
        <f>IF(C5&lt;&gt;"",_xlfn.XLOOKUP(C5,Table1[ID],Table1[tel2]),"")</f>
        <v>01202515739</v>
      </c>
      <c r="I5" s="38" t="str">
        <f>IF(C5&lt;&gt;"",_xlfn.XLOOKUP(C5,Table1[ID],Table1[tel4]),"")</f>
        <v>01221870850</v>
      </c>
      <c r="J5" s="38" t="str">
        <f>IF(C5&lt;&gt;"",_xlfn.XLOOKUP(C5,Table1[ID],Table1[tel3]),"")</f>
        <v>01200947940</v>
      </c>
      <c r="K5" s="38" t="str">
        <f>IF(C5&lt;&gt;"",_xlfn.XLOOKUP(C5,Table1[ID],Table1[tel1]),"")</f>
        <v/>
      </c>
      <c r="L5" s="38" t="str">
        <f>IF($C5&lt;&gt;"",_xlfn.XLOOKUP(C5,Table1[ID],Table1[address1]),"")</f>
        <v>5</v>
      </c>
      <c r="M5" s="38" t="str">
        <f>IF($C5&lt;&gt;"",_xlfn.XLOOKUP(C5,Table1[ID],Table1[address2]),"")</f>
        <v>محمد مصطفى</v>
      </c>
      <c r="N5" s="38" t="str">
        <f>IF($C5&lt;&gt;"",_xlfn.XLOOKUP(C5,Table1[ID],Table1[address3]),"")</f>
        <v/>
      </c>
      <c r="O5" s="38" t="str">
        <f>IF($C5&lt;&gt;"",_xlfn.XLOOKUP(C5,Table1[ID],Table1[address4]),"")</f>
        <v>8</v>
      </c>
      <c r="P5" s="38" t="str">
        <f>IF($C5&lt;&gt;"",_xlfn.XLOOKUP(C5,Table1[ID],Table1[address5]),"")</f>
        <v>49</v>
      </c>
      <c r="Q5" s="38" t="str">
        <f>IF($C5&lt;&gt;"",_xlfn.XLOOKUP(C5,Table1[ID],Table1[address7]),"")</f>
        <v>بي تك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39625</v>
      </c>
      <c r="T5" s="38" t="str">
        <f>IF($C5&lt;&gt;"",_xlfn.XLOOKUP(C5,Table1[ID],Table1[school_job]),"")</f>
        <v>مارمرقس</v>
      </c>
      <c r="U5" s="38" t="str">
        <f>IF($C5&lt;&gt;"",_xlfn.XLOOKUP(C5,Table1[ID],Table1[con_father]),"")</f>
        <v>ابونا انطونيوس</v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بولس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811</v>
      </c>
      <c r="D6" s="38" t="str">
        <f>IF(C6&lt;&gt;"",_xlfn.XLOOKUP(Class!C6,Table1[ID],Table1[fname]),"")</f>
        <v xml:space="preserve">ارساني جرجس نعيم </v>
      </c>
      <c r="E6" s="37" cm="1">
        <f t="array" ref="E6">IF((C6&lt;&gt;"")*(COUNTIF(Table2[ID],Class!C6)&lt;&gt;0),INDEX(Attendance_sorted!$A$1:$CV$500,MATCH(Class!C6,Attendance_sorted!$A$1:$A$500),COUNTIF(Table2[ID],Class!C6)+1),"")</f>
        <v>45268</v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4</v>
      </c>
      <c r="G6" s="40" cm="1">
        <f t="array" aca="1" ref="G6" ca="1">IF(C6&lt;&gt;"",IF(F6*100/Table3[حساب الحضور من اخر عدد مرات]&gt;100,1,F6/Table3[حساب الحضور من اخر عدد مرات]),"")</f>
        <v>8.5106382978723402E-2</v>
      </c>
      <c r="H6" s="38" t="str">
        <f>IF(C6&lt;&gt;"",_xlfn.XLOOKUP(C6,Table1[ID],Table1[tel2]),"")</f>
        <v>01220110112</v>
      </c>
      <c r="I6" s="38" t="str">
        <f>IF(C6&lt;&gt;"",_xlfn.XLOOKUP(C6,Table1[ID],Table1[tel4]),"")</f>
        <v>01224343966</v>
      </c>
      <c r="J6" s="38" t="str">
        <f>IF(C6&lt;&gt;"",_xlfn.XLOOKUP(C6,Table1[ID],Table1[tel3]),"")</f>
        <v>01113100056</v>
      </c>
      <c r="K6" s="38" t="str">
        <f>IF(C6&lt;&gt;"",_xlfn.XLOOKUP(C6,Table1[ID],Table1[tel1]),"")</f>
        <v/>
      </c>
      <c r="L6" s="38" t="str">
        <f>IF($C6&lt;&gt;"",_xlfn.XLOOKUP(C6,Table1[ID],Table1[address1]),"")</f>
        <v>105</v>
      </c>
      <c r="M6" s="38" t="str">
        <f>IF($C6&lt;&gt;"",_xlfn.XLOOKUP(C6,Table1[ID],Table1[address2]),"")</f>
        <v>طومانباي</v>
      </c>
      <c r="N6" s="38" t="str">
        <f>IF($C6&lt;&gt;"",_xlfn.XLOOKUP(C6,Table1[ID],Table1[address3]),"")</f>
        <v/>
      </c>
      <c r="O6" s="38" t="str">
        <f>IF($C6&lt;&gt;"",_xlfn.XLOOKUP(C6,Table1[ID],Table1[address4]),"")</f>
        <v>4</v>
      </c>
      <c r="P6" s="38" t="str">
        <f>IF($C6&lt;&gt;"",_xlfn.XLOOKUP(C6,Table1[ID],Table1[address5]),"")</f>
        <v>48</v>
      </c>
      <c r="Q6" s="38" t="str">
        <f>IF($C6&lt;&gt;"",_xlfn.XLOOKUP(C6,Table1[ID],Table1[address7]),"")</f>
        <v>مدرسة مارمرقس</v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39923</v>
      </c>
      <c r="T6" s="38" t="str">
        <f>IF($C6&lt;&gt;"",_xlfn.XLOOKUP(C6,Table1[ID],Table1[school_job]),"")</f>
        <v>المعارف الحديثة</v>
      </c>
      <c r="U6" s="38" t="str">
        <f>IF($C6&lt;&gt;"",_xlfn.XLOOKUP(C6,Table1[ID],Table1[con_father]),"")</f>
        <v>ابونا كيرلس</v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بولس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812</v>
      </c>
      <c r="D7" s="38" t="str">
        <f>IF(C7&lt;&gt;"",_xlfn.XLOOKUP(Class!C7,Table1[ID],Table1[fname]),"")</f>
        <v>فادي نصر رمزي</v>
      </c>
      <c r="E7" s="37" cm="1">
        <f t="array" ref="E7">IF((C7&lt;&gt;"")*(COUNTIF(Table2[ID],Class!C7)&lt;&gt;0),INDEX(Attendance_sorted!$A$1:$CV$500,MATCH(Class!C7,Attendance_sorted!$A$1:$A$500),COUNTIF(Table2[ID],Class!C7)+1),"")</f>
        <v>45436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2</v>
      </c>
      <c r="G7" s="40" cm="1">
        <f t="array" aca="1" ref="G7" ca="1">IF(C7&lt;&gt;"",IF(F7*100/Table3[حساب الحضور من اخر عدد مرات]&gt;100,1,F7/Table3[حساب الحضور من اخر عدد مرات]),"")</f>
        <v>4.2553191489361701E-2</v>
      </c>
      <c r="H7" s="38" t="str">
        <f>IF(C7&lt;&gt;"",_xlfn.XLOOKUP(C7,Table1[ID],Table1[tel2]),"")</f>
        <v>01277906495</v>
      </c>
      <c r="I7" s="38" t="str">
        <f>IF(C7&lt;&gt;"",_xlfn.XLOOKUP(C7,Table1[ID],Table1[tel4]),"")</f>
        <v>01275535646</v>
      </c>
      <c r="J7" s="38" t="str">
        <f>IF(C7&lt;&gt;"",_xlfn.XLOOKUP(C7,Table1[ID],Table1[tel3]),"")</f>
        <v>01278585509</v>
      </c>
      <c r="K7" s="38" t="str">
        <f>IF(C7&lt;&gt;"",_xlfn.XLOOKUP(C7,Table1[ID],Table1[tel1]),"")</f>
        <v/>
      </c>
      <c r="L7" s="38" t="str">
        <f>IF($C7&lt;&gt;"",_xlfn.XLOOKUP(C7,Table1[ID],Table1[address1]),"")</f>
        <v>5</v>
      </c>
      <c r="M7" s="38" t="str">
        <f>IF($C7&lt;&gt;"",_xlfn.XLOOKUP(C7,Table1[ID],Table1[address2]),"")</f>
        <v>الجمهورية</v>
      </c>
      <c r="N7" s="38" t="str">
        <f>IF($C7&lt;&gt;"",_xlfn.XLOOKUP(C7,Table1[ID],Table1[address3]),"")</f>
        <v/>
      </c>
      <c r="O7" s="38" t="str">
        <f>IF($C7&lt;&gt;"",_xlfn.XLOOKUP(C7,Table1[ID],Table1[address4]),"")</f>
        <v>2</v>
      </c>
      <c r="P7" s="38" t="str">
        <f>IF($C7&lt;&gt;"",_xlfn.XLOOKUP(C7,Table1[ID],Table1[address5]),"")</f>
        <v>3</v>
      </c>
      <c r="Q7" s="38" t="str">
        <f>IF($C7&lt;&gt;"",_xlfn.XLOOKUP(C7,Table1[ID],Table1[address7]),"")</f>
        <v>محل ادوات منزلية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39613</v>
      </c>
      <c r="T7" s="38" t="str">
        <f>IF($C7&lt;&gt;"",_xlfn.XLOOKUP(C7,Table1[ID],Table1[school_job]),"")</f>
        <v>الجزائر الرسمية لغات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بولس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38">
        <v>813</v>
      </c>
      <c r="D8" s="38" t="str">
        <f>IF(C8&lt;&gt;"",_xlfn.XLOOKUP(Class!C8,Table1[ID],Table1[fname]),"")</f>
        <v xml:space="preserve">انطونيوس يونان بولس </v>
      </c>
      <c r="E8" s="37" t="str" cm="1">
        <f t="array" ref="E8">IF((C8&lt;&gt;"")*(COUNTIF(Table2[ID],Class!C8)&lt;&gt;0),INDEX(Attendance_sorted!$A$1:$CV$500,MATCH(Class!C8,Attendance_sorted!$A$1:$A$500),COUNTIF(Table2[ID],Class!C8)+1),"")</f>
        <v/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0</v>
      </c>
      <c r="G8" s="40" cm="1">
        <f t="array" aca="1" ref="G8" ca="1">IF(C8&lt;&gt;"",IF(F8*100/Table3[حساب الحضور من اخر عدد مرات]&gt;100,1,F8/Table3[حساب الحضور من اخر عدد مرات]),"")</f>
        <v>0</v>
      </c>
      <c r="H8" s="38" t="str">
        <f>IF(C8&lt;&gt;"",_xlfn.XLOOKUP(C8,Table1[ID],Table1[tel2]),"")</f>
        <v>01203471684</v>
      </c>
      <c r="I8" s="38" t="str">
        <f>IF(C8&lt;&gt;"",_xlfn.XLOOKUP(C8,Table1[ID],Table1[tel4]),"")</f>
        <v>01289671375</v>
      </c>
      <c r="J8" s="38" t="str">
        <f>IF(C8&lt;&gt;"",_xlfn.XLOOKUP(C8,Table1[ID],Table1[tel3]),"")</f>
        <v/>
      </c>
      <c r="K8" s="38" t="str">
        <f>IF(C8&lt;&gt;"",_xlfn.XLOOKUP(C8,Table1[ID],Table1[tel1]),"")</f>
        <v/>
      </c>
      <c r="L8" s="38" t="str">
        <f>IF($C8&lt;&gt;"",_xlfn.XLOOKUP(C8,Table1[ID],Table1[address1]),"")</f>
        <v>129</v>
      </c>
      <c r="M8" s="38" t="str">
        <f>IF($C8&lt;&gt;"",_xlfn.XLOOKUP(C8,Table1[ID],Table1[address2]),"")</f>
        <v>ناصية اسعد</v>
      </c>
      <c r="N8" s="38" t="str">
        <f>IF($C8&lt;&gt;"",_xlfn.XLOOKUP(C8,Table1[ID],Table1[address3]),"")</f>
        <v/>
      </c>
      <c r="O8" s="38" t="str">
        <f>IF($C8&lt;&gt;"",_xlfn.XLOOKUP(C8,Table1[ID],Table1[address4]),"")</f>
        <v>7</v>
      </c>
      <c r="P8" s="38" t="str">
        <f>IF($C8&lt;&gt;"",_xlfn.XLOOKUP(C8,Table1[ID],Table1[address5]),"")</f>
        <v>21</v>
      </c>
      <c r="Q8" s="38" t="str">
        <f>IF($C8&lt;&gt;"",_xlfn.XLOOKUP(C8,Table1[ID],Table1[address7]),"")</f>
        <v>اورانج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39664</v>
      </c>
      <c r="T8" s="38" t="str">
        <f>IF($C8&lt;&gt;"",_xlfn.XLOOKUP(C8,Table1[ID],Table1[school_job]),"")</f>
        <v>مارمرقس</v>
      </c>
      <c r="U8" s="38" t="str">
        <f>IF($C8&lt;&gt;"",_xlfn.XLOOKUP(C8,Table1[ID],Table1[con_father]),"")</f>
        <v>ابونا انطونيوس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بولس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814</v>
      </c>
      <c r="D9" s="38" t="str">
        <f>IF(C9&lt;&gt;"",_xlfn.XLOOKUP(Class!C9,Table1[ID],Table1[fname]),"")</f>
        <v xml:space="preserve">باسم ايمن انور 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01271730318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>50</v>
      </c>
      <c r="M9" s="38" t="str">
        <f>IF($C9&lt;&gt;"",_xlfn.XLOOKUP(C9,Table1[ID],Table1[address2]),"")</f>
        <v>نصوح</v>
      </c>
      <c r="N9" s="38" t="str">
        <f>IF($C9&lt;&gt;"",_xlfn.XLOOKUP(C9,Table1[ID],Table1[address3]),"")</f>
        <v>طومانباي</v>
      </c>
      <c r="O9" s="38" t="str">
        <f>IF($C9&lt;&gt;"",_xlfn.XLOOKUP(C9,Table1[ID],Table1[address4]),"")</f>
        <v/>
      </c>
      <c r="P9" s="38" t="str">
        <f>IF($C9&lt;&gt;"",_xlfn.XLOOKUP(C9,Table1[ID],Table1[address5]),"")</f>
        <v/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الزيتون</v>
      </c>
      <c r="S9" s="37">
        <f>IF($C9&lt;&gt;"",_xlfn.XLOOKUP(C9,Table1[ID],Table1[bdate]),"")</f>
        <v>39998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بولس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815</v>
      </c>
      <c r="D10" s="38" t="str">
        <f>IF(C10&lt;&gt;"",_xlfn.XLOOKUP(Class!C10,Table1[ID],Table1[fname]),"")</f>
        <v xml:space="preserve">بافلي بطرس اليشع </v>
      </c>
      <c r="E10" s="37" cm="1">
        <f t="array" ref="E10">IF((C10&lt;&gt;"")*(COUNTIF(Table2[ID],Class!C10)&lt;&gt;0),INDEX(Attendance_sorted!$A$1:$CV$500,MATCH(Class!C10,Attendance_sorted!$A$1:$A$500),COUNTIF(Table2[ID],Class!C10)+1),"")</f>
        <v>45254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3</v>
      </c>
      <c r="G10" s="40" cm="1">
        <f t="array" aca="1" ref="G10" ca="1">IF(C10&lt;&gt;"",IF(F10*100/Table3[حساب الحضور من اخر عدد مرات]&gt;100,1,F10/Table3[حساب الحضور من اخر عدد مرات]),"")</f>
        <v>6.3829787234042548E-2</v>
      </c>
      <c r="H10" s="38" t="str">
        <f>IF(C10&lt;&gt;"",_xlfn.XLOOKUP(C10,Table1[ID],Table1[tel2]),"")</f>
        <v>01277803152</v>
      </c>
      <c r="I10" s="38" t="str">
        <f>IF(C10&lt;&gt;"",_xlfn.XLOOKUP(C10,Table1[ID],Table1[tel4]),"")</f>
        <v>01285055073</v>
      </c>
      <c r="J10" s="38" t="str">
        <f>IF(C10&lt;&gt;"",_xlfn.XLOOKUP(C10,Table1[ID],Table1[tel3]),"")</f>
        <v>01223923967</v>
      </c>
      <c r="K10" s="38" t="str">
        <f>IF(C10&lt;&gt;"",_xlfn.XLOOKUP(C10,Table1[ID],Table1[tel1]),"")</f>
        <v/>
      </c>
      <c r="L10" s="38" t="str">
        <f>IF($C10&lt;&gt;"",_xlfn.XLOOKUP(C10,Table1[ID],Table1[address1]),"")</f>
        <v>22/34</v>
      </c>
      <c r="M10" s="38" t="str">
        <f>IF($C10&lt;&gt;"",_xlfn.XLOOKUP(C10,Table1[ID],Table1[address2]),"")</f>
        <v>الصديق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6</v>
      </c>
      <c r="P10" s="38" t="str">
        <f>IF($C10&lt;&gt;"",_xlfn.XLOOKUP(C10,Table1[ID],Table1[address5]),"")</f>
        <v>16</v>
      </c>
      <c r="Q10" s="38" t="str">
        <f>IF($C10&lt;&gt;"",_xlfn.XLOOKUP(C10,Table1[ID],Table1[address7]),"")</f>
        <v>قهوة</v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40005</v>
      </c>
      <c r="T10" s="38" t="str">
        <f>IF($C10&lt;&gt;"",_xlfn.XLOOKUP(C10,Table1[ID],Table1[school_job]),"")</f>
        <v>المعارف الخاصة لغات</v>
      </c>
      <c r="U10" s="38" t="str">
        <f>IF($C10&lt;&gt;"",_xlfn.XLOOKUP(C10,Table1[ID],Table1[con_father]),"")</f>
        <v>ابونا كيرلس</v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بولس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817</v>
      </c>
      <c r="D11" s="38" t="str">
        <f>IF(C11&lt;&gt;"",_xlfn.XLOOKUP(Class!C11,Table1[ID],Table1[fname]),"")</f>
        <v>بيشوي ايمن عبد الروؤف</v>
      </c>
      <c r="E11" s="37" cm="1">
        <f t="array" ref="E11">IF((C11&lt;&gt;"")*(COUNTIF(Table2[ID],Class!C11)&lt;&gt;0),INDEX(Attendance_sorted!$A$1:$CV$500,MATCH(Class!C11,Attendance_sorted!$A$1:$A$500),COUNTIF(Table2[ID],Class!C11)+1),"")</f>
        <v>45457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17</v>
      </c>
      <c r="G11" s="40" cm="1">
        <f t="array" aca="1" ref="G11" ca="1">IF(C11&lt;&gt;"",IF(F11*100/Table3[حساب الحضور من اخر عدد مرات]&gt;100,1,F11/Table3[حساب الحضور من اخر عدد مرات]),"")</f>
        <v>0.36170212765957449</v>
      </c>
      <c r="H11" s="38" t="str">
        <f>IF(C11&lt;&gt;"",_xlfn.XLOOKUP(C11,Table1[ID],Table1[tel2]),"")</f>
        <v>01552911310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</v>
      </c>
      <c r="M11" s="38" t="str">
        <f>IF($C11&lt;&gt;"",_xlfn.XLOOKUP(C11,Table1[ID],Table1[address2]),"")</f>
        <v>حارة حمادة</v>
      </c>
      <c r="N11" s="38" t="str">
        <f>IF($C11&lt;&gt;"",_xlfn.XLOOKUP(C11,Table1[ID],Table1[address3]),"")</f>
        <v>سليم الاول</v>
      </c>
      <c r="O11" s="38" t="str">
        <f>IF($C11&lt;&gt;"",_xlfn.XLOOKUP(C11,Table1[ID],Table1[address4]),"")</f>
        <v>10</v>
      </c>
      <c r="P11" s="38" t="str">
        <f>IF($C11&lt;&gt;"",_xlfn.XLOOKUP(C11,Table1[ID],Table1[address5]),"")</f>
        <v>29</v>
      </c>
      <c r="Q11" s="38" t="str">
        <f>IF($C11&lt;&gt;"",_xlfn.XLOOKUP(C11,Table1[ID],Table1[address7]),"")</f>
        <v>كشري الفرسان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39760</v>
      </c>
      <c r="T11" s="38" t="str">
        <f>IF($C11&lt;&gt;"",_xlfn.XLOOKUP(C11,Table1[ID],Table1[school_job]),"")</f>
        <v>بي كرنك</v>
      </c>
      <c r="U11" s="38" t="str">
        <f>IF($C11&lt;&gt;"",_xlfn.XLOOKUP(C11,Table1[ID],Table1[con_father]),"")</f>
        <v>ابونا جرجس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بولس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818</v>
      </c>
      <c r="D12" s="38" t="str">
        <f>IF(C12&lt;&gt;"",_xlfn.XLOOKUP(Class!C12,Table1[ID],Table1[fname]),"")</f>
        <v xml:space="preserve">بيشوي جمال صدقي </v>
      </c>
      <c r="E12" s="37" cm="1">
        <f t="array" ref="E12">IF((C12&lt;&gt;"")*(COUNTIF(Table2[ID],Class!C12)&lt;&gt;0),INDEX(Attendance_sorted!$A$1:$CV$500,MATCH(Class!C12,Attendance_sorted!$A$1:$A$500),COUNTIF(Table2[ID],Class!C12)+1),"")</f>
        <v>45436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9</v>
      </c>
      <c r="G12" s="40" cm="1">
        <f t="array" aca="1" ref="G12" ca="1">IF(C12&lt;&gt;"",IF(F12*100/Table3[حساب الحضور من اخر عدد مرات]&gt;100,1,F12/Table3[حساب الحضور من اخر عدد مرات]),"")</f>
        <v>0.19148936170212766</v>
      </c>
      <c r="H12" s="38" t="str">
        <f>IF(C12&lt;&gt;"",_xlfn.XLOOKUP(C12,Table1[ID],Table1[tel2]),"")</f>
        <v>01226696920</v>
      </c>
      <c r="I12" s="38" t="str">
        <f>IF(C12&lt;&gt;"",_xlfn.XLOOKUP(C12,Table1[ID],Table1[tel4]),"")</f>
        <v/>
      </c>
      <c r="J12" s="38" t="str">
        <f>IF(C12&lt;&gt;"",_xlfn.XLOOKUP(C12,Table1[ID],Table1[tel3]),"")</f>
        <v>01552258995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5/9</v>
      </c>
      <c r="M12" s="38" t="str">
        <f>IF($C12&lt;&gt;"",_xlfn.XLOOKUP(C12,Table1[ID],Table1[address2]),"")</f>
        <v>فرج ابراهيم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4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صيدلية المحبة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39936</v>
      </c>
      <c r="T12" s="38" t="str">
        <f>IF($C12&lt;&gt;"",_xlfn.XLOOKUP(C12,Table1[ID],Table1[school_job]),"")</f>
        <v>جيل حورس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بولس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819</v>
      </c>
      <c r="D13" s="38" t="str">
        <f>IF(C13&lt;&gt;"",_xlfn.XLOOKUP(Class!C13,Table1[ID],Table1[fname]),"")</f>
        <v xml:space="preserve">بيير جوزيف مكرم </v>
      </c>
      <c r="E13" s="37" cm="1">
        <f t="array" ref="E13">IF((C13&lt;&gt;"")*(COUNTIF(Table2[ID],Class!C13)&lt;&gt;0),INDEX(Attendance_sorted!$A$1:$CV$500,MATCH(Class!C13,Attendance_sorted!$A$1:$A$500),COUNTIF(Table2[ID],Class!C13)+1),"")</f>
        <v>45436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3</v>
      </c>
      <c r="G13" s="40" cm="1">
        <f t="array" aca="1" ref="G13" ca="1">IF(C13&lt;&gt;"",IF(F13*100/Table3[حساب الحضور من اخر عدد مرات]&gt;100,1,F13/Table3[حساب الحضور من اخر عدد مرات]),"")</f>
        <v>6.3829787234042548E-2</v>
      </c>
      <c r="H13" s="38" t="str">
        <f>IF(C13&lt;&gt;"",_xlfn.XLOOKUP(C13,Table1[ID],Table1[tel2]),"")</f>
        <v>01122082033</v>
      </c>
      <c r="I13" s="38" t="str">
        <f>IF(C13&lt;&gt;"",_xlfn.XLOOKUP(C13,Table1[ID],Table1[tel4]),"")</f>
        <v/>
      </c>
      <c r="J13" s="38" t="str">
        <f>IF(C13&lt;&gt;"",_xlfn.XLOOKUP(C13,Table1[ID],Table1[tel3]),"")</f>
        <v/>
      </c>
      <c r="K13" s="38" t="str">
        <f>IF(C13&lt;&gt;"",_xlfn.XLOOKUP(C13,Table1[ID],Table1[tel1]),"")</f>
        <v/>
      </c>
      <c r="L13" s="38" t="str">
        <f>IF($C13&lt;&gt;"",_xlfn.XLOOKUP(C13,Table1[ID],Table1[address1]),"")</f>
        <v>34</v>
      </c>
      <c r="M13" s="38" t="str">
        <f>IF($C13&lt;&gt;"",_xlfn.XLOOKUP(C13,Table1[ID],Table1[address2]),"")</f>
        <v>علي ابراهيم رمزي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34</v>
      </c>
      <c r="Q13" s="38" t="str">
        <f>IF($C13&lt;&gt;"",_xlfn.XLOOKUP(C13,Table1[ID],Table1[address7]),"")</f>
        <v>بالقرب من مستشفى هليوبوليس</v>
      </c>
      <c r="R13" s="38" t="str">
        <f>IF($C13&lt;&gt;"",_xlfn.XLOOKUP(C13,Table1[ID],Table1[address6]),"")</f>
        <v>مصر الجديدة</v>
      </c>
      <c r="S13" s="37">
        <f>IF($C13&lt;&gt;"",_xlfn.XLOOKUP(C13,Table1[ID],Table1[bdate]),"")</f>
        <v>39671</v>
      </c>
      <c r="T13" s="38" t="str">
        <f>IF($C13&lt;&gt;"",_xlfn.XLOOKUP(C13,Table1[ID],Table1[school_job]),"")</f>
        <v/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بولس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38">
        <v>820</v>
      </c>
      <c r="D14" s="38" t="str">
        <f>IF(C14&lt;&gt;"",_xlfn.XLOOKUP(Class!C14,Table1[ID],Table1[fname]),"")</f>
        <v xml:space="preserve">جان جرجس فايز </v>
      </c>
      <c r="E14" s="37" cm="1">
        <f t="array" ref="E14">IF((C14&lt;&gt;"")*(COUNTIF(Table2[ID],Class!C14)&lt;&gt;0),INDEX(Attendance_sorted!$A$1:$CV$500,MATCH(Class!C14,Attendance_sorted!$A$1:$A$500),COUNTIF(Table2[ID],Class!C14)+1),"")</f>
        <v>45261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2</v>
      </c>
      <c r="G14" s="40" cm="1">
        <f t="array" aca="1" ref="G14" ca="1">IF(C14&lt;&gt;"",IF(F14*100/Table3[حساب الحضور من اخر عدد مرات]&gt;100,1,F14/Table3[حساب الحضور من اخر عدد مرات]),"")</f>
        <v>4.2553191489361701E-2</v>
      </c>
      <c r="H14" s="38" t="str">
        <f>IF(C14&lt;&gt;"",_xlfn.XLOOKUP(C14,Table1[ID],Table1[tel2]),"")</f>
        <v>01553395353</v>
      </c>
      <c r="I14" s="38" t="str">
        <f>IF(C14&lt;&gt;"",_xlfn.XLOOKUP(C14,Table1[ID],Table1[tel4]),"")</f>
        <v/>
      </c>
      <c r="J14" s="38" t="str">
        <f>IF(C14&lt;&gt;"",_xlfn.XLOOKUP(C14,Table1[ID],Table1[tel3]),"")</f>
        <v>01226225401</v>
      </c>
      <c r="K14" s="38" t="str">
        <f>IF(C14&lt;&gt;"",_xlfn.XLOOKUP(C14,Table1[ID],Table1[tel1]),"")</f>
        <v/>
      </c>
      <c r="L14" s="38" t="str">
        <f>IF($C14&lt;&gt;"",_xlfn.XLOOKUP(C14,Table1[ID],Table1[address1]),"")</f>
        <v>6</v>
      </c>
      <c r="M14" s="38" t="str">
        <f>IF($C14&lt;&gt;"",_xlfn.XLOOKUP(C14,Table1[ID],Table1[address2]),"")</f>
        <v>محطة الزيتون</v>
      </c>
      <c r="N14" s="38" t="str">
        <f>IF($C14&lt;&gt;"",_xlfn.XLOOKUP(C14,Table1[ID],Table1[address3]),"")</f>
        <v/>
      </c>
      <c r="O14" s="38" t="str">
        <f>IF($C14&lt;&gt;"",_xlfn.XLOOKUP(C14,Table1[ID],Table1[address4]),"")</f>
        <v>8</v>
      </c>
      <c r="P14" s="38" t="str">
        <f>IF($C14&lt;&gt;"",_xlfn.XLOOKUP(C14,Table1[ID],Table1[address5]),"")</f>
        <v>32</v>
      </c>
      <c r="Q14" s="38" t="str">
        <f>IF($C14&lt;&gt;"",_xlfn.XLOOKUP(C14,Table1[ID],Table1[address7]),"")</f>
        <v>كوبري العزيز بالله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39531</v>
      </c>
      <c r="T14" s="38" t="str">
        <f>IF($C14&lt;&gt;"",_xlfn.XLOOKUP(C14,Table1[ID],Table1[school_job]),"")</f>
        <v>كلية السلام</v>
      </c>
      <c r="U14" s="38" t="str">
        <f>IF($C14&lt;&gt;"",_xlfn.XLOOKUP(C14,Table1[ID],Table1[con_father]),"")</f>
        <v>ابونا كيرلس</v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بولس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821</v>
      </c>
      <c r="D15" s="38" t="str">
        <f>IF(C15&lt;&gt;"",_xlfn.XLOOKUP(Class!C15,Table1[ID],Table1[fname]),"")</f>
        <v xml:space="preserve">جورج ريمون جرجس </v>
      </c>
      <c r="E15" s="37" t="str" cm="1">
        <f t="array" ref="E15">IF((C15&lt;&gt;"")*(COUNTIF(Table2[ID],Class!C15)&lt;&gt;0),INDEX(Attendance_sorted!$A$1:$CV$500,MATCH(Class!C15,Attendance_sorted!$A$1:$A$500),COUNTIF(Table2[ID],Class!C15)+1),"")</f>
        <v/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40" cm="1">
        <f t="array" aca="1" ref="G15" ca="1">IF(C15&lt;&gt;"",IF(F15*100/Table3[حساب الحضور من اخر عدد مرات]&gt;100,1,F15/Table3[حساب الحضور من اخر عدد مرات]),"")</f>
        <v>0</v>
      </c>
      <c r="H15" s="38" t="str">
        <f>IF(C15&lt;&gt;"",_xlfn.XLOOKUP(C15,Table1[ID],Table1[tel2]),"")</f>
        <v>01205282559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/>
      </c>
      <c r="M15" s="38" t="str">
        <f>IF($C15&lt;&gt;"",_xlfn.XLOOKUP(C15,Table1[ID],Table1[address2]),"")</f>
        <v>40 أ وابور المياه - عند شركة المياه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4</v>
      </c>
      <c r="P15" s="38" t="str">
        <f>IF($C15&lt;&gt;"",_xlfn.XLOOKUP(C15,Table1[ID],Table1[address5]),"")</f>
        <v/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39774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بولس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822</v>
      </c>
      <c r="D16" s="38" t="str">
        <f>IF(C16&lt;&gt;"",_xlfn.XLOOKUP(Class!C16,Table1[ID],Table1[fname]),"")</f>
        <v xml:space="preserve">جون سعد امون </v>
      </c>
      <c r="E16" s="37" cm="1">
        <f t="array" ref="E16">IF((C16&lt;&gt;"")*(COUNTIF(Table2[ID],Class!C16)&lt;&gt;0),INDEX(Attendance_sorted!$A$1:$CV$500,MATCH(Class!C16,Attendance_sorted!$A$1:$A$500),COUNTIF(Table2[ID],Class!C16)+1),"")</f>
        <v>45289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2.1276595744680851E-2</v>
      </c>
      <c r="H16" s="38" t="str">
        <f>IF(C16&lt;&gt;"",_xlfn.XLOOKUP(C16,Table1[ID],Table1[tel2]),"")</f>
        <v>01273098781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باسيلي روفائيل</v>
      </c>
      <c r="N16" s="38" t="str">
        <f>IF($C16&lt;&gt;"",_xlfn.XLOOKUP(C16,Table1[ID],Table1[address3]),"")</f>
        <v>جسر السويس</v>
      </c>
      <c r="O16" s="38" t="str">
        <f>IF($C16&lt;&gt;"",_xlfn.XLOOKUP(C16,Table1[ID],Table1[address4]),"")</f>
        <v>4</v>
      </c>
      <c r="P16" s="38" t="str">
        <f>IF($C16&lt;&gt;"",_xlfn.XLOOKUP(C16,Table1[ID],Table1[address5]),"")</f>
        <v>10</v>
      </c>
      <c r="Q16" s="38" t="str">
        <f>IF($C16&lt;&gt;"",_xlfn.XLOOKUP(C16,Table1[ID],Table1[address7]),"")</f>
        <v>رايا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39520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بولس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/>
      </c>
      <c r="C17" s="38">
        <v>823</v>
      </c>
      <c r="D17" s="38" t="str">
        <f>IF(C17&lt;&gt;"",_xlfn.XLOOKUP(Class!C17,Table1[ID],Table1[fname]),"")</f>
        <v xml:space="preserve">جون ناجي نجيب </v>
      </c>
      <c r="E17" s="37" cm="1">
        <f t="array" ref="E17">IF((C17&lt;&gt;"")*(COUNTIF(Table2[ID],Class!C17)&lt;&gt;0),INDEX(Attendance_sorted!$A$1:$CV$500,MATCH(Class!C17,Attendance_sorted!$A$1:$A$500),COUNTIF(Table2[ID],Class!C17)+1),"")</f>
        <v>45261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</v>
      </c>
      <c r="G17" s="40" cm="1">
        <f t="array" aca="1" ref="G17" ca="1">IF(C17&lt;&gt;"",IF(F17*100/Table3[حساب الحضور من اخر عدد مرات]&gt;100,1,F17/Table3[حساب الحضور من اخر عدد مرات]),"")</f>
        <v>2.1276595744680851E-2</v>
      </c>
      <c r="H17" s="38" t="str">
        <f>IF(C17&lt;&gt;"",_xlfn.XLOOKUP(C17,Table1[ID],Table1[tel2]),"")</f>
        <v>01553577553</v>
      </c>
      <c r="I17" s="38" t="str">
        <f>IF(C17&lt;&gt;"",_xlfn.XLOOKUP(C17,Table1[ID],Table1[tel4]),"")</f>
        <v/>
      </c>
      <c r="J17" s="38" t="str">
        <f>IF(C17&lt;&gt;"",_xlfn.XLOOKUP(C17,Table1[ID],Table1[tel3]),"")</f>
        <v>01200371969</v>
      </c>
      <c r="K17" s="38" t="str">
        <f>IF(C17&lt;&gt;"",_xlfn.XLOOKUP(C17,Table1[ID],Table1[tel1]),"")</f>
        <v/>
      </c>
      <c r="L17" s="38" t="str">
        <f>IF($C17&lt;&gt;"",_xlfn.XLOOKUP(C17,Table1[ID],Table1[address1]),"")</f>
        <v>13</v>
      </c>
      <c r="M17" s="38" t="str">
        <f>IF($C17&lt;&gt;"",_xlfn.XLOOKUP(C17,Table1[ID],Table1[address2]),"")</f>
        <v>الصديق</v>
      </c>
      <c r="N17" s="38" t="str">
        <f>IF($C17&lt;&gt;"",_xlfn.XLOOKUP(C17,Table1[ID],Table1[address3]),"")</f>
        <v>روملنياي</v>
      </c>
      <c r="O17" s="38" t="str">
        <f>IF($C17&lt;&gt;"",_xlfn.XLOOKUP(C17,Table1[ID],Table1[address4]),"")</f>
        <v>2</v>
      </c>
      <c r="P17" s="38" t="str">
        <f>IF($C17&lt;&gt;"",_xlfn.XLOOKUP(C17,Table1[ID],Table1[address5]),"")</f>
        <v>5</v>
      </c>
      <c r="Q17" s="38" t="str">
        <f>IF($C17&lt;&gt;"",_xlfn.XLOOKUP(C17,Table1[ID],Table1[address7]),"")</f>
        <v>برج التوفيقية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39518</v>
      </c>
      <c r="T17" s="38" t="str">
        <f>IF($C17&lt;&gt;"",_xlfn.XLOOKUP(C17,Table1[ID],Table1[school_job]),"")</f>
        <v>سان جورج هليوبوليس</v>
      </c>
      <c r="U17" s="38" t="str">
        <f>IF($C17&lt;&gt;"",_xlfn.XLOOKUP(C17,Table1[ID],Table1[con_father]),"")</f>
        <v>ابونا كيرلس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بولس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824</v>
      </c>
      <c r="D18" s="38" t="str">
        <f>IF(C18&lt;&gt;"",_xlfn.XLOOKUP(Class!C18,Table1[ID],Table1[fname]),"")</f>
        <v>جوفاني شريف شوقي</v>
      </c>
      <c r="E18" s="37" cm="1">
        <f t="array" ref="E18">IF((C18&lt;&gt;"")*(COUNTIF(Table2[ID],Class!C18)&lt;&gt;0),INDEX(Attendance_sorted!$A$1:$CV$500,MATCH(Class!C18,Attendance_sorted!$A$1:$A$500),COUNTIF(Table2[ID],Class!C18)+1),"")</f>
        <v>45366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4</v>
      </c>
      <c r="G18" s="40" cm="1">
        <f t="array" aca="1" ref="G18" ca="1">IF(C18&lt;&gt;"",IF(F18*100/Table3[حساب الحضور من اخر عدد مرات]&gt;100,1,F18/Table3[حساب الحضور من اخر عدد مرات]),"")</f>
        <v>8.5106382978723402E-2</v>
      </c>
      <c r="H18" s="38" t="str">
        <f>IF(C18&lt;&gt;"",_xlfn.XLOOKUP(C18,Table1[ID],Table1[tel2]),"")</f>
        <v>01212390392</v>
      </c>
      <c r="I18" s="38" t="str">
        <f>IF(C18&lt;&gt;"",_xlfn.XLOOKUP(C18,Table1[ID],Table1[tel4]),"")</f>
        <v>01006277207</v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5</v>
      </c>
      <c r="M18" s="38" t="str">
        <f>IF($C18&lt;&gt;"",_xlfn.XLOOKUP(C18,Table1[ID],Table1[address2]),"")</f>
        <v>المسيري</v>
      </c>
      <c r="N18" s="38" t="str">
        <f>IF($C18&lt;&gt;"",_xlfn.XLOOKUP(C18,Table1[ID],Table1[address3]),"")</f>
        <v/>
      </c>
      <c r="O18" s="38" t="str">
        <f>IF($C18&lt;&gt;"",_xlfn.XLOOKUP(C18,Table1[ID],Table1[address4]),"")</f>
        <v>3</v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>كافيه اوزوز</v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39640</v>
      </c>
      <c r="T18" s="38" t="str">
        <f>IF($C18&lt;&gt;"",_xlfn.XLOOKUP(C18,Table1[ID],Table1[school_job]),"")</f>
        <v>سان جون مدينة نصر</v>
      </c>
      <c r="U18" s="38" t="str">
        <f>IF($C18&lt;&gt;"",_xlfn.XLOOKUP(C18,Table1[ID],Table1[con_father]),"")</f>
        <v>ابونا مكاري (كنيسة تيموثاوس)</v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بولس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825</v>
      </c>
      <c r="D19" s="38" t="str">
        <f>IF(C19&lt;&gt;"",_xlfn.XLOOKUP(Class!C19,Table1[ID],Table1[fname]),"")</f>
        <v>دانيال جورج جميل عازر</v>
      </c>
      <c r="E19" s="37" cm="1">
        <f t="array" ref="E19">IF((C19&lt;&gt;"")*(COUNTIF(Table2[ID],Class!C19)&lt;&gt;0),INDEX(Attendance_sorted!$A$1:$CV$500,MATCH(Class!C19,Attendance_sorted!$A$1:$A$500),COUNTIF(Table2[ID],Class!C19)+1),"")</f>
        <v>45513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6</v>
      </c>
      <c r="G19" s="40" cm="1">
        <f t="array" aca="1" ref="G19" ca="1">IF(C19&lt;&gt;"",IF(F19*100/Table3[حساب الحضور من اخر عدد مرات]&gt;100,1,F19/Table3[حساب الحضور من اخر عدد مرات]),"")</f>
        <v>0.1276595744680851</v>
      </c>
      <c r="H19" s="38" t="str">
        <f>IF(C19&lt;&gt;"",_xlfn.XLOOKUP(C19,Table1[ID],Table1[tel2]),"")</f>
        <v>01225918817</v>
      </c>
      <c r="I19" s="38" t="str">
        <f>IF(C19&lt;&gt;"",_xlfn.XLOOKUP(C19,Table1[ID],Table1[tel4]),"")</f>
        <v>01283187279</v>
      </c>
      <c r="J19" s="38" t="str">
        <f>IF(C19&lt;&gt;"",_xlfn.XLOOKUP(C19,Table1[ID],Table1[tel3]),"")</f>
        <v>0121847038</v>
      </c>
      <c r="K19" s="38" t="str">
        <f>IF(C19&lt;&gt;"",_xlfn.XLOOKUP(C19,Table1[ID],Table1[tel1]),"")</f>
        <v>01222409908</v>
      </c>
      <c r="L19" s="38" t="str">
        <f>IF($C19&lt;&gt;"",_xlfn.XLOOKUP(C19,Table1[ID],Table1[address1]),"")</f>
        <v>6</v>
      </c>
      <c r="M19" s="38" t="str">
        <f>IF($C19&lt;&gt;"",_xlfn.XLOOKUP(C19,Table1[ID],Table1[address2]),"")</f>
        <v>شلهوب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8</v>
      </c>
      <c r="P19" s="38" t="str">
        <f>IF($C19&lt;&gt;"",_xlfn.XLOOKUP(C19,Table1[ID],Table1[address5]),"")</f>
        <v>28</v>
      </c>
      <c r="Q19" s="38" t="str">
        <f>IF($C19&lt;&gt;"",_xlfn.XLOOKUP(C19,Table1[ID],Table1[address7]),"")</f>
        <v>مغسلة البتول</v>
      </c>
      <c r="R19" s="38" t="str">
        <f>IF($C19&lt;&gt;"",_xlfn.XLOOKUP(C19,Table1[ID],Table1[address6]),"")</f>
        <v>عزبه النخل</v>
      </c>
      <c r="S19" s="37">
        <f>IF($C19&lt;&gt;"",_xlfn.XLOOKUP(C19,Table1[ID],Table1[bdate]),"")</f>
        <v>39973</v>
      </c>
      <c r="T19" s="38" t="str">
        <f>IF($C19&lt;&gt;"",_xlfn.XLOOKUP(C19,Table1[ID],Table1[school_job]),"")</f>
        <v>سانت ماري</v>
      </c>
      <c r="U19" s="38" t="str">
        <f>IF($C19&lt;&gt;"",_xlfn.XLOOKUP(C19,Table1[ID],Table1[con_father]),"")</f>
        <v>ابونا انطونيوس</v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بولس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826</v>
      </c>
      <c r="D20" s="38" t="str">
        <f>IF(C20&lt;&gt;"",_xlfn.XLOOKUP(Class!C20,Table1[ID],Table1[fname]),"")</f>
        <v>ديفيد اشرف عادلي</v>
      </c>
      <c r="E20" s="37" cm="1">
        <f t="array" ref="E20">IF((C20&lt;&gt;"")*(COUNTIF(Table2[ID],Class!C20)&lt;&gt;0),INDEX(Attendance_sorted!$A$1:$CV$500,MATCH(Class!C20,Attendance_sorted!$A$1:$A$500),COUNTIF(Table2[ID],Class!C20)+1),"")</f>
        <v>45268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3</v>
      </c>
      <c r="G20" s="40" cm="1">
        <f t="array" aca="1" ref="G20" ca="1">IF(C20&lt;&gt;"",IF(F20*100/Table3[حساب الحضور من اخر عدد مرات]&gt;100,1,F20/Table3[حساب الحضور من اخر عدد مرات]),"")</f>
        <v>6.3829787234042548E-2</v>
      </c>
      <c r="H20" s="38" t="str">
        <f>IF(C20&lt;&gt;"",_xlfn.XLOOKUP(C20,Table1[ID],Table1[tel2]),"")</f>
        <v>01211388197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22</v>
      </c>
      <c r="M20" s="38" t="str">
        <f>IF($C20&lt;&gt;"",_xlfn.XLOOKUP(C20,Table1[ID],Table1[address2]),"")</f>
        <v>الليث</v>
      </c>
      <c r="N20" s="38" t="str">
        <f>IF($C20&lt;&gt;"",_xlfn.XLOOKUP(C20,Table1[ID],Table1[address3]),"")</f>
        <v>طومانباي</v>
      </c>
      <c r="O20" s="38" t="str">
        <f>IF($C20&lt;&gt;"",_xlfn.XLOOKUP(C20,Table1[ID],Table1[address4]),"")</f>
        <v>5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/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40060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بولس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38">
        <v>828</v>
      </c>
      <c r="D21" s="38" t="str">
        <f>IF(C21&lt;&gt;"",_xlfn.XLOOKUP(Class!C21,Table1[ID],Table1[fname]),"")</f>
        <v xml:space="preserve">رامز ماهر رمزي </v>
      </c>
      <c r="E21" s="37" t="str" cm="1">
        <f t="array" ref="E21">IF((C21&lt;&gt;"")*(COUNTIF(Table2[ID],Class!C21)&lt;&gt;0),INDEX(Attendance_sorted!$A$1:$CV$500,MATCH(Class!C21,Attendance_sorted!$A$1:$A$500),COUNTIF(Table2[ID],Class!C21)+1),"")</f>
        <v/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40" cm="1">
        <f t="array" aca="1" ref="G21" ca="1">IF(C21&lt;&gt;"",IF(F21*100/Table3[حساب الحضور من اخر عدد مرات]&gt;100,1,F21/Table3[حساب الحضور من اخر عدد مرات]),"")</f>
        <v>0</v>
      </c>
      <c r="H21" s="38" t="str">
        <f>IF(C21&lt;&gt;"",_xlfn.XLOOKUP(C21,Table1[ID],Table1[tel2]),"")</f>
        <v>01201315647</v>
      </c>
      <c r="I21" s="38" t="str">
        <f>IF(C21&lt;&gt;"",_xlfn.XLOOKUP(C21,Table1[ID],Table1[tel4]),"")</f>
        <v/>
      </c>
      <c r="J21" s="38" t="str">
        <f>IF(C21&lt;&gt;"",_xlfn.XLOOKUP(C21,Table1[ID],Table1[tel3]),"")</f>
        <v/>
      </c>
      <c r="K21" s="38" t="str">
        <f>IF(C21&lt;&gt;"",_xlfn.XLOOKUP(C21,Table1[ID],Table1[tel1]),"")</f>
        <v/>
      </c>
      <c r="L21" s="38" t="str">
        <f>IF($C21&lt;&gt;"",_xlfn.XLOOKUP(C21,Table1[ID],Table1[address1]),"")</f>
        <v>7</v>
      </c>
      <c r="M21" s="38" t="str">
        <f>IF($C21&lt;&gt;"",_xlfn.XLOOKUP(C21,Table1[ID],Table1[address2]),"")</f>
        <v>حسن الخليل</v>
      </c>
      <c r="N21" s="38" t="str">
        <f>IF($C21&lt;&gt;"",_xlfn.XLOOKUP(C21,Table1[ID],Table1[address3]),"")</f>
        <v>طومانباي</v>
      </c>
      <c r="O21" s="38" t="str">
        <f>IF($C21&lt;&gt;"",_xlfn.XLOOKUP(C21,Table1[ID],Table1[address4]),"")</f>
        <v>2</v>
      </c>
      <c r="P21" s="38" t="str">
        <f>IF($C21&lt;&gt;"",_xlfn.XLOOKUP(C21,Table1[ID],Table1[address5]),"")</f>
        <v>2</v>
      </c>
      <c r="Q21" s="38" t="str">
        <f>IF($C21&lt;&gt;"",_xlfn.XLOOKUP(C21,Table1[ID],Table1[address7]),"")</f>
        <v/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39489</v>
      </c>
      <c r="T21" s="38" t="str">
        <f>IF($C21&lt;&gt;"",_xlfn.XLOOKUP(C21,Table1[ID],Table1[school_job]),"")</f>
        <v/>
      </c>
      <c r="U21" s="38" t="str">
        <f>IF($C21&lt;&gt;"",_xlfn.XLOOKUP(C21,Table1[ID],Table1[con_father]),"")</f>
        <v/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بولس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829</v>
      </c>
      <c r="D22" s="38" t="str">
        <f>IF(C22&lt;&gt;"",_xlfn.XLOOKUP(Class!C22,Table1[ID],Table1[fname]),"")</f>
        <v xml:space="preserve">صموئيل نتعي يعقوب 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01228205903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/>
      </c>
      <c r="M22" s="38" t="str">
        <f>IF($C22&lt;&gt;"",_xlfn.XLOOKUP(C22,Table1[ID],Table1[address2]),"")</f>
        <v>42 الوادى الجديد - أحمد عرابى  انزل مترو شبرا الخيمة واركب عربيات أم بيومى وانزل عند كشرى سلطان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>1</v>
      </c>
      <c r="P22" s="38" t="str">
        <f>IF($C22&lt;&gt;"",_xlfn.XLOOKUP(C22,Table1[ID],Table1[address5]),"")</f>
        <v>3</v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الزيتون</v>
      </c>
      <c r="S22" s="37">
        <f>IF($C22&lt;&gt;"",_xlfn.XLOOKUP(C22,Table1[ID],Table1[bdate]),"")</f>
        <v>40014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بولس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830</v>
      </c>
      <c r="D23" s="38" t="str">
        <f>IF(C23&lt;&gt;"",_xlfn.XLOOKUP(Class!C23,Table1[ID],Table1[fname]),"")</f>
        <v>فادي بشرى نادي</v>
      </c>
      <c r="E23" s="37" cm="1">
        <f t="array" ref="E23">IF((C23&lt;&gt;"")*(COUNTIF(Table2[ID],Class!C23)&lt;&gt;0),INDEX(Attendance_sorted!$A$1:$CV$500,MATCH(Class!C23,Attendance_sorted!$A$1:$A$500),COUNTIF(Table2[ID],Class!C23)+1),"")</f>
        <v>45422</v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1</v>
      </c>
      <c r="G23" s="40" cm="1">
        <f t="array" aca="1" ref="G23" ca="1">IF(C23&lt;&gt;"",IF(F23*100/Table3[حساب الحضور من اخر عدد مرات]&gt;100,1,F23/Table3[حساب الحضور من اخر عدد مرات]),"")</f>
        <v>2.1276595744680851E-2</v>
      </c>
      <c r="H23" s="38" t="str">
        <f>IF(C23&lt;&gt;"",_xlfn.XLOOKUP(C23,Table1[ID],Table1[tel2]),"")</f>
        <v>01277218446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33</v>
      </c>
      <c r="M23" s="38" t="str">
        <f>IF($C23&lt;&gt;"",_xlfn.XLOOKUP(C23,Table1[ID],Table1[address2]),"")</f>
        <v>العزيز بالله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0</v>
      </c>
      <c r="P23" s="38" t="str">
        <f>IF($C23&lt;&gt;"",_xlfn.XLOOKUP(C23,Table1[ID],Table1[address5]),"")</f>
        <v/>
      </c>
      <c r="Q23" s="38" t="str">
        <f>IF($C23&lt;&gt;"",_xlfn.XLOOKUP(C23,Table1[ID],Table1[address7]),"")</f>
        <v>محل نظارات الالوان السبعة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39949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بولس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831</v>
      </c>
      <c r="D24" s="38" t="str">
        <f>IF(C24&lt;&gt;"",_xlfn.XLOOKUP(Class!C24,Table1[ID],Table1[fname]),"")</f>
        <v>فادي عاطف صدقي</v>
      </c>
      <c r="E24" s="37" t="str" cm="1">
        <f t="array" ref="E24">IF((C24&lt;&gt;"")*(COUNTIF(Table2[ID],Class!C24)&lt;&gt;0),INDEX(Attendance_sorted!$A$1:$CV$500,MATCH(Class!C24,Attendance_sorted!$A$1:$A$500),COUNTIF(Table2[ID],Class!C24)+1),"")</f>
        <v/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0</v>
      </c>
      <c r="G24" s="40" cm="1">
        <f t="array" aca="1" ref="G24" ca="1">IF(C24&lt;&gt;"",IF(F24*100/Table3[حساب الحضور من اخر عدد مرات]&gt;100,1,F24/Table3[حساب الحضور من اخر عدد مرات]),"")</f>
        <v>0</v>
      </c>
      <c r="H24" s="38" t="str">
        <f>IF(C24&lt;&gt;"",_xlfn.XLOOKUP(C24,Table1[ID],Table1[tel2]),"")</f>
        <v>01272584677</v>
      </c>
      <c r="I24" s="38" t="str">
        <f>IF(C24&lt;&gt;"",_xlfn.XLOOKUP(C24,Table1[ID],Table1[tel4]),"")</f>
        <v/>
      </c>
      <c r="J24" s="38" t="str">
        <f>IF(C24&lt;&gt;"",_xlfn.XLOOKUP(C24,Table1[ID],Table1[tel3]),"")</f>
        <v/>
      </c>
      <c r="K24" s="38" t="str">
        <f>IF(C24&lt;&gt;"",_xlfn.XLOOKUP(C24,Table1[ID],Table1[tel1]),"")</f>
        <v/>
      </c>
      <c r="L24" s="38" t="str">
        <f>IF($C24&lt;&gt;"",_xlfn.XLOOKUP(C24,Table1[ID],Table1[address1]),"")</f>
        <v>6</v>
      </c>
      <c r="M24" s="38" t="str">
        <f>IF($C24&lt;&gt;"",_xlfn.XLOOKUP(C24,Table1[ID],Table1[address2]),"")</f>
        <v>عبد المنعم سعيد</v>
      </c>
      <c r="N24" s="38" t="str">
        <f>IF($C24&lt;&gt;"",_xlfn.XLOOKUP(C24,Table1[ID],Table1[address3]),"")</f>
        <v>عزبة عامر</v>
      </c>
      <c r="O24" s="38" t="str">
        <f>IF($C24&lt;&gt;"",_xlfn.XLOOKUP(C24,Table1[ID],Table1[address4]),"")</f>
        <v/>
      </c>
      <c r="P24" s="38" t="str">
        <f>IF($C24&lt;&gt;"",_xlfn.XLOOKUP(C24,Table1[ID],Table1[address5]),"")</f>
        <v/>
      </c>
      <c r="Q24" s="38" t="str">
        <f>IF($C24&lt;&gt;"",_xlfn.XLOOKUP(C24,Table1[ID],Table1[address7]),"")</f>
        <v/>
      </c>
      <c r="R24" s="38" t="str">
        <f>IF($C24&lt;&gt;"",_xlfn.XLOOKUP(C24,Table1[ID],Table1[address6]),"")</f>
        <v>المرج الجديدة</v>
      </c>
      <c r="S24" s="37">
        <f>IF($C24&lt;&gt;"",_xlfn.XLOOKUP(C24,Table1[ID],Table1[bdate]),"")</f>
        <v>39345</v>
      </c>
      <c r="T24" s="38" t="str">
        <f>IF($C24&lt;&gt;"",_xlfn.XLOOKUP(C24,Table1[ID],Table1[school_job]),"")</f>
        <v/>
      </c>
      <c r="U24" s="38" t="str">
        <f>IF($C24&lt;&gt;"",_xlfn.XLOOKUP(C24,Table1[ID],Table1[con_father]),"")</f>
        <v/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بولس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38">
        <v>833</v>
      </c>
      <c r="D25" s="38" t="str">
        <f>IF(C25&lt;&gt;"",_xlfn.XLOOKUP(Class!C25,Table1[ID],Table1[fname]),"")</f>
        <v xml:space="preserve">فادي سعيد نبيه </v>
      </c>
      <c r="E25" s="37" cm="1">
        <f t="array" ref="E25">IF((C25&lt;&gt;"")*(COUNTIF(Table2[ID],Class!C25)&lt;&gt;0),INDEX(Attendance_sorted!$A$1:$CV$500,MATCH(Class!C25,Attendance_sorted!$A$1:$A$500),COUNTIF(Table2[ID],Class!C25)+1),"")</f>
        <v>45513</v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5</v>
      </c>
      <c r="G25" s="40" cm="1">
        <f t="array" aca="1" ref="G25" ca="1">IF(C25&lt;&gt;"",IF(F25*100/Table3[حساب الحضور من اخر عدد مرات]&gt;100,1,F25/Table3[حساب الحضور من اخر عدد مرات]),"")</f>
        <v>0.10638297872340426</v>
      </c>
      <c r="H25" s="38" t="str">
        <f>IF(C25&lt;&gt;"",_xlfn.XLOOKUP(C25,Table1[ID],Table1[tel2]),"")</f>
        <v>01028816046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111</v>
      </c>
      <c r="M25" s="38" t="str">
        <f>IF($C25&lt;&gt;"",_xlfn.XLOOKUP(C25,Table1[ID],Table1[address2]),"")</f>
        <v>طومانباي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5</v>
      </c>
      <c r="P25" s="38" t="str">
        <f>IF($C25&lt;&gt;"",_xlfn.XLOOKUP(C25,Table1[ID],Table1[address5]),"")</f>
        <v>3</v>
      </c>
      <c r="Q25" s="38" t="str">
        <f>IF($C25&lt;&gt;"",_xlfn.XLOOKUP(C25,Table1[ID],Table1[address7]),"")</f>
        <v>بي تك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39703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بولس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835</v>
      </c>
      <c r="D26" s="38" t="str">
        <f>IF(C26&lt;&gt;"",_xlfn.XLOOKUP(Class!C26,Table1[ID],Table1[fname]),"")</f>
        <v xml:space="preserve">كارل مينا عادل </v>
      </c>
      <c r="E26" s="37" cm="1">
        <f t="array" ref="E26">IF((C26&lt;&gt;"")*(COUNTIF(Table2[ID],Class!C26)&lt;&gt;0),INDEX(Attendance_sorted!$A$1:$CV$500,MATCH(Class!C26,Attendance_sorted!$A$1:$A$500),COUNTIF(Table2[ID],Class!C26)+1),"")</f>
        <v>45436</v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5</v>
      </c>
      <c r="G26" s="40" cm="1">
        <f t="array" aca="1" ref="G26" ca="1">IF(C26&lt;&gt;"",IF(F26*100/Table3[حساب الحضور من اخر عدد مرات]&gt;100,1,F26/Table3[حساب الحضور من اخر عدد مرات]),"")</f>
        <v>0.10638297872340426</v>
      </c>
      <c r="H26" s="38" t="str">
        <f>IF(C26&lt;&gt;"",_xlfn.XLOOKUP(C26,Table1[ID],Table1[tel2]),"")</f>
        <v>01228021860</v>
      </c>
      <c r="I26" s="38" t="str">
        <f>IF(C26&lt;&gt;"",_xlfn.XLOOKUP(C26,Table1[ID],Table1[tel4]),"")</f>
        <v>01286457007</v>
      </c>
      <c r="J26" s="38" t="str">
        <f>IF(C26&lt;&gt;"",_xlfn.XLOOKUP(C26,Table1[ID],Table1[tel3]),"")</f>
        <v>01226358748</v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اسعد</v>
      </c>
      <c r="N26" s="38" t="str">
        <f>IF($C26&lt;&gt;"",_xlfn.XLOOKUP(C26,Table1[ID],Table1[address3]),"")</f>
        <v/>
      </c>
      <c r="O26" s="38" t="str">
        <f>IF($C26&lt;&gt;"",_xlfn.XLOOKUP(C26,Table1[ID],Table1[address4]),"")</f>
        <v>1</v>
      </c>
      <c r="P26" s="38" t="str">
        <f>IF($C26&lt;&gt;"",_xlfn.XLOOKUP(C26,Table1[ID],Table1[address5]),"")</f>
        <v/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39625</v>
      </c>
      <c r="T26" s="38" t="str">
        <f>IF($C26&lt;&gt;"",_xlfn.XLOOKUP(C26,Table1[ID],Table1[school_job]),"")</f>
        <v>المعارف الحديثة لغات</v>
      </c>
      <c r="U26" s="38" t="str">
        <f>IF($C26&lt;&gt;"",_xlfn.XLOOKUP(C26,Table1[ID],Table1[con_father]),"")</f>
        <v>ابونا بيشوي</v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بولس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836</v>
      </c>
      <c r="D27" s="38" t="str">
        <f>IF(C27&lt;&gt;"",_xlfn.XLOOKUP(Class!C27,Table1[ID],Table1[fname]),"")</f>
        <v xml:space="preserve">كيرلس رفعت فرنساوي </v>
      </c>
      <c r="E27" s="37" cm="1">
        <f t="array" ref="E27">IF((C27&lt;&gt;"")*(COUNTIF(Table2[ID],Class!C27)&lt;&gt;0),INDEX(Attendance_sorted!$A$1:$CV$500,MATCH(Class!C27,Attendance_sorted!$A$1:$A$500),COUNTIF(Table2[ID],Class!C27)+1),"")</f>
        <v>45513</v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10</v>
      </c>
      <c r="G27" s="40" cm="1">
        <f t="array" aca="1" ref="G27" ca="1">IF(C27&lt;&gt;"",IF(F27*100/Table3[حساب الحضور من اخر عدد مرات]&gt;100,1,F27/Table3[حساب الحضور من اخر عدد مرات]),"")</f>
        <v>0.21276595744680851</v>
      </c>
      <c r="H27" s="38" t="str">
        <f>IF(C27&lt;&gt;"",_xlfn.XLOOKUP(C27,Table1[ID],Table1[tel2]),"")</f>
        <v>01558880552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>01558880552</v>
      </c>
      <c r="L27" s="38" t="str">
        <f>IF($C27&lt;&gt;"",_xlfn.XLOOKUP(C27,Table1[ID],Table1[address1]),"")</f>
        <v>111</v>
      </c>
      <c r="M27" s="38" t="str">
        <f>IF($C27&lt;&gt;"",_xlfn.XLOOKUP(C27,Table1[ID],Table1[address2]),"")</f>
        <v>طومانباي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>3</v>
      </c>
      <c r="P27" s="38" t="str">
        <f>IF($C27&lt;&gt;"",_xlfn.XLOOKUP(C27,Table1[ID],Table1[address5]),"")</f>
        <v>4</v>
      </c>
      <c r="Q27" s="38" t="str">
        <f>IF($C27&lt;&gt;"",_xlfn.XLOOKUP(C27,Table1[ID],Table1[address7]),"")</f>
        <v>بي تك</v>
      </c>
      <c r="R27" s="38" t="str">
        <f>IF($C27&lt;&gt;"",_xlfn.XLOOKUP(C27,Table1[ID],Table1[address6]),"")</f>
        <v>الزيتون</v>
      </c>
      <c r="S27" s="37">
        <f>IF($C27&lt;&gt;"",_xlfn.XLOOKUP(C27,Table1[ID],Table1[bdate]),"")</f>
        <v>39824</v>
      </c>
      <c r="T27" s="38" t="str">
        <f>IF($C27&lt;&gt;"",_xlfn.XLOOKUP(C27,Table1[ID],Table1[school_job]),"")</f>
        <v>المعارف الليث</v>
      </c>
      <c r="U27" s="38" t="str">
        <f>IF($C27&lt;&gt;"",_xlfn.XLOOKUP(C27,Table1[ID],Table1[con_father]),"")</f>
        <v>ابونا كيرلس</v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بولس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38">
        <v>837</v>
      </c>
      <c r="D28" s="38" t="str">
        <f>IF(C28&lt;&gt;"",_xlfn.XLOOKUP(Class!C28,Table1[ID],Table1[fname]),"")</f>
        <v xml:space="preserve">كيرلس عزت ظريف </v>
      </c>
      <c r="E28" s="37" t="str" cm="1">
        <f t="array" ref="E28">IF((C28&lt;&gt;"")*(COUNTIF(Table2[ID],Class!C28)&lt;&gt;0),INDEX(Attendance_sorted!$A$1:$CV$500,MATCH(Class!C28,Attendance_sorted!$A$1:$A$500),COUNTIF(Table2[ID],Class!C28)+1),"")</f>
        <v/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0</v>
      </c>
      <c r="G28" s="40" cm="1">
        <f t="array" aca="1" ref="G28" ca="1">IF(C28&lt;&gt;"",IF(F28*100/Table3[حساب الحضور من اخر عدد مرات]&gt;100,1,F28/Table3[حساب الحضور من اخر عدد مرات]),"")</f>
        <v>0</v>
      </c>
      <c r="H28" s="38" t="str">
        <f>IF(C28&lt;&gt;"",_xlfn.XLOOKUP(C28,Table1[ID],Table1[tel2]),"")</f>
        <v>01552911294</v>
      </c>
      <c r="I28" s="38" t="str">
        <f>IF(C28&lt;&gt;"",_xlfn.XLOOKUP(C28,Table1[ID],Table1[tel4]),"")</f>
        <v/>
      </c>
      <c r="J28" s="38" t="str">
        <f>IF(C28&lt;&gt;"",_xlfn.XLOOKUP(C28,Table1[ID],Table1[tel3]),"")</f>
        <v/>
      </c>
      <c r="K28" s="38" t="str">
        <f>IF(C28&lt;&gt;"",_xlfn.XLOOKUP(C28,Table1[ID],Table1[tel1]),"")</f>
        <v/>
      </c>
      <c r="L28" s="38" t="str">
        <f>IF($C28&lt;&gt;"",_xlfn.XLOOKUP(C28,Table1[ID],Table1[address1]),"")</f>
        <v>8</v>
      </c>
      <c r="M28" s="38" t="str">
        <f>IF($C28&lt;&gt;"",_xlfn.XLOOKUP(C28,Table1[ID],Table1[address2]),"")</f>
        <v>محمد فريد</v>
      </c>
      <c r="N28" s="38" t="str">
        <f>IF($C28&lt;&gt;"",_xlfn.XLOOKUP(C28,Table1[ID],Table1[address3]),"")</f>
        <v>سليم الاول</v>
      </c>
      <c r="O28" s="38" t="str">
        <f>IF($C28&lt;&gt;"",_xlfn.XLOOKUP(C28,Table1[ID],Table1[address4]),"")</f>
        <v/>
      </c>
      <c r="P28" s="38" t="str">
        <f>IF($C28&lt;&gt;"",_xlfn.XLOOKUP(C28,Table1[ID],Table1[address5]),"")</f>
        <v/>
      </c>
      <c r="Q28" s="38" t="str">
        <f>IF($C28&lt;&gt;"",_xlfn.XLOOKUP(C28,Table1[ID],Table1[address7]),"")</f>
        <v>جزارة المعلم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39658</v>
      </c>
      <c r="T28" s="38" t="str">
        <f>IF($C28&lt;&gt;"",_xlfn.XLOOKUP(C28,Table1[ID],Table1[school_job]),"")</f>
        <v/>
      </c>
      <c r="U28" s="38" t="str">
        <f>IF($C28&lt;&gt;"",_xlfn.XLOOKUP(C28,Table1[ID],Table1[con_father]),"")</f>
        <v/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بولس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838</v>
      </c>
      <c r="D29" s="38" t="str">
        <f>IF(C29&lt;&gt;"",_xlfn.XLOOKUP(Class!C29,Table1[ID],Table1[fname]),"")</f>
        <v>كيرلس عوني رافت</v>
      </c>
      <c r="E29" s="37" cm="1">
        <f t="array" ref="E29">IF((C29&lt;&gt;"")*(COUNTIF(Table2[ID],Class!C29)&lt;&gt;0),INDEX(Attendance_sorted!$A$1:$CV$500,MATCH(Class!C29,Attendance_sorted!$A$1:$A$500),COUNTIF(Table2[ID],Class!C29)+1),"")</f>
        <v>45436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10</v>
      </c>
      <c r="G29" s="40" cm="1">
        <f t="array" aca="1" ref="G29" ca="1">IF(C29&lt;&gt;"",IF(F29*100/Table3[حساب الحضور من اخر عدد مرات]&gt;100,1,F29/Table3[حساب الحضور من اخر عدد مرات]),"")</f>
        <v>0.21276595744680851</v>
      </c>
      <c r="H29" s="38" t="str">
        <f>IF(C29&lt;&gt;"",_xlfn.XLOOKUP(C29,Table1[ID],Table1[tel2]),"")</f>
        <v>01220072419</v>
      </c>
      <c r="I29" s="38" t="str">
        <f>IF(C29&lt;&gt;"",_xlfn.XLOOKUP(C29,Table1[ID],Table1[tel4]),"")</f>
        <v/>
      </c>
      <c r="J29" s="38" t="str">
        <f>IF(C29&lt;&gt;"",_xlfn.XLOOKUP(C29,Table1[ID],Table1[tel3]),"")</f>
        <v>01220859730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8</v>
      </c>
      <c r="M29" s="38" t="str">
        <f>IF($C29&lt;&gt;"",_xlfn.XLOOKUP(C29,Table1[ID],Table1[address2]),"")</f>
        <v>عسكر</v>
      </c>
      <c r="N29" s="38" t="str">
        <f>IF($C29&lt;&gt;"",_xlfn.XLOOKUP(C29,Table1[ID],Table1[address3]),"")</f>
        <v>طومانباي</v>
      </c>
      <c r="O29" s="38" t="str">
        <f>IF($C29&lt;&gt;"",_xlfn.XLOOKUP(C29,Table1[ID],Table1[address4]),"")</f>
        <v>4</v>
      </c>
      <c r="P29" s="38" t="str">
        <f>IF($C29&lt;&gt;"",_xlfn.XLOOKUP(C29,Table1[ID],Table1[address5]),"")</f>
        <v>4</v>
      </c>
      <c r="Q29" s="38" t="str">
        <f>IF($C29&lt;&gt;"",_xlfn.XLOOKUP(C29,Table1[ID],Table1[address7]),"")</f>
        <v/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40065</v>
      </c>
      <c r="T29" s="38" t="str">
        <f>IF($C29&lt;&gt;"",_xlfn.XLOOKUP(C29,Table1[ID],Table1[school_job]),"")</f>
        <v>الطبري روكسي</v>
      </c>
      <c r="U29" s="38" t="str">
        <f>IF($C29&lt;&gt;"",_xlfn.XLOOKUP(C29,Table1[ID],Table1[con_father]),"")</f>
        <v>ابونا كيرلس</v>
      </c>
      <c r="V29" s="38" t="str">
        <f>IF($C29&lt;&gt;"",_xlfn.XLOOKUP(C29,Table1[ID],Table1[notes]),"")</f>
        <v/>
      </c>
      <c r="W29" s="41" t="str">
        <f>IF(C29&lt;&gt;"",IF(_xlfn.FLOOR.MATH(C29,100)=0,"غير موزع",_xlfn.XLOOKUP(_xlfn.FLOOR.MATH(C29,100),Classes!$A$1:$A$8,Classes!$B$1:$B$8,"error")),"")</f>
        <v>القديس بولس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839</v>
      </c>
      <c r="D30" s="38" t="str">
        <f>IF(C30&lt;&gt;"",_xlfn.XLOOKUP(Class!C30,Table1[ID],Table1[fname]),"")</f>
        <v xml:space="preserve">كيرلس كمال كامل </v>
      </c>
      <c r="E30" s="37" cm="1">
        <f t="array" ref="E30">IF((C30&lt;&gt;"")*(COUNTIF(Table2[ID],Class!C30)&lt;&gt;0),INDEX(Attendance_sorted!$A$1:$CV$500,MATCH(Class!C30,Attendance_sorted!$A$1:$A$500),COUNTIF(Table2[ID],Class!C30)+1),"")</f>
        <v>45520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13</v>
      </c>
      <c r="G30" s="40" cm="1">
        <f t="array" aca="1" ref="G30" ca="1">IF(C30&lt;&gt;"",IF(F30*100/Table3[حساب الحضور من اخر عدد مرات]&gt;100,1,F30/Table3[حساب الحضور من اخر عدد مرات]),"")</f>
        <v>0.27659574468085107</v>
      </c>
      <c r="H30" s="38" t="str">
        <f>IF(C30&lt;&gt;"",_xlfn.XLOOKUP(C30,Table1[ID],Table1[tel2]),"")</f>
        <v>01204481885</v>
      </c>
      <c r="I30" s="38" t="str">
        <f>IF(C30&lt;&gt;"",_xlfn.XLOOKUP(C30,Table1[ID],Table1[tel4]),"")</f>
        <v/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4</v>
      </c>
      <c r="M30" s="38" t="str">
        <f>IF($C30&lt;&gt;"",_xlfn.XLOOKUP(C30,Table1[ID],Table1[address2]),"")</f>
        <v>الليث</v>
      </c>
      <c r="N30" s="38" t="str">
        <f>IF($C30&lt;&gt;"",_xlfn.XLOOKUP(C30,Table1[ID],Table1[address3]),"")</f>
        <v>طومانباي</v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31</v>
      </c>
      <c r="Q30" s="38" t="str">
        <f>IF($C30&lt;&gt;"",_xlfn.XLOOKUP(C30,Table1[ID],Table1[address7]),"")</f>
        <v>صيدلية الليث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39739</v>
      </c>
      <c r="T30" s="38" t="str">
        <f>IF($C30&lt;&gt;"",_xlfn.XLOOKUP(C30,Table1[ID],Table1[school_job]),"")</f>
        <v>المعارف الحديثة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بولس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840</v>
      </c>
      <c r="D31" s="38" t="str">
        <f>IF(C31&lt;&gt;"",_xlfn.XLOOKUP(Class!C31,Table1[ID],Table1[fname]),"")</f>
        <v xml:space="preserve">كيرلس كمال ماهر </v>
      </c>
      <c r="E31" s="37" cm="1">
        <f t="array" ref="E31">IF((C31&lt;&gt;"")*(COUNTIF(Table2[ID],Class!C31)&lt;&gt;0),INDEX(Attendance_sorted!$A$1:$CV$500,MATCH(Class!C31,Attendance_sorted!$A$1:$A$500),COUNTIF(Table2[ID],Class!C31)+1),"")</f>
        <v>45492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3</v>
      </c>
      <c r="G31" s="40" cm="1">
        <f t="array" aca="1" ref="G31" ca="1">IF(C31&lt;&gt;"",IF(F31*100/Table3[حساب الحضور من اخر عدد مرات]&gt;100,1,F31/Table3[حساب الحضور من اخر عدد مرات]),"")</f>
        <v>6.3829787234042548E-2</v>
      </c>
      <c r="H31" s="38" t="str">
        <f>IF(C31&lt;&gt;"",_xlfn.XLOOKUP(C31,Table1[ID],Table1[tel2]),"")</f>
        <v>01012515382</v>
      </c>
      <c r="I31" s="38" t="str">
        <f>IF(C31&lt;&gt;"",_xlfn.XLOOKUP(C31,Table1[ID],Table1[tel4]),"")</f>
        <v>01222532211</v>
      </c>
      <c r="J31" s="38" t="str">
        <f>IF(C31&lt;&gt;"",_xlfn.XLOOKUP(C31,Table1[ID],Table1[tel3]),"")</f>
        <v>01004238014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144</v>
      </c>
      <c r="M31" s="38" t="str">
        <f>IF($C31&lt;&gt;"",_xlfn.XLOOKUP(C31,Table1[ID],Table1[address2]),"")</f>
        <v>طومانباي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7</v>
      </c>
      <c r="P31" s="38" t="str">
        <f>IF($C31&lt;&gt;"",_xlfn.XLOOKUP(C31,Table1[ID],Table1[address5]),"")</f>
        <v>20</v>
      </c>
      <c r="Q31" s="38" t="str">
        <f>IF($C31&lt;&gt;"",_xlfn.XLOOKUP(C31,Table1[ID],Table1[address7]),"")</f>
        <v>معرض ميراث للاثاث</v>
      </c>
      <c r="R31" s="38" t="str">
        <f>IF($C31&lt;&gt;"",_xlfn.XLOOKUP(C31,Table1[ID],Table1[address6]),"")</f>
        <v>الزيتون</v>
      </c>
      <c r="S31" s="37">
        <f>IF($C31&lt;&gt;"",_xlfn.XLOOKUP(C31,Table1[ID],Table1[bdate]),"")</f>
        <v>39844</v>
      </c>
      <c r="T31" s="38" t="str">
        <f>IF($C31&lt;&gt;"",_xlfn.XLOOKUP(C31,Table1[ID],Table1[school_job]),"")</f>
        <v>المعارف الخاصة الليث</v>
      </c>
      <c r="U31" s="38" t="str">
        <f>IF($C31&lt;&gt;"",_xlfn.XLOOKUP(C31,Table1[ID],Table1[con_father]),"")</f>
        <v>ابونا بيشوي</v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بولس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>
        <v>841</v>
      </c>
      <c r="D32" s="38" t="str">
        <f>IF(C32&lt;&gt;"",_xlfn.XLOOKUP(Class!C32,Table1[ID],Table1[fname]),"")</f>
        <v xml:space="preserve">كيرلس مينا محب </v>
      </c>
      <c r="E32" s="37" t="str" cm="1">
        <f t="array" ref="E32">IF((C32&lt;&gt;"")*(COUNTIF(Table2[ID],Class!C32)&lt;&gt;0),INDEX(Attendance_sorted!$A$1:$CV$500,MATCH(Class!C32,Attendance_sorted!$A$1:$A$500),COUNTIF(Table2[ID],Class!C32)+1),"")</f>
        <v/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0</v>
      </c>
      <c r="G32" s="40" cm="1">
        <f t="array" aca="1" ref="G32" ca="1">IF(C32&lt;&gt;"",IF(F32*100/Table3[حساب الحضور من اخر عدد مرات]&gt;100,1,F32/Table3[حساب الحضور من اخر عدد مرات]),"")</f>
        <v>0</v>
      </c>
      <c r="H32" s="38" t="str">
        <f>IF(C32&lt;&gt;"",_xlfn.XLOOKUP(C32,Table1[ID],Table1[tel2]),"")</f>
        <v>01211901930</v>
      </c>
      <c r="I32" s="38" t="str">
        <f>IF(C32&lt;&gt;"",_xlfn.XLOOKUP(C32,Table1[ID],Table1[tel4]),"")</f>
        <v/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3</v>
      </c>
      <c r="M32" s="38" t="str">
        <f>IF($C32&lt;&gt;"",_xlfn.XLOOKUP(C32,Table1[ID],Table1[address2]),"")</f>
        <v>محمود سالم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/>
      </c>
      <c r="P32" s="38" t="str">
        <f>IF($C32&lt;&gt;"",_xlfn.XLOOKUP(C32,Table1[ID],Table1[address5]),"")</f>
        <v/>
      </c>
      <c r="Q32" s="38" t="str">
        <f>IF($C32&lt;&gt;"",_xlfn.XLOOKUP(C32,Table1[ID],Table1[address7]),"")</f>
        <v>صيدلية ميشيل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40170</v>
      </c>
      <c r="T32" s="38" t="str">
        <f>IF($C32&lt;&gt;"",_xlfn.XLOOKUP(C32,Table1[ID],Table1[school_job]),"")</f>
        <v/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بولس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842</v>
      </c>
      <c r="D33" s="38" t="str">
        <f>IF(C33&lt;&gt;"",_xlfn.XLOOKUP(Class!C33,Table1[ID],Table1[fname]),"")</f>
        <v xml:space="preserve">كيفين هاني ادوارد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45345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7</v>
      </c>
      <c r="G33" s="40" cm="1">
        <f t="array" aca="1" ref="G33" ca="1">IF(C33&lt;&gt;"",IF(F33*100/Table3[حساب الحضور من اخر عدد مرات]&gt;100,1,F33/Table3[حساب الحضور من اخر عدد مرات]),"")</f>
        <v>0.14893617021276595</v>
      </c>
      <c r="H33" s="38" t="str">
        <f>IF(C33&lt;&gt;"",_xlfn.XLOOKUP(C33,Table1[ID],Table1[tel2]),"")</f>
        <v>01200743943</v>
      </c>
      <c r="I33" s="38" t="str">
        <f>IF(C33&lt;&gt;"",_xlfn.XLOOKUP(C33,Table1[ID],Table1[tel4]),"")</f>
        <v/>
      </c>
      <c r="J33" s="38" t="str">
        <f>IF(C33&lt;&gt;"",_xlfn.XLOOKUP(C33,Table1[ID],Table1[tel3]),"")</f>
        <v/>
      </c>
      <c r="K33" s="38" t="str">
        <f>IF(C33&lt;&gt;"",_xlfn.XLOOKUP(C33,Table1[ID],Table1[tel1]),"")</f>
        <v/>
      </c>
      <c r="L33" s="38" t="str">
        <f>IF($C33&lt;&gt;"",_xlfn.XLOOKUP(C33,Table1[ID],Table1[address1]),"")</f>
        <v>18</v>
      </c>
      <c r="M33" s="38" t="str">
        <f>IF($C33&lt;&gt;"",_xlfn.XLOOKUP(C33,Table1[ID],Table1[address2]),"")</f>
        <v>18  محطة الزيتون  اسفل  كوبرى العزيز بالله بجوار شارع الصوفاني بجوار سور المترو</v>
      </c>
      <c r="N33" s="38" t="str">
        <f>IF($C33&lt;&gt;"",_xlfn.XLOOKUP(C33,Table1[ID],Table1[address3]),"")</f>
        <v/>
      </c>
      <c r="O33" s="38" t="str">
        <f>IF($C33&lt;&gt;"",_xlfn.XLOOKUP(C33,Table1[ID],Table1[address4]),"")</f>
        <v>26</v>
      </c>
      <c r="P33" s="38" t="str">
        <f>IF($C33&lt;&gt;"",_xlfn.XLOOKUP(C33,Table1[ID],Table1[address5]),"")</f>
        <v/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39710</v>
      </c>
      <c r="T33" s="38" t="str">
        <f>IF($C33&lt;&gt;"",_xlfn.XLOOKUP(C33,Table1[ID],Table1[school_job]),"")</f>
        <v/>
      </c>
      <c r="U33" s="38" t="str">
        <f>IF($C33&lt;&gt;"",_xlfn.XLOOKUP(C33,Table1[ID],Table1[con_father]),"")</f>
        <v/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بولس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>
        <v>843</v>
      </c>
      <c r="D34" s="38" t="str">
        <f>IF(C34&lt;&gt;"",_xlfn.XLOOKUP(Class!C34,Table1[ID],Table1[fname]),"")</f>
        <v>مارتن انور فتحي</v>
      </c>
      <c r="E34" s="37" t="str" cm="1">
        <f t="array" ref="E34">IF((C34&lt;&gt;"")*(COUNTIF(Table2[ID],Class!C34)&lt;&gt;0),INDEX(Attendance_sorted!$A$1:$CV$500,MATCH(Class!C34,Attendance_sorted!$A$1:$A$500),COUNTIF(Table2[ID],Class!C34)+1),"")</f>
        <v/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0</v>
      </c>
      <c r="G34" s="40" cm="1">
        <f t="array" aca="1" ref="G34" ca="1">IF(C34&lt;&gt;"",IF(F34*100/Table3[حساب الحضور من اخر عدد مرات]&gt;100,1,F34/Table3[حساب الحضور من اخر عدد مرات]),"")</f>
        <v>0</v>
      </c>
      <c r="H34" s="38" t="str">
        <f>IF(C34&lt;&gt;"",_xlfn.XLOOKUP(C34,Table1[ID],Table1[tel2]),"")</f>
        <v>01221915624</v>
      </c>
      <c r="I34" s="38" t="str">
        <f>IF(C34&lt;&gt;"",_xlfn.XLOOKUP(C34,Table1[ID],Table1[tel4]),"")</f>
        <v/>
      </c>
      <c r="J34" s="38" t="str">
        <f>IF(C34&lt;&gt;"",_xlfn.XLOOKUP(C34,Table1[ID],Table1[tel3]),"")</f>
        <v/>
      </c>
      <c r="K34" s="38" t="str">
        <f>IF(C34&lt;&gt;"",_xlfn.XLOOKUP(C34,Table1[ID],Table1[tel1]),"")</f>
        <v/>
      </c>
      <c r="L34" s="38" t="str">
        <f>IF($C34&lt;&gt;"",_xlfn.XLOOKUP(C34,Table1[ID],Table1[address1]),"")</f>
        <v>109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2</v>
      </c>
      <c r="P34" s="38" t="str">
        <f>IF($C34&lt;&gt;"",_xlfn.XLOOKUP(C34,Table1[ID],Table1[address5]),"")</f>
        <v>7</v>
      </c>
      <c r="Q34" s="38" t="str">
        <f>IF($C34&lt;&gt;"",_xlfn.XLOOKUP(C34,Table1[ID],Table1[address7]),"")</f>
        <v>فوق صيدلية دوس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0</v>
      </c>
      <c r="T34" s="38" t="str">
        <f>IF($C34&lt;&gt;"",_xlfn.XLOOKUP(C34,Table1[ID],Table1[school_job]),"")</f>
        <v/>
      </c>
      <c r="U34" s="38" t="str">
        <f>IF($C34&lt;&gt;"",_xlfn.XLOOKUP(C34,Table1[ID],Table1[con_father]),"")</f>
        <v/>
      </c>
      <c r="V34" s="38" t="str">
        <f>IF($C34&lt;&gt;"",_xlfn.XLOOKUP(C34,Table1[ID],Table1[notes]),"")</f>
        <v/>
      </c>
      <c r="W34" s="41" t="str">
        <f>IF(C34&lt;&gt;"",IF(_xlfn.FLOOR.MATH(C34,100)=0,"غير موزع",_xlfn.XLOOKUP(_xlfn.FLOOR.MATH(C34,100),Classes!$A$1:$A$8,Classes!$B$1:$B$8,"error")),"")</f>
        <v>القديس بولس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844</v>
      </c>
      <c r="D35" s="38" t="str">
        <f>IF(C35&lt;&gt;"",_xlfn.XLOOKUP(Class!C35,Table1[ID],Table1[fname]),"")</f>
        <v xml:space="preserve">مارتن شادي هاني 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01280006217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/>
      </c>
      <c r="M35" s="38" t="str">
        <f>IF($C35&lt;&gt;"",_xlfn.XLOOKUP(C35,Table1[ID],Table1[address2]),"")</f>
        <v>22 وابور المياه أمام نادى طلائع الزيتون ( او )  35ش دار السعادة (صيدلية ايفا)  امام مدرسة امون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>805</v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44008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بولس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845</v>
      </c>
      <c r="D36" s="38" t="str">
        <f>IF(C36&lt;&gt;"",_xlfn.XLOOKUP(Class!C36,Table1[ID],Table1[fname]),"")</f>
        <v>مارك اشرف عادلي</v>
      </c>
      <c r="E36" s="37" cm="1">
        <f t="array" ref="E36">IF((C36&lt;&gt;"")*(COUNTIF(Table2[ID],Class!C36)&lt;&gt;0),INDEX(Attendance_sorted!$A$1:$CV$500,MATCH(Class!C36,Attendance_sorted!$A$1:$A$500),COUNTIF(Table2[ID],Class!C36)+1),"")</f>
        <v>45268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4</v>
      </c>
      <c r="G36" s="40" cm="1">
        <f t="array" aca="1" ref="G36" ca="1">IF(C36&lt;&gt;"",IF(F36*100/Table3[حساب الحضور من اخر عدد مرات]&gt;100,1,F36/Table3[حساب الحضور من اخر عدد مرات]),"")</f>
        <v>8.5106382978723402E-2</v>
      </c>
      <c r="H36" s="38" t="str">
        <f>IF(C36&lt;&gt;"",_xlfn.XLOOKUP(C36,Table1[ID],Table1[tel2]),"")</f>
        <v>01211388197</v>
      </c>
      <c r="I36" s="38" t="str">
        <f>IF(C36&lt;&gt;"",_xlfn.XLOOKUP(C36,Table1[ID],Table1[tel4]),"")</f>
        <v/>
      </c>
      <c r="J36" s="38" t="str">
        <f>IF(C36&lt;&gt;"",_xlfn.XLOOKUP(C36,Table1[ID],Table1[tel3]),"")</f>
        <v/>
      </c>
      <c r="K36" s="38" t="str">
        <f>IF(C36&lt;&gt;"",_xlfn.XLOOKUP(C36,Table1[ID],Table1[tel1]),"")</f>
        <v/>
      </c>
      <c r="L36" s="38" t="str">
        <f>IF($C36&lt;&gt;"",_xlfn.XLOOKUP(C36,Table1[ID],Table1[address1]),"")</f>
        <v>22</v>
      </c>
      <c r="M36" s="38" t="str">
        <f>IF($C36&lt;&gt;"",_xlfn.XLOOKUP(C36,Table1[ID],Table1[address2]),"")</f>
        <v>الليث</v>
      </c>
      <c r="N36" s="38" t="str">
        <f>IF($C36&lt;&gt;"",_xlfn.XLOOKUP(C36,Table1[ID],Table1[address3]),"")</f>
        <v>طومانباي</v>
      </c>
      <c r="O36" s="38" t="str">
        <f>IF($C36&lt;&gt;"",_xlfn.XLOOKUP(C36,Table1[ID],Table1[address4]),"")</f>
        <v>5</v>
      </c>
      <c r="P36" s="38" t="str">
        <f>IF($C36&lt;&gt;"",_xlfn.XLOOKUP(C36,Table1[ID],Table1[address5]),"")</f>
        <v/>
      </c>
      <c r="Q36" s="38" t="str">
        <f>IF($C36&lt;&gt;"",_xlfn.XLOOKUP(C36,Table1[ID],Table1[address7]),"")</f>
        <v/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40060</v>
      </c>
      <c r="T36" s="38" t="str">
        <f>IF($C36&lt;&gt;"",_xlfn.XLOOKUP(C36,Table1[ID],Table1[school_job]),"")</f>
        <v/>
      </c>
      <c r="U36" s="38" t="str">
        <f>IF($C36&lt;&gt;"",_xlfn.XLOOKUP(C36,Table1[ID],Table1[con_father]),"")</f>
        <v/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بولس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>=IMAGE("https://raw.githubusercontent.com/KyrillosMorgan/preparatory/main/fingerprint.jpg")</v>
      </c>
      <c r="C37" s="38">
        <v>846</v>
      </c>
      <c r="D37" s="38" t="str">
        <f>IF(C37&lt;&gt;"",_xlfn.XLOOKUP(Class!C37,Table1[ID],Table1[fname]),"")</f>
        <v xml:space="preserve">مارك دانيال لبيب </v>
      </c>
      <c r="E37" s="37" cm="1">
        <f t="array" ref="E37">IF((C37&lt;&gt;"")*(COUNTIF(Table2[ID],Class!C37)&lt;&gt;0),INDEX(Attendance_sorted!$A$1:$CV$500,MATCH(Class!C37,Attendance_sorted!$A$1:$A$500),COUNTIF(Table2[ID],Class!C37)+1),"")</f>
        <v>45527</v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14</v>
      </c>
      <c r="G37" s="40" cm="1">
        <f t="array" aca="1" ref="G37" ca="1">IF(C37&lt;&gt;"",IF(F37*100/Table3[حساب الحضور من اخر عدد مرات]&gt;100,1,F37/Table3[حساب الحضور من اخر عدد مرات]),"")</f>
        <v>0.2978723404255319</v>
      </c>
      <c r="H37" s="38" t="str">
        <f>IF(C37&lt;&gt;"",_xlfn.XLOOKUP(C37,Table1[ID],Table1[tel2]),"")</f>
        <v>01273638141</v>
      </c>
      <c r="I37" s="38" t="str">
        <f>IF(C37&lt;&gt;"",_xlfn.XLOOKUP(C37,Table1[ID],Table1[tel4]),"")</f>
        <v>01220556666</v>
      </c>
      <c r="J37" s="38" t="str">
        <f>IF(C37&lt;&gt;"",_xlfn.XLOOKUP(C37,Table1[ID],Table1[tel3]),"")</f>
        <v>01220511115</v>
      </c>
      <c r="K37" s="38" t="str">
        <f>IF(C37&lt;&gt;"",_xlfn.XLOOKUP(C37,Table1[ID],Table1[tel1]),"")</f>
        <v/>
      </c>
      <c r="L37" s="38" t="str">
        <f>IF($C37&lt;&gt;"",_xlfn.XLOOKUP(C37,Table1[ID],Table1[address1]),"")</f>
        <v>6</v>
      </c>
      <c r="M37" s="38" t="str">
        <f>IF($C37&lt;&gt;"",_xlfn.XLOOKUP(C37,Table1[ID],Table1[address2]),"")</f>
        <v>الصديق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2</v>
      </c>
      <c r="P37" s="38" t="str">
        <f>IF($C37&lt;&gt;"",_xlfn.XLOOKUP(C37,Table1[ID],Table1[address5]),"")</f>
        <v>8</v>
      </c>
      <c r="Q37" s="38" t="str">
        <f>IF($C37&lt;&gt;"",_xlfn.XLOOKUP(C37,Table1[ID],Table1[address7]),"")</f>
        <v>سوبرماركت المريمات</v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39668</v>
      </c>
      <c r="T37" s="38" t="str">
        <f>IF($C37&lt;&gt;"",_xlfn.XLOOKUP(C37,Table1[ID],Table1[school_job]),"")</f>
        <v>صحارة لغات الفجالة</v>
      </c>
      <c r="U37" s="38" t="str">
        <f>IF($C37&lt;&gt;"",_xlfn.XLOOKUP(C37,Table1[ID],Table1[con_father]),"")</f>
        <v>ابونا كيرلس</v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بولس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>=IMAGE("https://raw.githubusercontent.com/KyrillosMorgan/preparatory/main/fingerprint.jpg")</v>
      </c>
      <c r="C38" s="38">
        <v>847</v>
      </c>
      <c r="D38" s="38" t="str">
        <f>IF(C38&lt;&gt;"",_xlfn.XLOOKUP(Class!C38,Table1[ID],Table1[fname]),"")</f>
        <v xml:space="preserve">مارك سامح لوقا </v>
      </c>
      <c r="E38" s="37" cm="1">
        <f t="array" ref="E38">IF((C38&lt;&gt;"")*(COUNTIF(Table2[ID],Class!C38)&lt;&gt;0),INDEX(Attendance_sorted!$A$1:$CV$500,MATCH(Class!C38,Attendance_sorted!$A$1:$A$500),COUNTIF(Table2[ID],Class!C38)+1),"")</f>
        <v>45366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4</v>
      </c>
      <c r="G38" s="40" cm="1">
        <f t="array" aca="1" ref="G38" ca="1">IF(C38&lt;&gt;"",IF(F38*100/Table3[حساب الحضور من اخر عدد مرات]&gt;100,1,F38/Table3[حساب الحضور من اخر عدد مرات]),"")</f>
        <v>8.5106382978723402E-2</v>
      </c>
      <c r="H38" s="38" t="str">
        <f>IF(C38&lt;&gt;"",_xlfn.XLOOKUP(C38,Table1[ID],Table1[tel2]),"")</f>
        <v>01100918192</v>
      </c>
      <c r="I38" s="38" t="str">
        <f>IF(C38&lt;&gt;"",_xlfn.XLOOKUP(C38,Table1[ID],Table1[tel4]),"")</f>
        <v>01555355879</v>
      </c>
      <c r="J38" s="38" t="str">
        <f>IF(C38&lt;&gt;"",_xlfn.XLOOKUP(C38,Table1[ID],Table1[tel3]),"")</f>
        <v>01272342424</v>
      </c>
      <c r="K38" s="38" t="str">
        <f>IF(C38&lt;&gt;"",_xlfn.XLOOKUP(C38,Table1[ID],Table1[tel1]),"")</f>
        <v/>
      </c>
      <c r="L38" s="38" t="str">
        <f>IF($C38&lt;&gt;"",_xlfn.XLOOKUP(C38,Table1[ID],Table1[address1]),"")</f>
        <v>36</v>
      </c>
      <c r="M38" s="38" t="str">
        <f>IF($C38&lt;&gt;"",_xlfn.XLOOKUP(C38,Table1[ID],Table1[address2]),"")</f>
        <v>الليث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>2</v>
      </c>
      <c r="P38" s="38" t="str">
        <f>IF($C38&lt;&gt;"",_xlfn.XLOOKUP(C38,Table1[ID],Table1[address5]),"")</f>
        <v>5</v>
      </c>
      <c r="Q38" s="38" t="str">
        <f>IF($C38&lt;&gt;"",_xlfn.XLOOKUP(C38,Table1[ID],Table1[address7]),"")</f>
        <v>معمل السكر</v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39825</v>
      </c>
      <c r="T38" s="38" t="str">
        <f>IF($C38&lt;&gt;"",_xlfn.XLOOKUP(C38,Table1[ID],Table1[school_job]),"")</f>
        <v>سانت ماري</v>
      </c>
      <c r="U38" s="38" t="str">
        <f>IF($C38&lt;&gt;"",_xlfn.XLOOKUP(C38,Table1[ID],Table1[con_father]),"")</f>
        <v>ابونا انطونيوس</v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بولس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>=IMAGE("https://raw.githubusercontent.com/KyrillosMorgan/preparatory/main/fingerprint.jpg")</v>
      </c>
      <c r="C39" s="38">
        <v>848</v>
      </c>
      <c r="D39" s="38" t="str">
        <f>IF(C39&lt;&gt;"",_xlfn.XLOOKUP(Class!C39,Table1[ID],Table1[fname]),"")</f>
        <v xml:space="preserve">مارك وسيم موريس </v>
      </c>
      <c r="E39" s="37" cm="1">
        <f t="array" ref="E39">IF((C39&lt;&gt;"")*(COUNTIF(Table2[ID],Class!C39)&lt;&gt;0),INDEX(Attendance_sorted!$A$1:$CV$500,MATCH(Class!C39,Attendance_sorted!$A$1:$A$500),COUNTIF(Table2[ID],Class!C39)+1),"")</f>
        <v>45317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6</v>
      </c>
      <c r="G39" s="40" cm="1">
        <f t="array" aca="1" ref="G39" ca="1">IF(C39&lt;&gt;"",IF(F39*100/Table3[حساب الحضور من اخر عدد مرات]&gt;100,1,F39/Table3[حساب الحضور من اخر عدد مرات]),"")</f>
        <v>0.1276595744680851</v>
      </c>
      <c r="H39" s="38" t="str">
        <f>IF(C39&lt;&gt;"",_xlfn.XLOOKUP(C39,Table1[ID],Table1[tel2]),"")</f>
        <v>01200479983</v>
      </c>
      <c r="I39" s="38" t="str">
        <f>IF(C39&lt;&gt;"",_xlfn.XLOOKUP(C39,Table1[ID],Table1[tel4]),"")</f>
        <v>01552616622</v>
      </c>
      <c r="J39" s="38" t="str">
        <f>IF(C39&lt;&gt;"",_xlfn.XLOOKUP(C39,Table1[ID],Table1[tel3]),"")</f>
        <v>01289970972</v>
      </c>
      <c r="K39" s="38" t="str">
        <f>IF(C39&lt;&gt;"",_xlfn.XLOOKUP(C39,Table1[ID],Table1[tel1]),"")</f>
        <v/>
      </c>
      <c r="L39" s="38" t="str">
        <f>IF($C39&lt;&gt;"",_xlfn.XLOOKUP(C39,Table1[ID],Table1[address1]),"")</f>
        <v>21</v>
      </c>
      <c r="M39" s="38" t="str">
        <f>IF($C39&lt;&gt;"",_xlfn.XLOOKUP(C39,Table1[ID],Table1[address2]),"")</f>
        <v>العزيز بالله</v>
      </c>
      <c r="N39" s="38" t="str">
        <f>IF($C39&lt;&gt;"",_xlfn.XLOOKUP(C39,Table1[ID],Table1[address3]),"")</f>
        <v/>
      </c>
      <c r="O39" s="38" t="str">
        <f>IF($C39&lt;&gt;"",_xlfn.XLOOKUP(C39,Table1[ID],Table1[address4]),"")</f>
        <v>3</v>
      </c>
      <c r="P39" s="38" t="str">
        <f>IF($C39&lt;&gt;"",_xlfn.XLOOKUP(C39,Table1[ID],Table1[address5]),"")</f>
        <v>3</v>
      </c>
      <c r="Q39" s="38" t="str">
        <f>IF($C39&lt;&gt;"",_xlfn.XLOOKUP(C39,Table1[ID],Table1[address7]),"")</f>
        <v>التوحيد والنور</v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39962</v>
      </c>
      <c r="T39" s="38" t="str">
        <f>IF($C39&lt;&gt;"",_xlfn.XLOOKUP(C39,Table1[ID],Table1[school_job]),"")</f>
        <v>الادفنتست</v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بولس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849</v>
      </c>
      <c r="D40" s="38" t="str">
        <f>IF(C40&lt;&gt;"",_xlfn.XLOOKUP(Class!C40,Table1[ID],Table1[fname]),"")</f>
        <v xml:space="preserve">مايكل اشرف ابراهيم </v>
      </c>
      <c r="E40" s="37" cm="1">
        <f t="array" ref="E40">IF((C40&lt;&gt;"")*(COUNTIF(Table2[ID],Class!C40)&lt;&gt;0),INDEX(Attendance_sorted!$A$1:$CV$500,MATCH(Class!C40,Attendance_sorted!$A$1:$A$500),COUNTIF(Table2[ID],Class!C40)+1),"")</f>
        <v>45464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5</v>
      </c>
      <c r="G40" s="40" cm="1">
        <f t="array" aca="1" ref="G40" ca="1">IF(C40&lt;&gt;"",IF(F40*100/Table3[حساب الحضور من اخر عدد مرات]&gt;100,1,F40/Table3[حساب الحضور من اخر عدد مرات]),"")</f>
        <v>0.10638297872340426</v>
      </c>
      <c r="H40" s="38" t="str">
        <f>IF(C40&lt;&gt;"",_xlfn.XLOOKUP(C40,Table1[ID],Table1[tel2]),"")</f>
        <v>01279040069</v>
      </c>
      <c r="I40" s="38" t="str">
        <f>IF(C40&lt;&gt;"",_xlfn.XLOOKUP(C40,Table1[ID],Table1[tel4]),"")</f>
        <v>01201797140</v>
      </c>
      <c r="J40" s="38" t="str">
        <f>IF(C40&lt;&gt;"",_xlfn.XLOOKUP(C40,Table1[ID],Table1[tel3]),"")</f>
        <v>01205411420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8</v>
      </c>
      <c r="M40" s="38" t="str">
        <f>IF($C40&lt;&gt;"",_xlfn.XLOOKUP(C40,Table1[ID],Table1[address2]),"")</f>
        <v>بركات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4</v>
      </c>
      <c r="P40" s="38" t="str">
        <f>IF($C40&lt;&gt;"",_xlfn.XLOOKUP(C40,Table1[ID],Table1[address5]),"")</f>
        <v>10</v>
      </c>
      <c r="Q40" s="38" t="str">
        <f>IF($C40&lt;&gt;"",_xlfn.XLOOKUP(C40,Table1[ID],Table1[address7]),"")</f>
        <v>سوبرماركت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39929</v>
      </c>
      <c r="T40" s="38" t="str">
        <f>IF($C40&lt;&gt;"",_xlfn.XLOOKUP(C40,Table1[ID],Table1[school_job]),"")</f>
        <v>الادفنتست</v>
      </c>
      <c r="U40" s="38" t="str">
        <f>IF($C40&lt;&gt;"",_xlfn.XLOOKUP(C40,Table1[ID],Table1[con_father]),"")</f>
        <v>ابونا باسليوس</v>
      </c>
      <c r="V40" s="38" t="str">
        <f>IF($C40&lt;&gt;"",_xlfn.XLOOKUP(C40,Table1[ID],Table1[notes]),"")</f>
        <v>تالت عمارة واخدة ناصيتين</v>
      </c>
      <c r="W40" s="41" t="str">
        <f>IF(C40&lt;&gt;"",IF(_xlfn.FLOOR.MATH(C40,100)=0,"غير موزع",_xlfn.XLOOKUP(_xlfn.FLOOR.MATH(C40,100),Classes!$A$1:$A$8,Classes!$B$1:$B$8,"error")),"")</f>
        <v>القديس بولس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>=IMAGE("https://raw.githubusercontent.com/KyrillosMorgan/preparatory/main/fingerprint.jpg")</v>
      </c>
      <c r="C41" s="38">
        <v>850</v>
      </c>
      <c r="D41" s="38" t="str">
        <f>IF(C41&lt;&gt;"",_xlfn.XLOOKUP(Class!C41,Table1[ID],Table1[fname]),"")</f>
        <v>مجدي سامح عادل وهيب</v>
      </c>
      <c r="E41" s="37" cm="1">
        <f t="array" ref="E41">IF((C41&lt;&gt;"")*(COUNTIF(Table2[ID],Class!C41)&lt;&gt;0),INDEX(Attendance_sorted!$A$1:$CV$500,MATCH(Class!C41,Attendance_sorted!$A$1:$A$500),COUNTIF(Table2[ID],Class!C41)+1),"")</f>
        <v>45268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4</v>
      </c>
      <c r="G41" s="40" cm="1">
        <f t="array" aca="1" ref="G41" ca="1">IF(C41&lt;&gt;"",IF(F41*100/Table3[حساب الحضور من اخر عدد مرات]&gt;100,1,F41/Table3[حساب الحضور من اخر عدد مرات]),"")</f>
        <v>8.5106382978723402E-2</v>
      </c>
      <c r="H41" s="38" t="str">
        <f>IF(C41&lt;&gt;"",_xlfn.XLOOKUP(C41,Table1[ID],Table1[tel2]),"")</f>
        <v>01279432280</v>
      </c>
      <c r="I41" s="38" t="str">
        <f>IF(C41&lt;&gt;"",_xlfn.XLOOKUP(C41,Table1[ID],Table1[tel4]),"")</f>
        <v>01280886628</v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53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>12</v>
      </c>
      <c r="Q41" s="38" t="str">
        <f>IF($C41&lt;&gt;"",_xlfn.XLOOKUP(C41,Table1[ID],Table1[address7]),"")</f>
        <v>قهوة سنان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40068</v>
      </c>
      <c r="T41" s="38" t="str">
        <f>IF($C41&lt;&gt;"",_xlfn.XLOOKUP(C41,Table1[ID],Table1[school_job]),"")</f>
        <v>الادفنتست</v>
      </c>
      <c r="U41" s="38" t="str">
        <f>IF($C41&lt;&gt;"",_xlfn.XLOOKUP(C41,Table1[ID],Table1[con_father]),"")</f>
        <v>ابونا بساده (كنيسة مريم المجدلية شبرا الخيمة)</v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بولس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851</v>
      </c>
      <c r="D42" s="38" t="str">
        <f>IF(C42&lt;&gt;"",_xlfn.XLOOKUP(Class!C42,Table1[ID],Table1[fname]),"")</f>
        <v xml:space="preserve">مكاريوس سمير مهاود 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01222618980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>93</v>
      </c>
      <c r="M42" s="38" t="str">
        <f>IF($C42&lt;&gt;"",_xlfn.XLOOKUP(C42,Table1[ID],Table1[address2]),"")</f>
        <v>طومانباي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>1</v>
      </c>
      <c r="P42" s="38" t="str">
        <f>IF($C42&lt;&gt;"",_xlfn.XLOOKUP(C42,Table1[ID],Table1[address5]),"")</f>
        <v>11</v>
      </c>
      <c r="Q42" s="38" t="str">
        <f>IF($C42&lt;&gt;"",_xlfn.XLOOKUP(C42,Table1[ID],Table1[address7]),"")</f>
        <v>قهوة ابو عامر</v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40031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>عمارة الغاز</v>
      </c>
      <c r="W42" s="41" t="str">
        <f>IF(C42&lt;&gt;"",IF(_xlfn.FLOOR.MATH(C42,100)=0,"غير موزع",_xlfn.XLOOKUP(_xlfn.FLOOR.MATH(C42,100),Classes!$A$1:$A$8,Classes!$B$1:$B$8,"error")),"")</f>
        <v>القديس بولس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>=IMAGE("https://raw.githubusercontent.com/KyrillosMorgan/preparatory/main/fingerprint.jpg")</v>
      </c>
      <c r="C43" s="38">
        <v>853</v>
      </c>
      <c r="D43" s="38" t="str">
        <f>IF(C43&lt;&gt;"",_xlfn.XLOOKUP(Class!C43,Table1[ID],Table1[fname]),"")</f>
        <v xml:space="preserve">مينا اشرف اسحاق </v>
      </c>
      <c r="E43" s="37" cm="1">
        <f t="array" ref="E43">IF((C43&lt;&gt;"")*(COUNTIF(Table2[ID],Class!C43)&lt;&gt;0),INDEX(Attendance_sorted!$A$1:$CV$500,MATCH(Class!C43,Attendance_sorted!$A$1:$A$500),COUNTIF(Table2[ID],Class!C43)+1),"")</f>
        <v>45338</v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2</v>
      </c>
      <c r="G43" s="40" cm="1">
        <f t="array" aca="1" ref="G43" ca="1">IF(C43&lt;&gt;"",IF(F43*100/Table3[حساب الحضور من اخر عدد مرات]&gt;100,1,F43/Table3[حساب الحضور من اخر عدد مرات]),"")</f>
        <v>4.2553191489361701E-2</v>
      </c>
      <c r="H43" s="38" t="str">
        <f>IF(C43&lt;&gt;"",_xlfn.XLOOKUP(C43,Table1[ID],Table1[tel2]),"")</f>
        <v>01282822809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33</v>
      </c>
      <c r="M43" s="38" t="str">
        <f>IF($C43&lt;&gt;"",_xlfn.XLOOKUP(C43,Table1[ID],Table1[address2]),"")</f>
        <v>دار السعادة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>5</v>
      </c>
      <c r="P43" s="38" t="str">
        <f>IF($C43&lt;&gt;"",_xlfn.XLOOKUP(C43,Table1[ID],Table1[address5]),"")</f>
        <v>37</v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الزيتون</v>
      </c>
      <c r="S43" s="37">
        <f>IF($C43&lt;&gt;"",_xlfn.XLOOKUP(C43,Table1[ID],Table1[bdate]),"")</f>
        <v>39516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بولس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854</v>
      </c>
      <c r="D44" s="38" t="str">
        <f>IF(C44&lt;&gt;"",_xlfn.XLOOKUP(Class!C44,Table1[ID],Table1[fname]),"")</f>
        <v xml:space="preserve">مينا ايمن لطيف </v>
      </c>
      <c r="E44" s="37" cm="1">
        <f t="array" ref="E44">IF((C44&lt;&gt;"")*(COUNTIF(Table2[ID],Class!C44)&lt;&gt;0),INDEX(Attendance_sorted!$A$1:$CV$500,MATCH(Class!C44,Attendance_sorted!$A$1:$A$500),COUNTIF(Table2[ID],Class!C44)+1),"")</f>
        <v>45499</v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2</v>
      </c>
      <c r="G44" s="40" cm="1">
        <f t="array" aca="1" ref="G44" ca="1">IF(C44&lt;&gt;"",IF(F44*100/Table3[حساب الحضور من اخر عدد مرات]&gt;100,1,F44/Table3[حساب الحضور من اخر عدد مرات]),"")</f>
        <v>4.2553191489361701E-2</v>
      </c>
      <c r="H44" s="38" t="str">
        <f>IF(C44&lt;&gt;"",_xlfn.XLOOKUP(C44,Table1[ID],Table1[tel2]),"")</f>
        <v>01207299458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7</v>
      </c>
      <c r="M44" s="38" t="str">
        <f>IF($C44&lt;&gt;"",_xlfn.XLOOKUP(C44,Table1[ID],Table1[address2]),"")</f>
        <v>ابو شائكة</v>
      </c>
      <c r="N44" s="38" t="str">
        <f>IF($C44&lt;&gt;"",_xlfn.XLOOKUP(C44,Table1[ID],Table1[address3]),"")</f>
        <v>طومانباي</v>
      </c>
      <c r="O44" s="38" t="str">
        <f>IF($C44&lt;&gt;"",_xlfn.XLOOKUP(C44,Table1[ID],Table1[address4]),"")</f>
        <v>3</v>
      </c>
      <c r="P44" s="38" t="str">
        <f>IF($C44&lt;&gt;"",_xlfn.XLOOKUP(C44,Table1[ID],Table1[address5]),"")</f>
        <v>6</v>
      </c>
      <c r="Q44" s="38" t="str">
        <f>IF($C44&lt;&gt;"",_xlfn.XLOOKUP(C44,Table1[ID],Table1[address7]),"")</f>
        <v>قصر الطاهرة</v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39590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بولس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>=IMAGE("https://raw.githubusercontent.com/KyrillosMorgan/preparatory/main/fingerprint.jpg")</v>
      </c>
      <c r="C45" s="38">
        <v>855</v>
      </c>
      <c r="D45" s="38" t="str">
        <f>IF(C45&lt;&gt;"",_xlfn.XLOOKUP(Class!C45,Table1[ID],Table1[fname]),"")</f>
        <v xml:space="preserve">مينا ماجد نجيب </v>
      </c>
      <c r="E45" s="37" cm="1">
        <f t="array" ref="E45">IF((C45&lt;&gt;"")*(COUNTIF(Table2[ID],Class!C45)&lt;&gt;0),INDEX(Attendance_sorted!$A$1:$CV$500,MATCH(Class!C45,Attendance_sorted!$A$1:$A$500),COUNTIF(Table2[ID],Class!C45)+1),"")</f>
        <v>45513</v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7</v>
      </c>
      <c r="G45" s="40" cm="1">
        <f t="array" aca="1" ref="G45" ca="1">IF(C45&lt;&gt;"",IF(F45*100/Table3[حساب الحضور من اخر عدد مرات]&gt;100,1,F45/Table3[حساب الحضور من اخر عدد مرات]),"")</f>
        <v>0.14893617021276595</v>
      </c>
      <c r="H45" s="38" t="str">
        <f>IF(C45&lt;&gt;"",_xlfn.XLOOKUP(C45,Table1[ID],Table1[tel2]),"")</f>
        <v>01288876568</v>
      </c>
      <c r="I45" s="38" t="str">
        <f>IF(C45&lt;&gt;"",_xlfn.XLOOKUP(C45,Table1[ID],Table1[tel4]),"")</f>
        <v>01224517783</v>
      </c>
      <c r="J45" s="38" t="str">
        <f>IF(C45&lt;&gt;"",_xlfn.XLOOKUP(C45,Table1[ID],Table1[tel3]),"")</f>
        <v>01226361252</v>
      </c>
      <c r="K45" s="38" t="str">
        <f>IF(C45&lt;&gt;"",_xlfn.XLOOKUP(C45,Table1[ID],Table1[tel1]),"")</f>
        <v/>
      </c>
      <c r="L45" s="38" t="str">
        <f>IF($C45&lt;&gt;"",_xlfn.XLOOKUP(C45,Table1[ID],Table1[address1]),"")</f>
        <v>6أ</v>
      </c>
      <c r="M45" s="38" t="str">
        <f>IF($C45&lt;&gt;"",_xlfn.XLOOKUP(C45,Table1[ID],Table1[address2]),"")</f>
        <v>الليث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8</v>
      </c>
      <c r="P45" s="38" t="str">
        <f>IF($C45&lt;&gt;"",_xlfn.XLOOKUP(C45,Table1[ID],Table1[address5]),"")</f>
        <v>32</v>
      </c>
      <c r="Q45" s="38" t="str">
        <f>IF($C45&lt;&gt;"",_xlfn.XLOOKUP(C45,Table1[ID],Table1[address7]),"")</f>
        <v>معمل السكر/ مدرسة المعارف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39655</v>
      </c>
      <c r="T45" s="38" t="str">
        <f>IF($C45&lt;&gt;"",_xlfn.XLOOKUP(C45,Table1[ID],Table1[school_job]),"")</f>
        <v>الجزائر الرسمية لغات</v>
      </c>
      <c r="U45" s="38" t="str">
        <f>IF($C45&lt;&gt;"",_xlfn.XLOOKUP(C45,Table1[ID],Table1[con_father]),"")</f>
        <v>ابونا ميخائيل</v>
      </c>
      <c r="V45" s="38" t="str">
        <f>IF($C45&lt;&gt;"",_xlfn.XLOOKUP(C45,Table1[ID],Table1[notes]),"")</f>
        <v xml:space="preserve"> برج الؤلؤة / معمل السكر</v>
      </c>
      <c r="W45" s="41" t="str">
        <f>IF(C45&lt;&gt;"",IF(_xlfn.FLOOR.MATH(C45,100)=0,"غير موزع",_xlfn.XLOOKUP(_xlfn.FLOOR.MATH(C45,100),Classes!$A$1:$A$8,Classes!$B$1:$B$8,"error")),"")</f>
        <v>القديس بولس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>=IMAGE("https://raw.githubusercontent.com/KyrillosMorgan/preparatory/main/fingerprint.jpg")</v>
      </c>
      <c r="C46" s="38">
        <v>856</v>
      </c>
      <c r="D46" s="38" t="str">
        <f>IF(C46&lt;&gt;"",_xlfn.XLOOKUP(Class!C46,Table1[ID],Table1[fname]),"")</f>
        <v xml:space="preserve">مينا مدحت سمير </v>
      </c>
      <c r="E46" s="37" cm="1">
        <f t="array" ref="E46">IF((C46&lt;&gt;"")*(COUNTIF(Table2[ID],Class!C46)&lt;&gt;0),INDEX(Attendance_sorted!$A$1:$CV$500,MATCH(Class!C46,Attendance_sorted!$A$1:$A$500),COUNTIF(Table2[ID],Class!C46)+1),"")</f>
        <v>45527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26</v>
      </c>
      <c r="G46" s="40" cm="1">
        <f t="array" aca="1" ref="G46" ca="1">IF(C46&lt;&gt;"",IF(F46*100/Table3[حساب الحضور من اخر عدد مرات]&gt;100,1,F46/Table3[حساب الحضور من اخر عدد مرات]),"")</f>
        <v>0.55319148936170215</v>
      </c>
      <c r="H46" s="38" t="str">
        <f>IF(C46&lt;&gt;"",_xlfn.XLOOKUP(C46,Table1[ID],Table1[tel2]),"")</f>
        <v>01204657301</v>
      </c>
      <c r="I46" s="38" t="str">
        <f>IF(C46&lt;&gt;"",_xlfn.XLOOKUP(C46,Table1[ID],Table1[tel4]),"")</f>
        <v>01286307182</v>
      </c>
      <c r="J46" s="38" t="str">
        <f>IF(C46&lt;&gt;"",_xlfn.XLOOKUP(C46,Table1[ID],Table1[tel3]),"")</f>
        <v>01223417085</v>
      </c>
      <c r="K46" s="38" t="str">
        <f>IF(C46&lt;&gt;"",_xlfn.XLOOKUP(C46,Table1[ID],Table1[tel1]),"")</f>
        <v/>
      </c>
      <c r="L46" s="38" t="str">
        <f>IF($C46&lt;&gt;"",_xlfn.XLOOKUP(C46,Table1[ID],Table1[address1]),"")</f>
        <v>7</v>
      </c>
      <c r="M46" s="38" t="str">
        <f>IF($C46&lt;&gt;"",_xlfn.XLOOKUP(C46,Table1[ID],Table1[address2]),"")</f>
        <v>اسماعيل مصطفى</v>
      </c>
      <c r="N46" s="38" t="str">
        <f>IF($C46&lt;&gt;"",_xlfn.XLOOKUP(C46,Table1[ID],Table1[address3]),"")</f>
        <v>دار السعادة</v>
      </c>
      <c r="O46" s="38" t="str">
        <f>IF($C46&lt;&gt;"",_xlfn.XLOOKUP(C46,Table1[ID],Table1[address4]),"")</f>
        <v>2</v>
      </c>
      <c r="P46" s="38" t="str">
        <f>IF($C46&lt;&gt;"",_xlfn.XLOOKUP(C46,Table1[ID],Table1[address5]),"")</f>
        <v>5</v>
      </c>
      <c r="Q46" s="38" t="str">
        <f>IF($C46&lt;&gt;"",_xlfn.XLOOKUP(C46,Table1[ID],Table1[address7]),"")</f>
        <v>مدرسة دار السعادة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39620</v>
      </c>
      <c r="T46" s="38" t="str">
        <f>IF($C46&lt;&gt;"",_xlfn.XLOOKUP(C46,Table1[ID],Table1[school_job]),"")</f>
        <v>دار السعادة الرسمية لغات</v>
      </c>
      <c r="U46" s="38" t="str">
        <f>IF($C46&lt;&gt;"",_xlfn.XLOOKUP(C46,Table1[ID],Table1[con_father]),"")</f>
        <v>ابونا انطونيوس</v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بولس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859</v>
      </c>
      <c r="D47" s="38" t="str">
        <f>IF(C47&lt;&gt;"",_xlfn.XLOOKUP(Class!C47,Table1[ID],Table1[fname]),"")</f>
        <v>يوسف اشرف يوسف</v>
      </c>
      <c r="E47" s="37" cm="1">
        <f t="array" ref="E47">IF((C47&lt;&gt;"")*(COUNTIF(Table2[ID],Class!C47)&lt;&gt;0),INDEX(Attendance_sorted!$A$1:$CV$500,MATCH(Class!C47,Attendance_sorted!$A$1:$A$500),COUNTIF(Table2[ID],Class!C47)+1),"")</f>
        <v>45401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2</v>
      </c>
      <c r="G47" s="40" cm="1">
        <f t="array" aca="1" ref="G47" ca="1">IF(C47&lt;&gt;"",IF(F47*100/Table3[حساب الحضور من اخر عدد مرات]&gt;100,1,F47/Table3[حساب الحضور من اخر عدد مرات]),"")</f>
        <v>4.2553191489361701E-2</v>
      </c>
      <c r="H47" s="38" t="str">
        <f>IF(C47&lt;&gt;"",_xlfn.XLOOKUP(C47,Table1[ID],Table1[tel2]),"")</f>
        <v>01558023470</v>
      </c>
      <c r="I47" s="38" t="str">
        <f>IF(C47&lt;&gt;"",_xlfn.XLOOKUP(C47,Table1[ID],Table1[tel4]),"")</f>
        <v>01283353352</v>
      </c>
      <c r="J47" s="38" t="str">
        <f>IF(C47&lt;&gt;"",_xlfn.XLOOKUP(C47,Table1[ID],Table1[tel3]),"")</f>
        <v>01001862310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7</v>
      </c>
      <c r="M47" s="38" t="str">
        <f>IF($C47&lt;&gt;"",_xlfn.XLOOKUP(C47,Table1[ID],Table1[address2]),"")</f>
        <v>حسن خليل</v>
      </c>
      <c r="N47" s="38" t="str">
        <f>IF($C47&lt;&gt;"",_xlfn.XLOOKUP(C47,Table1[ID],Table1[address3]),"")</f>
        <v>طومانباي</v>
      </c>
      <c r="O47" s="38" t="str">
        <f>IF($C47&lt;&gt;"",_xlfn.XLOOKUP(C47,Table1[ID],Table1[address4]),"")</f>
        <v>5</v>
      </c>
      <c r="P47" s="38" t="str">
        <f>IF($C47&lt;&gt;"",_xlfn.XLOOKUP(C47,Table1[ID],Table1[address5]),"")</f>
        <v>1</v>
      </c>
      <c r="Q47" s="38" t="str">
        <f>IF($C47&lt;&gt;"",_xlfn.XLOOKUP(C47,Table1[ID],Table1[address7]),"")</f>
        <v>التراجيع</v>
      </c>
      <c r="R47" s="38" t="str">
        <f>IF($C47&lt;&gt;"",_xlfn.XLOOKUP(C47,Table1[ID],Table1[address6]),"")</f>
        <v>الزيتون</v>
      </c>
      <c r="S47" s="37">
        <f>IF($C47&lt;&gt;"",_xlfn.XLOOKUP(C47,Table1[ID],Table1[bdate]),"")</f>
        <v>39779</v>
      </c>
      <c r="T47" s="38" t="str">
        <f>IF($C47&lt;&gt;"",_xlfn.XLOOKUP(C47,Table1[ID],Table1[school_job]),"")</f>
        <v>سانت ماري</v>
      </c>
      <c r="U47" s="38" t="str">
        <f>IF($C47&lt;&gt;"",_xlfn.XLOOKUP(C47,Table1[ID],Table1[con_father]),"")</f>
        <v>ابونا انطونيوس</v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بولس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860</v>
      </c>
      <c r="D48" s="38" t="str">
        <f>IF(C48&lt;&gt;"",_xlfn.XLOOKUP(Class!C48,Table1[ID],Table1[fname]),"")</f>
        <v xml:space="preserve">يوسف اشرف جورج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01221004684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13أ</v>
      </c>
      <c r="M48" s="38" t="str">
        <f>IF($C48&lt;&gt;"",_xlfn.XLOOKUP(C48,Table1[ID],Table1[address2]),"")</f>
        <v>عين شمس</v>
      </c>
      <c r="N48" s="38" t="str">
        <f>IF($C48&lt;&gt;"",_xlfn.XLOOKUP(C48,Table1[ID],Table1[address3]),"")</f>
        <v/>
      </c>
      <c r="O48" s="38" t="str">
        <f>IF($C48&lt;&gt;"",_xlfn.XLOOKUP(C48,Table1[ID],Table1[address4]),"")</f>
        <v/>
      </c>
      <c r="P48" s="38" t="str">
        <f>IF($C48&lt;&gt;"",_xlfn.XLOOKUP(C48,Table1[ID],Table1[address5]),"")</f>
        <v/>
      </c>
      <c r="Q48" s="38" t="str">
        <f>IF($C48&lt;&gt;"",_xlfn.XLOOKUP(C48,Table1[ID],Table1[address7]),"")</f>
        <v>مدرسة مودرن سكول</v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39862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بولس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>=IMAGE("https://raw.githubusercontent.com/KyrillosMorgan/preparatory/main/fingerprint.jpg")</v>
      </c>
      <c r="C49" s="38">
        <v>862</v>
      </c>
      <c r="D49" s="38" t="str">
        <f>IF(C49&lt;&gt;"",_xlfn.XLOOKUP(Class!C49,Table1[ID],Table1[fname]),"")</f>
        <v xml:space="preserve">يوسف بولا جميل </v>
      </c>
      <c r="E49" s="37" cm="1">
        <f t="array" ref="E49">IF((C49&lt;&gt;"")*(COUNTIF(Table2[ID],Class!C49)&lt;&gt;0),INDEX(Attendance_sorted!$A$1:$CV$500,MATCH(Class!C49,Attendance_sorted!$A$1:$A$500),COUNTIF(Table2[ID],Class!C49)+1),"")</f>
        <v>45289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5</v>
      </c>
      <c r="G49" s="40" cm="1">
        <f t="array" aca="1" ref="G49" ca="1">IF(C49&lt;&gt;"",IF(F49*100/Table3[حساب الحضور من اخر عدد مرات]&gt;100,1,F49/Table3[حساب الحضور من اخر عدد مرات]),"")</f>
        <v>0.10638297872340426</v>
      </c>
      <c r="H49" s="38" t="str">
        <f>IF(C49&lt;&gt;"",_xlfn.XLOOKUP(C49,Table1[ID],Table1[tel2]),"")</f>
        <v>01220065540</v>
      </c>
      <c r="I49" s="38" t="str">
        <f>IF(C49&lt;&gt;"",_xlfn.XLOOKUP(C49,Table1[ID],Table1[tel4]),"")</f>
        <v>01224313646</v>
      </c>
      <c r="J49" s="38" t="str">
        <f>IF(C49&lt;&gt;"",_xlfn.XLOOKUP(C49,Table1[ID],Table1[tel3]),"")</f>
        <v>01223737046</v>
      </c>
      <c r="K49" s="38" t="str">
        <f>IF(C49&lt;&gt;"",_xlfn.XLOOKUP(C49,Table1[ID],Table1[tel1]),"")</f>
        <v/>
      </c>
      <c r="L49" s="38" t="str">
        <f>IF($C49&lt;&gt;"",_xlfn.XLOOKUP(C49,Table1[ID],Table1[address1]),"")</f>
        <v>21</v>
      </c>
      <c r="M49" s="38" t="str">
        <f>IF($C49&lt;&gt;"",_xlfn.XLOOKUP(C49,Table1[ID],Table1[address2]),"")</f>
        <v>ابراهيم الزناتي</v>
      </c>
      <c r="N49" s="38" t="str">
        <f>IF($C49&lt;&gt;"",_xlfn.XLOOKUP(C49,Table1[ID],Table1[address3]),"")</f>
        <v/>
      </c>
      <c r="O49" s="38" t="str">
        <f>IF($C49&lt;&gt;"",_xlfn.XLOOKUP(C49,Table1[ID],Table1[address4]),"")</f>
        <v>3</v>
      </c>
      <c r="P49" s="38" t="str">
        <f>IF($C49&lt;&gt;"",_xlfn.XLOOKUP(C49,Table1[ID],Table1[address5]),"")</f>
        <v>7</v>
      </c>
      <c r="Q49" s="38" t="str">
        <f>IF($C49&lt;&gt;"",_xlfn.XLOOKUP(C49,Table1[ID],Table1[address7]),"")</f>
        <v/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39441</v>
      </c>
      <c r="T49" s="38" t="str">
        <f>IF($C49&lt;&gt;"",_xlfn.XLOOKUP(C49,Table1[ID],Table1[school_job]),"")</f>
        <v>الادفنتست</v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بولس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863</v>
      </c>
      <c r="D50" s="38" t="str">
        <f>IF(C50&lt;&gt;"",_xlfn.XLOOKUP(Class!C50,Table1[ID],Table1[fname]),"")</f>
        <v xml:space="preserve">يوسف حنا ابو الخير </v>
      </c>
      <c r="E50" s="37" cm="1">
        <f t="array" ref="E50">IF((C50&lt;&gt;"")*(COUNTIF(Table2[ID],Class!C50)&lt;&gt;0),INDEX(Attendance_sorted!$A$1:$CV$500,MATCH(Class!C50,Attendance_sorted!$A$1:$A$500),COUNTIF(Table2[ID],Class!C50)+1),"")</f>
        <v>45289</v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1</v>
      </c>
      <c r="G50" s="40" cm="1">
        <f t="array" aca="1" ref="G50" ca="1">IF(C50&lt;&gt;"",IF(F50*100/Table3[حساب الحضور من اخر عدد مرات]&gt;100,1,F50/Table3[حساب الحضور من اخر عدد مرات]),"")</f>
        <v>2.1276595744680851E-2</v>
      </c>
      <c r="H50" s="38" t="str">
        <f>IF(C50&lt;&gt;"",_xlfn.XLOOKUP(C50,Table1[ID],Table1[tel2]),"")</f>
        <v>01119930710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>36</v>
      </c>
      <c r="M50" s="38" t="str">
        <f>IF($C50&lt;&gt;"",_xlfn.XLOOKUP(C50,Table1[ID],Table1[address2]),"")</f>
        <v>محطة الزيتون</v>
      </c>
      <c r="N50" s="38" t="str">
        <f>IF($C50&lt;&gt;"",_xlfn.XLOOKUP(C50,Table1[ID],Table1[address3]),"")</f>
        <v/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البوسطة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40150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بولس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>
        <v>864</v>
      </c>
      <c r="D51" s="38" t="str">
        <f>IF(C51&lt;&gt;"",_xlfn.XLOOKUP(Class!C51,Table1[ID],Table1[fname]),"")</f>
        <v>يوسف رضا يونان الشهيد</v>
      </c>
      <c r="E51" s="37" cm="1">
        <f t="array" ref="E51">IF((C51&lt;&gt;"")*(COUNTIF(Table2[ID],Class!C51)&lt;&gt;0),INDEX(Attendance_sorted!$A$1:$CV$500,MATCH(Class!C51,Attendance_sorted!$A$1:$A$500),COUNTIF(Table2[ID],Class!C51)+1),"")</f>
        <v>45527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2</v>
      </c>
      <c r="G51" s="40" cm="1">
        <f t="array" aca="1" ref="G51" ca="1">IF(C51&lt;&gt;"",IF(F51*100/Table3[حساب الحضور من اخر عدد مرات]&gt;100,1,F51/Table3[حساب الحضور من اخر عدد مرات]),"")</f>
        <v>4.2553191489361701E-2</v>
      </c>
      <c r="H51" s="38" t="str">
        <f>IF(C51&lt;&gt;"",_xlfn.XLOOKUP(C51,Table1[ID],Table1[tel2]),"")</f>
        <v>01066774495</v>
      </c>
      <c r="I51" s="38" t="str">
        <f>IF(C51&lt;&gt;"",_xlfn.XLOOKUP(C51,Table1[ID],Table1[tel4]),"")</f>
        <v/>
      </c>
      <c r="J51" s="38" t="str">
        <f>IF(C51&lt;&gt;"",_xlfn.XLOOKUP(C51,Table1[ID],Table1[tel3]),"")</f>
        <v/>
      </c>
      <c r="K51" s="38" t="str">
        <f>IF(C51&lt;&gt;"",_xlfn.XLOOKUP(C51,Table1[ID],Table1[tel1]),"")</f>
        <v/>
      </c>
      <c r="L51" s="38" t="str">
        <f>IF($C51&lt;&gt;"",_xlfn.XLOOKUP(C51,Table1[ID],Table1[address1]),"")</f>
        <v>31</v>
      </c>
      <c r="M51" s="38" t="str">
        <f>IF($C51&lt;&gt;"",_xlfn.XLOOKUP(C51,Table1[ID],Table1[address2]),"")</f>
        <v>الراعي</v>
      </c>
      <c r="N51" s="38" t="str">
        <f>IF($C51&lt;&gt;"",_xlfn.XLOOKUP(C51,Table1[ID],Table1[address3]),"")</f>
        <v>العزيز بالله</v>
      </c>
      <c r="O51" s="38" t="str">
        <f>IF($C51&lt;&gt;"",_xlfn.XLOOKUP(C51,Table1[ID],Table1[address4]),"")</f>
        <v/>
      </c>
      <c r="P51" s="38" t="str">
        <f>IF($C51&lt;&gt;"",_xlfn.XLOOKUP(C51,Table1[ID],Table1[address5]),"")</f>
        <v/>
      </c>
      <c r="Q51" s="38" t="str">
        <f>IF($C51&lt;&gt;"",_xlfn.XLOOKUP(C51,Table1[ID],Table1[address7]),"")</f>
        <v>جانب قهوة ارابيسك، مدرسة الجامعة الإسلامية</v>
      </c>
      <c r="R51" s="38" t="str">
        <f>IF($C51&lt;&gt;"",_xlfn.XLOOKUP(C51,Table1[ID],Table1[address6]),"")</f>
        <v>الزيتون</v>
      </c>
      <c r="S51" s="37">
        <f>IF($C51&lt;&gt;"",_xlfn.XLOOKUP(C51,Table1[ID],Table1[bdate]),"")</f>
        <v>39989</v>
      </c>
      <c r="T51" s="38" t="str">
        <f>IF($C51&lt;&gt;"",_xlfn.XLOOKUP(C51,Table1[ID],Table1[school_job]),"")</f>
        <v/>
      </c>
      <c r="U51" s="38" t="str">
        <f>IF($C51&lt;&gt;"",_xlfn.XLOOKUP(C51,Table1[ID],Table1[con_father]),"")</f>
        <v/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بولس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>=IMAGE("https://raw.githubusercontent.com/KyrillosMorgan/preparatory/main/fingerprint.jpg")</v>
      </c>
      <c r="C52" s="38">
        <v>865</v>
      </c>
      <c r="D52" s="38" t="str">
        <f>IF(C52&lt;&gt;"",_xlfn.XLOOKUP(Class!C52,Table1[ID],Table1[fname]),"")</f>
        <v>كيرلس هاني فوزي</v>
      </c>
      <c r="E52" s="37" cm="1">
        <f t="array" ref="E52">IF((C52&lt;&gt;"")*(COUNTIF(Table2[ID],Class!C52)&lt;&gt;0),INDEX(Attendance_sorted!$A$1:$CV$500,MATCH(Class!C52,Attendance_sorted!$A$1:$A$500),COUNTIF(Table2[ID],Class!C52)+1),"")</f>
        <v>45527</v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15</v>
      </c>
      <c r="G52" s="40" cm="1">
        <f t="array" aca="1" ref="G52" ca="1">IF(C52&lt;&gt;"",IF(F52*100/Table3[حساب الحضور من اخر عدد مرات]&gt;100,1,F52/Table3[حساب الحضور من اخر عدد مرات]),"")</f>
        <v>0.31914893617021278</v>
      </c>
      <c r="H52" s="38" t="str">
        <f>IF(C52&lt;&gt;"",_xlfn.XLOOKUP(C52,Table1[ID],Table1[tel2]),"")</f>
        <v>01212318363</v>
      </c>
      <c r="I52" s="38" t="str">
        <f>IF(C52&lt;&gt;"",_xlfn.XLOOKUP(C52,Table1[ID],Table1[tel4]),"")</f>
        <v>01228422846</v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4</v>
      </c>
      <c r="M52" s="38" t="str">
        <f>IF($C52&lt;&gt;"",_xlfn.XLOOKUP(C52,Table1[ID],Table1[address2]),"")</f>
        <v>حارة مدرسة دار السعادة</v>
      </c>
      <c r="N52" s="38" t="str">
        <f>IF($C52&lt;&gt;"",_xlfn.XLOOKUP(C52,Table1[ID],Table1[address3]),"")</f>
        <v>دار السعادة</v>
      </c>
      <c r="O52" s="38" t="str">
        <f>IF($C52&lt;&gt;"",_xlfn.XLOOKUP(C52,Table1[ID],Table1[address4]),"")</f>
        <v>6</v>
      </c>
      <c r="P52" s="38" t="str">
        <f>IF($C52&lt;&gt;"",_xlfn.XLOOKUP(C52,Table1[ID],Table1[address5]),"")</f>
        <v>6</v>
      </c>
      <c r="Q52" s="38" t="str">
        <f>IF($C52&lt;&gt;"",_xlfn.XLOOKUP(C52,Table1[ID],Table1[address7]),"")</f>
        <v>مدرسة دار السعادة</v>
      </c>
      <c r="R52" s="38" t="str">
        <f>IF($C52&lt;&gt;"",_xlfn.XLOOKUP(C52,Table1[ID],Table1[address6]),"")</f>
        <v>الزيتون</v>
      </c>
      <c r="S52" s="37">
        <f>IF($C52&lt;&gt;"",_xlfn.XLOOKUP(C52,Table1[ID],Table1[bdate]),"")</f>
        <v>39401</v>
      </c>
      <c r="T52" s="38" t="str">
        <f>IF($C52&lt;&gt;"",_xlfn.XLOOKUP(C52,Table1[ID],Table1[school_job]),"")</f>
        <v>دار السعادة</v>
      </c>
      <c r="U52" s="38" t="str">
        <f>IF($C52&lt;&gt;"",_xlfn.XLOOKUP(C52,Table1[ID],Table1[con_father]),"")</f>
        <v>ابونا انطونيوس</v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بولس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866</v>
      </c>
      <c r="D53" s="38" t="str">
        <f>IF(C53&lt;&gt;"",_xlfn.XLOOKUP(Class!C53,Table1[ID],Table1[fname]),"")</f>
        <v>بيشوي مجدي مكرم</v>
      </c>
      <c r="E53" s="37" cm="1">
        <f t="array" ref="E53">IF((C53&lt;&gt;"")*(COUNTIF(Table2[ID],Class!C53)&lt;&gt;0),INDEX(Attendance_sorted!$A$1:$CV$500,MATCH(Class!C53,Attendance_sorted!$A$1:$A$500),COUNTIF(Table2[ID],Class!C53)+1),"")</f>
        <v>45394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13</v>
      </c>
      <c r="G53" s="40" cm="1">
        <f t="array" aca="1" ref="G53" ca="1">IF(C53&lt;&gt;"",IF(F53*100/Table3[حساب الحضور من اخر عدد مرات]&gt;100,1,F53/Table3[حساب الحضور من اخر عدد مرات]),"")</f>
        <v>0.27659574468085107</v>
      </c>
      <c r="H53" s="38" t="str">
        <f>IF(C53&lt;&gt;"",_xlfn.XLOOKUP(C53,Table1[ID],Table1[tel2]),"")</f>
        <v>01275659993</v>
      </c>
      <c r="I53" s="38" t="str">
        <f>IF(C53&lt;&gt;"",_xlfn.XLOOKUP(C53,Table1[ID],Table1[tel4]),"")</f>
        <v>01096280273</v>
      </c>
      <c r="J53" s="38" t="str">
        <f>IF(C53&lt;&gt;"",_xlfn.XLOOKUP(C53,Table1[ID],Table1[tel3]),"")</f>
        <v>01276667132</v>
      </c>
      <c r="K53" s="38" t="str">
        <f>IF(C53&lt;&gt;"",_xlfn.XLOOKUP(C53,Table1[ID],Table1[tel1]),"")</f>
        <v>022248162</v>
      </c>
      <c r="L53" s="38" t="str">
        <f>IF($C53&lt;&gt;"",_xlfn.XLOOKUP(C53,Table1[ID],Table1[address1]),"")</f>
        <v>4</v>
      </c>
      <c r="M53" s="38" t="str">
        <f>IF($C53&lt;&gt;"",_xlfn.XLOOKUP(C53,Table1[ID],Table1[address2]),"")</f>
        <v>حبيب يعقوب</v>
      </c>
      <c r="N53" s="38" t="str">
        <f>IF($C53&lt;&gt;"",_xlfn.XLOOKUP(C53,Table1[ID],Table1[address3]),"")</f>
        <v/>
      </c>
      <c r="O53" s="38" t="str">
        <f>IF($C53&lt;&gt;"",_xlfn.XLOOKUP(C53,Table1[ID],Table1[address4]),"")</f>
        <v>3</v>
      </c>
      <c r="P53" s="38" t="str">
        <f>IF($C53&lt;&gt;"",_xlfn.XLOOKUP(C53,Table1[ID],Table1[address5]),"")</f>
        <v>6</v>
      </c>
      <c r="Q53" s="38" t="str">
        <f>IF($C53&lt;&gt;"",_xlfn.XLOOKUP(C53,Table1[ID],Table1[address7]),"")</f>
        <v>صيدلية المحبة</v>
      </c>
      <c r="R53" s="38" t="str">
        <f>IF($C53&lt;&gt;"",_xlfn.XLOOKUP(C53,Table1[ID],Table1[address6]),"")</f>
        <v/>
      </c>
      <c r="S53" s="37">
        <f>IF($C53&lt;&gt;"",_xlfn.XLOOKUP(C53,Table1[ID],Table1[bdate]),"")</f>
        <v>39874</v>
      </c>
      <c r="T53" s="38" t="str">
        <f>IF($C53&lt;&gt;"",_xlfn.XLOOKUP(C53,Table1[ID],Table1[school_job]),"")</f>
        <v>سانت ماري</v>
      </c>
      <c r="U53" s="38" t="str">
        <f>IF($C53&lt;&gt;"",_xlfn.XLOOKUP(C53,Table1[ID],Table1[con_father]),"")</f>
        <v>ابونا متى (مارمرقس كليوبترا)</v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بولس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867</v>
      </c>
      <c r="D54" s="38" t="str">
        <f>IF(C54&lt;&gt;"",_xlfn.XLOOKUP(Class!C54,Table1[ID],Table1[fname]),"")</f>
        <v>مينا ماجد ايوب</v>
      </c>
      <c r="E54" s="37" cm="1">
        <f t="array" ref="E54">IF((C54&lt;&gt;"")*(COUNTIF(Table2[ID],Class!C54)&lt;&gt;0),INDEX(Attendance_sorted!$A$1:$CV$500,MATCH(Class!C54,Attendance_sorted!$A$1:$A$500),COUNTIF(Table2[ID],Class!C54)+1),"")</f>
        <v>45436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9</v>
      </c>
      <c r="G54" s="40" cm="1">
        <f t="array" aca="1" ref="G54" ca="1">IF(C54&lt;&gt;"",IF(F54*100/Table3[حساب الحضور من اخر عدد مرات]&gt;100,1,F54/Table3[حساب الحضور من اخر عدد مرات]),"")</f>
        <v>0.19148936170212766</v>
      </c>
      <c r="H54" s="38" t="str">
        <f>IF(C54&lt;&gt;"",_xlfn.XLOOKUP(C54,Table1[ID],Table1[tel2]),"")</f>
        <v>01227857208</v>
      </c>
      <c r="I54" s="38" t="str">
        <f>IF(C54&lt;&gt;"",_xlfn.XLOOKUP(C54,Table1[ID],Table1[tel4]),"")</f>
        <v/>
      </c>
      <c r="J54" s="38" t="str">
        <f>IF(C54&lt;&gt;"",_xlfn.XLOOKUP(C54,Table1[ID],Table1[tel3]),"")</f>
        <v/>
      </c>
      <c r="K54" s="38" t="str">
        <f>IF(C54&lt;&gt;"",_xlfn.XLOOKUP(C54,Table1[ID],Table1[tel1]),"")</f>
        <v/>
      </c>
      <c r="L54" s="38" t="str">
        <f>IF($C54&lt;&gt;"",_xlfn.XLOOKUP(C54,Table1[ID],Table1[address1]),"")</f>
        <v>49</v>
      </c>
      <c r="M54" s="38" t="str">
        <f>IF($C54&lt;&gt;"",_xlfn.XLOOKUP(C54,Table1[ID],Table1[address2]),"")</f>
        <v>سليم الاول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8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البنك الاهلي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39704</v>
      </c>
      <c r="T54" s="38" t="str">
        <f>IF($C54&lt;&gt;"",_xlfn.XLOOKUP(C54,Table1[ID],Table1[school_job]),"")</f>
        <v>جيل حورس</v>
      </c>
      <c r="U54" s="38" t="str">
        <f>IF($C54&lt;&gt;"",_xlfn.XLOOKUP(C54,Table1[ID],Table1[con_father]),"")</f>
        <v>ابونا شنوده (عزبة النخل)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بولس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868</v>
      </c>
      <c r="D55" s="38" t="str">
        <f>IF(C55&lt;&gt;"",_xlfn.XLOOKUP(Class!C55,Table1[ID],Table1[fname]),"")</f>
        <v>ابانوب منسي جون</v>
      </c>
      <c r="E55" s="37" cm="1">
        <f t="array" ref="E55">IF((C55&lt;&gt;"")*(COUNTIF(Table2[ID],Class!C55)&lt;&gt;0),INDEX(Attendance_sorted!$A$1:$CV$500,MATCH(Class!C55,Attendance_sorted!$A$1:$A$500),COUNTIF(Table2[ID],Class!C55)+1),"")</f>
        <v>45359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7</v>
      </c>
      <c r="G55" s="40" cm="1">
        <f t="array" aca="1" ref="G55" ca="1">IF(C55&lt;&gt;"",IF(F55*100/Table3[حساب الحضور من اخر عدد مرات]&gt;100,1,F55/Table3[حساب الحضور من اخر عدد مرات]),"")</f>
        <v>0.14893617021276595</v>
      </c>
      <c r="H55" s="38" t="str">
        <f>IF(C55&lt;&gt;"",_xlfn.XLOOKUP(C55,Table1[ID],Table1[tel2]),"")</f>
        <v/>
      </c>
      <c r="I55" s="38" t="str">
        <f>IF(C55&lt;&gt;"",_xlfn.XLOOKUP(C55,Table1[ID],Table1[tel4]),"")</f>
        <v>01277135163</v>
      </c>
      <c r="J55" s="38" t="str">
        <f>IF(C55&lt;&gt;"",_xlfn.XLOOKUP(C55,Table1[ID],Table1[tel3]),"")</f>
        <v/>
      </c>
      <c r="K55" s="38" t="str">
        <f>IF(C55&lt;&gt;"",_xlfn.XLOOKUP(C55,Table1[ID],Table1[tel1]),"")</f>
        <v/>
      </c>
      <c r="L55" s="38" t="str">
        <f>IF($C55&lt;&gt;"",_xlfn.XLOOKUP(C55,Table1[ID],Table1[address1]),"")</f>
        <v>52ب</v>
      </c>
      <c r="M55" s="38" t="str">
        <f>IF($C55&lt;&gt;"",_xlfn.XLOOKUP(C55,Table1[ID],Table1[address2]),"")</f>
        <v>مصطفى باشا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الاخير</v>
      </c>
      <c r="P55" s="38" t="str">
        <f>IF($C55&lt;&gt;"",_xlfn.XLOOKUP(C55,Table1[ID],Table1[address5]),"")</f>
        <v>12</v>
      </c>
      <c r="Q55" s="38" t="str">
        <f>IF($C55&lt;&gt;"",_xlfn.XLOOKUP(C55,Table1[ID],Table1[address7]),"")</f>
        <v>برازليانو</v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39993</v>
      </c>
      <c r="T55" s="38" t="str">
        <f>IF($C55&lt;&gt;"",_xlfn.XLOOKUP(C55,Table1[ID],Table1[school_job]),"")</f>
        <v>الادفنتست</v>
      </c>
      <c r="U55" s="38" t="str">
        <f>IF($C55&lt;&gt;"",_xlfn.XLOOKUP(C55,Table1[ID],Table1[con_father]),"")</f>
        <v>ابونا شنوده</v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بولس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>=IMAGE("https://raw.githubusercontent.com/KyrillosMorgan/preparatory/main/fingerprint.jpg")</v>
      </c>
      <c r="C56" s="38">
        <v>869</v>
      </c>
      <c r="D56" s="38" t="str">
        <f>IF(C56&lt;&gt;"",_xlfn.XLOOKUP(Class!C56,Table1[ID],Table1[fname]),"")</f>
        <v>يوسف نشات رزق الله</v>
      </c>
      <c r="E56" s="37" cm="1">
        <f t="array" ref="E56">IF((C56&lt;&gt;"")*(COUNTIF(Table2[ID],Class!C56)&lt;&gt;0),INDEX(Attendance_sorted!$A$1:$CV$500,MATCH(Class!C56,Attendance_sorted!$A$1:$A$500),COUNTIF(Table2[ID],Class!C56)+1),"")</f>
        <v>45401</v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10</v>
      </c>
      <c r="G56" s="40" cm="1">
        <f t="array" aca="1" ref="G56" ca="1">IF(C56&lt;&gt;"",IF(F56*100/Table3[حساب الحضور من اخر عدد مرات]&gt;100,1,F56/Table3[حساب الحضور من اخر عدد مرات]),"")</f>
        <v>0.21276595744680851</v>
      </c>
      <c r="H56" s="38" t="str">
        <f>IF(C56&lt;&gt;"",_xlfn.XLOOKUP(C56,Table1[ID],Table1[tel2]),"")</f>
        <v>01273032210</v>
      </c>
      <c r="I56" s="38" t="str">
        <f>IF(C56&lt;&gt;"",_xlfn.XLOOKUP(C56,Table1[ID],Table1[tel4]),"")</f>
        <v>0122450011</v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3</v>
      </c>
      <c r="M56" s="38" t="str">
        <f>IF($C56&lt;&gt;"",_xlfn.XLOOKUP(C56,Table1[ID],Table1[address2]),"")</f>
        <v>جمال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5</v>
      </c>
      <c r="P56" s="38" t="str">
        <f>IF($C56&lt;&gt;"",_xlfn.XLOOKUP(C56,Table1[ID],Table1[address5]),"")</f>
        <v xml:space="preserve">يمين سلم </v>
      </c>
      <c r="Q56" s="38" t="str">
        <f>IF($C56&lt;&gt;"",_xlfn.XLOOKUP(C56,Table1[ID],Table1[address7]),"")</f>
        <v>جمعية النيل</v>
      </c>
      <c r="R56" s="38" t="str">
        <f>IF($C56&lt;&gt;"",_xlfn.XLOOKUP(C56,Table1[ID],Table1[address6]),"")</f>
        <v/>
      </c>
      <c r="S56" s="37">
        <f>IF($C56&lt;&gt;"",_xlfn.XLOOKUP(C56,Table1[ID],Table1[bdate]),"")</f>
        <v>39357</v>
      </c>
      <c r="T56" s="38" t="str">
        <f>IF($C56&lt;&gt;"",_xlfn.XLOOKUP(C56,Table1[ID],Table1[school_job]),"")</f>
        <v>الادفنتست</v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بولس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870</v>
      </c>
      <c r="D57" s="38" t="str">
        <f>IF(C57&lt;&gt;"",_xlfn.XLOOKUP(Class!C57,Table1[ID],Table1[fname]),"")</f>
        <v>ستيفن اشرف عزيز</v>
      </c>
      <c r="E57" s="37" cm="1">
        <f t="array" ref="E57">IF((C57&lt;&gt;"")*(COUNTIF(Table2[ID],Class!C57)&lt;&gt;0),INDEX(Attendance_sorted!$A$1:$CV$500,MATCH(Class!C57,Attendance_sorted!$A$1:$A$500),COUNTIF(Table2[ID],Class!C57)+1),"")</f>
        <v>45436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9</v>
      </c>
      <c r="G57" s="40" cm="1">
        <f t="array" aca="1" ref="G57" ca="1">IF(C57&lt;&gt;"",IF(F57*100/Table3[حساب الحضور من اخر عدد مرات]&gt;100,1,F57/Table3[حساب الحضور من اخر عدد مرات]),"")</f>
        <v>0.19148936170212766</v>
      </c>
      <c r="H57" s="38" t="str">
        <f>IF(C57&lt;&gt;"",_xlfn.XLOOKUP(C57,Table1[ID],Table1[tel2]),"")</f>
        <v>01278032404</v>
      </c>
      <c r="I57" s="38" t="str">
        <f>IF(C57&lt;&gt;"",_xlfn.XLOOKUP(C57,Table1[ID],Table1[tel4]),"")</f>
        <v/>
      </c>
      <c r="J57" s="38" t="str">
        <f>IF(C57&lt;&gt;"",_xlfn.XLOOKUP(C57,Table1[ID],Table1[tel3]),"")</f>
        <v/>
      </c>
      <c r="K57" s="38" t="str">
        <f>IF(C57&lt;&gt;"",_xlfn.XLOOKUP(C57,Table1[ID],Table1[tel1]),"")</f>
        <v/>
      </c>
      <c r="L57" s="38" t="str">
        <f>IF($C57&lt;&gt;"",_xlfn.XLOOKUP(C57,Table1[ID],Table1[address1]),"")</f>
        <v>8</v>
      </c>
      <c r="M57" s="38" t="str">
        <f>IF($C57&lt;&gt;"",_xlfn.XLOOKUP(C57,Table1[ID],Table1[address2]),"")</f>
        <v>محمود يحيى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جامع الانصار</v>
      </c>
      <c r="R57" s="38" t="str">
        <f>IF($C57&lt;&gt;"",_xlfn.XLOOKUP(C57,Table1[ID],Table1[address6]),"")</f>
        <v/>
      </c>
      <c r="S57" s="37">
        <f>IF($C57&lt;&gt;"",_xlfn.XLOOKUP(C57,Table1[ID],Table1[bdate]),"")</f>
        <v>39752</v>
      </c>
      <c r="T57" s="38" t="str">
        <f>IF($C57&lt;&gt;"",_xlfn.XLOOKUP(C57,Table1[ID],Table1[school_job]),"")</f>
        <v>المعارف</v>
      </c>
      <c r="U57" s="38" t="str">
        <f>IF($C57&lt;&gt;"",_xlfn.XLOOKUP(C57,Table1[ID],Table1[con_father]),"")</f>
        <v>ابونا ميخائيل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بولس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871</v>
      </c>
      <c r="D58" s="38" t="str">
        <f>IF(C58&lt;&gt;"",_xlfn.XLOOKUP(Class!C58,Table1[ID],Table1[fname]),"")</f>
        <v>ابانوب هاني محروس</v>
      </c>
      <c r="E58" s="37" cm="1">
        <f t="array" ref="E58">IF((C58&lt;&gt;"")*(COUNTIF(Table2[ID],Class!C58)&lt;&gt;0),INDEX(Attendance_sorted!$A$1:$CV$500,MATCH(Class!C58,Attendance_sorted!$A$1:$A$500),COUNTIF(Table2[ID],Class!C58)+1),"")</f>
        <v>45254</v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1</v>
      </c>
      <c r="G58" s="40" cm="1">
        <f t="array" aca="1" ref="G58" ca="1">IF(C58&lt;&gt;"",IF(F58*100/Table3[حساب الحضور من اخر عدد مرات]&gt;100,1,F58/Table3[حساب الحضور من اخر عدد مرات]),"")</f>
        <v>2.1276595744680851E-2</v>
      </c>
      <c r="H58" s="38" t="str">
        <f>IF(C58&lt;&gt;"",_xlfn.XLOOKUP(C58,Table1[ID],Table1[tel2]),"")</f>
        <v>01557071113</v>
      </c>
      <c r="I58" s="38" t="str">
        <f>IF(C58&lt;&gt;"",_xlfn.XLOOKUP(C58,Table1[ID],Table1[tel4]),"")</f>
        <v>01201047270</v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11</v>
      </c>
      <c r="M58" s="38" t="str">
        <f>IF($C58&lt;&gt;"",_xlfn.XLOOKUP(C58,Table1[ID],Table1[address2]),"")</f>
        <v>عسكر</v>
      </c>
      <c r="N58" s="38" t="str">
        <f>IF($C58&lt;&gt;"",_xlfn.XLOOKUP(C58,Table1[ID],Table1[address3]),"")</f>
        <v/>
      </c>
      <c r="O58" s="38" t="str">
        <f>IF($C58&lt;&gt;"",_xlfn.XLOOKUP(C58,Table1[ID],Table1[address4]),"")</f>
        <v>6</v>
      </c>
      <c r="P58" s="38" t="str">
        <f>IF($C58&lt;&gt;"",_xlfn.XLOOKUP(C58,Table1[ID],Table1[address5]),"")</f>
        <v>12</v>
      </c>
      <c r="Q58" s="38" t="str">
        <f>IF($C58&lt;&gt;"",_xlfn.XLOOKUP(C58,Table1[ID],Table1[address7]),"")</f>
        <v>دراي كلين السلام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39477</v>
      </c>
      <c r="T58" s="38" t="str">
        <f>IF($C58&lt;&gt;"",_xlfn.XLOOKUP(C58,Table1[ID],Table1[school_job]),"")</f>
        <v>بي كرنك</v>
      </c>
      <c r="U58" s="38" t="str">
        <f>IF($C58&lt;&gt;"",_xlfn.XLOOKUP(C58,Table1[ID],Table1[con_father]),"")</f>
        <v>ابونا كيرلس</v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بولس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>=IMAGE("https://raw.githubusercontent.com/KyrillosMorgan/preparatory/main/fingerprint.jpg")</v>
      </c>
      <c r="C59" s="38">
        <v>872</v>
      </c>
      <c r="D59" s="38" t="str">
        <f>IF(C59&lt;&gt;"",_xlfn.XLOOKUP(Class!C59,Table1[ID],Table1[fname]),"")</f>
        <v>فيلوباتير سامي نمر</v>
      </c>
      <c r="E59" s="37" cm="1">
        <f t="array" ref="E59">IF((C59&lt;&gt;"")*(COUNTIF(Table2[ID],Class!C59)&lt;&gt;0),INDEX(Attendance_sorted!$A$1:$CV$500,MATCH(Class!C59,Attendance_sorted!$A$1:$A$500),COUNTIF(Table2[ID],Class!C59)+1),"")</f>
        <v>45254</v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1</v>
      </c>
      <c r="G59" s="40" cm="1">
        <f t="array" aca="1" ref="G59" ca="1">IF(C59&lt;&gt;"",IF(F59*100/Table3[حساب الحضور من اخر عدد مرات]&gt;100,1,F59/Table3[حساب الحضور من اخر عدد مرات]),"")</f>
        <v>2.1276595744680851E-2</v>
      </c>
      <c r="H59" s="38" t="str">
        <f>IF(C59&lt;&gt;"",_xlfn.XLOOKUP(C59,Table1[ID],Table1[tel2]),"")</f>
        <v>01098939627</v>
      </c>
      <c r="I59" s="38" t="str">
        <f>IF(C59&lt;&gt;"",_xlfn.XLOOKUP(C59,Table1[ID],Table1[tel4]),"")</f>
        <v>01098932799</v>
      </c>
      <c r="J59" s="38" t="str">
        <f>IF(C59&lt;&gt;"",_xlfn.XLOOKUP(C59,Table1[ID],Table1[tel3]),"")</f>
        <v>01070458009</v>
      </c>
      <c r="K59" s="38" t="str">
        <f>IF(C59&lt;&gt;"",_xlfn.XLOOKUP(C59,Table1[ID],Table1[tel1]),"")</f>
        <v>0226360154</v>
      </c>
      <c r="L59" s="38" t="str">
        <f>IF($C59&lt;&gt;"",_xlfn.XLOOKUP(C59,Table1[ID],Table1[address1]),"")</f>
        <v/>
      </c>
      <c r="M59" s="38" t="str">
        <f>IF($C59&lt;&gt;"",_xlfn.XLOOKUP(C59,Table1[ID],Table1[address2]),"")</f>
        <v>طومانباي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>3</v>
      </c>
      <c r="P59" s="38" t="str">
        <f>IF($C59&lt;&gt;"",_xlfn.XLOOKUP(C59,Table1[ID],Table1[address5]),"")</f>
        <v>132</v>
      </c>
      <c r="Q59" s="38" t="str">
        <f>IF($C59&lt;&gt;"",_xlfn.XLOOKUP(C59,Table1[ID],Table1[address7]),"")</f>
        <v>حاتي الامانة</v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40042</v>
      </c>
      <c r="T59" s="38" t="str">
        <f>IF($C59&lt;&gt;"",_xlfn.XLOOKUP(C59,Table1[ID],Table1[school_job]),"")</f>
        <v>الانجيلية الحديثة</v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بولس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>=IMAGE("https://raw.githubusercontent.com/KyrillosMorgan/preparatory/main/fingerprint.jpg")</v>
      </c>
      <c r="C60" s="38">
        <v>873</v>
      </c>
      <c r="D60" s="38" t="str">
        <f>IF(C60&lt;&gt;"",_xlfn.XLOOKUP(Class!C60,Table1[ID],Table1[fname]),"")</f>
        <v>بافلي كمال رزق الله</v>
      </c>
      <c r="E60" s="37" cm="1">
        <f t="array" ref="E60">IF((C60&lt;&gt;"")*(COUNTIF(Table2[ID],Class!C60)&lt;&gt;0),INDEX(Attendance_sorted!$A$1:$CV$500,MATCH(Class!C60,Attendance_sorted!$A$1:$A$500),COUNTIF(Table2[ID],Class!C60)+1),"")</f>
        <v>45485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23</v>
      </c>
      <c r="G60" s="40" cm="1">
        <f t="array" aca="1" ref="G60" ca="1">IF(C60&lt;&gt;"",IF(F60*100/Table3[حساب الحضور من اخر عدد مرات]&gt;100,1,F60/Table3[حساب الحضور من اخر عدد مرات]),"")</f>
        <v>0.48936170212765956</v>
      </c>
      <c r="H60" s="38" t="str">
        <f>IF(C60&lt;&gt;"",_xlfn.XLOOKUP(C60,Table1[ID],Table1[tel2]),"")</f>
        <v>01275405057</v>
      </c>
      <c r="I60" s="38" t="str">
        <f>IF(C60&lt;&gt;"",_xlfn.XLOOKUP(C60,Table1[ID],Table1[tel4]),"")</f>
        <v>01285335853</v>
      </c>
      <c r="J60" s="38" t="str">
        <f>IF(C60&lt;&gt;"",_xlfn.XLOOKUP(C60,Table1[ID],Table1[tel3]),"")</f>
        <v>01270763403</v>
      </c>
      <c r="K60" s="38" t="str">
        <f>IF(C60&lt;&gt;"",_xlfn.XLOOKUP(C60,Table1[ID],Table1[tel1]),"")</f>
        <v/>
      </c>
      <c r="L60" s="38" t="str">
        <f>IF($C60&lt;&gt;"",_xlfn.XLOOKUP(C60,Table1[ID],Table1[address1]),"")</f>
        <v>113</v>
      </c>
      <c r="M60" s="38" t="str">
        <f>IF($C60&lt;&gt;"",_xlfn.XLOOKUP(C60,Table1[ID],Table1[address2]),"")</f>
        <v>طومانباي</v>
      </c>
      <c r="N60" s="38" t="str">
        <f>IF($C60&lt;&gt;"",_xlfn.XLOOKUP(C60,Table1[ID],Table1[address3]),"")</f>
        <v/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32</v>
      </c>
      <c r="Q60" s="38" t="str">
        <f>IF($C60&lt;&gt;"",_xlfn.XLOOKUP(C60,Table1[ID],Table1[address7]),"")</f>
        <v>محل الراعي الصالح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39711</v>
      </c>
      <c r="T60" s="38" t="str">
        <f>IF($C60&lt;&gt;"",_xlfn.XLOOKUP(C60,Table1[ID],Table1[school_job]),"")</f>
        <v>سانت ماري</v>
      </c>
      <c r="U60" s="38" t="str">
        <f>IF($C60&lt;&gt;"",_xlfn.XLOOKUP(C60,Table1[ID],Table1[con_father]),"")</f>
        <v>ابونا انطونيوس</v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بولس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>=IMAGE("https://raw.githubusercontent.com/KyrillosMorgan/preparatory/main/fingerprint.jpg")</v>
      </c>
      <c r="C61" s="38">
        <v>874</v>
      </c>
      <c r="D61" s="38" t="str">
        <f>IF(C61&lt;&gt;"",_xlfn.XLOOKUP(Class!C61,Table1[ID],Table1[fname]),"")</f>
        <v xml:space="preserve">فيلوباتير جورج صمؤيل </v>
      </c>
      <c r="E61" s="37" cm="1">
        <f t="array" ref="E61">IF((C61&lt;&gt;"")*(COUNTIF(Table2[ID],Class!C61)&lt;&gt;0),INDEX(Attendance_sorted!$A$1:$CV$500,MATCH(Class!C61,Attendance_sorted!$A$1:$A$500),COUNTIF(Table2[ID],Class!C61)+1),"")</f>
        <v>45527</v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14</v>
      </c>
      <c r="G61" s="40" cm="1">
        <f t="array" aca="1" ref="G61" ca="1">IF(C61&lt;&gt;"",IF(F61*100/Table3[حساب الحضور من اخر عدد مرات]&gt;100,1,F61/Table3[حساب الحضور من اخر عدد مرات]),"")</f>
        <v>0.2978723404255319</v>
      </c>
      <c r="H61" s="38" t="str">
        <f>IF(C61&lt;&gt;"",_xlfn.XLOOKUP(C61,Table1[ID],Table1[tel2]),"")</f>
        <v>01229252995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4</v>
      </c>
      <c r="M61" s="38" t="str">
        <f>IF($C61&lt;&gt;"",_xlfn.XLOOKUP(C61,Table1[ID],Table1[address2]),"")</f>
        <v>محمد حنفي</v>
      </c>
      <c r="N61" s="38" t="str">
        <f>IF($C61&lt;&gt;"",_xlfn.XLOOKUP(C61,Table1[ID],Table1[address3]),"")</f>
        <v>نصوح</v>
      </c>
      <c r="O61" s="38" t="str">
        <f>IF($C61&lt;&gt;"",_xlfn.XLOOKUP(C61,Table1[ID],Table1[address4]),"")</f>
        <v/>
      </c>
      <c r="P61" s="38" t="str">
        <f>IF($C61&lt;&gt;"",_xlfn.XLOOKUP(C61,Table1[ID],Table1[address5]),"")</f>
        <v>3</v>
      </c>
      <c r="Q61" s="38" t="str">
        <f>IF($C61&lt;&gt;"",_xlfn.XLOOKUP(C61,Table1[ID],Table1[address7]),"")</f>
        <v/>
      </c>
      <c r="R61" s="38" t="str">
        <f>IF($C61&lt;&gt;"",_xlfn.XLOOKUP(C61,Table1[ID],Table1[address6]),"")</f>
        <v>الزيتون</v>
      </c>
      <c r="S61" s="37">
        <f>IF($C61&lt;&gt;"",_xlfn.XLOOKUP(C61,Table1[ID],Table1[bdate]),"")</f>
        <v>39607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بولس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>
        <v>875</v>
      </c>
      <c r="D62" s="38" t="str">
        <f>IF(C62&lt;&gt;"",_xlfn.XLOOKUP(Class!C62,Table1[ID],Table1[fname]),"")</f>
        <v xml:space="preserve">دانيال شنوده تادرس </v>
      </c>
      <c r="E62" s="37" cm="1">
        <f t="array" ref="E62">IF((C62&lt;&gt;"")*(COUNTIF(Table2[ID],Class!C62)&lt;&gt;0),INDEX(Attendance_sorted!$A$1:$CV$500,MATCH(Class!C62,Attendance_sorted!$A$1:$A$500),COUNTIF(Table2[ID],Class!C62)+1),"")</f>
        <v>45317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3</v>
      </c>
      <c r="G62" s="40" cm="1">
        <f t="array" aca="1" ref="G62" ca="1">IF(C62&lt;&gt;"",IF(F62*100/Table3[حساب الحضور من اخر عدد مرات]&gt;100,1,F62/Table3[حساب الحضور من اخر عدد مرات]),"")</f>
        <v>6.3829787234042548E-2</v>
      </c>
      <c r="H62" s="38" t="str">
        <f>IF(C62&lt;&gt;"",_xlfn.XLOOKUP(C62,Table1[ID],Table1[tel2]),"")</f>
        <v>01278010517</v>
      </c>
      <c r="I62" s="38" t="str">
        <f>IF(C62&lt;&gt;"",_xlfn.XLOOKUP(C62,Table1[ID],Table1[tel4]),"")</f>
        <v>01226117015</v>
      </c>
      <c r="J62" s="38" t="str">
        <f>IF(C62&lt;&gt;"",_xlfn.XLOOKUP(C62,Table1[ID],Table1[tel3]),"")</f>
        <v>01018874696</v>
      </c>
      <c r="K62" s="38" t="str">
        <f>IF(C62&lt;&gt;"",_xlfn.XLOOKUP(C62,Table1[ID],Table1[tel1]),"")</f>
        <v/>
      </c>
      <c r="L62" s="38" t="str">
        <f>IF($C62&lt;&gt;"",_xlfn.XLOOKUP(C62,Table1[ID],Table1[address1]),"")</f>
        <v/>
      </c>
      <c r="M62" s="38" t="str">
        <f>IF($C62&lt;&gt;"",_xlfn.XLOOKUP(C62,Table1[ID],Table1[address2]),"")</f>
        <v>مروان الريحاني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405</v>
      </c>
      <c r="Q62" s="38" t="str">
        <f>IF($C62&lt;&gt;"",_xlfn.XLOOKUP(C62,Table1[ID],Table1[address7]),"")</f>
        <v>بجوار شارع الغاز</v>
      </c>
      <c r="R62" s="38" t="str">
        <f>IF($C62&lt;&gt;"",_xlfn.XLOOKUP(C62,Table1[ID],Table1[address6]),"")</f>
        <v>الشروق</v>
      </c>
      <c r="S62" s="37">
        <f>IF($C62&lt;&gt;"",_xlfn.XLOOKUP(C62,Table1[ID],Table1[bdate]),"")</f>
        <v>39492</v>
      </c>
      <c r="T62" s="38" t="str">
        <f>IF($C62&lt;&gt;"",_xlfn.XLOOKUP(C62,Table1[ID],Table1[school_job]),"")</f>
        <v>البطريكية</v>
      </c>
      <c r="U62" s="38" t="str">
        <f>IF($C62&lt;&gt;"",_xlfn.XLOOKUP(C62,Table1[ID],Table1[con_father]),"")</f>
        <v>ابونا مرقس</v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بولس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876</v>
      </c>
      <c r="D63" s="38" t="str">
        <f>IF(C63&lt;&gt;"",_xlfn.XLOOKUP(Class!C63,Table1[ID],Table1[fname]),"")</f>
        <v>ابرام ريمون عربي زهري</v>
      </c>
      <c r="E63" s="37" cm="1">
        <f t="array" ref="E63">IF((C63&lt;&gt;"")*(COUNTIF(Table2[ID],Class!C63)&lt;&gt;0),INDEX(Attendance_sorted!$A$1:$CV$500,MATCH(Class!C63,Attendance_sorted!$A$1:$A$500),COUNTIF(Table2[ID],Class!C63)+1),"")</f>
        <v>45520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15</v>
      </c>
      <c r="G63" s="40" cm="1">
        <f t="array" aca="1" ref="G63" ca="1">IF(C63&lt;&gt;"",IF(F63*100/Table3[حساب الحضور من اخر عدد مرات]&gt;100,1,F63/Table3[حساب الحضور من اخر عدد مرات]),"")</f>
        <v>0.31914893617021278</v>
      </c>
      <c r="H63" s="38" t="str">
        <f>IF(C63&lt;&gt;"",_xlfn.XLOOKUP(C63,Table1[ID],Table1[tel2]),"")</f>
        <v>01282786336</v>
      </c>
      <c r="I63" s="38" t="str">
        <f>IF(C63&lt;&gt;"",_xlfn.XLOOKUP(C63,Table1[ID],Table1[tel4]),"")</f>
        <v/>
      </c>
      <c r="J63" s="38" t="str">
        <f>IF(C63&lt;&gt;"",_xlfn.XLOOKUP(C63,Table1[ID],Table1[tel3]),"")</f>
        <v/>
      </c>
      <c r="K63" s="38" t="str">
        <f>IF(C63&lt;&gt;"",_xlfn.XLOOKUP(C63,Table1[ID],Table1[tel1]),"")</f>
        <v/>
      </c>
      <c r="L63" s="38" t="str">
        <f>IF($C63&lt;&gt;"",_xlfn.XLOOKUP(C63,Table1[ID],Table1[address1]),"")</f>
        <v>10</v>
      </c>
      <c r="M63" s="38" t="str">
        <f>IF($C63&lt;&gt;"",_xlfn.XLOOKUP(C63,Table1[ID],Table1[address2]),"")</f>
        <v>المسيري</v>
      </c>
      <c r="N63" s="38" t="str">
        <f>IF($C63&lt;&gt;"",_xlfn.XLOOKUP(C63,Table1[ID],Table1[address3]),"")</f>
        <v/>
      </c>
      <c r="O63" s="38" t="str">
        <f>IF($C63&lt;&gt;"",_xlfn.XLOOKUP(C63,Table1[ID],Table1[address4]),"")</f>
        <v/>
      </c>
      <c r="P63" s="38" t="str">
        <f>IF($C63&lt;&gt;"",_xlfn.XLOOKUP(C63,Table1[ID],Table1[address5]),"")</f>
        <v/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39683</v>
      </c>
      <c r="T63" s="38" t="str">
        <f>IF($C63&lt;&gt;"",_xlfn.XLOOKUP(C63,Table1[ID],Table1[school_job]),"")</f>
        <v/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بولس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877</v>
      </c>
      <c r="D64" s="38" t="str">
        <f>IF(C64&lt;&gt;"",_xlfn.XLOOKUP(Class!C64,Table1[ID],Table1[fname]),"")</f>
        <v>ابرام ممدوح سمير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01223162120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6</v>
      </c>
      <c r="M64" s="38" t="str">
        <f>IF($C64&lt;&gt;"",_xlfn.XLOOKUP(C64,Table1[ID],Table1[address2]),"")</f>
        <v>شلهوب</v>
      </c>
      <c r="N64" s="38" t="str">
        <f>IF($C64&lt;&gt;"",_xlfn.XLOOKUP(C64,Table1[ID],Table1[address3]),"")</f>
        <v/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39625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بولس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878</v>
      </c>
      <c r="D65" s="38" t="str">
        <f>IF(C65&lt;&gt;"",_xlfn.XLOOKUP(Class!C65,Table1[ID],Table1[fname]),"")</f>
        <v xml:space="preserve">بافلي اديب سمير </v>
      </c>
      <c r="E65" s="37" cm="1">
        <f t="array" ref="E65">IF((C65&lt;&gt;"")*(COUNTIF(Table2[ID],Class!C65)&lt;&gt;0),INDEX(Attendance_sorted!$A$1:$CV$500,MATCH(Class!C65,Attendance_sorted!$A$1:$A$500),COUNTIF(Table2[ID],Class!C65)+1),"")</f>
        <v>45527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17</v>
      </c>
      <c r="G65" s="40" cm="1">
        <f t="array" aca="1" ref="G65" ca="1">IF(C65&lt;&gt;"",IF(F65*100/Table3[حساب الحضور من اخر عدد مرات]&gt;100,1,F65/Table3[حساب الحضور من اخر عدد مرات]),"")</f>
        <v>0.36170212765957449</v>
      </c>
      <c r="H65" s="38" t="str">
        <f>IF(C65&lt;&gt;"",_xlfn.XLOOKUP(C65,Table1[ID],Table1[tel2]),"")</f>
        <v>01096444322</v>
      </c>
      <c r="I65" s="38" t="str">
        <f>IF(C65&lt;&gt;"",_xlfn.XLOOKUP(C65,Table1[ID],Table1[tel4]),"")</f>
        <v/>
      </c>
      <c r="J65" s="38" t="str">
        <f>IF(C65&lt;&gt;"",_xlfn.XLOOKUP(C65,Table1[ID],Table1[tel3]),"")</f>
        <v>01005755905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12</v>
      </c>
      <c r="M65" s="38" t="str">
        <f>IF($C65&lt;&gt;"",_xlfn.XLOOKUP(C65,Table1[ID],Table1[address2]),"")</f>
        <v>توفيق طمبه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4</v>
      </c>
      <c r="P65" s="38" t="str">
        <f>IF($C65&lt;&gt;"",_xlfn.XLOOKUP(C65,Table1[ID],Table1[address5]),"")</f>
        <v>20</v>
      </c>
      <c r="Q65" s="38" t="str">
        <f>IF($C65&lt;&gt;"",_xlfn.XLOOKUP(C65,Table1[ID],Table1[address7]),"")</f>
        <v>صيدلية العناني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39878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يوسف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بولس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879</v>
      </c>
      <c r="D66" s="38" t="str">
        <f>IF(C66&lt;&gt;"",_xlfn.XLOOKUP(Class!C66,Table1[ID],Table1[fname]),"")</f>
        <v xml:space="preserve">ميشيل اكرامي حبيب </v>
      </c>
      <c r="E66" s="37" cm="1">
        <f t="array" ref="E66">IF((C66&lt;&gt;"")*(COUNTIF(Table2[ID],Class!C66)&lt;&gt;0),INDEX(Attendance_sorted!$A$1:$CV$500,MATCH(Class!C66,Attendance_sorted!$A$1:$A$500),COUNTIF(Table2[ID],Class!C66)+1),"")</f>
        <v>45527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16</v>
      </c>
      <c r="G66" s="40" cm="1">
        <f t="array" aca="1" ref="G66" ca="1">IF(C66&lt;&gt;"",IF(F66*100/Table3[حساب الحضور من اخر عدد مرات]&gt;100,1,F66/Table3[حساب الحضور من اخر عدد مرات]),"")</f>
        <v>0.34042553191489361</v>
      </c>
      <c r="H66" s="38" t="str">
        <f>IF(C66&lt;&gt;"",_xlfn.XLOOKUP(C66,Table1[ID],Table1[tel2]),"")</f>
        <v>01276032190</v>
      </c>
      <c r="I66" s="38" t="str">
        <f>IF(C66&lt;&gt;"",_xlfn.XLOOKUP(C66,Table1[ID],Table1[tel4]),"")</f>
        <v/>
      </c>
      <c r="J66" s="38" t="str">
        <f>IF(C66&lt;&gt;"",_xlfn.XLOOKUP(C66,Table1[ID],Table1[tel3]),"")</f>
        <v/>
      </c>
      <c r="K66" s="38" t="str">
        <f>IF(C66&lt;&gt;"",_xlfn.XLOOKUP(C66,Table1[ID],Table1[tel1]),"")</f>
        <v/>
      </c>
      <c r="L66" s="38" t="str">
        <f>IF($C66&lt;&gt;"",_xlfn.XLOOKUP(C66,Table1[ID],Table1[address1]),"")</f>
        <v>16</v>
      </c>
      <c r="M66" s="38" t="str">
        <f>IF($C66&lt;&gt;"",_xlfn.XLOOKUP(C66,Table1[ID],Table1[address2]),"")</f>
        <v>توفيق طمبه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6</v>
      </c>
      <c r="P66" s="38" t="str">
        <f>IF($C66&lt;&gt;"",_xlfn.XLOOKUP(C66,Table1[ID],Table1[address5]),"")</f>
        <v>21</v>
      </c>
      <c r="Q66" s="38" t="str">
        <f>IF($C66&lt;&gt;"",_xlfn.XLOOKUP(C66,Table1[ID],Table1[address7]),"")</f>
        <v/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39766</v>
      </c>
      <c r="T66" s="38" t="str">
        <f>IF($C66&lt;&gt;"",_xlfn.XLOOKUP(C66,Table1[ID],Table1[school_job]),"")</f>
        <v/>
      </c>
      <c r="U66" s="38" t="str">
        <f>IF($C66&lt;&gt;"",_xlfn.XLOOKUP(C66,Table1[ID],Table1[con_father]),"")</f>
        <v/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بولس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>
        <v>880</v>
      </c>
      <c r="D67" s="38" t="str">
        <f>IF(C67&lt;&gt;"",_xlfn.XLOOKUP(Class!C67,Table1[ID],Table1[fname]),"")</f>
        <v xml:space="preserve">نوفير اسامة حنا </v>
      </c>
      <c r="E67" s="37" cm="1">
        <f t="array" ref="E67">IF((C67&lt;&gt;"")*(COUNTIF(Table2[ID],Class!C67)&lt;&gt;0),INDEX(Attendance_sorted!$A$1:$CV$500,MATCH(Class!C67,Attendance_sorted!$A$1:$A$500),COUNTIF(Table2[ID],Class!C67)+1),"")</f>
        <v>45345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3</v>
      </c>
      <c r="G67" s="40" cm="1">
        <f t="array" aca="1" ref="G67" ca="1">IF(C67&lt;&gt;"",IF(F67*100/Table3[حساب الحضور من اخر عدد مرات]&gt;100,1,F67/Table3[حساب الحضور من اخر عدد مرات]),"")</f>
        <v>6.3829787234042548E-2</v>
      </c>
      <c r="H67" s="38" t="str">
        <f>IF(C67&lt;&gt;"",_xlfn.XLOOKUP(C67,Table1[ID],Table1[tel2]),"")</f>
        <v>01282947846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>12</v>
      </c>
      <c r="M67" s="38" t="str">
        <f>IF($C67&lt;&gt;"",_xlfn.XLOOKUP(C67,Table1[ID],Table1[address2]),"")</f>
        <v>حسن خليل</v>
      </c>
      <c r="N67" s="38" t="str">
        <f>IF($C67&lt;&gt;"",_xlfn.XLOOKUP(C67,Table1[ID],Table1[address3]),"")</f>
        <v>طومانباي</v>
      </c>
      <c r="O67" s="38" t="str">
        <f>IF($C67&lt;&gt;"",_xlfn.XLOOKUP(C67,Table1[ID],Table1[address4]),"")</f>
        <v/>
      </c>
      <c r="P67" s="38" t="str">
        <f>IF($C67&lt;&gt;"",_xlfn.XLOOKUP(C67,Table1[ID],Table1[address5]),"")</f>
        <v/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>الزيتون</v>
      </c>
      <c r="S67" s="37">
        <f>IF($C67&lt;&gt;"",_xlfn.XLOOKUP(C67,Table1[ID],Table1[bdate]),"")</f>
        <v>40007</v>
      </c>
      <c r="T67" s="38" t="str">
        <f>IF($C67&lt;&gt;"",_xlfn.XLOOKUP(C67,Table1[ID],Table1[school_job]),"")</f>
        <v/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بولس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881</v>
      </c>
      <c r="D68" s="38" t="str">
        <f>IF(C68&lt;&gt;"",_xlfn.XLOOKUP(Class!C68,Table1[ID],Table1[fname]),"")</f>
        <v xml:space="preserve">يوسف ريمون فؤاد </v>
      </c>
      <c r="E68" s="37" cm="1">
        <f t="array" ref="E68">IF((C68&lt;&gt;"")*(COUNTIF(Table2[ID],Class!C68)&lt;&gt;0),INDEX(Attendance_sorted!$A$1:$CV$500,MATCH(Class!C68,Attendance_sorted!$A$1:$A$500),COUNTIF(Table2[ID],Class!C68)+1),"")</f>
        <v>45436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4</v>
      </c>
      <c r="G68" s="40" cm="1">
        <f t="array" aca="1" ref="G68" ca="1">IF(C68&lt;&gt;"",IF(F68*100/Table3[حساب الحضور من اخر عدد مرات]&gt;100,1,F68/Table3[حساب الحضور من اخر عدد مرات]),"")</f>
        <v>8.5106382978723402E-2</v>
      </c>
      <c r="H68" s="38" t="str">
        <f>IF(C68&lt;&gt;"",_xlfn.XLOOKUP(C68,Table1[ID],Table1[tel2]),"")</f>
        <v>01223573381</v>
      </c>
      <c r="I68" s="38" t="str">
        <f>IF(C68&lt;&gt;"",_xlfn.XLOOKUP(C68,Table1[ID],Table1[tel4]),"")</f>
        <v/>
      </c>
      <c r="J68" s="38" t="str">
        <f>IF(C68&lt;&gt;"",_xlfn.XLOOKUP(C68,Table1[ID],Table1[tel3]),"")</f>
        <v/>
      </c>
      <c r="K68" s="38" t="str">
        <f>IF(C68&lt;&gt;"",_xlfn.XLOOKUP(C68,Table1[ID],Table1[tel1]),"")</f>
        <v/>
      </c>
      <c r="L68" s="38" t="str">
        <f>IF($C68&lt;&gt;"",_xlfn.XLOOKUP(C68,Table1[ID],Table1[address1]),"")</f>
        <v>105</v>
      </c>
      <c r="M68" s="38" t="str">
        <f>IF($C68&lt;&gt;"",_xlfn.XLOOKUP(C68,Table1[ID],Table1[address2]),"")</f>
        <v>طومانباي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/>
      </c>
      <c r="P68" s="38" t="str">
        <f>IF($C68&lt;&gt;"",_xlfn.XLOOKUP(C68,Table1[ID],Table1[address5]),"")</f>
        <v/>
      </c>
      <c r="Q68" s="38" t="str">
        <f>IF($C68&lt;&gt;"",_xlfn.XLOOKUP(C68,Table1[ID],Table1[address7]),"")</f>
        <v/>
      </c>
      <c r="R68" s="38" t="str">
        <f>IF($C68&lt;&gt;"",_xlfn.XLOOKUP(C68,Table1[ID],Table1[address6]),"")</f>
        <v>الزيتون</v>
      </c>
      <c r="S68" s="37">
        <f>IF($C68&lt;&gt;"",_xlfn.XLOOKUP(C68,Table1[ID],Table1[bdate]),"")</f>
        <v>39750</v>
      </c>
      <c r="T68" s="38" t="str">
        <f>IF($C68&lt;&gt;"",_xlfn.XLOOKUP(C68,Table1[ID],Table1[school_job]),"")</f>
        <v/>
      </c>
      <c r="U68" s="38" t="str">
        <f>IF($C68&lt;&gt;"",_xlfn.XLOOKUP(C68,Table1[ID],Table1[con_father]),"")</f>
        <v/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بولس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=HYPERLINK("https://raw.githubusercontent.com/KyrillosMorgan/preparatory/main/882.jpg",IMAGE("https://raw.githubusercontent.com/KyrillosMorgan/preparatory/main/882.jpg"))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882</v>
      </c>
      <c r="D69" s="38" t="str">
        <f>IF(C69&lt;&gt;"",_xlfn.XLOOKUP(Class!C69,Table1[ID],Table1[fname]),"")</f>
        <v xml:space="preserve">فرانك عصام جرجس </v>
      </c>
      <c r="E69" s="37" cm="1">
        <f t="array" ref="E69">IF((C69&lt;&gt;"")*(COUNTIF(Table2[ID],Class!C69)&lt;&gt;0),INDEX(Attendance_sorted!$A$1:$CV$500,MATCH(Class!C69,Attendance_sorted!$A$1:$A$500),COUNTIF(Table2[ID],Class!C69)+1),"")</f>
        <v>45226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2.1276595744680851E-2</v>
      </c>
      <c r="H69" s="38" t="str">
        <f>IF(C69&lt;&gt;"",_xlfn.XLOOKUP(C69,Table1[ID],Table1[tel2]),"")</f>
        <v>01223805079</v>
      </c>
      <c r="I69" s="38" t="str">
        <f>IF(C69&lt;&gt;"",_xlfn.XLOOKUP(C69,Table1[ID],Table1[tel4]),"")</f>
        <v/>
      </c>
      <c r="J69" s="38" t="str">
        <f>IF(C69&lt;&gt;"",_xlfn.XLOOKUP(C69,Table1[ID],Table1[tel3]),"")</f>
        <v/>
      </c>
      <c r="K69" s="38" t="str">
        <f>IF(C69&lt;&gt;"",_xlfn.XLOOKUP(C69,Table1[ID],Table1[tel1]),"")</f>
        <v/>
      </c>
      <c r="L69" s="38" t="str">
        <f>IF($C69&lt;&gt;"",_xlfn.XLOOKUP(C69,Table1[ID],Table1[address1]),"")</f>
        <v>3</v>
      </c>
      <c r="M69" s="38" t="str">
        <f>IF($C69&lt;&gt;"",_xlfn.XLOOKUP(C69,Table1[ID],Table1[address2]),"")</f>
        <v>السباق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/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/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39491</v>
      </c>
      <c r="T69" s="38" t="str">
        <f>IF($C69&lt;&gt;"",_xlfn.XLOOKUP(C69,Table1[ID],Table1[school_job]),"")</f>
        <v/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بولس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883</v>
      </c>
      <c r="D70" s="38" t="str">
        <f>IF(C70&lt;&gt;"",_xlfn.XLOOKUP(Class!C70,Table1[ID],Table1[fname]),"")</f>
        <v>جورج نشات جورج</v>
      </c>
      <c r="E70" s="37" cm="1">
        <f t="array" ref="E70">IF((C70&lt;&gt;"")*(COUNTIF(Table2[ID],Class!C70)&lt;&gt;0),INDEX(Attendance_sorted!$A$1:$CV$500,MATCH(Class!C70,Attendance_sorted!$A$1:$A$500),COUNTIF(Table2[ID],Class!C70)+1),"")</f>
        <v>45464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8</v>
      </c>
      <c r="G70" s="40" cm="1">
        <f t="array" aca="1" ref="G70" ca="1">IF(C70&lt;&gt;"",IF(F70*100/Table3[حساب الحضور من اخر عدد مرات]&gt;100,1,F70/Table3[حساب الحضور من اخر عدد مرات]),"")</f>
        <v>0.1702127659574468</v>
      </c>
      <c r="H70" s="38" t="str">
        <f>IF(C70&lt;&gt;"",_xlfn.XLOOKUP(C70,Table1[ID],Table1[tel2]),"")</f>
        <v>01128688081</v>
      </c>
      <c r="I70" s="38" t="str">
        <f>IF(C70&lt;&gt;"",_xlfn.XLOOKUP(C70,Table1[ID],Table1[tel4]),"")</f>
        <v>01248273233</v>
      </c>
      <c r="J70" s="38" t="str">
        <f>IF(C70&lt;&gt;"",_xlfn.XLOOKUP(C70,Table1[ID],Table1[tel3]),"")</f>
        <v/>
      </c>
      <c r="K70" s="38" t="str">
        <f>IF(C70&lt;&gt;"",_xlfn.XLOOKUP(C70,Table1[ID],Table1[tel1]),"")</f>
        <v/>
      </c>
      <c r="L70" s="38" t="str">
        <f>IF($C70&lt;&gt;"",_xlfn.XLOOKUP(C70,Table1[ID],Table1[address1]),"")</f>
        <v>24</v>
      </c>
      <c r="M70" s="38" t="str">
        <f>IF($C70&lt;&gt;"",_xlfn.XLOOKUP(C70,Table1[ID],Table1[address2]),"")</f>
        <v>نصوح</v>
      </c>
      <c r="N70" s="38" t="str">
        <f>IF($C70&lt;&gt;"",_xlfn.XLOOKUP(C70,Table1[ID],Table1[address3]),"")</f>
        <v/>
      </c>
      <c r="O70" s="38" t="str">
        <f>IF($C70&lt;&gt;"",_xlfn.XLOOKUP(C70,Table1[ID],Table1[address4]),"")</f>
        <v>3</v>
      </c>
      <c r="P70" s="38" t="str">
        <f>IF($C70&lt;&gt;"",_xlfn.XLOOKUP(C70,Table1[ID],Table1[address5]),"")</f>
        <v>35</v>
      </c>
      <c r="Q70" s="38" t="str">
        <f>IF($C70&lt;&gt;"",_xlfn.XLOOKUP(C70,Table1[ID],Table1[address7]),"")</f>
        <v>فرع وي و golf gym</v>
      </c>
      <c r="R70" s="38" t="str">
        <f>IF($C70&lt;&gt;"",_xlfn.XLOOKUP(C70,Table1[ID],Table1[address6]),"")</f>
        <v>الزيتون</v>
      </c>
      <c r="S70" s="37">
        <f>IF($C70&lt;&gt;"",_xlfn.XLOOKUP(C70,Table1[ID],Table1[bdate]),"")</f>
        <v>39999</v>
      </c>
      <c r="T70" s="38" t="str">
        <f>IF($C70&lt;&gt;"",_xlfn.XLOOKUP(C70,Table1[ID],Table1[school_job]),"")</f>
        <v>سانت ماري</v>
      </c>
      <c r="U70" s="38" t="str">
        <f>IF($C70&lt;&gt;"",_xlfn.XLOOKUP(C70,Table1[ID],Table1[con_father]),"")</f>
        <v>ابونا شنوده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بولس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>
        <v>884</v>
      </c>
      <c r="D71" s="38" t="str">
        <f>IF(C71&lt;&gt;"",_xlfn.XLOOKUP(Class!C71,Table1[ID],Table1[fname]),"")</f>
        <v xml:space="preserve"> بيشوي سامح</v>
      </c>
      <c r="E71" s="37" t="str" cm="1">
        <f t="array" ref="E71">IF((C71&lt;&gt;"")*(COUNTIF(Table2[ID],Class!C71)&lt;&gt;0),INDEX(Attendance_sorted!$A$1:$CV$500,MATCH(Class!C71,Attendance_sorted!$A$1:$A$500),COUNTIF(Table2[ID],Class!C71)+1),"")</f>
        <v/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0</v>
      </c>
      <c r="G71" s="40" cm="1">
        <f t="array" aca="1" ref="G71" ca="1">IF(C71&lt;&gt;"",IF(F71*100/Table3[حساب الحضور من اخر عدد مرات]&gt;100,1,F71/Table3[حساب الحضور من اخر عدد مرات]),"")</f>
        <v>0</v>
      </c>
      <c r="H71" s="38" t="str">
        <f>IF(C71&lt;&gt;"",_xlfn.XLOOKUP(C71,Table1[ID],Table1[tel2]),"")</f>
        <v/>
      </c>
      <c r="I71" s="38" t="str">
        <f>IF(C71&lt;&gt;"",_xlfn.XLOOKUP(C71,Table1[ID],Table1[tel4]),"")</f>
        <v>01279490089</v>
      </c>
      <c r="J71" s="38" t="str">
        <f>IF(C71&lt;&gt;"",_xlfn.XLOOKUP(C71,Table1[ID],Table1[tel3]),"")</f>
        <v>01220646004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4</v>
      </c>
      <c r="M71" s="38" t="str">
        <f>IF($C71&lt;&gt;"",_xlfn.XLOOKUP(C71,Table1[ID],Table1[address2]),"")</f>
        <v>اسعد</v>
      </c>
      <c r="N71" s="38" t="str">
        <f>IF($C71&lt;&gt;"",_xlfn.XLOOKUP(C71,Table1[ID],Table1[address3]),"")</f>
        <v>طومانباي</v>
      </c>
      <c r="O71" s="38" t="str">
        <f>IF($C71&lt;&gt;"",_xlfn.XLOOKUP(C71,Table1[ID],Table1[address4]),"")</f>
        <v/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/>
      </c>
      <c r="R71" s="38" t="str">
        <f>IF($C71&lt;&gt;"",_xlfn.XLOOKUP(C71,Table1[ID],Table1[address6]),"")</f>
        <v>الزيتون</v>
      </c>
      <c r="S71" s="37">
        <f>IF($C71&lt;&gt;"",_xlfn.XLOOKUP(C71,Table1[ID],Table1[bdate]),"")</f>
        <v>39743</v>
      </c>
      <c r="T71" s="38" t="str">
        <f>IF($C71&lt;&gt;"",_xlfn.XLOOKUP(C71,Table1[ID],Table1[school_job]),"")</f>
        <v xml:space="preserve"> مجدى بيبى هوم </v>
      </c>
      <c r="U71" s="38" t="str">
        <f>IF($C71&lt;&gt;"",_xlfn.XLOOKUP(C71,Table1[ID],Table1[con_father]),"")</f>
        <v xml:space="preserve"> ابونا بيمن فى كنيسة مارمينا و البابا كيرلس الخصوص 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بولس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>
        <v>886</v>
      </c>
      <c r="D72" s="38" t="str">
        <f>IF(C72&lt;&gt;"",_xlfn.XLOOKUP(Class!C72,Table1[ID],Table1[fname]),"")</f>
        <v xml:space="preserve"> كيرلس فايق ماهر </v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0" cm="1">
        <f t="array" aca="1" ref="G72" ca="1">IF(C72&lt;&gt;"",IF(F72*100/Table3[حساب الحضور من اخر عدد مرات]&gt;100,1,F72/Table3[حساب الحضور من اخر عدد مرات]),"")</f>
        <v>0</v>
      </c>
      <c r="H72" s="38" t="str">
        <f>IF(C72&lt;&gt;"",_xlfn.XLOOKUP(C72,Table1[ID],Table1[tel2]),"")</f>
        <v/>
      </c>
      <c r="I72" s="38" t="str">
        <f>IF(C72&lt;&gt;"",_xlfn.XLOOKUP(C72,Table1[ID],Table1[tel4]),"")</f>
        <v xml:space="preserve"> 01012637899</v>
      </c>
      <c r="J72" s="38" t="str">
        <f>IF(C72&lt;&gt;"",_xlfn.XLOOKUP(C72,Table1[ID],Table1[tel3]),"")</f>
        <v xml:space="preserve"> 01275432427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26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/>
      </c>
      <c r="P72" s="38" t="str">
        <f>IF($C72&lt;&gt;"",_xlfn.XLOOKUP(C72,Table1[ID],Table1[address5]),"")</f>
        <v/>
      </c>
      <c r="Q72" s="38" t="str">
        <f>IF($C72&lt;&gt;"",_xlfn.XLOOKUP(C72,Table1[ID],Table1[address7]),"")</f>
        <v/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 xml:space="preserve"> مارمرقص</v>
      </c>
      <c r="U72" s="38" t="str">
        <f>IF($C72&lt;&gt;"",_xlfn.XLOOKUP(C72,Table1[ID],Table1[con_father]),"")</f>
        <v xml:space="preserve"> 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بولس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>
        <v>887</v>
      </c>
      <c r="D73" s="38" t="str">
        <f>IF(C73&lt;&gt;"",_xlfn.XLOOKUP(Class!C73,Table1[ID],Table1[fname]),"")</f>
        <v xml:space="preserve"> كيرلس راضي لطفي </v>
      </c>
      <c r="E73" s="37" cm="1">
        <f t="array" ref="E73">IF((C73&lt;&gt;"")*(COUNTIF(Table2[ID],Class!C73)&lt;&gt;0),INDEX(Attendance_sorted!$A$1:$CV$500,MATCH(Class!C73,Attendance_sorted!$A$1:$A$500),COUNTIF(Table2[ID],Class!C73)+1),"")</f>
        <v>45289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1</v>
      </c>
      <c r="G73" s="40" cm="1">
        <f t="array" aca="1" ref="G73" ca="1">IF(C73&lt;&gt;"",IF(F73*100/Table3[حساب الحضور من اخر عدد مرات]&gt;100,1,F73/Table3[حساب الحضور من اخر عدد مرات]),"")</f>
        <v>2.1276595744680851E-2</v>
      </c>
      <c r="H73" s="38" t="str">
        <f>IF(C73&lt;&gt;"",_xlfn.XLOOKUP(C73,Table1[ID],Table1[tel2]),"")</f>
        <v/>
      </c>
      <c r="I73" s="38" t="str">
        <f>IF(C73&lt;&gt;"",_xlfn.XLOOKUP(C73,Table1[ID],Table1[tel4]),"")</f>
        <v xml:space="preserve"> 01207190114</v>
      </c>
      <c r="J73" s="38" t="str">
        <f>IF(C73&lt;&gt;"",_xlfn.XLOOKUP(C73,Table1[ID],Table1[tel3]),"")</f>
        <v xml:space="preserve"> 01225672552</v>
      </c>
      <c r="K73" s="38" t="str">
        <f>IF(C73&lt;&gt;"",_xlfn.XLOOKUP(C73,Table1[ID],Table1[tel1]),"")</f>
        <v/>
      </c>
      <c r="L73" s="38" t="str">
        <f>IF($C73&lt;&gt;"",_xlfn.XLOOKUP(C73,Table1[ID],Table1[address1]),"")</f>
        <v/>
      </c>
      <c r="M73" s="38" t="str">
        <f>IF($C73&lt;&gt;"",_xlfn.XLOOKUP(C73,Table1[ID],Table1[address2]),"")</f>
        <v>الكافوري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11</v>
      </c>
      <c r="P73" s="38" t="str">
        <f>IF($C73&lt;&gt;"",_xlfn.XLOOKUP(C73,Table1[ID],Table1[address5]),"")</f>
        <v>21</v>
      </c>
      <c r="Q73" s="38" t="str">
        <f>IF($C73&lt;&gt;"",_xlfn.XLOOKUP(C73,Table1[ID],Table1[address7]),"")</f>
        <v>موازي لشارع المسيري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40016</v>
      </c>
      <c r="T73" s="38" t="str">
        <f>IF($C73&lt;&gt;"",_xlfn.XLOOKUP(C73,Table1[ID],Table1[school_job]),"")</f>
        <v xml:space="preserve"> سانت ماري </v>
      </c>
      <c r="U73" s="38" t="str">
        <f>IF($C73&lt;&gt;"",_xlfn.XLOOKUP(C73,Table1[ID],Table1[con_father]),"")</f>
        <v xml:space="preserve"> ابونا موسي مكرم من كنيسة ماريوحنا</v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بولس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888</v>
      </c>
      <c r="D74" s="38" t="str">
        <f>IF(C74&lt;&gt;"",_xlfn.XLOOKUP(Class!C74,Table1[ID],Table1[fname]),"")</f>
        <v>جوزيف اشرف سمير</v>
      </c>
      <c r="E74" s="37" cm="1">
        <f t="array" ref="E74">IF((C74&lt;&gt;"")*(COUNTIF(Table2[ID],Class!C74)&lt;&gt;0),INDEX(Attendance_sorted!$A$1:$CV$500,MATCH(Class!C74,Attendance_sorted!$A$1:$A$500),COUNTIF(Table2[ID],Class!C74)+1),"")</f>
        <v>45268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3</v>
      </c>
      <c r="G74" s="40" cm="1">
        <f t="array" aca="1" ref="G74" ca="1">IF(C74&lt;&gt;"",IF(F74*100/Table3[حساب الحضور من اخر عدد مرات]&gt;100,1,F74/Table3[حساب الحضور من اخر عدد مرات]),"")</f>
        <v>6.3829787234042548E-2</v>
      </c>
      <c r="H74" s="38" t="str">
        <f>IF(C74&lt;&gt;"",_xlfn.XLOOKUP(C74,Table1[ID],Table1[tel2]),"")</f>
        <v>01273299082</v>
      </c>
      <c r="I74" s="38" t="str">
        <f>IF(C74&lt;&gt;"",_xlfn.XLOOKUP(C74,Table1[ID],Table1[tel4]),"")</f>
        <v>01223738233</v>
      </c>
      <c r="J74" s="38" t="str">
        <f>IF(C74&lt;&gt;"",_xlfn.XLOOKUP(C74,Table1[ID],Table1[tel3]),"")</f>
        <v/>
      </c>
      <c r="K74" s="38" t="str">
        <f>IF(C74&lt;&gt;"",_xlfn.XLOOKUP(C74,Table1[ID],Table1[tel1]),"")</f>
        <v>24544849</v>
      </c>
      <c r="L74" s="38" t="str">
        <f>IF($C74&lt;&gt;"",_xlfn.XLOOKUP(C74,Table1[ID],Table1[address1]),"")</f>
        <v>7</v>
      </c>
      <c r="M74" s="38" t="str">
        <f>IF($C74&lt;&gt;"",_xlfn.XLOOKUP(C74,Table1[ID],Table1[address2]),"")</f>
        <v>الراعي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>1</v>
      </c>
      <c r="Q74" s="38" t="str">
        <f>IF($C74&lt;&gt;"",_xlfn.XLOOKUP(C74,Table1[ID],Table1[address7]),"")</f>
        <v>قسم الزيتون</v>
      </c>
      <c r="R74" s="38" t="str">
        <f>IF($C74&lt;&gt;"",_xlfn.XLOOKUP(C74,Table1[ID],Table1[address6]),"")</f>
        <v>الزيتون</v>
      </c>
      <c r="S74" s="37">
        <f>IF($C74&lt;&gt;"",_xlfn.XLOOKUP(C74,Table1[ID],Table1[bdate]),"")</f>
        <v>40095</v>
      </c>
      <c r="T74" s="38" t="str">
        <f>IF($C74&lt;&gt;"",_xlfn.XLOOKUP(C74,Table1[ID],Table1[school_job]),"")</f>
        <v>الجامعة الاسلامية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بولس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889</v>
      </c>
      <c r="D75" s="38" t="str">
        <f>IF(C75&lt;&gt;"",_xlfn.XLOOKUP(Class!C75,Table1[ID],Table1[fname]),"")</f>
        <v>يوسف مسامح يوسف</v>
      </c>
      <c r="E75" s="37" cm="1">
        <f t="array" ref="E75">IF((C75&lt;&gt;"")*(COUNTIF(Table2[ID],Class!C75)&lt;&gt;0),INDEX(Attendance_sorted!$A$1:$CV$500,MATCH(Class!C75,Attendance_sorted!$A$1:$A$500),COUNTIF(Table2[ID],Class!C75)+1),"")</f>
        <v>45387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3</v>
      </c>
      <c r="G75" s="40" cm="1">
        <f t="array" aca="1" ref="G75" ca="1">IF(C75&lt;&gt;"",IF(F75*100/Table3[حساب الحضور من اخر عدد مرات]&gt;100,1,F75/Table3[حساب الحضور من اخر عدد مرات]),"")</f>
        <v>6.3829787234042548E-2</v>
      </c>
      <c r="H75" s="38" t="str">
        <f>IF(C75&lt;&gt;"",_xlfn.XLOOKUP(C75,Table1[ID],Table1[tel2]),"")</f>
        <v>01223710026</v>
      </c>
      <c r="I75" s="38" t="str">
        <f>IF(C75&lt;&gt;"",_xlfn.XLOOKUP(C75,Table1[ID],Table1[tel4]),"")</f>
        <v>01287027273</v>
      </c>
      <c r="J75" s="38" t="str">
        <f>IF(C75&lt;&gt;"",_xlfn.XLOOKUP(C75,Table1[ID],Table1[tel3]),"")</f>
        <v>01202221828</v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الفريد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7</v>
      </c>
      <c r="P75" s="38" t="str">
        <f>IF($C75&lt;&gt;"",_xlfn.XLOOKUP(C75,Table1[ID],Table1[address5]),"")</f>
        <v/>
      </c>
      <c r="Q75" s="38" t="str">
        <f>IF($C75&lt;&gt;"",_xlfn.XLOOKUP(C75,Table1[ID],Table1[address7]),"")</f>
        <v>عشري/زمزم</v>
      </c>
      <c r="R75" s="38" t="str">
        <f>IF($C75&lt;&gt;"",_xlfn.XLOOKUP(C75,Table1[ID],Table1[address6]),"")</f>
        <v/>
      </c>
      <c r="S75" s="37">
        <f>IF($C75&lt;&gt;"",_xlfn.XLOOKUP(C75,Table1[ID],Table1[bdate]),"")</f>
        <v>39946</v>
      </c>
      <c r="T75" s="38" t="str">
        <f>IF($C75&lt;&gt;"",_xlfn.XLOOKUP(C75,Table1[ID],Table1[school_job]),"")</f>
        <v>طابا</v>
      </c>
      <c r="U75" s="38" t="str">
        <f>IF($C75&lt;&gt;"",_xlfn.XLOOKUP(C75,Table1[ID],Table1[con_father]),"")</f>
        <v/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بولس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>
        <v>890</v>
      </c>
      <c r="D76" s="38" t="str">
        <f>IF(C76&lt;&gt;"",_xlfn.XLOOKUP(Class!C76,Table1[ID],Table1[fname]),"")</f>
        <v>كيرلس هاني منصور</v>
      </c>
      <c r="E76" s="37" cm="1">
        <f t="array" ref="E76">IF((C76&lt;&gt;"")*(COUNTIF(Table2[ID],Class!C76)&lt;&gt;0),INDEX(Attendance_sorted!$A$1:$CV$500,MATCH(Class!C76,Attendance_sorted!$A$1:$A$500),COUNTIF(Table2[ID],Class!C76)+1),"")</f>
        <v>45254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1</v>
      </c>
      <c r="G76" s="40" cm="1">
        <f t="array" aca="1" ref="G76" ca="1">IF(C76&lt;&gt;"",IF(F76*100/Table3[حساب الحضور من اخر عدد مرات]&gt;100,1,F76/Table3[حساب الحضور من اخر عدد مرات]),"")</f>
        <v>2.1276595744680851E-2</v>
      </c>
      <c r="H76" s="38" t="str">
        <f>IF(C76&lt;&gt;"",_xlfn.XLOOKUP(C76,Table1[ID],Table1[tel2]),"")</f>
        <v>01211720396</v>
      </c>
      <c r="I76" s="38" t="str">
        <f>IF(C76&lt;&gt;"",_xlfn.XLOOKUP(C76,Table1[ID],Table1[tel4]),"")</f>
        <v>0128016249</v>
      </c>
      <c r="J76" s="38" t="str">
        <f>IF(C76&lt;&gt;"",_xlfn.XLOOKUP(C76,Table1[ID],Table1[tel3]),"")</f>
        <v>01223788897</v>
      </c>
      <c r="K76" s="38" t="str">
        <f>IF(C76&lt;&gt;"",_xlfn.XLOOKUP(C76,Table1[ID],Table1[tel1]),"")</f>
        <v>0222849207</v>
      </c>
      <c r="L76" s="38" t="str">
        <f>IF($C76&lt;&gt;"",_xlfn.XLOOKUP(C76,Table1[ID],Table1[address1]),"")</f>
        <v/>
      </c>
      <c r="M76" s="38" t="str">
        <f>IF($C76&lt;&gt;"",_xlfn.XLOOKUP(C76,Table1[ID],Table1[address2]),"")</f>
        <v>المسيري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5</v>
      </c>
      <c r="P76" s="38" t="str">
        <f>IF($C76&lt;&gt;"",_xlfn.XLOOKUP(C76,Table1[ID],Table1[address5]),"")</f>
        <v>2</v>
      </c>
      <c r="Q76" s="38" t="str">
        <f>IF($C76&lt;&gt;"",_xlfn.XLOOKUP(C76,Table1[ID],Table1[address7]),"")</f>
        <v>سينما الزيتون</v>
      </c>
      <c r="R76" s="38" t="str">
        <f>IF($C76&lt;&gt;"",_xlfn.XLOOKUP(C76,Table1[ID],Table1[address6]),"")</f>
        <v>الزيتون</v>
      </c>
      <c r="S76" s="37">
        <f>IF($C76&lt;&gt;"",_xlfn.XLOOKUP(C76,Table1[ID],Table1[bdate]),"")</f>
        <v>39881</v>
      </c>
      <c r="T76" s="38" t="str">
        <f>IF($C76&lt;&gt;"",_xlfn.XLOOKUP(C76,Table1[ID],Table1[school_job]),"")</f>
        <v>سانت ماري</v>
      </c>
      <c r="U76" s="38" t="str">
        <f>IF($C76&lt;&gt;"",_xlfn.XLOOKUP(C76,Table1[ID],Table1[con_father]),"")</f>
        <v/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بولس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>=IMAGE("https://raw.githubusercontent.com/KyrillosMorgan/preparatory/main/fingerprint.jpg")</v>
      </c>
      <c r="C77" s="38">
        <v>891</v>
      </c>
      <c r="D77" s="38" t="str">
        <f>IF(C77&lt;&gt;"",_xlfn.XLOOKUP(Class!C77,Table1[ID],Table1[fname]),"")</f>
        <v>كيرلس ناصر اليكسان</v>
      </c>
      <c r="E77" s="37" cm="1">
        <f t="array" ref="E77">IF((C77&lt;&gt;"")*(COUNTIF(Table2[ID],Class!C77)&lt;&gt;0),INDEX(Attendance_sorted!$A$1:$CV$500,MATCH(Class!C77,Attendance_sorted!$A$1:$A$500),COUNTIF(Table2[ID],Class!C77)+1),"")</f>
        <v>45513</v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9</v>
      </c>
      <c r="G77" s="40" cm="1">
        <f t="array" aca="1" ref="G77" ca="1">IF(C77&lt;&gt;"",IF(F77*100/Table3[حساب الحضور من اخر عدد مرات]&gt;100,1,F77/Table3[حساب الحضور من اخر عدد مرات]),"")</f>
        <v>0.19148936170212766</v>
      </c>
      <c r="H77" s="38" t="str">
        <f>IF(C77&lt;&gt;"",_xlfn.XLOOKUP(C77,Table1[ID],Table1[tel2]),"")</f>
        <v>01202136051</v>
      </c>
      <c r="I77" s="38" t="str">
        <f>IF(C77&lt;&gt;"",_xlfn.XLOOKUP(C77,Table1[ID],Table1[tel4]),"")</f>
        <v>01210678228</v>
      </c>
      <c r="J77" s="38" t="str">
        <f>IF(C77&lt;&gt;"",_xlfn.XLOOKUP(C77,Table1[ID],Table1[tel3]),"")</f>
        <v>01271781211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4</v>
      </c>
      <c r="M77" s="38" t="str">
        <f>IF($C77&lt;&gt;"",_xlfn.XLOOKUP(C77,Table1[ID],Table1[address2]),"")</f>
        <v>عطفة</v>
      </c>
      <c r="N77" s="38" t="str">
        <f>IF($C77&lt;&gt;"",_xlfn.XLOOKUP(C77,Table1[ID],Table1[address3]),"")</f>
        <v>الليث</v>
      </c>
      <c r="O77" s="38" t="str">
        <f>IF($C77&lt;&gt;"",_xlfn.XLOOKUP(C77,Table1[ID],Table1[address4]),"")</f>
        <v>7</v>
      </c>
      <c r="P77" s="38" t="str">
        <f>IF($C77&lt;&gt;"",_xlfn.XLOOKUP(C77,Table1[ID],Table1[address5]),"")</f>
        <v>20</v>
      </c>
      <c r="Q77" s="38" t="str">
        <f>IF($C77&lt;&gt;"",_xlfn.XLOOKUP(C77,Table1[ID],Table1[address7]),"")</f>
        <v>صيدلية الليث</v>
      </c>
      <c r="R77" s="38" t="str">
        <f>IF($C77&lt;&gt;"",_xlfn.XLOOKUP(C77,Table1[ID],Table1[address6]),"")</f>
        <v>الزيتون</v>
      </c>
      <c r="S77" s="37">
        <f>IF($C77&lt;&gt;"",_xlfn.XLOOKUP(C77,Table1[ID],Table1[bdate]),"")</f>
        <v>39636</v>
      </c>
      <c r="T77" s="38" t="str">
        <f>IF($C77&lt;&gt;"",_xlfn.XLOOKUP(C77,Table1[ID],Table1[school_job]),"")</f>
        <v>المعارف الحديثة</v>
      </c>
      <c r="U77" s="38" t="str">
        <f>IF($C77&lt;&gt;"",_xlfn.XLOOKUP(C77,Table1[ID],Table1[con_father]),"")</f>
        <v>ابونا كيرلس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بولس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>=IMAGE("https://raw.githubusercontent.com/KyrillosMorgan/preparatory/main/fingerprint.jpg")</v>
      </c>
      <c r="C78" s="38">
        <v>892</v>
      </c>
      <c r="D78" s="38" t="str">
        <f>IF(C78&lt;&gt;"",_xlfn.XLOOKUP(Class!C78,Table1[ID],Table1[fname]),"")</f>
        <v>يوسف الامير جمال</v>
      </c>
      <c r="E78" s="37" cm="1">
        <f t="array" ref="E78">IF((C78&lt;&gt;"")*(COUNTIF(Table2[ID],Class!C78)&lt;&gt;0),INDEX(Attendance_sorted!$A$1:$CV$500,MATCH(Class!C78,Attendance_sorted!$A$1:$A$500),COUNTIF(Table2[ID],Class!C78)+1),"")</f>
        <v>45436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2</v>
      </c>
      <c r="G78" s="40" cm="1">
        <f t="array" aca="1" ref="G78" ca="1">IF(C78&lt;&gt;"",IF(F78*100/Table3[حساب الحضور من اخر عدد مرات]&gt;100,1,F78/Table3[حساب الحضور من اخر عدد مرات]),"")</f>
        <v>4.2553191489361701E-2</v>
      </c>
      <c r="H78" s="38" t="str">
        <f>IF(C78&lt;&gt;"",_xlfn.XLOOKUP(C78,Table1[ID],Table1[tel2]),"")</f>
        <v>01270444433</v>
      </c>
      <c r="I78" s="38" t="str">
        <f>IF(C78&lt;&gt;"",_xlfn.XLOOKUP(C78,Table1[ID],Table1[tel4]),"")</f>
        <v>01228417195</v>
      </c>
      <c r="J78" s="38" t="str">
        <f>IF(C78&lt;&gt;"",_xlfn.XLOOKUP(C78,Table1[ID],Table1[tel3]),"")</f>
        <v>01222220221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10</v>
      </c>
      <c r="M78" s="38" t="str">
        <f>IF($C78&lt;&gt;"",_xlfn.XLOOKUP(C78,Table1[ID],Table1[address2]),"")</f>
        <v>ترعة الجبل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4</v>
      </c>
      <c r="P78" s="38" t="str">
        <f>IF($C78&lt;&gt;"",_xlfn.XLOOKUP(C78,Table1[ID],Table1[address5]),"")</f>
        <v>48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39824</v>
      </c>
      <c r="T78" s="38" t="str">
        <f>IF($C78&lt;&gt;"",_xlfn.XLOOKUP(C78,Table1[ID],Table1[school_job]),"")</f>
        <v>المعارف الحديثة لغات</v>
      </c>
      <c r="U78" s="38" t="str">
        <f>IF($C78&lt;&gt;"",_xlfn.XLOOKUP(C78,Table1[ID],Table1[con_father]),"")</f>
        <v/>
      </c>
      <c r="V78" s="38" t="str">
        <f>IF($C78&lt;&gt;"",_xlfn.XLOOKUP(C78,Table1[ID],Table1[notes]),"")</f>
        <v>ابراج فتحالله برج 3</v>
      </c>
      <c r="W78" s="41" t="str">
        <f>IF(C78&lt;&gt;"",IF(_xlfn.FLOOR.MATH(C78,100)=0,"غير موزع",_xlfn.XLOOKUP(_xlfn.FLOOR.MATH(C78,100),Classes!$A$1:$A$8,Classes!$B$1:$B$8,"error")),"")</f>
        <v>القديس بولس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893</v>
      </c>
      <c r="D79" s="38" t="str">
        <f>IF(C79&lt;&gt;"",_xlfn.XLOOKUP(Class!C79,Table1[ID],Table1[fname]),"")</f>
        <v>كيرلس بولس عشم</v>
      </c>
      <c r="E79" s="37" cm="1">
        <f t="array" ref="E79">IF((C79&lt;&gt;"")*(COUNTIF(Table2[ID],Class!C79)&lt;&gt;0),INDEX(Attendance_sorted!$A$1:$CV$500,MATCH(Class!C79,Attendance_sorted!$A$1:$A$500),COUNTIF(Table2[ID],Class!C79)+1),"")</f>
        <v>45254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2.1276595744680851E-2</v>
      </c>
      <c r="H79" s="38" t="str">
        <f>IF(C79&lt;&gt;"",_xlfn.XLOOKUP(C79,Table1[ID],Table1[tel2]),"")</f>
        <v>012805010108</v>
      </c>
      <c r="I79" s="38" t="str">
        <f>IF(C79&lt;&gt;"",_xlfn.XLOOKUP(C79,Table1[ID],Table1[tel4]),"")</f>
        <v>01220724699</v>
      </c>
      <c r="J79" s="38" t="str">
        <f>IF(C79&lt;&gt;"",_xlfn.XLOOKUP(C79,Table1[ID],Table1[tel3]),"")</f>
        <v>01515338031</v>
      </c>
      <c r="K79" s="38" t="str">
        <f>IF(C79&lt;&gt;"",_xlfn.XLOOKUP(C79,Table1[ID],Table1[tel1]),"")</f>
        <v>01220724699</v>
      </c>
      <c r="L79" s="38" t="str">
        <f>IF($C79&lt;&gt;"",_xlfn.XLOOKUP(C79,Table1[ID],Table1[address1]),"")</f>
        <v/>
      </c>
      <c r="M79" s="38" t="str">
        <f>IF($C79&lt;&gt;"",_xlfn.XLOOKUP(C79,Table1[ID],Table1[address2]),"")</f>
        <v>سليم الاول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>8</v>
      </c>
      <c r="P79" s="38" t="str">
        <f>IF($C79&lt;&gt;"",_xlfn.XLOOKUP(C79,Table1[ID],Table1[address5]),"")</f>
        <v>9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40005</v>
      </c>
      <c r="T79" s="38" t="str">
        <f>IF($C79&lt;&gt;"",_xlfn.XLOOKUP(C79,Table1[ID],Table1[school_job]),"")</f>
        <v>جيل حورس</v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بولس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894</v>
      </c>
      <c r="D80" s="38" t="str">
        <f>IF(C80&lt;&gt;"",_xlfn.XLOOKUP(Class!C80,Table1[ID],Table1[fname]),"")</f>
        <v>مينا عاطف داود</v>
      </c>
      <c r="E80" s="37" cm="1">
        <f t="array" ref="E80">IF((C80&lt;&gt;"")*(COUNTIF(Table2[ID],Class!C80)&lt;&gt;0),INDEX(Attendance_sorted!$A$1:$CV$500,MATCH(Class!C80,Attendance_sorted!$A$1:$A$500),COUNTIF(Table2[ID],Class!C80)+1),"")</f>
        <v>45436</v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4</v>
      </c>
      <c r="G80" s="40" cm="1">
        <f t="array" aca="1" ref="G80" ca="1">IF(C80&lt;&gt;"",IF(F80*100/Table3[حساب الحضور من اخر عدد مرات]&gt;100,1,F80/Table3[حساب الحضور من اخر عدد مرات]),"")</f>
        <v>8.5106382978723402E-2</v>
      </c>
      <c r="H80" s="38" t="str">
        <f>IF(C80&lt;&gt;"",_xlfn.XLOOKUP(C80,Table1[ID],Table1[tel2]),"")</f>
        <v/>
      </c>
      <c r="I80" s="38" t="str">
        <f>IF(C80&lt;&gt;"",_xlfn.XLOOKUP(C80,Table1[ID],Table1[tel4]),"")</f>
        <v>01201329306</v>
      </c>
      <c r="J80" s="38" t="str">
        <f>IF(C80&lt;&gt;"",_xlfn.XLOOKUP(C80,Table1[ID],Table1[tel3]),"")</f>
        <v>01225311621</v>
      </c>
      <c r="K80" s="38" t="str">
        <f>IF(C80&lt;&gt;"",_xlfn.XLOOKUP(C80,Table1[ID],Table1[tel1]),"")</f>
        <v/>
      </c>
      <c r="L80" s="38" t="str">
        <f>IF($C80&lt;&gt;"",_xlfn.XLOOKUP(C80,Table1[ID],Table1[address1]),"")</f>
        <v/>
      </c>
      <c r="M80" s="38" t="str">
        <f>IF($C80&lt;&gt;"",_xlfn.XLOOKUP(C80,Table1[ID],Table1[address2]),"")</f>
        <v>الجليل</v>
      </c>
      <c r="N80" s="38" t="str">
        <f>IF($C80&lt;&gt;"",_xlfn.XLOOKUP(C80,Table1[ID],Table1[address3]),"")</f>
        <v>جسر السويس</v>
      </c>
      <c r="O80" s="38" t="str">
        <f>IF($C80&lt;&gt;"",_xlfn.XLOOKUP(C80,Table1[ID],Table1[address4]),"")</f>
        <v>7</v>
      </c>
      <c r="P80" s="38" t="str">
        <f>IF($C80&lt;&gt;"",_xlfn.XLOOKUP(C80,Table1[ID],Table1[address5]),"")</f>
        <v>84</v>
      </c>
      <c r="Q80" s="38" t="str">
        <f>IF($C80&lt;&gt;"",_xlfn.XLOOKUP(C80,Table1[ID],Table1[address7]),"")</f>
        <v>محل مهرائيل</v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40156</v>
      </c>
      <c r="T80" s="38" t="str">
        <f>IF($C80&lt;&gt;"",_xlfn.XLOOKUP(C80,Table1[ID],Table1[school_job]),"")</f>
        <v>جيل حورس</v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بولس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894</v>
      </c>
      <c r="D81" s="38" t="str">
        <f>IF(C81&lt;&gt;"",_xlfn.XLOOKUP(Class!C81,Table1[ID],Table1[fname]),"")</f>
        <v>مينا عاطف داود</v>
      </c>
      <c r="E81" s="37" cm="1">
        <f t="array" ref="E81">IF((C81&lt;&gt;"")*(COUNTIF(Table2[ID],Class!C81)&lt;&gt;0),INDEX(Attendance_sorted!$A$1:$CV$500,MATCH(Class!C81,Attendance_sorted!$A$1:$A$500),COUNTIF(Table2[ID],Class!C81)+1),"")</f>
        <v>45436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4</v>
      </c>
      <c r="G81" s="40" cm="1">
        <f t="array" aca="1" ref="G81" ca="1">IF(C81&lt;&gt;"",IF(F81*100/Table3[حساب الحضور من اخر عدد مرات]&gt;100,1,F81/Table3[حساب الحضور من اخر عدد مرات]),"")</f>
        <v>8.5106382978723402E-2</v>
      </c>
      <c r="H81" s="38" t="str">
        <f>IF(C81&lt;&gt;"",_xlfn.XLOOKUP(C81,Table1[ID],Table1[tel2]),"")</f>
        <v/>
      </c>
      <c r="I81" s="38" t="str">
        <f>IF(C81&lt;&gt;"",_xlfn.XLOOKUP(C81,Table1[ID],Table1[tel4]),"")</f>
        <v>01201329306</v>
      </c>
      <c r="J81" s="38" t="str">
        <f>IF(C81&lt;&gt;"",_xlfn.XLOOKUP(C81,Table1[ID],Table1[tel3]),"")</f>
        <v>01225311621</v>
      </c>
      <c r="K81" s="38" t="str">
        <f>IF(C81&lt;&gt;"",_xlfn.XLOOKUP(C81,Table1[ID],Table1[tel1]),"")</f>
        <v/>
      </c>
      <c r="L81" s="38" t="str">
        <f>IF($C81&lt;&gt;"",_xlfn.XLOOKUP(C81,Table1[ID],Table1[address1]),"")</f>
        <v/>
      </c>
      <c r="M81" s="38" t="str">
        <f>IF($C81&lt;&gt;"",_xlfn.XLOOKUP(C81,Table1[ID],Table1[address2]),"")</f>
        <v>الجليل</v>
      </c>
      <c r="N81" s="38" t="str">
        <f>IF($C81&lt;&gt;"",_xlfn.XLOOKUP(C81,Table1[ID],Table1[address3]),"")</f>
        <v>جسر السويس</v>
      </c>
      <c r="O81" s="38" t="str">
        <f>IF($C81&lt;&gt;"",_xlfn.XLOOKUP(C81,Table1[ID],Table1[address4]),"")</f>
        <v>7</v>
      </c>
      <c r="P81" s="38" t="str">
        <f>IF($C81&lt;&gt;"",_xlfn.XLOOKUP(C81,Table1[ID],Table1[address5]),"")</f>
        <v>84</v>
      </c>
      <c r="Q81" s="38" t="str">
        <f>IF($C81&lt;&gt;"",_xlfn.XLOOKUP(C81,Table1[ID],Table1[address7]),"")</f>
        <v>محل مهرائيل</v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40156</v>
      </c>
      <c r="T81" s="38" t="str">
        <f>IF($C81&lt;&gt;"",_xlfn.XLOOKUP(C81,Table1[ID],Table1[school_job]),"")</f>
        <v>جيل حورس</v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بولس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IF(C82&lt;&gt;"",_xlfn.XLOOKUP(Class!C82,Table1[ID],Table1[fname]),"")</f>
        <v/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t="str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/>
      </c>
      <c r="G82" s="40" t="str" cm="1">
        <f t="array" ref="G82">IF(C82&lt;&gt;"",IF(F82*100/Table3[حساب الحضور من اخر عدد مرات]&gt;100,1,F82/Table3[حساب الحضور من اخر عدد مرات]),"")</f>
        <v/>
      </c>
      <c r="H82" s="38" t="str">
        <f>IF(C82&lt;&gt;"",_xlfn.XLOOKUP(C82,Table1[ID],Table1[tel2]),"")</f>
        <v/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/>
      </c>
      <c r="M82" s="38" t="str">
        <f>IF($C82&lt;&gt;"",_xlfn.XLOOKUP(C82,Table1[ID],Table1[address2]),"")</f>
        <v/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/>
      </c>
      <c r="S82" s="37" t="str">
        <f>IF($C82&lt;&gt;"",_xlfn.XLOOKUP(C82,Table1[ID],Table1[bdate]),"")</f>
        <v/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/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IF(C83&lt;&gt;"",_xlfn.XLOOKUP(Class!C83,Table1[ID],Table1[fname]),"")</f>
        <v/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t="str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/>
      </c>
      <c r="G83" s="40" t="str" cm="1">
        <f t="array" ref="G83">IF(C83&lt;&gt;"",IF(F83*100/Table3[حساب الحضور من اخر عدد مرات]&gt;100,1,F83/Table3[حساب الحضور من اخر عدد مرات]),"")</f>
        <v/>
      </c>
      <c r="H83" s="38" t="str">
        <f>IF(C83&lt;&gt;"",_xlfn.XLOOKUP(C83,Table1[ID],Table1[tel2]),"")</f>
        <v/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/>
      </c>
      <c r="M83" s="38" t="str">
        <f>IF($C83&lt;&gt;"",_xlfn.XLOOKUP(C83,Table1[ID],Table1[address2]),"")</f>
        <v/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/>
      </c>
      <c r="S83" s="37" t="str">
        <f>IF($C83&lt;&gt;"",_xlfn.XLOOKUP(C83,Table1[ID],Table1[bdate]),"")</f>
        <v/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/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IF(C84&lt;&gt;"",_xlfn.XLOOKUP(Class!C84,Table1[ID],Table1[fname]),"")</f>
        <v/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t="str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/>
      </c>
      <c r="G84" s="40" t="str" cm="1">
        <f t="array" ref="G84">IF(C84&lt;&gt;"",IF(F84*100/Table3[حساب الحضور من اخر عدد مرات]&gt;100,1,F84/Table3[حساب الحضور من اخر عدد مرات]),"")</f>
        <v/>
      </c>
      <c r="H84" s="38" t="str">
        <f>IF(C84&lt;&gt;"",_xlfn.XLOOKUP(C84,Table1[ID],Table1[tel2]),"")</f>
        <v/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/>
      </c>
      <c r="S84" s="37" t="str">
        <f>IF($C84&lt;&gt;"",_xlfn.XLOOKUP(C84,Table1[ID],Table1[bdate]),"")</f>
        <v/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/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IF(C85&lt;&gt;"",_xlfn.XLOOKUP(Class!C85,Table1[ID],Table1[fname]),"")</f>
        <v/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t="str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/>
      </c>
      <c r="G85" s="40" t="str" cm="1">
        <f t="array" ref="G85">IF(C85&lt;&gt;"",IF(F85*100/Table3[حساب الحضور من اخر عدد مرات]&gt;100,1,F85/Table3[حساب الحضور من اخر عدد مرات]),"")</f>
        <v/>
      </c>
      <c r="H85" s="38" t="str">
        <f>IF(C85&lt;&gt;"",_xlfn.XLOOKUP(C85,Table1[ID],Table1[tel2]),"")</f>
        <v/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/>
      </c>
      <c r="S85" s="37" t="str">
        <f>IF($C85&lt;&gt;"",_xlfn.XLOOKUP(C85,Table1[ID],Table1[bdate]),"")</f>
        <v/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/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IF(C86&lt;&gt;"",_xlfn.XLOOKUP(Class!C86,Table1[ID],Table1[fname]),"")</f>
        <v/>
      </c>
      <c r="E86" s="37" t="str" cm="1">
        <f t="array" ref="E86">IF((C86&lt;&gt;"")*(COUNTIF(Table2[ID],Class!C86)&lt;&gt;0),INDEX(Attendance_sorted!$A$1:$CV$500,MATCH(Class!C86,Attendance_sorted!$A$1:$A$500),COUNTIF(Table2[ID],Class!C86)+1),"")</f>
        <v/>
      </c>
      <c r="F86" s="38" t="str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/>
      </c>
      <c r="G86" s="40" t="str" cm="1">
        <f t="array" ref="G86">IF(C86&lt;&gt;"",IF(F86*100/Table3[حساب الحضور من اخر عدد مرات]&gt;100,1,F86/Table3[حساب الحضور من اخر عدد مرات]),"")</f>
        <v/>
      </c>
      <c r="H86" s="38" t="str">
        <f>IF(C86&lt;&gt;"",_xlfn.XLOOKUP(C86,Table1[ID],Table1[tel2]),"")</f>
        <v/>
      </c>
      <c r="I86" s="38" t="str">
        <f>IF(C86&lt;&gt;"",_xlfn.XLOOKUP(C86,Table1[ID],Table1[tel4]),"")</f>
        <v/>
      </c>
      <c r="J86" s="38" t="str">
        <f>IF(C86&lt;&gt;"",_xlfn.XLOOKUP(C86,Table1[ID],Table1[tel3]),"")</f>
        <v/>
      </c>
      <c r="K86" s="38" t="str">
        <f>IF(C86&lt;&gt;"",_xlfn.XLOOKUP(C86,Table1[ID],Table1[tel1]),"")</f>
        <v/>
      </c>
      <c r="L86" s="38" t="str">
        <f>IF($C86&lt;&gt;"",_xlfn.XLOOKUP(C86,Table1[ID],Table1[address1]),"")</f>
        <v/>
      </c>
      <c r="M86" s="38" t="str">
        <f>IF($C86&lt;&gt;"",_xlfn.XLOOKUP(C86,Table1[ID],Table1[address2]),"")</f>
        <v/>
      </c>
      <c r="N86" s="38" t="str">
        <f>IF($C86&lt;&gt;"",_xlfn.XLOOKUP(C86,Table1[ID],Table1[address3]),"")</f>
        <v/>
      </c>
      <c r="O86" s="38" t="str">
        <f>IF($C86&lt;&gt;"",_xlfn.XLOOKUP(C86,Table1[ID],Table1[address4]),"")</f>
        <v/>
      </c>
      <c r="P86" s="38" t="str">
        <f>IF($C86&lt;&gt;"",_xlfn.XLOOKUP(C86,Table1[ID],Table1[address5]),"")</f>
        <v/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/>
      </c>
      <c r="S86" s="37" t="str">
        <f>IF($C86&lt;&gt;"",_xlfn.XLOOKUP(C86,Table1[ID],Table1[bdate]),"")</f>
        <v/>
      </c>
      <c r="T86" s="38" t="str">
        <f>IF($C86&lt;&gt;"",_xlfn.XLOOKUP(C86,Table1[ID],Table1[school_job]),"")</f>
        <v/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/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IF(C87&lt;&gt;"",_xlfn.XLOOKUP(Class!C87,Table1[ID],Table1[fname]),"")</f>
        <v/>
      </c>
      <c r="E87" s="37" t="str" cm="1">
        <f t="array" ref="E87">IF((C87&lt;&gt;"")*(COUNTIF(Table2[ID],Class!C87)&lt;&gt;0),INDEX(Attendance_sorted!$A$1:$CV$500,MATCH(Class!C87,Attendance_sorted!$A$1:$A$500),COUNTIF(Table2[ID],Class!C87)+1),"")</f>
        <v/>
      </c>
      <c r="F87" s="38" t="str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/>
      </c>
      <c r="G87" s="40" t="str" cm="1">
        <f t="array" ref="G87">IF(C87&lt;&gt;"",IF(F87*100/Table3[حساب الحضور من اخر عدد مرات]&gt;100,1,F87/Table3[حساب الحضور من اخر عدد مرات]),"")</f>
        <v/>
      </c>
      <c r="H87" s="38" t="str">
        <f>IF(C87&lt;&gt;"",_xlfn.XLOOKUP(C87,Table1[ID],Table1[tel2]),"")</f>
        <v/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/>
      </c>
      <c r="M87" s="38" t="str">
        <f>IF($C87&lt;&gt;"",_xlfn.XLOOKUP(C87,Table1[ID],Table1[address2]),"")</f>
        <v/>
      </c>
      <c r="N87" s="38" t="str">
        <f>IF($C87&lt;&gt;"",_xlfn.XLOOKUP(C87,Table1[ID],Table1[address3]),"")</f>
        <v/>
      </c>
      <c r="O87" s="38" t="str">
        <f>IF($C87&lt;&gt;"",_xlfn.XLOOKUP(C87,Table1[ID],Table1[address4]),"")</f>
        <v/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/>
      </c>
      <c r="S87" s="37" t="str">
        <f>IF($C87&lt;&gt;"",_xlfn.XLOOKUP(C87,Table1[ID],Table1[bdate]),"")</f>
        <v/>
      </c>
      <c r="T87" s="38" t="str">
        <f>IF($C87&lt;&gt;"",_xlfn.XLOOKUP(C87,Table1[ID],Table1[school_job]),"")</f>
        <v/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/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IF(C88&lt;&gt;"",_xlfn.XLOOKUP(Class!C88,Table1[ID],Table1[fname]),"")</f>
        <v/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t="str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/>
      </c>
      <c r="G88" s="40" t="str" cm="1">
        <f t="array" ref="G88">IF(C88&lt;&gt;"",IF(F88*100/Table3[حساب الحضور من اخر عدد مرات]&gt;100,1,F88/Table3[حساب الحضور من اخر عدد مرات]),"")</f>
        <v/>
      </c>
      <c r="H88" s="38" t="str">
        <f>IF(C88&lt;&gt;"",_xlfn.XLOOKUP(C88,Table1[ID],Table1[tel2]),"")</f>
        <v/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/>
      </c>
      <c r="M88" s="38" t="str">
        <f>IF($C88&lt;&gt;"",_xlfn.XLOOKUP(C88,Table1[ID],Table1[address2]),"")</f>
        <v/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/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/>
      </c>
      <c r="S88" s="37" t="str">
        <f>IF($C88&lt;&gt;"",_xlfn.XLOOKUP(C88,Table1[ID],Table1[bdate]),"")</f>
        <v/>
      </c>
      <c r="T88" s="38" t="str">
        <f>IF($C88&lt;&gt;"",_xlfn.XLOOKUP(C88,Table1[ID],Table1[school_job]),"")</f>
        <v/>
      </c>
      <c r="U88" s="38" t="str">
        <f>IF($C88&lt;&gt;"",_xlfn.XLOOKUP(C88,Table1[ID],Table1[con_father]),"")</f>
        <v/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/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IF(C89&lt;&gt;"",_xlfn.XLOOKUP(Class!C89,Table1[ID],Table1[fname]),"")</f>
        <v/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40" t="str" cm="1">
        <f t="array" ref="G89">IF(C89&lt;&gt;"",IF(F89*100/Table3[حساب الحضور من اخر عدد مرات]&gt;100,1,F89/Table3[حساب الحضور من اخر عدد مرات]),"")</f>
        <v/>
      </c>
      <c r="H89" s="38" t="str">
        <f>IF(C89&lt;&gt;"",_xlfn.XLOOKUP(C89,Table1[ID],Table1[tel2]),"")</f>
        <v/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/>
      </c>
      <c r="M89" s="38" t="str">
        <f>IF($C89&lt;&gt;"",_xlfn.XLOOKUP(C89,Table1[ID],Table1[address2]),"")</f>
        <v/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/>
      </c>
      <c r="P89" s="38" t="str">
        <f>IF($C89&lt;&gt;"",_xlfn.XLOOKUP(C89,Table1[ID],Table1[address5]),"")</f>
        <v/>
      </c>
      <c r="Q89" s="38" t="str">
        <f>IF($C89&lt;&gt;"",_xlfn.XLOOKUP(C89,Table1[ID],Table1[address7]),"")</f>
        <v/>
      </c>
      <c r="R89" s="38" t="str">
        <f>IF($C89&lt;&gt;"",_xlfn.XLOOKUP(C89,Table1[ID],Table1[address6]),"")</f>
        <v/>
      </c>
      <c r="S89" s="37" t="str">
        <f>IF($C89&lt;&gt;"",_xlfn.XLOOKUP(C89,Table1[ID],Table1[bdate]),"")</f>
        <v/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/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IF(C90&lt;&gt;"",_xlfn.XLOOKUP(Class!C90,Table1[ID],Table1[fname]),"")</f>
        <v/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40" t="str" cm="1">
        <f t="array" ref="G90">IF(C90&lt;&gt;"",IF(F90*100/Table3[حساب الحضور من اخر عدد مرات]&gt;100,1,F90/Table3[حساب الحضور من اخر عدد مرات]),"")</f>
        <v/>
      </c>
      <c r="H90" s="38" t="str">
        <f>IF(C90&lt;&gt;"",_xlfn.XLOOKUP(C90,Table1[ID],Table1[tel2]),"")</f>
        <v/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/>
      </c>
      <c r="N90" s="38" t="str">
        <f>IF($C90&lt;&gt;"",_xlfn.XLOOKUP(C90,Table1[ID],Table1[address3]),"")</f>
        <v/>
      </c>
      <c r="O90" s="38" t="str">
        <f>IF($C90&lt;&gt;"",_xlfn.XLOOKUP(C90,Table1[ID],Table1[address4]),"")</f>
        <v/>
      </c>
      <c r="P90" s="38" t="str">
        <f>IF($C90&lt;&gt;"",_xlfn.XLOOKUP(C90,Table1[ID],Table1[address5]),"")</f>
        <v/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/>
      </c>
      <c r="S90" s="37" t="str">
        <f>IF($C90&lt;&gt;"",_xlfn.XLOOKUP(C90,Table1[ID],Table1[bdate]),"")</f>
        <v/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/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IF(C91&lt;&gt;"",_xlfn.XLOOKUP(Class!C91,Table1[ID],Table1[fname]),"")</f>
        <v/>
      </c>
      <c r="E91" s="37" t="str" cm="1">
        <f t="array" ref="E91">IF((C91&lt;&gt;"")*(COUNTIF(Table2[ID],Class!C91)&lt;&gt;0),INDEX(Attendance_sorted!$A$1:$CV$500,MATCH(Class!C91,Attendance_sorted!$A$1:$A$500),COUNTIF(Table2[ID],Class!C91)+1),"")</f>
        <v/>
      </c>
      <c r="F91" s="38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40" t="str" cm="1">
        <f t="array" ref="G91">IF(C91&lt;&gt;"",IF(F91*100/Table3[حساب الحضور من اخر عدد مرات]&gt;100,1,F91/Table3[حساب الحضور من اخر عدد مرات]),"")</f>
        <v/>
      </c>
      <c r="H91" s="38" t="str">
        <f>IF(C91&lt;&gt;"",_xlfn.XLOOKUP(C91,Table1[ID],Table1[tel2]),"")</f>
        <v/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/>
      </c>
      <c r="N91" s="38" t="str">
        <f>IF($C91&lt;&gt;"",_xlfn.XLOOKUP(C91,Table1[ID],Table1[address3]),"")</f>
        <v/>
      </c>
      <c r="O91" s="38" t="str">
        <f>IF($C91&lt;&gt;"",_xlfn.XLOOKUP(C91,Table1[ID],Table1[address4]),"")</f>
        <v/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/>
      </c>
      <c r="S91" s="37" t="str">
        <f>IF($C91&lt;&gt;"",_xlfn.XLOOKUP(C91,Table1[ID],Table1[bdate]),"")</f>
        <v/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/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IF(C92&lt;&gt;"",_xlfn.XLOOKUP(Class!C92,Table1[ID],Table1[fname]),"")</f>
        <v/>
      </c>
      <c r="E92" s="37" t="str" cm="1">
        <f t="array" ref="E92">IF((C92&lt;&gt;"")*(COUNTIF(Table2[ID],Class!C92)&lt;&gt;0),INDEX(Attendance_sorted!$A$1:$CV$500,MATCH(Class!C92,Attendance_sorted!$A$1:$A$500),COUNTIF(Table2[ID],Class!C92)+1),"")</f>
        <v/>
      </c>
      <c r="F92" s="38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40" t="str" cm="1">
        <f t="array" ref="G92">IF(C92&lt;&gt;"",IF(F92*100/Table3[حساب الحضور من اخر عدد مرات]&gt;100,1,F92/Table3[حساب الحضور من اخر عدد مرات]),"")</f>
        <v/>
      </c>
      <c r="H92" s="38" t="str">
        <f>IF(C92&lt;&gt;"",_xlfn.XLOOKUP(C92,Table1[ID],Table1[tel2]),"")</f>
        <v/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/>
      </c>
      <c r="M92" s="38" t="str">
        <f>IF($C92&lt;&gt;"",_xlfn.XLOOKUP(C92,Table1[ID],Table1[address2]),"")</f>
        <v/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/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/>
      </c>
      <c r="S92" s="37" t="str">
        <f>IF($C92&lt;&gt;"",_xlfn.XLOOKUP(C92,Table1[ID],Table1[bdate]),"")</f>
        <v/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/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IF(C93&lt;&gt;"",_xlfn.XLOOKUP(Class!C93,Table1[ID],Table1[fname]),"")</f>
        <v/>
      </c>
      <c r="E93" s="37" t="str" cm="1">
        <f t="array" ref="E93">IF((C93&lt;&gt;"")*(COUNTIF(Table2[ID],Class!C93)&lt;&gt;0),INDEX(Attendance_sorted!$A$1:$CV$500,MATCH(Class!C93,Attendance_sorted!$A$1:$A$500),COUNTIF(Table2[ID],Class!C93)+1),"")</f>
        <v/>
      </c>
      <c r="F93" s="38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40" t="str" cm="1">
        <f t="array" ref="G93">IF(C93&lt;&gt;"",IF(F93*100/Table3[حساب الحضور من اخر عدد مرات]&gt;100,1,F93/Table3[حساب الحضور من اخر عدد مرات]),"")</f>
        <v/>
      </c>
      <c r="H93" s="38" t="str">
        <f>IF(C93&lt;&gt;"",_xlfn.XLOOKUP(C93,Table1[ID],Table1[tel2]),"")</f>
        <v/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/>
      </c>
      <c r="M93" s="38" t="str">
        <f>IF($C93&lt;&gt;"",_xlfn.XLOOKUP(C93,Table1[ID],Table1[address2]),"")</f>
        <v/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/>
      </c>
      <c r="P93" s="38" t="str">
        <f>IF($C93&lt;&gt;"",_xlfn.XLOOKUP(C93,Table1[ID],Table1[address5]),"")</f>
        <v/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/>
      </c>
      <c r="S93" s="37" t="str">
        <f>IF($C93&lt;&gt;"",_xlfn.XLOOKUP(C93,Table1[ID],Table1[bdate]),"")</f>
        <v/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/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IF(C94&lt;&gt;"",_xlfn.XLOOKUP(Class!C94,Table1[ID],Table1[fname]),"")</f>
        <v/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40" t="str" cm="1">
        <f t="array" ref="G94">IF(C94&lt;&gt;"",IF(F94*100/Table3[حساب الحضور من اخر عدد مرات]&gt;100,1,F94/Table3[حساب الحضور من اخر عدد مرات]),"")</f>
        <v/>
      </c>
      <c r="H94" s="38" t="str">
        <f>IF(C94&lt;&gt;"",_xlfn.XLOOKUP(C94,Table1[ID],Table1[tel2]),"")</f>
        <v/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/>
      </c>
      <c r="M94" s="38" t="str">
        <f>IF($C94&lt;&gt;"",_xlfn.XLOOKUP(C94,Table1[ID],Table1[address2]),"")</f>
        <v/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/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/>
      </c>
      <c r="S94" s="37" t="str">
        <f>IF($C94&lt;&gt;"",_xlfn.XLOOKUP(C94,Table1[ID],Table1[bdate]),"")</f>
        <v/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/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IF(C95&lt;&gt;"",_xlfn.XLOOKUP(Class!C95,Table1[ID],Table1[fname]),"")</f>
        <v/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40" t="str" cm="1">
        <f t="array" ref="G95">IF(C95&lt;&gt;"",IF(F95*100/Table3[حساب الحضور من اخر عدد مرات]&gt;100,1,F95/Table3[حساب الحضور من اخر عدد مرات]),"")</f>
        <v/>
      </c>
      <c r="H95" s="38" t="str">
        <f>IF(C95&lt;&gt;"",_xlfn.XLOOKUP(C95,Table1[ID],Table1[tel2]),"")</f>
        <v/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/>
      </c>
      <c r="M95" s="38" t="str">
        <f>IF($C95&lt;&gt;"",_xlfn.XLOOKUP(C95,Table1[ID],Table1[address2]),"")</f>
        <v/>
      </c>
      <c r="N95" s="38" t="str">
        <f>IF($C95&lt;&gt;"",_xlfn.XLOOKUP(C95,Table1[ID],Table1[address3]),"")</f>
        <v/>
      </c>
      <c r="O95" s="38" t="str">
        <f>IF($C95&lt;&gt;"",_xlfn.XLOOKUP(C95,Table1[ID],Table1[address4]),"")</f>
        <v/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/>
      </c>
      <c r="R95" s="38" t="str">
        <f>IF($C95&lt;&gt;"",_xlfn.XLOOKUP(C95,Table1[ID],Table1[address6]),"")</f>
        <v/>
      </c>
      <c r="S95" s="37" t="str">
        <f>IF($C95&lt;&gt;"",_xlfn.XLOOKUP(C95,Table1[ID],Table1[bdate]),"")</f>
        <v/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/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IF(C96&lt;&gt;"",_xlfn.XLOOKUP(Class!C96,Table1[ID],Table1[fname]),"")</f>
        <v/>
      </c>
      <c r="E96" s="37" t="str" cm="1">
        <f t="array" ref="E96">IF((C96&lt;&gt;"")*(COUNTIF(Table2[ID],Class!C96)&lt;&gt;0),INDEX(Attendance_sorted!$A$1:$CV$500,MATCH(Class!C96,Attendance_sorted!$A$1:$A$500),COUNTIF(Table2[ID],Class!C96)+1),"")</f>
        <v/>
      </c>
      <c r="F96" s="38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40" t="str" cm="1">
        <f t="array" ref="G96">IF(C96&lt;&gt;"",IF(F96*100/Table3[حساب الحضور من اخر عدد مرات]&gt;100,1,F96/Table3[حساب الحضور من اخر عدد مرات]),"")</f>
        <v/>
      </c>
      <c r="H96" s="38" t="str">
        <f>IF(C96&lt;&gt;"",_xlfn.XLOOKUP(C96,Table1[ID],Table1[tel2]),"")</f>
        <v/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/>
      </c>
      <c r="M96" s="38" t="str">
        <f>IF($C96&lt;&gt;"",_xlfn.XLOOKUP(C96,Table1[ID],Table1[address2]),"")</f>
        <v/>
      </c>
      <c r="N96" s="38" t="str">
        <f>IF($C96&lt;&gt;"",_xlfn.XLOOKUP(C96,Table1[ID],Table1[address3]),"")</f>
        <v/>
      </c>
      <c r="O96" s="38" t="str">
        <f>IF($C96&lt;&gt;"",_xlfn.XLOOKUP(C96,Table1[ID],Table1[address4]),"")</f>
        <v/>
      </c>
      <c r="P96" s="38" t="str">
        <f>IF($C96&lt;&gt;"",_xlfn.XLOOKUP(C96,Table1[ID],Table1[address5]),"")</f>
        <v/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/>
      </c>
      <c r="S96" s="37" t="str">
        <f>IF($C96&lt;&gt;"",_xlfn.XLOOKUP(C96,Table1[ID],Table1[bdate]),"")</f>
        <v/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/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IF(C97&lt;&gt;"",_xlfn.XLOOKUP(Class!C97,Table1[ID],Table1[fname]),"")</f>
        <v/>
      </c>
      <c r="E97" s="37" t="str" cm="1">
        <f t="array" ref="E97">IF((C97&lt;&gt;"")*(COUNTIF(Table2[ID],Class!C97)&lt;&gt;0),INDEX(Attendance_sorted!$A$1:$CV$500,MATCH(Class!C97,Attendance_sorted!$A$1:$A$500),COUNTIF(Table2[ID],Class!C97)+1),"")</f>
        <v/>
      </c>
      <c r="F97" s="38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40" t="str" cm="1">
        <f t="array" ref="G97">IF(C97&lt;&gt;"",IF(F97*100/Table3[حساب الحضور من اخر عدد مرات]&gt;100,1,F97/Table3[حساب الحضور من اخر عدد مرات]),"")</f>
        <v/>
      </c>
      <c r="H97" s="38" t="str">
        <f>IF(C97&lt;&gt;"",_xlfn.XLOOKUP(C97,Table1[ID],Table1[tel2]),"")</f>
        <v/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/>
      </c>
      <c r="M97" s="38" t="str">
        <f>IF($C97&lt;&gt;"",_xlfn.XLOOKUP(C97,Table1[ID],Table1[address2]),"")</f>
        <v/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/>
      </c>
      <c r="S97" s="37" t="str">
        <f>IF($C97&lt;&gt;"",_xlfn.XLOOKUP(C97,Table1[ID],Table1[bdate]),"")</f>
        <v/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/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IF(C98&lt;&gt;"",_xlfn.XLOOKUP(Class!C98,Table1[ID],Table1[fname]),"")</f>
        <v/>
      </c>
      <c r="E98" s="37" t="str" cm="1">
        <f t="array" ref="E98">IF((C98&lt;&gt;"")*(COUNTIF(Table2[ID],Class!C98)&lt;&gt;0),INDEX(Attendance_sorted!$A$1:$CV$500,MATCH(Class!C98,Attendance_sorted!$A$1:$A$500),COUNTIF(Table2[ID],Class!C98)+1),"")</f>
        <v/>
      </c>
      <c r="F98" s="38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40" t="str" cm="1">
        <f t="array" ref="G98">IF(C98&lt;&gt;"",IF(F98*100/Table3[حساب الحضور من اخر عدد مرات]&gt;100,1,F98/Table3[حساب الحضور من اخر عدد مرات]),"")</f>
        <v/>
      </c>
      <c r="H98" s="38" t="str">
        <f>IF(C98&lt;&gt;"",_xlfn.XLOOKUP(C98,Table1[ID],Table1[tel2]),"")</f>
        <v/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/>
      </c>
      <c r="M98" s="38" t="str">
        <f>IF($C98&lt;&gt;"",_xlfn.XLOOKUP(C98,Table1[ID],Table1[address2]),"")</f>
        <v/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/>
      </c>
      <c r="R98" s="38" t="str">
        <f>IF($C98&lt;&gt;"",_xlfn.XLOOKUP(C98,Table1[ID],Table1[address6]),"")</f>
        <v/>
      </c>
      <c r="S98" s="37" t="str">
        <f>IF($C98&lt;&gt;"",_xlfn.XLOOKUP(C98,Table1[ID],Table1[bdate]),"")</f>
        <v/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/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IF(C99&lt;&gt;"",_xlfn.XLOOKUP(Class!C99,Table1[ID],Table1[fname]),"")</f>
        <v/>
      </c>
      <c r="E99" s="37" t="str" cm="1">
        <f t="array" ref="E99">IF((C99&lt;&gt;"")*(COUNTIF(Table2[ID],Class!C99)&lt;&gt;0),INDEX(Attendance_sorted!$A$1:$CV$500,MATCH(Class!C99,Attendance_sorted!$A$1:$A$500),COUNTIF(Table2[ID],Class!C99)+1),"")</f>
        <v/>
      </c>
      <c r="F99" s="38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40" t="str" cm="1">
        <f t="array" ref="G99">IF(C99&lt;&gt;"",IF(F99*100/Table3[حساب الحضور من اخر عدد مرات]&gt;100,1,F99/Table3[حساب الحضور من اخر عدد مرات]),"")</f>
        <v/>
      </c>
      <c r="H99" s="38" t="str">
        <f>IF(C99&lt;&gt;"",_xlfn.XLOOKUP(C99,Table1[ID],Table1[tel2]),"")</f>
        <v/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/>
      </c>
      <c r="M99" s="38" t="str">
        <f>IF($C99&lt;&gt;"",_xlfn.XLOOKUP(C99,Table1[ID],Table1[address2]),"")</f>
        <v/>
      </c>
      <c r="N99" s="38" t="str">
        <f>IF($C99&lt;&gt;"",_xlfn.XLOOKUP(C99,Table1[ID],Table1[address3]),"")</f>
        <v/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/>
      </c>
      <c r="S99" s="37" t="str">
        <f>IF($C99&lt;&gt;"",_xlfn.XLOOKUP(C99,Table1[ID],Table1[bdate]),"")</f>
        <v/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/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IF(C100&lt;&gt;"",_xlfn.XLOOKUP(Class!C100,Table1[ID],Table1[fname]),"")</f>
        <v/>
      </c>
      <c r="E100" s="37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38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40" t="str" cm="1">
        <f t="array" ref="G100">IF(C100&lt;&gt;"",IF(F100*100/Table3[حساب الحضور من اخر عدد مرات]&gt;100,1,F100/Table3[حساب الحضور من اخر عدد مرات]),"")</f>
        <v/>
      </c>
      <c r="H100" s="38" t="str">
        <f>IF(C100&lt;&gt;"",_xlfn.XLOOKUP(C100,Table1[ID],Table1[tel2]),"")</f>
        <v/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/>
      </c>
      <c r="N100" s="38" t="str">
        <f>IF($C100&lt;&gt;"",_xlfn.XLOOKUP(C100,Table1[ID],Table1[address3]),"")</f>
        <v/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/>
      </c>
      <c r="S100" s="37" t="str">
        <f>IF($C100&lt;&gt;"",_xlfn.XLOOKUP(C100,Table1[ID],Table1[bdate]),"")</f>
        <v/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/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/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38"/>
      <c r="D101" s="38" t="str">
        <f>IF(C101&lt;&gt;"",_xlfn.XLOOKUP(Class!C101,Table1[ID],Table1[fname]),"")</f>
        <v/>
      </c>
      <c r="E101" s="37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38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40" t="str" cm="1">
        <f t="array" ref="G101">IF(C101&lt;&gt;"",IF(F101*100/Table3[حساب الحضور من اخر عدد مرات]&gt;100,1,F101/Table3[حساب الحضور من اخر عدد مرات]),"")</f>
        <v/>
      </c>
      <c r="H101" s="38" t="str">
        <f>IF(C101&lt;&gt;"",_xlfn.XLOOKUP(C101,Table1[ID],Table1[tel2]),"")</f>
        <v/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/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/>
      </c>
      <c r="P101" s="38" t="str">
        <f>IF($C101&lt;&gt;"",_xlfn.XLOOKUP(C101,Table1[ID],Table1[address5]),"")</f>
        <v/>
      </c>
      <c r="Q101" s="38" t="str">
        <f>IF($C101&lt;&gt;"",_xlfn.XLOOKUP(C101,Table1[ID],Table1[address7]),"")</f>
        <v/>
      </c>
      <c r="R101" s="38" t="str">
        <f>IF($C101&lt;&gt;"",_xlfn.XLOOKUP(C101,Table1[ID],Table1[address6]),"")</f>
        <v/>
      </c>
      <c r="S101" s="37" t="str">
        <f>IF($C101&lt;&gt;"",_xlfn.XLOOKUP(C101,Table1[ID],Table1[bdate]),"")</f>
        <v/>
      </c>
      <c r="T101" s="38" t="str">
        <f>IF($C101&lt;&gt;"",_xlfn.XLOOKUP(C101,Table1[ID],Table1[school_job]),"")</f>
        <v/>
      </c>
      <c r="U101" s="38" t="str">
        <f>IF($C101&lt;&gt;"",_xlfn.XLOOKUP(C101,Table1[ID],Table1[con_father]),"")</f>
        <v/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/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/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38"/>
      <c r="D102" s="38" t="str">
        <f>IF(C102&lt;&gt;"",_xlfn.XLOOKUP(Class!C102,Table1[ID],Table1[fname]),"")</f>
        <v/>
      </c>
      <c r="E102" s="37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38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40" t="str" cm="1">
        <f t="array" ref="G102">IF(C102&lt;&gt;"",IF(F102*100/Table3[حساب الحضور من اخر عدد مرات]&gt;100,1,F102/Table3[حساب الحضور من اخر عدد مرات]),"")</f>
        <v/>
      </c>
      <c r="H102" s="38" t="str">
        <f>IF(C102&lt;&gt;"",_xlfn.XLOOKUP(C102,Table1[ID],Table1[tel2]),"")</f>
        <v/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/>
      </c>
      <c r="M102" s="38" t="str">
        <f>IF($C102&lt;&gt;"",_xlfn.XLOOKUP(C102,Table1[ID],Table1[address2]),"")</f>
        <v/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/>
      </c>
      <c r="P102" s="38" t="str">
        <f>IF($C102&lt;&gt;"",_xlfn.XLOOKUP(C102,Table1[ID],Table1[address5]),"")</f>
        <v/>
      </c>
      <c r="Q102" s="38" t="str">
        <f>IF($C102&lt;&gt;"",_xlfn.XLOOKUP(C102,Table1[ID],Table1[address7]),"")</f>
        <v/>
      </c>
      <c r="R102" s="38" t="str">
        <f>IF($C102&lt;&gt;"",_xlfn.XLOOKUP(C102,Table1[ID],Table1[address6]),"")</f>
        <v/>
      </c>
      <c r="S102" s="37" t="str">
        <f>IF($C102&lt;&gt;"",_xlfn.XLOOKUP(C102,Table1[ID],Table1[bdate]),"")</f>
        <v/>
      </c>
      <c r="T102" s="38" t="str">
        <f>IF($C102&lt;&gt;"",_xlfn.XLOOKUP(C102,Table1[ID],Table1[school_job]),"")</f>
        <v/>
      </c>
      <c r="U102" s="38" t="str">
        <f>IF($C102&lt;&gt;"",_xlfn.XLOOKUP(C102,Table1[ID],Table1[con_father]),"")</f>
        <v/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/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/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38"/>
      <c r="D103" s="38" t="str">
        <f>IF(C103&lt;&gt;"",_xlfn.XLOOKUP(Class!C103,Table1[ID],Table1[fname]),"")</f>
        <v/>
      </c>
      <c r="E103" s="37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38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40" t="str" cm="1">
        <f t="array" ref="G103">IF(C103&lt;&gt;"",IF(F103*100/Table3[حساب الحضور من اخر عدد مرات]&gt;100,1,F103/Table3[حساب الحضور من اخر عدد مرات]),"")</f>
        <v/>
      </c>
      <c r="H103" s="38" t="str">
        <f>IF(C103&lt;&gt;"",_xlfn.XLOOKUP(C103,Table1[ID],Table1[tel2]),"")</f>
        <v/>
      </c>
      <c r="I103" s="38" t="str">
        <f>IF(C103&lt;&gt;"",_xlfn.XLOOKUP(C103,Table1[ID],Table1[tel4]),"")</f>
        <v/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/>
      </c>
      <c r="M103" s="38" t="str">
        <f>IF($C103&lt;&gt;"",_xlfn.XLOOKUP(C103,Table1[ID],Table1[address2]),"")</f>
        <v/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/>
      </c>
      <c r="P103" s="38" t="str">
        <f>IF($C103&lt;&gt;"",_xlfn.XLOOKUP(C103,Table1[ID],Table1[address5]),"")</f>
        <v/>
      </c>
      <c r="Q103" s="38" t="str">
        <f>IF($C103&lt;&gt;"",_xlfn.XLOOKUP(C103,Table1[ID],Table1[address7]),"")</f>
        <v/>
      </c>
      <c r="R103" s="38" t="str">
        <f>IF($C103&lt;&gt;"",_xlfn.XLOOKUP(C103,Table1[ID],Table1[address6]),"")</f>
        <v/>
      </c>
      <c r="S103" s="37" t="str">
        <f>IF($C103&lt;&gt;"",_xlfn.XLOOKUP(C103,Table1[ID],Table1[bdate]),"")</f>
        <v/>
      </c>
      <c r="T103" s="38" t="str">
        <f>IF($C103&lt;&gt;"",_xlfn.XLOOKUP(C103,Table1[ID],Table1[school_job]),"")</f>
        <v/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/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/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38"/>
      <c r="D104" s="38" t="str">
        <f>IF(C104&lt;&gt;"",_xlfn.XLOOKUP(Class!C104,Table1[ID],Table1[fname]),"")</f>
        <v/>
      </c>
      <c r="E104" s="37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38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40" t="str" cm="1">
        <f t="array" ref="G104">IF(C104&lt;&gt;"",IF(F104*100/Table3[حساب الحضور من اخر عدد مرات]&gt;100,1,F104/Table3[حساب الحضور من اخر عدد مرات]),"")</f>
        <v/>
      </c>
      <c r="H104" s="38" t="str">
        <f>IF(C104&lt;&gt;"",_xlfn.XLOOKUP(C104,Table1[ID],Table1[tel2]),"")</f>
        <v/>
      </c>
      <c r="I104" s="38" t="str">
        <f>IF(C104&lt;&gt;"",_xlfn.XLOOKUP(C104,Table1[ID],Table1[tel4]),"")</f>
        <v/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/>
      </c>
      <c r="M104" s="38" t="str">
        <f>IF($C104&lt;&gt;"",_xlfn.XLOOKUP(C104,Table1[ID],Table1[address2]),"")</f>
        <v/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/>
      </c>
      <c r="P104" s="38" t="str">
        <f>IF($C104&lt;&gt;"",_xlfn.XLOOKUP(C104,Table1[ID],Table1[address5]),"")</f>
        <v/>
      </c>
      <c r="Q104" s="38" t="str">
        <f>IF($C104&lt;&gt;"",_xlfn.XLOOKUP(C104,Table1[ID],Table1[address7]),"")</f>
        <v/>
      </c>
      <c r="R104" s="38" t="str">
        <f>IF($C104&lt;&gt;"",_xlfn.XLOOKUP(C104,Table1[ID],Table1[address6]),"")</f>
        <v/>
      </c>
      <c r="S104" s="37" t="str">
        <f>IF($C104&lt;&gt;"",_xlfn.XLOOKUP(C104,Table1[ID],Table1[bdate]),"")</f>
        <v/>
      </c>
      <c r="T104" s="38" t="str">
        <f>IF($C104&lt;&gt;"",_xlfn.XLOOKUP(C104,Table1[ID],Table1[school_job]),"")</f>
        <v/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/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/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/>
      <c r="D105" s="38" t="str">
        <f>IF(C105&lt;&gt;"",_xlfn.XLOOKUP(Class!C105,Table1[ID],Table1[fname]),"")</f>
        <v/>
      </c>
      <c r="E105" s="3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38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40" t="str" cm="1">
        <f t="array" ref="G105">IF(C105&lt;&gt;"",IF(F105*100/Table3[حساب الحضور من اخر عدد مرات]&gt;100,1,F105/Table3[حساب الحضور من اخر عدد مرات]),"")</f>
        <v/>
      </c>
      <c r="H105" s="38" t="str">
        <f>IF(C105&lt;&gt;"",_xlfn.XLOOKUP(C105,Table1[ID],Table1[tel2]),"")</f>
        <v/>
      </c>
      <c r="I105" s="38" t="str">
        <f>IF(C105&lt;&gt;"",_xlfn.XLOOKUP(C105,Table1[ID],Table1[tel4]),"")</f>
        <v/>
      </c>
      <c r="J105" s="38" t="str">
        <f>IF(C105&lt;&gt;"",_xlfn.XLOOKUP(C105,Table1[ID],Table1[tel3]),"")</f>
        <v/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/>
      </c>
      <c r="M105" s="38" t="str">
        <f>IF($C105&lt;&gt;"",_xlfn.XLOOKUP(C105,Table1[ID],Table1[address2]),"")</f>
        <v/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/>
      </c>
      <c r="P105" s="38" t="str">
        <f>IF($C105&lt;&gt;"",_xlfn.XLOOKUP(C105,Table1[ID],Table1[address5]),"")</f>
        <v/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/>
      </c>
      <c r="S105" s="37" t="str">
        <f>IF($C105&lt;&gt;"",_xlfn.XLOOKUP(C105,Table1[ID],Table1[bdate]),"")</f>
        <v/>
      </c>
      <c r="T105" s="38" t="str">
        <f>IF($C105&lt;&gt;"",_xlfn.XLOOKUP(C105,Table1[ID],Table1[school_job]),"")</f>
        <v/>
      </c>
      <c r="U105" s="38" t="str">
        <f>IF($C105&lt;&gt;"",_xlfn.XLOOKUP(C105,Table1[ID],Table1[con_father]),"")</f>
        <v/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/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/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/>
      <c r="D106" s="38" t="str">
        <f>IF(C106&lt;&gt;"",_xlfn.XLOOKUP(Class!C106,Table1[ID],Table1[fname]),"")</f>
        <v/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40" t="str" cm="1">
        <f t="array" ref="G106">IF(C106&lt;&gt;"",IF(F106*100/Table3[حساب الحضور من اخر عدد مرات]&gt;100,1,F106/Table3[حساب الحضور من اخر عدد مرات]),"")</f>
        <v/>
      </c>
      <c r="H106" s="38" t="str">
        <f>IF(C106&lt;&gt;"",_xlfn.XLOOKUP(C106,Table1[ID],Table1[tel2]),"")</f>
        <v/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/>
      </c>
      <c r="M106" s="38" t="str">
        <f>IF($C106&lt;&gt;"",_xlfn.XLOOKUP(C106,Table1[ID],Table1[address2]),"")</f>
        <v/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/>
      </c>
      <c r="S106" s="37" t="str">
        <f>IF($C106&lt;&gt;"",_xlfn.XLOOKUP(C106,Table1[ID],Table1[bdate]),"")</f>
        <v/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/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/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/>
      <c r="D107" s="38" t="str">
        <f>IF(C107&lt;&gt;"",_xlfn.XLOOKUP(Class!C107,Table1[ID],Table1[fname]),"")</f>
        <v/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40" t="str" cm="1">
        <f t="array" ref="G107">IF(C107&lt;&gt;"",IF(F107*100/Table3[حساب الحضور من اخر عدد مرات]&gt;100,1,F107/Table3[حساب الحضور من اخر عدد مرات]),"")</f>
        <v/>
      </c>
      <c r="H107" s="38" t="str">
        <f>IF(C107&lt;&gt;"",_xlfn.XLOOKUP(C107,Table1[ID],Table1[tel2]),"")</f>
        <v/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/>
      </c>
      <c r="M107" s="38" t="str">
        <f>IF($C107&lt;&gt;"",_xlfn.XLOOKUP(C107,Table1[ID],Table1[address2]),"")</f>
        <v/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/>
      </c>
      <c r="S107" s="37" t="str">
        <f>IF($C107&lt;&gt;"",_xlfn.XLOOKUP(C107,Table1[ID],Table1[bdate]),"")</f>
        <v/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/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/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/>
      <c r="D108" s="38" t="str">
        <f>IF(C108&lt;&gt;"",_xlfn.XLOOKUP(Class!C108,Table1[ID],Table1[fname]),"")</f>
        <v/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40" t="str" cm="1">
        <f t="array" ref="G108">IF(C108&lt;&gt;"",IF(F108*100/Table3[حساب الحضور من اخر عدد مرات]&gt;100,1,F108/Table3[حساب الحضور من اخر عدد مرات]),"")</f>
        <v/>
      </c>
      <c r="H108" s="38" t="str">
        <f>IF(C108&lt;&gt;"",_xlfn.XLOOKUP(C108,Table1[ID],Table1[tel2]),"")</f>
        <v/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/>
      </c>
      <c r="M108" s="38" t="str">
        <f>IF($C108&lt;&gt;"",_xlfn.XLOOKUP(C108,Table1[ID],Table1[address2]),"")</f>
        <v/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/>
      </c>
      <c r="S108" s="37" t="str">
        <f>IF($C108&lt;&gt;"",_xlfn.XLOOKUP(C108,Table1[ID],Table1[bdate]),"")</f>
        <v/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/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/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38"/>
      <c r="D109" s="38" t="str">
        <f>IF(C109&lt;&gt;"",_xlfn.XLOOKUP(Class!C109,Table1[ID],Table1[fname]),"")</f>
        <v/>
      </c>
      <c r="E109" s="37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38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40" t="str" cm="1">
        <f t="array" ref="G109">IF(C109&lt;&gt;"",IF(F109*100/Table3[حساب الحضور من اخر عدد مرات]&gt;100,1,F109/Table3[حساب الحضور من اخر عدد مرات]),"")</f>
        <v/>
      </c>
      <c r="H109" s="38" t="str">
        <f>IF(C109&lt;&gt;"",_xlfn.XLOOKUP(C109,Table1[ID],Table1[tel2]),"")</f>
        <v/>
      </c>
      <c r="I109" s="38" t="str">
        <f>IF(C109&lt;&gt;"",_xlfn.XLOOKUP(C109,Table1[ID],Table1[tel4]),"")</f>
        <v/>
      </c>
      <c r="J109" s="38" t="str">
        <f>IF(C109&lt;&gt;"",_xlfn.XLOOKUP(C109,Table1[ID],Table1[tel3]),"")</f>
        <v/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/>
      </c>
      <c r="M109" s="38" t="str">
        <f>IF($C109&lt;&gt;"",_xlfn.XLOOKUP(C109,Table1[ID],Table1[address2]),"")</f>
        <v/>
      </c>
      <c r="N109" s="38" t="str">
        <f>IF($C109&lt;&gt;"",_xlfn.XLOOKUP(C109,Table1[ID],Table1[address3]),"")</f>
        <v/>
      </c>
      <c r="O109" s="38" t="str">
        <f>IF($C109&lt;&gt;"",_xlfn.XLOOKUP(C109,Table1[ID],Table1[address4]),"")</f>
        <v/>
      </c>
      <c r="P109" s="38" t="str">
        <f>IF($C109&lt;&gt;"",_xlfn.XLOOKUP(C109,Table1[ID],Table1[address5]),"")</f>
        <v/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/>
      </c>
      <c r="S109" s="37" t="str">
        <f>IF($C109&lt;&gt;"",_xlfn.XLOOKUP(C109,Table1[ID],Table1[bdate]),"")</f>
        <v/>
      </c>
      <c r="T109" s="38" t="str">
        <f>IF($C109&lt;&gt;"",_xlfn.XLOOKUP(C109,Table1[ID],Table1[school_job]),"")</f>
        <v/>
      </c>
      <c r="U109" s="38" t="str">
        <f>IF($C109&lt;&gt;"",_xlfn.XLOOKUP(C109,Table1[ID],Table1[con_father]),"")</f>
        <v/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/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/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38"/>
      <c r="D110" s="38" t="str">
        <f>IF(C110&lt;&gt;"",_xlfn.XLOOKUP(Class!C110,Table1[ID],Table1[fname]),"")</f>
        <v/>
      </c>
      <c r="E110" s="3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38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40" t="str" cm="1">
        <f t="array" ref="G110">IF(C110&lt;&gt;"",IF(F110*100/Table3[حساب الحضور من اخر عدد مرات]&gt;100,1,F110/Table3[حساب الحضور من اخر عدد مرات]),"")</f>
        <v/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/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/>
      </c>
      <c r="M110" s="38" t="str">
        <f>IF($C110&lt;&gt;"",_xlfn.XLOOKUP(C110,Table1[ID],Table1[address2]),"")</f>
        <v/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/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/>
      </c>
      <c r="S110" s="37" t="str">
        <f>IF($C110&lt;&gt;"",_xlfn.XLOOKUP(C110,Table1[ID],Table1[bdate]),"")</f>
        <v/>
      </c>
      <c r="T110" s="38" t="str">
        <f>IF($C110&lt;&gt;"",_xlfn.XLOOKUP(C110,Table1[ID],Table1[school_job]),"")</f>
        <v/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/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/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/>
      <c r="D111" s="38" t="str">
        <f>IF(C111&lt;&gt;"",_xlfn.XLOOKUP(Class!C111,Table1[ID],Table1[fname]),"")</f>
        <v/>
      </c>
      <c r="E111" s="37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38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40" t="str" cm="1">
        <f t="array" ref="G111">IF(C111&lt;&gt;"",IF(F111*100/Table3[حساب الحضور من اخر عدد مرات]&gt;100,1,F111/Table3[حساب الحضور من اخر عدد مرات]),"")</f>
        <v/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/>
      </c>
      <c r="M111" s="38" t="str">
        <f>IF($C111&lt;&gt;"",_xlfn.XLOOKUP(C111,Table1[ID],Table1[address2]),"")</f>
        <v/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/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/>
      </c>
      <c r="R111" s="38" t="str">
        <f>IF($C111&lt;&gt;"",_xlfn.XLOOKUP(C111,Table1[ID],Table1[address6]),"")</f>
        <v/>
      </c>
      <c r="S111" s="37" t="str">
        <f>IF($C111&lt;&gt;"",_xlfn.XLOOKUP(C111,Table1[ID],Table1[bdate]),"")</f>
        <v/>
      </c>
      <c r="T111" s="38" t="str">
        <f>IF($C111&lt;&gt;"",_xlfn.XLOOKUP(C111,Table1[ID],Table1[school_job]),"")</f>
        <v/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/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/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/>
      <c r="D112" s="38" t="str">
        <f>IF(C112&lt;&gt;"",_xlfn.XLOOKUP(Class!C112,Table1[ID],Table1[fname]),"")</f>
        <v/>
      </c>
      <c r="E112" s="37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38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40" t="str" cm="1">
        <f t="array" ref="G112">IF(C112&lt;&gt;"",IF(F112*100/Table3[حساب الحضور من اخر عدد مرات]&gt;100,1,F112/Table3[حساب الحضور من اخر عدد مرات]),"")</f>
        <v/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/>
      </c>
      <c r="L112" s="38" t="str">
        <f>IF($C112&lt;&gt;"",_xlfn.XLOOKUP(C112,Table1[ID],Table1[address1]),"")</f>
        <v/>
      </c>
      <c r="M112" s="38" t="str">
        <f>IF($C112&lt;&gt;"",_xlfn.XLOOKUP(C112,Table1[ID],Table1[address2]),"")</f>
        <v/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/>
      </c>
      <c r="P112" s="38" t="str">
        <f>IF($C112&lt;&gt;"",_xlfn.XLOOKUP(C112,Table1[ID],Table1[address5]),"")</f>
        <v/>
      </c>
      <c r="Q112" s="38" t="str">
        <f>IF($C112&lt;&gt;"",_xlfn.XLOOKUP(C112,Table1[ID],Table1[address7]),"")</f>
        <v/>
      </c>
      <c r="R112" s="38" t="str">
        <f>IF($C112&lt;&gt;"",_xlfn.XLOOKUP(C112,Table1[ID],Table1[address6]),"")</f>
        <v/>
      </c>
      <c r="S112" s="37" t="str">
        <f>IF($C112&lt;&gt;"",_xlfn.XLOOKUP(C112,Table1[ID],Table1[bdate]),"")</f>
        <v/>
      </c>
      <c r="T112" s="38" t="str">
        <f>IF($C112&lt;&gt;"",_xlfn.XLOOKUP(C112,Table1[ID],Table1[school_job]),"")</f>
        <v/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/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/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38"/>
      <c r="D113" s="38" t="str">
        <f>IF(C113&lt;&gt;"",_xlfn.XLOOKUP(Class!C113,Table1[ID],Table1[fname]),"")</f>
        <v/>
      </c>
      <c r="E113" s="3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38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40" t="str" cm="1">
        <f t="array" ref="G113">IF(C113&lt;&gt;"",IF(F113*100/Table3[حساب الحضور من اخر عدد مرات]&gt;100,1,F113/Table3[حساب الحضور من اخر عدد مرات]),"")</f>
        <v/>
      </c>
      <c r="H113" s="38" t="str">
        <f>IF(C113&lt;&gt;"",_xlfn.XLOOKUP(C113,Table1[ID],Table1[tel2]),"")</f>
        <v/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/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/>
      </c>
      <c r="P113" s="38" t="str">
        <f>IF($C113&lt;&gt;"",_xlfn.XLOOKUP(C113,Table1[ID],Table1[address5]),"")</f>
        <v/>
      </c>
      <c r="Q113" s="38" t="str">
        <f>IF($C113&lt;&gt;"",_xlfn.XLOOKUP(C113,Table1[ID],Table1[address7]),"")</f>
        <v/>
      </c>
      <c r="R113" s="38" t="str">
        <f>IF($C113&lt;&gt;"",_xlfn.XLOOKUP(C113,Table1[ID],Table1[address6]),"")</f>
        <v/>
      </c>
      <c r="S113" s="37" t="str">
        <f>IF($C113&lt;&gt;"",_xlfn.XLOOKUP(C113,Table1[ID],Table1[bdate]),"")</f>
        <v/>
      </c>
      <c r="T113" s="38" t="str">
        <f>IF($C113&lt;&gt;"",_xlfn.XLOOKUP(C113,Table1[ID],Table1[school_job]),"")</f>
        <v/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/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/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38"/>
      <c r="D114" s="38" t="str">
        <f>IF(C114&lt;&gt;"",_xlfn.XLOOKUP(Class!C114,Table1[ID],Table1[fname]),"")</f>
        <v/>
      </c>
      <c r="E114" s="3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38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40" t="str" cm="1">
        <f t="array" ref="G114">IF(C114&lt;&gt;"",IF(F114*100/Table3[حساب الحضور من اخر عدد مرات]&gt;100,1,F114/Table3[حساب الحضور من اخر عدد مرات]),"")</f>
        <v/>
      </c>
      <c r="H114" s="38" t="str">
        <f>IF(C114&lt;&gt;"",_xlfn.XLOOKUP(C114,Table1[ID],Table1[tel2]),"")</f>
        <v/>
      </c>
      <c r="I114" s="38" t="str">
        <f>IF(C114&lt;&gt;"",_xlfn.XLOOKUP(C114,Table1[ID],Table1[tel4]),"")</f>
        <v/>
      </c>
      <c r="J114" s="38" t="str">
        <f>IF(C114&lt;&gt;"",_xlfn.XLOOKUP(C114,Table1[ID],Table1[tel3]),"")</f>
        <v/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/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/>
      </c>
      <c r="P114" s="38" t="str">
        <f>IF($C114&lt;&gt;"",_xlfn.XLOOKUP(C114,Table1[ID],Table1[address5]),"")</f>
        <v/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/>
      </c>
      <c r="S114" s="37" t="str">
        <f>IF($C114&lt;&gt;"",_xlfn.XLOOKUP(C114,Table1[ID],Table1[bdate]),"")</f>
        <v/>
      </c>
      <c r="T114" s="38" t="str">
        <f>IF($C114&lt;&gt;"",_xlfn.XLOOKUP(C114,Table1[ID],Table1[school_job]),"")</f>
        <v/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/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/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/>
      <c r="D115" s="38" t="str">
        <f>IF(C115&lt;&gt;"",_xlfn.XLOOKUP(Class!C115,Table1[ID],Table1[fname]),"")</f>
        <v/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40" t="str" cm="1">
        <f t="array" ref="G115">IF(C115&lt;&gt;"",IF(F115*100/Table3[حساب الحضور من اخر عدد مرات]&gt;100,1,F115/Table3[حساب الحضور من اخر عدد مرات]),"")</f>
        <v/>
      </c>
      <c r="H115" s="38" t="str">
        <f>IF(C115&lt;&gt;"",_xlfn.XLOOKUP(C115,Table1[ID],Table1[tel2]),"")</f>
        <v/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/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/>
      </c>
      <c r="S115" s="37" t="str">
        <f>IF($C115&lt;&gt;"",_xlfn.XLOOKUP(C115,Table1[ID],Table1[bdate]),"")</f>
        <v/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/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/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/>
      <c r="D116" s="38" t="str">
        <f>IF(C116&lt;&gt;"",_xlfn.XLOOKUP(Class!C116,Table1[ID],Table1[fname]),"")</f>
        <v/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40" t="str" cm="1">
        <f t="array" ref="G116">IF(C116&lt;&gt;"",IF(F116*100/Table3[حساب الحضور من اخر عدد مرات]&gt;100,1,F116/Table3[حساب الحضور من اخر عدد مرات]),"")</f>
        <v/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/>
      </c>
      <c r="M116" s="38" t="str">
        <f>IF($C116&lt;&gt;"",_xlfn.XLOOKUP(C116,Table1[ID],Table1[address2]),"")</f>
        <v/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/>
      </c>
      <c r="S116" s="37" t="str">
        <f>IF($C116&lt;&gt;"",_xlfn.XLOOKUP(C116,Table1[ID],Table1[bdate]),"")</f>
        <v/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/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/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/>
      <c r="D117" s="38" t="str">
        <f>IF(C117&lt;&gt;"",_xlfn.XLOOKUP(Class!C117,Table1[ID],Table1[fname]),"")</f>
        <v/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40" t="str" cm="1">
        <f t="array" ref="G117">IF(C117&lt;&gt;"",IF(F117*100/Table3[حساب الحضور من اخر عدد مرات]&gt;100,1,F117/Table3[حساب الحضور من اخر عدد مرات]),"")</f>
        <v/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/>
      </c>
      <c r="M117" s="38" t="str">
        <f>IF($C117&lt;&gt;"",_xlfn.XLOOKUP(C117,Table1[ID],Table1[address2]),"")</f>
        <v/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/>
      </c>
      <c r="S117" s="37" t="str">
        <f>IF($C117&lt;&gt;"",_xlfn.XLOOKUP(C117,Table1[ID],Table1[bdate]),"")</f>
        <v/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/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/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/>
      <c r="D118" s="38" t="str">
        <f>IF(C118&lt;&gt;"",_xlfn.XLOOKUP(Class!C118,Table1[ID],Table1[fname]),"")</f>
        <v/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40" t="str" cm="1">
        <f t="array" ref="G118">IF(C118&lt;&gt;"",IF(F118*100/Table3[حساب الحضور من اخر عدد مرات]&gt;100,1,F118/Table3[حساب الحضور من اخر عدد مرات]),"")</f>
        <v/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/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/>
      </c>
      <c r="S118" s="37" t="str">
        <f>IF($C118&lt;&gt;"",_xlfn.XLOOKUP(C118,Table1[ID],Table1[bdate]),"")</f>
        <v/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/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/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/>
      <c r="D119" s="38" t="str">
        <f>IF(C119&lt;&gt;"",_xlfn.XLOOKUP(Class!C119,Table1[ID],Table1[fname]),"")</f>
        <v/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40" t="str" cm="1">
        <f t="array" ref="G119">IF(C119&lt;&gt;"",IF(F119*100/Table3[حساب الحضور من اخر عدد مرات]&gt;100,1,F119/Table3[حساب الحضور من اخر عدد مرات]),"")</f>
        <v/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/>
      </c>
      <c r="M119" s="38" t="str">
        <f>IF($C119&lt;&gt;"",_xlfn.XLOOKUP(C119,Table1[ID],Table1[address2]),"")</f>
        <v/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/>
      </c>
      <c r="S119" s="37" t="str">
        <f>IF($C119&lt;&gt;"",_xlfn.XLOOKUP(C119,Table1[ID],Table1[bdate]),"")</f>
        <v/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/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/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/>
      <c r="D120" s="38" t="str">
        <f>IF(C120&lt;&gt;"",_xlfn.XLOOKUP(Class!C120,Table1[ID],Table1[fname]),"")</f>
        <v/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40" t="str" cm="1">
        <f t="array" ref="G120">IF(C120&lt;&gt;"",IF(F120*100/Table3[حساب الحضور من اخر عدد مرات]&gt;100,1,F120/Table3[حساب الحضور من اخر عدد مرات]),"")</f>
        <v/>
      </c>
      <c r="H120" s="38" t="str">
        <f>IF(C120&lt;&gt;"",_xlfn.XLOOKUP(C120,Table1[ID],Table1[tel2]),"")</f>
        <v/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/>
      </c>
      <c r="M120" s="38" t="str">
        <f>IF($C120&lt;&gt;"",_xlfn.XLOOKUP(C120,Table1[ID],Table1[address2]),"")</f>
        <v/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/>
      </c>
      <c r="S120" s="37" t="str">
        <f>IF($C120&lt;&gt;"",_xlfn.XLOOKUP(C120,Table1[ID],Table1[bdate]),"")</f>
        <v/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/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/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/>
      <c r="D121" s="38" t="str">
        <f>IF(C121&lt;&gt;"",_xlfn.XLOOKUP(Class!C121,Table1[ID],Table1[fname]),"")</f>
        <v/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40" t="str" cm="1">
        <f t="array" ref="G121">IF(C121&lt;&gt;"",IF(F121*100/Table3[حساب الحضور من اخر عدد مرات]&gt;100,1,F121/Table3[حساب الحضور من اخر عدد مرات]),"")</f>
        <v/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/>
      </c>
      <c r="M121" s="38" t="str">
        <f>IF($C121&lt;&gt;"",_xlfn.XLOOKUP(C121,Table1[ID],Table1[address2]),"")</f>
        <v/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/>
      </c>
      <c r="S121" s="37" t="str">
        <f>IF($C121&lt;&gt;"",_xlfn.XLOOKUP(C121,Table1[ID],Table1[bdate]),"")</f>
        <v/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/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/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/>
      <c r="D122" s="38" t="str">
        <f>IF(C122&lt;&gt;"",_xlfn.XLOOKUP(Class!C122,Table1[ID],Table1[fname]),"")</f>
        <v/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40" t="str" cm="1">
        <f t="array" ref="G122">IF(C122&lt;&gt;"",IF(F122*100/Table3[حساب الحضور من اخر عدد مرات]&gt;100,1,F122/Table3[حساب الحضور من اخر عدد مرات]),"")</f>
        <v/>
      </c>
      <c r="H122" s="38" t="str">
        <f>IF(C122&lt;&gt;"",_xlfn.XLOOKUP(C122,Table1[ID],Table1[tel2]),"")</f>
        <v/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/>
      </c>
      <c r="M122" s="38" t="str">
        <f>IF($C122&lt;&gt;"",_xlfn.XLOOKUP(C122,Table1[ID],Table1[address2]),"")</f>
        <v/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/>
      </c>
      <c r="S122" s="37" t="str">
        <f>IF($C122&lt;&gt;"",_xlfn.XLOOKUP(C122,Table1[ID],Table1[bdate]),"")</f>
        <v/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/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/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/>
      <c r="D123" s="38" t="str">
        <f>IF(C123&lt;&gt;"",_xlfn.XLOOKUP(Class!C123,Table1[ID],Table1[fname]),"")</f>
        <v/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40" t="str" cm="1">
        <f t="array" ref="G123">IF(C123&lt;&gt;"",IF(F123*100/Table3[حساب الحضور من اخر عدد مرات]&gt;100,1,F123/Table3[حساب الحضور من اخر عدد مرات]),"")</f>
        <v/>
      </c>
      <c r="H123" s="38" t="str">
        <f>IF(C123&lt;&gt;"",_xlfn.XLOOKUP(C123,Table1[ID],Table1[tel2]),"")</f>
        <v/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/>
      </c>
      <c r="M123" s="38" t="str">
        <f>IF($C123&lt;&gt;"",_xlfn.XLOOKUP(C123,Table1[ID],Table1[address2]),"")</f>
        <v/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/>
      </c>
      <c r="S123" s="37" t="str">
        <f>IF($C123&lt;&gt;"",_xlfn.XLOOKUP(C123,Table1[ID],Table1[bdate]),"")</f>
        <v/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/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/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/>
      <c r="D124" s="38" t="str">
        <f>IF(C124&lt;&gt;"",_xlfn.XLOOKUP(Class!C124,Table1[ID],Table1[fname]),"")</f>
        <v/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40" t="str" cm="1">
        <f t="array" ref="G124">IF(C124&lt;&gt;"",IF(F124*100/Table3[حساب الحضور من اخر عدد مرات]&gt;100,1,F124/Table3[حساب الحضور من اخر عدد مرات]),"")</f>
        <v/>
      </c>
      <c r="H124" s="38" t="str">
        <f>IF(C124&lt;&gt;"",_xlfn.XLOOKUP(C124,Table1[ID],Table1[tel2]),"")</f>
        <v/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/>
      </c>
      <c r="M124" s="38" t="str">
        <f>IF($C124&lt;&gt;"",_xlfn.XLOOKUP(C124,Table1[ID],Table1[address2]),"")</f>
        <v/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/>
      </c>
      <c r="S124" s="37" t="str">
        <f>IF($C124&lt;&gt;"",_xlfn.XLOOKUP(C124,Table1[ID],Table1[bdate]),"")</f>
        <v/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/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/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/>
      <c r="D125" s="38" t="str">
        <f>IF(C125&lt;&gt;"",_xlfn.XLOOKUP(Class!C125,Table1[ID],Table1[fname]),"")</f>
        <v/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40" t="str" cm="1">
        <f t="array" ref="G125">IF(C125&lt;&gt;"",IF(F125*100/Table3[حساب الحضور من اخر عدد مرات]&gt;100,1,F125/Table3[حساب الحضور من اخر عدد مرات]),"")</f>
        <v/>
      </c>
      <c r="H125" s="38" t="str">
        <f>IF(C125&lt;&gt;"",_xlfn.XLOOKUP(C125,Table1[ID],Table1[tel2]),"")</f>
        <v/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/>
      </c>
      <c r="M125" s="38" t="str">
        <f>IF($C125&lt;&gt;"",_xlfn.XLOOKUP(C125,Table1[ID],Table1[address2]),"")</f>
        <v/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/>
      </c>
      <c r="S125" s="37" t="str">
        <f>IF($C125&lt;&gt;"",_xlfn.XLOOKUP(C125,Table1[ID],Table1[bdate]),"")</f>
        <v/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/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/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/>
      <c r="D126" s="38" t="str">
        <f>IF(C126&lt;&gt;"",_xlfn.XLOOKUP(Class!C126,Table1[ID],Table1[fname]),"")</f>
        <v/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40" t="str" cm="1">
        <f t="array" ref="G126">IF(C126&lt;&gt;"",IF(F126*100/Table3[حساب الحضور من اخر عدد مرات]&gt;100,1,F126/Table3[حساب الحضور من اخر عدد مرات]),"")</f>
        <v/>
      </c>
      <c r="H126" s="38" t="str">
        <f>IF(C126&lt;&gt;"",_xlfn.XLOOKUP(C126,Table1[ID],Table1[tel2]),"")</f>
        <v/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/>
      </c>
      <c r="M126" s="38" t="str">
        <f>IF($C126&lt;&gt;"",_xlfn.XLOOKUP(C126,Table1[ID],Table1[address2]),"")</f>
        <v/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/>
      </c>
      <c r="S126" s="37" t="str">
        <f>IF($C126&lt;&gt;"",_xlfn.XLOOKUP(C126,Table1[ID],Table1[bdate]),"")</f>
        <v/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/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/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/>
      <c r="D127" s="38" t="str">
        <f>IF(C127&lt;&gt;"",_xlfn.XLOOKUP(Class!C127,Table1[ID],Table1[fname]),"")</f>
        <v/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40" t="str" cm="1">
        <f t="array" ref="G127">IF(C127&lt;&gt;"",IF(F127*100/Table3[حساب الحضور من اخر عدد مرات]&gt;100,1,F127/Table3[حساب الحضور من اخر عدد مرات]),"")</f>
        <v/>
      </c>
      <c r="H127" s="38" t="str">
        <f>IF(C127&lt;&gt;"",_xlfn.XLOOKUP(C127,Table1[ID],Table1[tel2]),"")</f>
        <v/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/>
      </c>
      <c r="M127" s="38" t="str">
        <f>IF($C127&lt;&gt;"",_xlfn.XLOOKUP(C127,Table1[ID],Table1[address2]),"")</f>
        <v/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/>
      </c>
      <c r="S127" s="37" t="str">
        <f>IF($C127&lt;&gt;"",_xlfn.XLOOKUP(C127,Table1[ID],Table1[bdate]),"")</f>
        <v/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/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/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/>
      <c r="D128" s="38" t="str">
        <f>IF(C128&lt;&gt;"",_xlfn.XLOOKUP(Class!C128,Table1[ID],Table1[fname]),"")</f>
        <v/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40" t="str" cm="1">
        <f t="array" ref="G128">IF(C128&lt;&gt;"",IF(F128*100/Table3[حساب الحضور من اخر عدد مرات]&gt;100,1,F128/Table3[حساب الحضور من اخر عدد مرات]),"")</f>
        <v/>
      </c>
      <c r="H128" s="38" t="str">
        <f>IF(C128&lt;&gt;"",_xlfn.XLOOKUP(C128,Table1[ID],Table1[tel2]),"")</f>
        <v/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/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/>
      </c>
      <c r="S128" s="37" t="str">
        <f>IF($C128&lt;&gt;"",_xlfn.XLOOKUP(C128,Table1[ID],Table1[bdate]),"")</f>
        <v/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/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/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/>
      <c r="D129" s="38" t="str">
        <f>IF(C129&lt;&gt;"",_xlfn.XLOOKUP(Class!C129,Table1[ID],Table1[fname]),"")</f>
        <v/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40" t="str" cm="1">
        <f t="array" ref="G129">IF(C129&lt;&gt;"",IF(F129*100/Table3[حساب الحضور من اخر عدد مرات]&gt;100,1,F129/Table3[حساب الحضور من اخر عدد مرات]),"")</f>
        <v/>
      </c>
      <c r="H129" s="38" t="str">
        <f>IF(C129&lt;&gt;"",_xlfn.XLOOKUP(C129,Table1[ID],Table1[tel2]),"")</f>
        <v/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/>
      </c>
      <c r="M129" s="38" t="str">
        <f>IF($C129&lt;&gt;"",_xlfn.XLOOKUP(C129,Table1[ID],Table1[address2]),"")</f>
        <v/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/>
      </c>
      <c r="S129" s="37" t="str">
        <f>IF($C129&lt;&gt;"",_xlfn.XLOOKUP(C129,Table1[ID],Table1[bdate]),"")</f>
        <v/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/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/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/>
      <c r="D130" s="38" t="str">
        <f>IF(C130&lt;&gt;"",_xlfn.XLOOKUP(Class!C130,Table1[ID],Table1[fname]),"")</f>
        <v/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40" t="str" cm="1">
        <f t="array" ref="G130">IF(C130&lt;&gt;"",IF(F130*100/Table3[حساب الحضور من اخر عدد مرات]&gt;100,1,F130/Table3[حساب الحضور من اخر عدد مرات]),"")</f>
        <v/>
      </c>
      <c r="H130" s="38" t="str">
        <f>IF(C130&lt;&gt;"",_xlfn.XLOOKUP(C130,Table1[ID],Table1[tel2]),"")</f>
        <v/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/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/>
      </c>
      <c r="S130" s="37" t="str">
        <f>IF($C130&lt;&gt;"",_xlfn.XLOOKUP(C130,Table1[ID],Table1[bdate]),"")</f>
        <v/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/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/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/>
      <c r="D131" s="38" t="str">
        <f>IF(C131&lt;&gt;"",_xlfn.XLOOKUP(Class!C131,Table1[ID],Table1[fname]),"")</f>
        <v/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40" t="str" cm="1">
        <f t="array" ref="G131">IF(C131&lt;&gt;"",IF(F131*100/Table3[حساب الحضور من اخر عدد مرات]&gt;100,1,F131/Table3[حساب الحضور من اخر عدد مرات]),"")</f>
        <v/>
      </c>
      <c r="H131" s="38" t="str">
        <f>IF(C131&lt;&gt;"",_xlfn.XLOOKUP(C131,Table1[ID],Table1[tel2]),"")</f>
        <v/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/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/>
      </c>
      <c r="S131" s="37" t="str">
        <f>IF($C131&lt;&gt;"",_xlfn.XLOOKUP(C131,Table1[ID],Table1[bdate]),"")</f>
        <v/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/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/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/>
      <c r="D132" s="38" t="str">
        <f>IF(C132&lt;&gt;"",_xlfn.XLOOKUP(Class!C132,Table1[ID],Table1[fname]),"")</f>
        <v/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40" t="str" cm="1">
        <f t="array" ref="G132">IF(C132&lt;&gt;"",IF(F132*100/Table3[حساب الحضور من اخر عدد مرات]&gt;100,1,F132/Table3[حساب الحضور من اخر عدد مرات]),"")</f>
        <v/>
      </c>
      <c r="H132" s="38" t="str">
        <f>IF(C132&lt;&gt;"",_xlfn.XLOOKUP(C132,Table1[ID],Table1[tel2]),"")</f>
        <v/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/>
      </c>
      <c r="M132" s="38" t="str">
        <f>IF($C132&lt;&gt;"",_xlfn.XLOOKUP(C132,Table1[ID],Table1[address2]),"")</f>
        <v/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/>
      </c>
      <c r="S132" s="37" t="str">
        <f>IF($C132&lt;&gt;"",_xlfn.XLOOKUP(C132,Table1[ID],Table1[bdate]),"")</f>
        <v/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/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/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/>
      <c r="D133" s="38" t="str">
        <f>IF(C133&lt;&gt;"",_xlfn.XLOOKUP(Class!C133,Table1[ID],Table1[fname]),"")</f>
        <v/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40" t="str" cm="1">
        <f t="array" ref="G133">IF(C133&lt;&gt;"",IF(F133*100/Table3[حساب الحضور من اخر عدد مرات]&gt;100,1,F133/Table3[حساب الحضور من اخر عدد مرات]),"")</f>
        <v/>
      </c>
      <c r="H133" s="38" t="str">
        <f>IF(C133&lt;&gt;"",_xlfn.XLOOKUP(C133,Table1[ID],Table1[tel2]),"")</f>
        <v/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/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/>
      </c>
      <c r="S133" s="37" t="str">
        <f>IF($C133&lt;&gt;"",_xlfn.XLOOKUP(C133,Table1[ID],Table1[bdate]),"")</f>
        <v/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/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/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/>
      <c r="D134" s="38" t="str">
        <f>IF(C134&lt;&gt;"",_xlfn.XLOOKUP(Class!C134,Table1[ID],Table1[fname]),"")</f>
        <v/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40" t="str" cm="1">
        <f t="array" ref="G134">IF(C134&lt;&gt;"",IF(F134*100/Table3[حساب الحضور من اخر عدد مرات]&gt;100,1,F134/Table3[حساب الحضور من اخر عدد مرات]),"")</f>
        <v/>
      </c>
      <c r="H134" s="38" t="str">
        <f>IF(C134&lt;&gt;"",_xlfn.XLOOKUP(C134,Table1[ID],Table1[tel2]),"")</f>
        <v/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/>
      </c>
      <c r="M134" s="38" t="str">
        <f>IF($C134&lt;&gt;"",_xlfn.XLOOKUP(C134,Table1[ID],Table1[address2]),"")</f>
        <v/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/>
      </c>
      <c r="S134" s="37" t="str">
        <f>IF($C134&lt;&gt;"",_xlfn.XLOOKUP(C134,Table1[ID],Table1[bdate]),"")</f>
        <v/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/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/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/>
      <c r="D135" s="38" t="str">
        <f>IF(C135&lt;&gt;"",_xlfn.XLOOKUP(Class!C135,Table1[ID],Table1[fname]),"")</f>
        <v/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40" t="str" cm="1">
        <f t="array" ref="G135">IF(C135&lt;&gt;"",IF(F135*100/Table3[حساب الحضور من اخر عدد مرات]&gt;100,1,F135/Table3[حساب الحضور من اخر عدد مرات]),"")</f>
        <v/>
      </c>
      <c r="H135" s="38" t="str">
        <f>IF(C135&lt;&gt;"",_xlfn.XLOOKUP(C135,Table1[ID],Table1[tel2]),"")</f>
        <v/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/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/>
      </c>
      <c r="S135" s="37" t="str">
        <f>IF($C135&lt;&gt;"",_xlfn.XLOOKUP(C135,Table1[ID],Table1[bdate]),"")</f>
        <v/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/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/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/>
      <c r="D136" s="38" t="str">
        <f>IF(C136&lt;&gt;"",_xlfn.XLOOKUP(Class!C136,Table1[ID],Table1[fname]),"")</f>
        <v/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40" t="str" cm="1">
        <f t="array" ref="G136">IF(C136&lt;&gt;"",IF(F136*100/Table3[حساب الحضور من اخر عدد مرات]&gt;100,1,F136/Table3[حساب الحضور من اخر عدد مرات]),"")</f>
        <v/>
      </c>
      <c r="H136" s="38" t="str">
        <f>IF(C136&lt;&gt;"",_xlfn.XLOOKUP(C136,Table1[ID],Table1[tel2]),"")</f>
        <v/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/>
      </c>
      <c r="M136" s="38" t="str">
        <f>IF($C136&lt;&gt;"",_xlfn.XLOOKUP(C136,Table1[ID],Table1[address2]),"")</f>
        <v/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/>
      </c>
      <c r="S136" s="37" t="str">
        <f>IF($C136&lt;&gt;"",_xlfn.XLOOKUP(C136,Table1[ID],Table1[bdate]),"")</f>
        <v/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/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/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/>
      <c r="D137" s="38" t="str">
        <f>IF(C137&lt;&gt;"",_xlfn.XLOOKUP(Class!C137,Table1[ID],Table1[fname]),"")</f>
        <v/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40" t="str" cm="1">
        <f t="array" ref="G137">IF(C137&lt;&gt;"",IF(F137*100/Table3[حساب الحضور من اخر عدد مرات]&gt;100,1,F137/Table3[حساب الحضور من اخر عدد مرات]),"")</f>
        <v/>
      </c>
      <c r="H137" s="38" t="str">
        <f>IF(C137&lt;&gt;"",_xlfn.XLOOKUP(C137,Table1[ID],Table1[tel2]),"")</f>
        <v/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/>
      </c>
      <c r="M137" s="38" t="str">
        <f>IF($C137&lt;&gt;"",_xlfn.XLOOKUP(C137,Table1[ID],Table1[address2]),"")</f>
        <v/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/>
      </c>
      <c r="S137" s="37" t="str">
        <f>IF($C137&lt;&gt;"",_xlfn.XLOOKUP(C137,Table1[ID],Table1[bdate]),"")</f>
        <v/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/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/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/>
      <c r="D138" s="38" t="str">
        <f>IF(C138&lt;&gt;"",_xlfn.XLOOKUP(Class!C138,Table1[ID],Table1[fname]),"")</f>
        <v/>
      </c>
      <c r="E138" s="3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38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40" t="str" cm="1">
        <f t="array" ref="G138">IF(C138&lt;&gt;"",IF(F138*100/Table3[حساب الحضور من اخر عدد مرات]&gt;100,1,F138/Table3[حساب الحضور من اخر عدد مرات]),"")</f>
        <v/>
      </c>
      <c r="H138" s="38" t="str">
        <f>IF(C138&lt;&gt;"",_xlfn.XLOOKUP(C138,Table1[ID],Table1[tel2]),"")</f>
        <v/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/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/>
      </c>
      <c r="S138" s="37" t="str">
        <f>IF($C138&lt;&gt;"",_xlfn.XLOOKUP(C138,Table1[ID],Table1[bdate]),"")</f>
        <v/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/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/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/>
      <c r="D139" s="38" t="str">
        <f>IF(C139&lt;&gt;"",_xlfn.XLOOKUP(Class!C139,Table1[ID],Table1[fname]),"")</f>
        <v/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40" t="str" cm="1">
        <f t="array" ref="G139">IF(C139&lt;&gt;"",IF(F139*100/Table3[حساب الحضور من اخر عدد مرات]&gt;100,1,F139/Table3[حساب الحضور من اخر عدد مرات]),"")</f>
        <v/>
      </c>
      <c r="H139" s="38" t="str">
        <f>IF(C139&lt;&gt;"",_xlfn.XLOOKUP(C139,Table1[ID],Table1[tel2]),"")</f>
        <v/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/>
      </c>
      <c r="M139" s="38" t="str">
        <f>IF($C139&lt;&gt;"",_xlfn.XLOOKUP(C139,Table1[ID],Table1[address2]),"")</f>
        <v/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/>
      </c>
      <c r="S139" s="37" t="str">
        <f>IF($C139&lt;&gt;"",_xlfn.XLOOKUP(C139,Table1[ID],Table1[bdate]),"")</f>
        <v/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/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/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38"/>
      <c r="D140" s="38" t="str">
        <f>IF(C140&lt;&gt;"",_xlfn.XLOOKUP(Class!C140,Table1[ID],Table1[fname]),"")</f>
        <v/>
      </c>
      <c r="E140" s="3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38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40" t="str" cm="1">
        <f t="array" ref="G140">IF(C140&lt;&gt;"",IF(F140*100/Table3[حساب الحضور من اخر عدد مرات]&gt;100,1,F140/Table3[حساب الحضور من اخر عدد مرات]),"")</f>
        <v/>
      </c>
      <c r="H140" s="38" t="str">
        <f>IF(C140&lt;&gt;"",_xlfn.XLOOKUP(C140,Table1[ID],Table1[tel2]),"")</f>
        <v/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/>
      </c>
      <c r="M140" s="38" t="str">
        <f>IF($C140&lt;&gt;"",_xlfn.XLOOKUP(C140,Table1[ID],Table1[address2]),"")</f>
        <v/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/>
      </c>
      <c r="S140" s="37" t="str">
        <f>IF($C140&lt;&gt;"",_xlfn.XLOOKUP(C140,Table1[ID],Table1[bdate]),"")</f>
        <v/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/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/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/>
      <c r="D141" s="38" t="str">
        <f>IF(C141&lt;&gt;"",_xlfn.XLOOKUP(Class!C141,Table1[ID],Table1[fname]),"")</f>
        <v/>
      </c>
      <c r="E141" s="37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38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40" t="str" cm="1">
        <f t="array" ref="G141">IF(C141&lt;&gt;"",IF(F141*100/Table3[حساب الحضور من اخر عدد مرات]&gt;100,1,F141/Table3[حساب الحضور من اخر عدد مرات]),"")</f>
        <v/>
      </c>
      <c r="H141" s="38" t="str">
        <f>IF(C141&lt;&gt;"",_xlfn.XLOOKUP(C141,Table1[ID],Table1[tel2]),"")</f>
        <v/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/>
      </c>
      <c r="M141" s="38" t="str">
        <f>IF($C141&lt;&gt;"",_xlfn.XLOOKUP(C141,Table1[ID],Table1[address2]),"")</f>
        <v/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/>
      </c>
      <c r="S141" s="37" t="str">
        <f>IF($C141&lt;&gt;"",_xlfn.XLOOKUP(C141,Table1[ID],Table1[bdate]),"")</f>
        <v/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/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/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/>
      <c r="D142" s="38" t="str">
        <f>IF(C142&lt;&gt;"",_xlfn.XLOOKUP(Class!C142,Table1[ID],Table1[fname]),"")</f>
        <v/>
      </c>
      <c r="E142" s="3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38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40" t="str" cm="1">
        <f t="array" ref="G142">IF(C142&lt;&gt;"",IF(F142*100/Table3[حساب الحضور من اخر عدد مرات]&gt;100,1,F142/Table3[حساب الحضور من اخر عدد مرات]),"")</f>
        <v/>
      </c>
      <c r="H142" s="38" t="str">
        <f>IF(C142&lt;&gt;"",_xlfn.XLOOKUP(C142,Table1[ID],Table1[tel2]),"")</f>
        <v/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/>
      </c>
      <c r="M142" s="38" t="str">
        <f>IF($C142&lt;&gt;"",_xlfn.XLOOKUP(C142,Table1[ID],Table1[address2]),"")</f>
        <v/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/>
      </c>
      <c r="S142" s="37" t="str">
        <f>IF($C142&lt;&gt;"",_xlfn.XLOOKUP(C142,Table1[ID],Table1[bdate]),"")</f>
        <v/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/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/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/>
      <c r="D143" s="38" t="str">
        <f>IF(C143&lt;&gt;"",_xlfn.XLOOKUP(Class!C143,Table1[ID],Table1[fname]),"")</f>
        <v/>
      </c>
      <c r="E143" s="37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38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40" t="str" cm="1">
        <f t="array" ref="G143">IF(C143&lt;&gt;"",IF(F143*100/Table3[حساب الحضور من اخر عدد مرات]&gt;100,1,F143/Table3[حساب الحضور من اخر عدد مرات]),"")</f>
        <v/>
      </c>
      <c r="H143" s="38" t="str">
        <f>IF(C143&lt;&gt;"",_xlfn.XLOOKUP(C143,Table1[ID],Table1[tel2]),"")</f>
        <v/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/>
      </c>
      <c r="M143" s="38" t="str">
        <f>IF($C143&lt;&gt;"",_xlfn.XLOOKUP(C143,Table1[ID],Table1[address2]),"")</f>
        <v/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/>
      </c>
      <c r="S143" s="37" t="str">
        <f>IF($C143&lt;&gt;"",_xlfn.XLOOKUP(C143,Table1[ID],Table1[bdate]),"")</f>
        <v/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/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/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/>
      <c r="D144" s="38" t="str">
        <f>IF(C144&lt;&gt;"",_xlfn.XLOOKUP(Class!C144,Table1[ID],Table1[fname]),"")</f>
        <v/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40" t="str" cm="1">
        <f t="array" ref="G144">IF(C144&lt;&gt;"",IF(F144*100/Table3[حساب الحضور من اخر عدد مرات]&gt;100,1,F144/Table3[حساب الحضور من اخر عدد مرات]),"")</f>
        <v/>
      </c>
      <c r="H144" s="38" t="str">
        <f>IF(C144&lt;&gt;"",_xlfn.XLOOKUP(C144,Table1[ID],Table1[tel2]),"")</f>
        <v/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/>
      </c>
      <c r="M144" s="38" t="str">
        <f>IF($C144&lt;&gt;"",_xlfn.XLOOKUP(C144,Table1[ID],Table1[address2]),"")</f>
        <v/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/>
      </c>
      <c r="S144" s="37" t="str">
        <f>IF($C144&lt;&gt;"",_xlfn.XLOOKUP(C144,Table1[ID],Table1[bdate]),"")</f>
        <v/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/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/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38"/>
      <c r="D145" s="38" t="str">
        <f>IF(C145&lt;&gt;"",_xlfn.XLOOKUP(Class!C145,Table1[ID],Table1[fname]),"")</f>
        <v/>
      </c>
      <c r="E145" s="37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38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40" t="str" cm="1">
        <f t="array" ref="G145">IF(C145&lt;&gt;"",IF(F145*100/Table3[حساب الحضور من اخر عدد مرات]&gt;100,1,F145/Table3[حساب الحضور من اخر عدد مرات]),"")</f>
        <v/>
      </c>
      <c r="H145" s="38" t="str">
        <f>IF(C145&lt;&gt;"",_xlfn.XLOOKUP(C145,Table1[ID],Table1[tel2]),"")</f>
        <v/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/>
      </c>
      <c r="M145" s="38" t="str">
        <f>IF($C145&lt;&gt;"",_xlfn.XLOOKUP(C145,Table1[ID],Table1[address2]),"")</f>
        <v/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/>
      </c>
      <c r="S145" s="37" t="str">
        <f>IF($C145&lt;&gt;"",_xlfn.XLOOKUP(C145,Table1[ID],Table1[bdate]),"")</f>
        <v/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/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/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/>
      <c r="D146" s="38" t="str">
        <f>IF(C146&lt;&gt;"",_xlfn.XLOOKUP(Class!C146,Table1[ID],Table1[fname]),"")</f>
        <v/>
      </c>
      <c r="E146" s="3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38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40" t="str" cm="1">
        <f t="array" ref="G146">IF(C146&lt;&gt;"",IF(F146*100/Table3[حساب الحضور من اخر عدد مرات]&gt;100,1,F146/Table3[حساب الحضور من اخر عدد مرات]),"")</f>
        <v/>
      </c>
      <c r="H146" s="38" t="str">
        <f>IF(C146&lt;&gt;"",_xlfn.XLOOKUP(C146,Table1[ID],Table1[tel2]),"")</f>
        <v/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/>
      </c>
      <c r="M146" s="38" t="str">
        <f>IF($C146&lt;&gt;"",_xlfn.XLOOKUP(C146,Table1[ID],Table1[address2]),"")</f>
        <v/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/>
      </c>
      <c r="S146" s="37" t="str">
        <f>IF($C146&lt;&gt;"",_xlfn.XLOOKUP(C146,Table1[ID],Table1[bdate]),"")</f>
        <v/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/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/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/>
      <c r="D147" s="38" t="str">
        <f>IF(C147&lt;&gt;"",_xlfn.XLOOKUP(Class!C147,Table1[ID],Table1[fname]),"")</f>
        <v/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40" t="str" cm="1">
        <f t="array" ref="G147">IF(C147&lt;&gt;"",IF(F147*100/Table3[حساب الحضور من اخر عدد مرات]&gt;100,1,F147/Table3[حساب الحضور من اخر عدد مرات]),"")</f>
        <v/>
      </c>
      <c r="H147" s="38" t="str">
        <f>IF(C147&lt;&gt;"",_xlfn.XLOOKUP(C147,Table1[ID],Table1[tel2]),"")</f>
        <v/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/>
      </c>
      <c r="M147" s="38" t="str">
        <f>IF($C147&lt;&gt;"",_xlfn.XLOOKUP(C147,Table1[ID],Table1[address2]),"")</f>
        <v/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/>
      </c>
      <c r="S147" s="37" t="str">
        <f>IF($C147&lt;&gt;"",_xlfn.XLOOKUP(C147,Table1[ID],Table1[bdate]),"")</f>
        <v/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/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/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38"/>
      <c r="D148" s="38" t="str">
        <f>IF(C148&lt;&gt;"",_xlfn.XLOOKUP(Class!C148,Table1[ID],Table1[fname]),"")</f>
        <v/>
      </c>
      <c r="E148" s="3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38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40" t="str" cm="1">
        <f t="array" ref="G148">IF(C148&lt;&gt;"",IF(F148*100/Table3[حساب الحضور من اخر عدد مرات]&gt;100,1,F148/Table3[حساب الحضور من اخر عدد مرات]),"")</f>
        <v/>
      </c>
      <c r="H148" s="38" t="str">
        <f>IF(C148&lt;&gt;"",_xlfn.XLOOKUP(C148,Table1[ID],Table1[tel2]),"")</f>
        <v/>
      </c>
      <c r="I148" s="38" t="str">
        <f>IF(C148&lt;&gt;"",_xlfn.XLOOKUP(C148,Table1[ID],Table1[tel4]),"")</f>
        <v/>
      </c>
      <c r="J148" s="38" t="str">
        <f>IF(C148&lt;&gt;"",_xlfn.XLOOKUP(C148,Table1[ID],Table1[tel3]),"")</f>
        <v/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/>
      </c>
      <c r="M148" s="38" t="str">
        <f>IF($C148&lt;&gt;"",_xlfn.XLOOKUP(C148,Table1[ID],Table1[address2]),"")</f>
        <v/>
      </c>
      <c r="N148" s="38" t="str">
        <f>IF($C148&lt;&gt;"",_xlfn.XLOOKUP(C148,Table1[ID],Table1[address3]),"")</f>
        <v/>
      </c>
      <c r="O148" s="38" t="str">
        <f>IF($C148&lt;&gt;"",_xlfn.XLOOKUP(C148,Table1[ID],Table1[address4]),"")</f>
        <v/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/>
      </c>
      <c r="S148" s="37" t="str">
        <f>IF($C148&lt;&gt;"",_xlfn.XLOOKUP(C148,Table1[ID],Table1[bdate]),"")</f>
        <v/>
      </c>
      <c r="T148" s="38" t="str">
        <f>IF($C148&lt;&gt;"",_xlfn.XLOOKUP(C148,Table1[ID],Table1[school_job]),"")</f>
        <v/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/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/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38"/>
      <c r="D149" s="38" t="str">
        <f>IF(C149&lt;&gt;"",_xlfn.XLOOKUP(Class!C149,Table1[ID],Table1[fname]),"")</f>
        <v/>
      </c>
      <c r="E149" s="37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38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40" t="str" cm="1">
        <f t="array" ref="G149">IF(C149&lt;&gt;"",IF(F149*100/Table3[حساب الحضور من اخر عدد مرات]&gt;100,1,F149/Table3[حساب الحضور من اخر عدد مرات]),"")</f>
        <v/>
      </c>
      <c r="H149" s="38" t="str">
        <f>IF(C149&lt;&gt;"",_xlfn.XLOOKUP(C149,Table1[ID],Table1[tel2]),"")</f>
        <v/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/>
      </c>
      <c r="M149" s="38" t="str">
        <f>IF($C149&lt;&gt;"",_xlfn.XLOOKUP(C149,Table1[ID],Table1[address2]),"")</f>
        <v/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/>
      </c>
      <c r="S149" s="37" t="str">
        <f>IF($C149&lt;&gt;"",_xlfn.XLOOKUP(C149,Table1[ID],Table1[bdate]),"")</f>
        <v/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/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/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/>
      <c r="D150" s="38" t="str">
        <f>IF(C150&lt;&gt;"",_xlfn.XLOOKUP(Class!C150,Table1[ID],Table1[fname]),"")</f>
        <v/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40" t="str" cm="1">
        <f t="array" ref="G150">IF(C150&lt;&gt;"",IF(F150*100/Table3[حساب الحضور من اخر عدد مرات]&gt;100,1,F150/Table3[حساب الحضور من اخر عدد مرات]),"")</f>
        <v/>
      </c>
      <c r="H150" s="38" t="str">
        <f>IF(C150&lt;&gt;"",_xlfn.XLOOKUP(C150,Table1[ID],Table1[tel2]),"")</f>
        <v/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/>
      </c>
      <c r="M150" s="38" t="str">
        <f>IF($C150&lt;&gt;"",_xlfn.XLOOKUP(C150,Table1[ID],Table1[address2]),"")</f>
        <v/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/>
      </c>
      <c r="S150" s="37" t="str">
        <f>IF($C150&lt;&gt;"",_xlfn.XLOOKUP(C150,Table1[ID],Table1[bdate]),"")</f>
        <v/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/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/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38"/>
      <c r="D151" s="38" t="str">
        <f>IF(C151&lt;&gt;"",_xlfn.XLOOKUP(Class!C151,Table1[ID],Table1[fname]),"")</f>
        <v/>
      </c>
      <c r="E151" s="3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38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40" t="str" cm="1">
        <f t="array" ref="G151">IF(C151&lt;&gt;"",IF(F151*100/Table3[حساب الحضور من اخر عدد مرات]&gt;100,1,F151/Table3[حساب الحضور من اخر عدد مرات]),"")</f>
        <v/>
      </c>
      <c r="H151" s="38" t="str">
        <f>IF(C151&lt;&gt;"",_xlfn.XLOOKUP(C151,Table1[ID],Table1[tel2]),"")</f>
        <v/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/>
      </c>
      <c r="M151" s="38" t="str">
        <f>IF($C151&lt;&gt;"",_xlfn.XLOOKUP(C151,Table1[ID],Table1[address2]),"")</f>
        <v/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/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/>
      </c>
      <c r="S151" s="37" t="str">
        <f>IF($C151&lt;&gt;"",_xlfn.XLOOKUP(C151,Table1[ID],Table1[bdate]),"")</f>
        <v/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/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/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/>
      <c r="D152" s="38" t="str">
        <f>IF(C152&lt;&gt;"",_xlfn.XLOOKUP(Class!C152,Table1[ID],Table1[fname]),"")</f>
        <v/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40" t="str" cm="1">
        <f t="array" ref="G152">IF(C152&lt;&gt;"",IF(F152*100/Table3[حساب الحضور من اخر عدد مرات]&gt;100,1,F152/Table3[حساب الحضور من اخر عدد مرات]),"")</f>
        <v/>
      </c>
      <c r="H152" s="38" t="str">
        <f>IF(C152&lt;&gt;"",_xlfn.XLOOKUP(C152,Table1[ID],Table1[tel2]),"")</f>
        <v/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/>
      </c>
      <c r="M152" s="38" t="str">
        <f>IF($C152&lt;&gt;"",_xlfn.XLOOKUP(C152,Table1[ID],Table1[address2]),"")</f>
        <v/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/>
      </c>
      <c r="S152" s="37" t="str">
        <f>IF($C152&lt;&gt;"",_xlfn.XLOOKUP(C152,Table1[ID],Table1[bdate]),"")</f>
        <v/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/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/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/>
      <c r="D153" s="38" t="str">
        <f>IF(C153&lt;&gt;"",_xlfn.XLOOKUP(Class!C153,Table1[ID],Table1[fname]),"")</f>
        <v/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40" t="str" cm="1">
        <f t="array" ref="G153">IF(C153&lt;&gt;"",IF(F153*100/Table3[حساب الحضور من اخر عدد مرات]&gt;100,1,F153/Table3[حساب الحضور من اخر عدد مرات]),"")</f>
        <v/>
      </c>
      <c r="H153" s="38" t="str">
        <f>IF(C153&lt;&gt;"",_xlfn.XLOOKUP(C153,Table1[ID],Table1[tel2]),"")</f>
        <v/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/>
      </c>
      <c r="M153" s="38" t="str">
        <f>IF($C153&lt;&gt;"",_xlfn.XLOOKUP(C153,Table1[ID],Table1[address2]),"")</f>
        <v/>
      </c>
      <c r="N153" s="38" t="str">
        <f>IF($C153&lt;&gt;"",_xlfn.XLOOKUP(C153,Table1[ID],Table1[address3]),"")</f>
        <v/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/>
      </c>
      <c r="S153" s="37" t="str">
        <f>IF($C153&lt;&gt;"",_xlfn.XLOOKUP(C153,Table1[ID],Table1[bdate]),"")</f>
        <v/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/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/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/>
      <c r="D154" s="38" t="str">
        <f>IF(C154&lt;&gt;"",_xlfn.XLOOKUP(Class!C154,Table1[ID],Table1[fname]),"")</f>
        <v/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40" t="str" cm="1">
        <f t="array" ref="G154">IF(C154&lt;&gt;"",IF(F154*100/Table3[حساب الحضور من اخر عدد مرات]&gt;100,1,F154/Table3[حساب الحضور من اخر عدد مرات]),"")</f>
        <v/>
      </c>
      <c r="H154" s="38" t="str">
        <f>IF(C154&lt;&gt;"",_xlfn.XLOOKUP(C154,Table1[ID],Table1[tel2]),"")</f>
        <v/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/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/>
      </c>
      <c r="R154" s="38" t="str">
        <f>IF($C154&lt;&gt;"",_xlfn.XLOOKUP(C154,Table1[ID],Table1[address6]),"")</f>
        <v/>
      </c>
      <c r="S154" s="37" t="str">
        <f>IF($C154&lt;&gt;"",_xlfn.XLOOKUP(C154,Table1[ID],Table1[bdate]),"")</f>
        <v/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/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/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/>
      <c r="D155" s="38" t="str">
        <f>IF(C155&lt;&gt;"",_xlfn.XLOOKUP(Class!C155,Table1[ID],Table1[fname]),"")</f>
        <v/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40" t="str" cm="1">
        <f t="array" ref="G155">IF(C155&lt;&gt;"",IF(F155*100/Table3[حساب الحضور من اخر عدد مرات]&gt;100,1,F155/Table3[حساب الحضور من اخر عدد مرات]),"")</f>
        <v/>
      </c>
      <c r="H155" s="38" t="str">
        <f>IF(C155&lt;&gt;"",_xlfn.XLOOKUP(C155,Table1[ID],Table1[tel2]),"")</f>
        <v/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/>
      </c>
      <c r="M155" s="38" t="str">
        <f>IF($C155&lt;&gt;"",_xlfn.XLOOKUP(C155,Table1[ID],Table1[address2]),"")</f>
        <v/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/>
      </c>
      <c r="P155" s="38" t="str">
        <f>IF($C155&lt;&gt;"",_xlfn.XLOOKUP(C155,Table1[ID],Table1[address5]),"")</f>
        <v/>
      </c>
      <c r="Q155" s="38" t="str">
        <f>IF($C155&lt;&gt;"",_xlfn.XLOOKUP(C155,Table1[ID],Table1[address7]),"")</f>
        <v/>
      </c>
      <c r="R155" s="38" t="str">
        <f>IF($C155&lt;&gt;"",_xlfn.XLOOKUP(C155,Table1[ID],Table1[address6]),"")</f>
        <v/>
      </c>
      <c r="S155" s="37" t="str">
        <f>IF($C155&lt;&gt;"",_xlfn.XLOOKUP(C155,Table1[ID],Table1[bdate]),"")</f>
        <v/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/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/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/>
      <c r="D156" s="38" t="str">
        <f>IF(C156&lt;&gt;"",_xlfn.XLOOKUP(Class!C156,Table1[ID],Table1[fname]),"")</f>
        <v/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40" t="str" cm="1">
        <f t="array" ref="G156">IF(C156&lt;&gt;"",IF(F156*100/Table3[حساب الحضور من اخر عدد مرات]&gt;100,1,F156/Table3[حساب الحضور من اخر عدد مرات]),"")</f>
        <v/>
      </c>
      <c r="H156" s="38" t="str">
        <f>IF(C156&lt;&gt;"",_xlfn.XLOOKUP(C156,Table1[ID],Table1[tel2]),"")</f>
        <v/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/>
      </c>
      <c r="M156" s="38" t="str">
        <f>IF($C156&lt;&gt;"",_xlfn.XLOOKUP(C156,Table1[ID],Table1[address2]),"")</f>
        <v/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/>
      </c>
      <c r="S156" s="37" t="str">
        <f>IF($C156&lt;&gt;"",_xlfn.XLOOKUP(C156,Table1[ID],Table1[bdate]),"")</f>
        <v/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/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/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/>
      <c r="D157" s="38" t="str">
        <f>IF(C157&lt;&gt;"",_xlfn.XLOOKUP(Class!C157,Table1[ID],Table1[fname]),"")</f>
        <v/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40" t="str" cm="1">
        <f t="array" ref="G157">IF(C157&lt;&gt;"",IF(F157*100/Table3[حساب الحضور من اخر عدد مرات]&gt;100,1,F157/Table3[حساب الحضور من اخر عدد مرات]),"")</f>
        <v/>
      </c>
      <c r="H157" s="38" t="str">
        <f>IF(C157&lt;&gt;"",_xlfn.XLOOKUP(C157,Table1[ID],Table1[tel2]),"")</f>
        <v/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/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/>
      </c>
      <c r="R157" s="38" t="str">
        <f>IF($C157&lt;&gt;"",_xlfn.XLOOKUP(C157,Table1[ID],Table1[address6]),"")</f>
        <v/>
      </c>
      <c r="S157" s="37" t="str">
        <f>IF($C157&lt;&gt;"",_xlfn.XLOOKUP(C157,Table1[ID],Table1[bdate]),"")</f>
        <v/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/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/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/>
      <c r="D158" s="38" t="str">
        <f>IF(C158&lt;&gt;"",_xlfn.XLOOKUP(Class!C158,Table1[ID],Table1[fname]),"")</f>
        <v/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40" t="str" cm="1">
        <f t="array" ref="G158">IF(C158&lt;&gt;"",IF(F158*100/Table3[حساب الحضور من اخر عدد مرات]&gt;100,1,F158/Table3[حساب الحضور من اخر عدد مرات]),"")</f>
        <v/>
      </c>
      <c r="H158" s="38" t="str">
        <f>IF(C158&lt;&gt;"",_xlfn.XLOOKUP(C158,Table1[ID],Table1[tel2]),"")</f>
        <v/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/>
      </c>
      <c r="M158" s="38" t="str">
        <f>IF($C158&lt;&gt;"",_xlfn.XLOOKUP(C158,Table1[ID],Table1[address2]),"")</f>
        <v/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/>
      </c>
      <c r="S158" s="37" t="str">
        <f>IF($C158&lt;&gt;"",_xlfn.XLOOKUP(C158,Table1[ID],Table1[bdate]),"")</f>
        <v/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/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/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/>
      <c r="D159" s="38" t="str">
        <f>IF(C159&lt;&gt;"",_xlfn.XLOOKUP(Class!C159,Table1[ID],Table1[fname]),"")</f>
        <v/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40" t="str" cm="1">
        <f t="array" ref="G159">IF(C159&lt;&gt;"",IF(F159*100/Table3[حساب الحضور من اخر عدد مرات]&gt;100,1,F159/Table3[حساب الحضور من اخر عدد مرات]),"")</f>
        <v/>
      </c>
      <c r="H159" s="38" t="str">
        <f>IF(C159&lt;&gt;"",_xlfn.XLOOKUP(C159,Table1[ID],Table1[tel2]),"")</f>
        <v/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/>
      </c>
      <c r="M159" s="38" t="str">
        <f>IF($C159&lt;&gt;"",_xlfn.XLOOKUP(C159,Table1[ID],Table1[address2]),"")</f>
        <v/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/>
      </c>
      <c r="S159" s="37" t="str">
        <f>IF($C159&lt;&gt;"",_xlfn.XLOOKUP(C159,Table1[ID],Table1[bdate]),"")</f>
        <v/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/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/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/>
      <c r="D160" s="38" t="str">
        <f>IF(C160&lt;&gt;"",_xlfn.XLOOKUP(Class!C160,Table1[ID],Table1[fname]),"")</f>
        <v/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40" t="str" cm="1">
        <f t="array" ref="G160">IF(C160&lt;&gt;"",IF(F160*100/Table3[حساب الحضور من اخر عدد مرات]&gt;100,1,F160/Table3[حساب الحضور من اخر عدد مرات]),"")</f>
        <v/>
      </c>
      <c r="H160" s="38" t="str">
        <f>IF(C160&lt;&gt;"",_xlfn.XLOOKUP(C160,Table1[ID],Table1[tel2]),"")</f>
        <v/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/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/>
      </c>
      <c r="P160" s="38" t="str">
        <f>IF($C160&lt;&gt;"",_xlfn.XLOOKUP(C160,Table1[ID],Table1[address5]),"")</f>
        <v/>
      </c>
      <c r="Q160" s="38" t="str">
        <f>IF($C160&lt;&gt;"",_xlfn.XLOOKUP(C160,Table1[ID],Table1[address7]),"")</f>
        <v/>
      </c>
      <c r="R160" s="38" t="str">
        <f>IF($C160&lt;&gt;"",_xlfn.XLOOKUP(C160,Table1[ID],Table1[address6]),"")</f>
        <v/>
      </c>
      <c r="S160" s="37" t="str">
        <f>IF($C160&lt;&gt;"",_xlfn.XLOOKUP(C160,Table1[ID],Table1[bdate]),"")</f>
        <v/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/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/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/>
      <c r="D161" s="38" t="str">
        <f>IF(C161&lt;&gt;"",_xlfn.XLOOKUP(Class!C161,Table1[ID],Table1[fname]),"")</f>
        <v/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40" t="str" cm="1">
        <f t="array" ref="G161">IF(C161&lt;&gt;"",IF(F161*100/Table3[حساب الحضور من اخر عدد مرات]&gt;100,1,F161/Table3[حساب الحضور من اخر عدد مرات]),"")</f>
        <v/>
      </c>
      <c r="H161" s="38" t="str">
        <f>IF(C161&lt;&gt;"",_xlfn.XLOOKUP(C161,Table1[ID],Table1[tel2]),"")</f>
        <v/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/>
      </c>
      <c r="M161" s="38" t="str">
        <f>IF($C161&lt;&gt;"",_xlfn.XLOOKUP(C161,Table1[ID],Table1[address2]),"")</f>
        <v/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/>
      </c>
      <c r="S161" s="37" t="str">
        <f>IF($C161&lt;&gt;"",_xlfn.XLOOKUP(C161,Table1[ID],Table1[bdate]),"")</f>
        <v/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/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/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38"/>
      <c r="D162" s="38" t="str">
        <f>IF(C162&lt;&gt;"",_xlfn.XLOOKUP(Class!C162,Table1[ID],Table1[fname]),"")</f>
        <v/>
      </c>
      <c r="E162" s="3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38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40" t="str" cm="1">
        <f t="array" ref="G162">IF(C162&lt;&gt;"",IF(F162*100/Table3[حساب الحضور من اخر عدد مرات]&gt;100,1,F162/Table3[حساب الحضور من اخر عدد مرات]),"")</f>
        <v/>
      </c>
      <c r="H162" s="38" t="str">
        <f>IF(C162&lt;&gt;"",_xlfn.XLOOKUP(C162,Table1[ID],Table1[tel2]),"")</f>
        <v/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/>
      </c>
      <c r="M162" s="38" t="str">
        <f>IF($C162&lt;&gt;"",_xlfn.XLOOKUP(C162,Table1[ID],Table1[address2]),"")</f>
        <v/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/>
      </c>
      <c r="R162" s="38" t="str">
        <f>IF($C162&lt;&gt;"",_xlfn.XLOOKUP(C162,Table1[ID],Table1[address6]),"")</f>
        <v/>
      </c>
      <c r="S162" s="37" t="str">
        <f>IF($C162&lt;&gt;"",_xlfn.XLOOKUP(C162,Table1[ID],Table1[bdate]),"")</f>
        <v/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/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/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/>
      <c r="D163" s="38" t="str">
        <f>IF(C163&lt;&gt;"",_xlfn.XLOOKUP(Class!C163,Table1[ID],Table1[fname]),"")</f>
        <v/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40" t="str" cm="1">
        <f t="array" ref="G163">IF(C163&lt;&gt;"",IF(F163*100/Table3[حساب الحضور من اخر عدد مرات]&gt;100,1,F163/Table3[حساب الحضور من اخر عدد مرات]),"")</f>
        <v/>
      </c>
      <c r="H163" s="38" t="str">
        <f>IF(C163&lt;&gt;"",_xlfn.XLOOKUP(C163,Table1[ID],Table1[tel2]),"")</f>
        <v/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/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/>
      </c>
      <c r="S163" s="37" t="str">
        <f>IF($C163&lt;&gt;"",_xlfn.XLOOKUP(C163,Table1[ID],Table1[bdate]),"")</f>
        <v/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/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/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/>
      <c r="D164" s="38" t="str">
        <f>IF(C164&lt;&gt;"",_xlfn.XLOOKUP(Class!C164,Table1[ID],Table1[fname]),"")</f>
        <v/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40" t="str" cm="1">
        <f t="array" ref="G164">IF(C164&lt;&gt;"",IF(F164*100/Table3[حساب الحضور من اخر عدد مرات]&gt;100,1,F164/Table3[حساب الحضور من اخر عدد مرات]),"")</f>
        <v/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/>
      </c>
      <c r="M164" s="38" t="str">
        <f>IF($C164&lt;&gt;"",_xlfn.XLOOKUP(C164,Table1[ID],Table1[address2]),"")</f>
        <v/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/>
      </c>
      <c r="R164" s="38" t="str">
        <f>IF($C164&lt;&gt;"",_xlfn.XLOOKUP(C164,Table1[ID],Table1[address6]),"")</f>
        <v/>
      </c>
      <c r="S164" s="37" t="str">
        <f>IF($C164&lt;&gt;"",_xlfn.XLOOKUP(C164,Table1[ID],Table1[bdate]),"")</f>
        <v/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/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/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/>
      <c r="D165" s="38" t="str">
        <f>IF(C165&lt;&gt;"",_xlfn.XLOOKUP(Class!C165,Table1[ID],Table1[fname]),"")</f>
        <v/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40" t="str" cm="1">
        <f t="array" ref="G165">IF(C165&lt;&gt;"",IF(F165*100/Table3[حساب الحضور من اخر عدد مرات]&gt;100,1,F165/Table3[حساب الحضور من اخر عدد مرات]),"")</f>
        <v/>
      </c>
      <c r="H165" s="38" t="str">
        <f>IF(C165&lt;&gt;"",_xlfn.XLOOKUP(C165,Table1[ID],Table1[tel2]),"")</f>
        <v/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/>
      </c>
      <c r="M165" s="38" t="str">
        <f>IF($C165&lt;&gt;"",_xlfn.XLOOKUP(C165,Table1[ID],Table1[address2]),"")</f>
        <v/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/>
      </c>
      <c r="S165" s="37" t="str">
        <f>IF($C165&lt;&gt;"",_xlfn.XLOOKUP(C165,Table1[ID],Table1[bdate]),"")</f>
        <v/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/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/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/>
      <c r="D166" s="38" t="str">
        <f>IF(C166&lt;&gt;"",_xlfn.XLOOKUP(Class!C166,Table1[ID],Table1[fname]),"")</f>
        <v/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40" t="str" cm="1">
        <f t="array" ref="G166">IF(C166&lt;&gt;"",IF(F166*100/Table3[حساب الحضور من اخر عدد مرات]&gt;100,1,F166/Table3[حساب الحضور من اخر عدد مرات]),"")</f>
        <v/>
      </c>
      <c r="H166" s="38" t="str">
        <f>IF(C166&lt;&gt;"",_xlfn.XLOOKUP(C166,Table1[ID],Table1[tel2]),"")</f>
        <v/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/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/>
      </c>
      <c r="S166" s="37" t="str">
        <f>IF($C166&lt;&gt;"",_xlfn.XLOOKUP(C166,Table1[ID],Table1[bdate]),"")</f>
        <v/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/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/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/>
      <c r="D167" s="38" t="str">
        <f>IF(C167&lt;&gt;"",_xlfn.XLOOKUP(Class!C167,Table1[ID],Table1[fname]),"")</f>
        <v/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40" t="str" cm="1">
        <f t="array" ref="G167">IF(C167&lt;&gt;"",IF(F167*100/Table3[حساب الحضور من اخر عدد مرات]&gt;100,1,F167/Table3[حساب الحضور من اخر عدد مرات]),"")</f>
        <v/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/>
      </c>
      <c r="M167" s="38" t="str">
        <f>IF($C167&lt;&gt;"",_xlfn.XLOOKUP(C167,Table1[ID],Table1[address2]),"")</f>
        <v/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/>
      </c>
      <c r="S167" s="37" t="str">
        <f>IF($C167&lt;&gt;"",_xlfn.XLOOKUP(C167,Table1[ID],Table1[bdate]),"")</f>
        <v/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/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/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/>
      <c r="D168" s="38" t="str">
        <f>IF(C168&lt;&gt;"",_xlfn.XLOOKUP(Class!C168,Table1[ID],Table1[fname]),"")</f>
        <v/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40" t="str" cm="1">
        <f t="array" ref="G168">IF(C168&lt;&gt;"",IF(F168*100/Table3[حساب الحضور من اخر عدد مرات]&gt;100,1,F168/Table3[حساب الحضور من اخر عدد مرات]),"")</f>
        <v/>
      </c>
      <c r="H168" s="38" t="str">
        <f>IF(C168&lt;&gt;"",_xlfn.XLOOKUP(C168,Table1[ID],Table1[tel2]),"")</f>
        <v/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/>
      </c>
      <c r="M168" s="38" t="str">
        <f>IF($C168&lt;&gt;"",_xlfn.XLOOKUP(C168,Table1[ID],Table1[address2]),"")</f>
        <v/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/>
      </c>
      <c r="S168" s="37" t="str">
        <f>IF($C168&lt;&gt;"",_xlfn.XLOOKUP(C168,Table1[ID],Table1[bdate]),"")</f>
        <v/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/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/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/>
      <c r="D169" s="38" t="str">
        <f>IF(C169&lt;&gt;"",_xlfn.XLOOKUP(Class!C169,Table1[ID],Table1[fname]),"")</f>
        <v/>
      </c>
      <c r="E169" s="3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38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40" t="str" cm="1">
        <f t="array" ref="G169">IF(C169&lt;&gt;"",IF(F169*100/Table3[حساب الحضور من اخر عدد مرات]&gt;100,1,F169/Table3[حساب الحضور من اخر عدد مرات]),"")</f>
        <v/>
      </c>
      <c r="H169" s="38" t="str">
        <f>IF(C169&lt;&gt;"",_xlfn.XLOOKUP(C169,Table1[ID],Table1[tel2]),"")</f>
        <v/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/>
      </c>
      <c r="M169" s="38" t="str">
        <f>IF($C169&lt;&gt;"",_xlfn.XLOOKUP(C169,Table1[ID],Table1[address2]),"")</f>
        <v/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/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/>
      </c>
      <c r="S169" s="37" t="str">
        <f>IF($C169&lt;&gt;"",_xlfn.XLOOKUP(C169,Table1[ID],Table1[bdate]),"")</f>
        <v/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/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/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/>
      <c r="D170" s="38" t="str">
        <f>IF(C170&lt;&gt;"",_xlfn.XLOOKUP(Class!C170,Table1[ID],Table1[fname]),"")</f>
        <v/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40" t="str" cm="1">
        <f t="array" ref="G170">IF(C170&lt;&gt;"",IF(F170*100/Table3[حساب الحضور من اخر عدد مرات]&gt;100,1,F170/Table3[حساب الحضور من اخر عدد مرات]),"")</f>
        <v/>
      </c>
      <c r="H170" s="38" t="str">
        <f>IF(C170&lt;&gt;"",_xlfn.XLOOKUP(C170,Table1[ID],Table1[tel2]),"")</f>
        <v/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/>
      </c>
      <c r="M170" s="38" t="str">
        <f>IF($C170&lt;&gt;"",_xlfn.XLOOKUP(C170,Table1[ID],Table1[address2]),"")</f>
        <v/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 t="str">
        <f>IF($C170&lt;&gt;"",_xlfn.XLOOKUP(C170,Table1[ID],Table1[bdate]),"")</f>
        <v/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/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/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38"/>
      <c r="D171" s="38" t="str">
        <f>IF(C171&lt;&gt;"",_xlfn.XLOOKUP(Class!C171,Table1[ID],Table1[fname]),"")</f>
        <v/>
      </c>
      <c r="E171" s="37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38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40" t="str" cm="1">
        <f t="array" ref="G171">IF(C171&lt;&gt;"",IF(F171*100/Table3[حساب الحضور من اخر عدد مرات]&gt;100,1,F171/Table3[حساب الحضور من اخر عدد مرات]),"")</f>
        <v/>
      </c>
      <c r="H171" s="38" t="str">
        <f>IF(C171&lt;&gt;"",_xlfn.XLOOKUP(C171,Table1[ID],Table1[tel2]),"")</f>
        <v/>
      </c>
      <c r="I171" s="38" t="str">
        <f>IF(C171&lt;&gt;"",_xlfn.XLOOKUP(C171,Table1[ID],Table1[tel4]),"")</f>
        <v/>
      </c>
      <c r="J171" s="38" t="str">
        <f>IF(C171&lt;&gt;"",_xlfn.XLOOKUP(C171,Table1[ID],Table1[tel3]),"")</f>
        <v/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/>
      </c>
      <c r="M171" s="38" t="str">
        <f>IF($C171&lt;&gt;"",_xlfn.XLOOKUP(C171,Table1[ID],Table1[address2]),"")</f>
        <v/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/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 t="str">
        <f>IF($C171&lt;&gt;"",_xlfn.XLOOKUP(C171,Table1[ID],Table1[bdate]),"")</f>
        <v/>
      </c>
      <c r="T171" s="38" t="str">
        <f>IF($C171&lt;&gt;"",_xlfn.XLOOKUP(C171,Table1[ID],Table1[school_job]),"")</f>
        <v/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/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/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38"/>
      <c r="D172" s="38" t="str">
        <f>IF(C172&lt;&gt;"",_xlfn.XLOOKUP(Class!C172,Table1[ID],Table1[fname]),"")</f>
        <v/>
      </c>
      <c r="E172" s="37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38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40" t="str" cm="1">
        <f t="array" ref="G172">IF(C172&lt;&gt;"",IF(F172*100/Table3[حساب الحضور من اخر عدد مرات]&gt;100,1,F172/Table3[حساب الحضور من اخر عدد مرات]),"")</f>
        <v/>
      </c>
      <c r="H172" s="38" t="str">
        <f>IF(C172&lt;&gt;"",_xlfn.XLOOKUP(C172,Table1[ID],Table1[tel2]),"")</f>
        <v/>
      </c>
      <c r="I172" s="38" t="str">
        <f>IF(C172&lt;&gt;"",_xlfn.XLOOKUP(C172,Table1[ID],Table1[tel4]),"")</f>
        <v/>
      </c>
      <c r="J172" s="38" t="str">
        <f>IF(C172&lt;&gt;"",_xlfn.XLOOKUP(C172,Table1[ID],Table1[tel3]),"")</f>
        <v/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/>
      </c>
      <c r="M172" s="38" t="str">
        <f>IF($C172&lt;&gt;"",_xlfn.XLOOKUP(C172,Table1[ID],Table1[address2]),"")</f>
        <v/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/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 t="str">
        <f>IF($C172&lt;&gt;"",_xlfn.XLOOKUP(C172,Table1[ID],Table1[bdate]),"")</f>
        <v/>
      </c>
      <c r="T172" s="38" t="str">
        <f>IF($C172&lt;&gt;"",_xlfn.XLOOKUP(C172,Table1[ID],Table1[school_job]),"")</f>
        <v/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/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/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/>
      <c r="D173" s="38" t="str">
        <f>IF(C173&lt;&gt;"",_xlfn.XLOOKUP(Class!C173,Table1[ID],Table1[fname]),"")</f>
        <v/>
      </c>
      <c r="E173" s="3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38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40" t="str" cm="1">
        <f t="array" ref="G173">IF(C173&lt;&gt;"",IF(F173*100/Table3[حساب الحضور من اخر عدد مرات]&gt;100,1,F173/Table3[حساب الحضور من اخر عدد مرات]),"")</f>
        <v/>
      </c>
      <c r="H173" s="38" t="str">
        <f>IF(C173&lt;&gt;"",_xlfn.XLOOKUP(C173,Table1[ID],Table1[tel2]),"")</f>
        <v/>
      </c>
      <c r="I173" s="38" t="str">
        <f>IF(C173&lt;&gt;"",_xlfn.XLOOKUP(C173,Table1[ID],Table1[tel4]),"")</f>
        <v/>
      </c>
      <c r="J173" s="38" t="str">
        <f>IF(C173&lt;&gt;"",_xlfn.XLOOKUP(C173,Table1[ID],Table1[tel3]),"")</f>
        <v/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/>
      </c>
      <c r="M173" s="38" t="str">
        <f>IF($C173&lt;&gt;"",_xlfn.XLOOKUP(C173,Table1[ID],Table1[address2]),"")</f>
        <v/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/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 t="str">
        <f>IF($C173&lt;&gt;"",_xlfn.XLOOKUP(C173,Table1[ID],Table1[bdate]),"")</f>
        <v/>
      </c>
      <c r="T173" s="38" t="str">
        <f>IF($C173&lt;&gt;"",_xlfn.XLOOKUP(C173,Table1[ID],Table1[school_job]),"")</f>
        <v/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/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/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38"/>
      <c r="D174" s="38" t="str">
        <f>IF(C174&lt;&gt;"",_xlfn.XLOOKUP(Class!C174,Table1[ID],Table1[fname]),"")</f>
        <v/>
      </c>
      <c r="E174" s="37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38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40" t="str" cm="1">
        <f t="array" ref="G174">IF(C174&lt;&gt;"",IF(F174*100/Table3[حساب الحضور من اخر عدد مرات]&gt;100,1,F174/Table3[حساب الحضور من اخر عدد مرات]),"")</f>
        <v/>
      </c>
      <c r="H174" s="38" t="str">
        <f>IF(C174&lt;&gt;"",_xlfn.XLOOKUP(C174,Table1[ID],Table1[tel2]),"")</f>
        <v/>
      </c>
      <c r="I174" s="38" t="str">
        <f>IF(C174&lt;&gt;"",_xlfn.XLOOKUP(C174,Table1[ID],Table1[tel4]),"")</f>
        <v/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/>
      </c>
      <c r="M174" s="38" t="str">
        <f>IF($C174&lt;&gt;"",_xlfn.XLOOKUP(C174,Table1[ID],Table1[address2]),"")</f>
        <v/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 t="str">
        <f>IF($C174&lt;&gt;"",_xlfn.XLOOKUP(C174,Table1[ID],Table1[bdate]),"")</f>
        <v/>
      </c>
      <c r="T174" s="38" t="str">
        <f>IF($C174&lt;&gt;"",_xlfn.XLOOKUP(C174,Table1[ID],Table1[school_job]),"")</f>
        <v/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/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/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38"/>
      <c r="D175" s="38" t="str">
        <f>IF(C175&lt;&gt;"",_xlfn.XLOOKUP(Class!C175,Table1[ID],Table1[fname]),"")</f>
        <v/>
      </c>
      <c r="E175" s="37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38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40" t="str" cm="1">
        <f t="array" ref="G175">IF(C175&lt;&gt;"",IF(F175*100/Table3[حساب الحضور من اخر عدد مرات]&gt;100,1,F175/Table3[حساب الحضور من اخر عدد مرات]),"")</f>
        <v/>
      </c>
      <c r="H175" s="38" t="str">
        <f>IF(C175&lt;&gt;"",_xlfn.XLOOKUP(C175,Table1[ID],Table1[tel2]),"")</f>
        <v/>
      </c>
      <c r="I175" s="38" t="str">
        <f>IF(C175&lt;&gt;"",_xlfn.XLOOKUP(C175,Table1[ID],Table1[tel4]),"")</f>
        <v/>
      </c>
      <c r="J175" s="38" t="str">
        <f>IF(C175&lt;&gt;"",_xlfn.XLOOKUP(C175,Table1[ID],Table1[tel3]),"")</f>
        <v/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/>
      </c>
      <c r="M175" s="38" t="str">
        <f>IF($C175&lt;&gt;"",_xlfn.XLOOKUP(C175,Table1[ID],Table1[address2]),"")</f>
        <v/>
      </c>
      <c r="N175" s="38" t="str">
        <f>IF($C175&lt;&gt;"",_xlfn.XLOOKUP(C175,Table1[ID],Table1[address3]),"")</f>
        <v/>
      </c>
      <c r="O175" s="38" t="str">
        <f>IF($C175&lt;&gt;"",_xlfn.XLOOKUP(C175,Table1[ID],Table1[address4]),"")</f>
        <v/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 t="str">
        <f>IF($C175&lt;&gt;"",_xlfn.XLOOKUP(C175,Table1[ID],Table1[bdate]),"")</f>
        <v/>
      </c>
      <c r="T175" s="38" t="str">
        <f>IF($C175&lt;&gt;"",_xlfn.XLOOKUP(C175,Table1[ID],Table1[school_job]),"")</f>
        <v/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/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/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/>
      <c r="D176" s="38" t="str">
        <f>IF(C176&lt;&gt;"",_xlfn.XLOOKUP(Class!C176,Table1[ID],Table1[fname]),"")</f>
        <v/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40" t="str" cm="1">
        <f t="array" ref="G176">IF(C176&lt;&gt;"",IF(F176*100/Table3[حساب الحضور من اخر عدد مرات]&gt;100,1,F176/Table3[حساب الحضور من اخر عدد مرات]),"")</f>
        <v/>
      </c>
      <c r="H176" s="38" t="str">
        <f>IF(C176&lt;&gt;"",_xlfn.XLOOKUP(C176,Table1[ID],Table1[tel2]),"")</f>
        <v/>
      </c>
      <c r="I176" s="38" t="str">
        <f>IF(C176&lt;&gt;"",_xlfn.XLOOKUP(C176,Table1[ID],Table1[tel4]),"")</f>
        <v/>
      </c>
      <c r="J176" s="3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/>
      </c>
      <c r="M176" s="38" t="str">
        <f>IF($C176&lt;&gt;"",_xlfn.XLOOKUP(C176,Table1[ID],Table1[address2]),"")</f>
        <v/>
      </c>
      <c r="N176" s="38" t="str">
        <f>IF($C176&lt;&gt;"",_xlfn.XLOOKUP(C176,Table1[ID],Table1[address3]),"")</f>
        <v/>
      </c>
      <c r="O176" s="38" t="str">
        <f>IF($C176&lt;&gt;"",_xlfn.XLOOKUP(C176,Table1[ID],Table1[address4]),"")</f>
        <v/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 t="str">
        <f>IF($C176&lt;&gt;"",_xlfn.XLOOKUP(C176,Table1[ID],Table1[bdate]),"")</f>
        <v/>
      </c>
      <c r="T176" s="38" t="str">
        <f>IF($C176&lt;&gt;"",_xlfn.XLOOKUP(C176,Table1[ID],Table1[school_job]),"")</f>
        <v/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/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/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38"/>
      <c r="D177" s="38" t="str">
        <f>IF(C177&lt;&gt;"",_xlfn.XLOOKUP(Class!C177,Table1[ID],Table1[fname]),"")</f>
        <v/>
      </c>
      <c r="E177" s="3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38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40" t="str" cm="1">
        <f t="array" ref="G177">IF(C177&lt;&gt;"",IF(F177*100/Table3[حساب الحضور من اخر عدد مرات]&gt;100,1,F177/Table3[حساب الحضور من اخر عدد مرات]),"")</f>
        <v/>
      </c>
      <c r="H177" s="38" t="str">
        <f>IF(C177&lt;&gt;"",_xlfn.XLOOKUP(C177,Table1[ID],Table1[tel2]),"")</f>
        <v/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/>
      </c>
      <c r="N177" s="38" t="str">
        <f>IF($C177&lt;&gt;"",_xlfn.XLOOKUP(C177,Table1[ID],Table1[address3]),"")</f>
        <v/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 t="str">
        <f>IF($C177&lt;&gt;"",_xlfn.XLOOKUP(C177,Table1[ID],Table1[bdate]),"")</f>
        <v/>
      </c>
      <c r="T177" s="38" t="str">
        <f>IF($C177&lt;&gt;"",_xlfn.XLOOKUP(C177,Table1[ID],Table1[school_job]),"")</f>
        <v/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/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/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38"/>
      <c r="D178" s="38" t="str">
        <f>IF(C178&lt;&gt;"",_xlfn.XLOOKUP(Class!C178,Table1[ID],Table1[fname]),"")</f>
        <v/>
      </c>
      <c r="E178" s="3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38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40" t="str" cm="1">
        <f t="array" ref="G178">IF(C178&lt;&gt;"",IF(F178*100/Table3[حساب الحضور من اخر عدد مرات]&gt;100,1,F178/Table3[حساب الحضور من اخر عدد مرات]),"")</f>
        <v/>
      </c>
      <c r="H178" s="38" t="str">
        <f>IF(C178&lt;&gt;"",_xlfn.XLOOKUP(C178,Table1[ID],Table1[tel2]),"")</f>
        <v/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/>
      </c>
      <c r="N178" s="38" t="str">
        <f>IF($C178&lt;&gt;"",_xlfn.XLOOKUP(C178,Table1[ID],Table1[address3]),"")</f>
        <v/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 t="str">
        <f>IF($C178&lt;&gt;"",_xlfn.XLOOKUP(C178,Table1[ID],Table1[bdate]),"")</f>
        <v/>
      </c>
      <c r="T178" s="38" t="str">
        <f>IF($C178&lt;&gt;"",_xlfn.XLOOKUP(C178,Table1[ID],Table1[school_job]),"")</f>
        <v/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/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/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/>
      <c r="D179" s="38" t="str">
        <f>IF(C179&lt;&gt;"",_xlfn.XLOOKUP(Class!C179,Table1[ID],Table1[fname]),"")</f>
        <v/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40" t="str" cm="1">
        <f t="array" ref="G179">IF(C179&lt;&gt;"",IF(F179*100/Table3[حساب الحضور من اخر عدد مرات]&gt;100,1,F179/Table3[حساب الحضور من اخر عدد مرات]),"")</f>
        <v/>
      </c>
      <c r="H179" s="38" t="str">
        <f>IF(C179&lt;&gt;"",_xlfn.XLOOKUP(C179,Table1[ID],Table1[tel2]),"")</f>
        <v/>
      </c>
      <c r="I179" s="38" t="str">
        <f>IF(C179&lt;&gt;"",_xlfn.XLOOKUP(C179,Table1[ID],Table1[tel4]),"")</f>
        <v/>
      </c>
      <c r="J179" s="38" t="str">
        <f>IF(C179&lt;&gt;"",_xlfn.XLOOKUP(C179,Table1[ID],Table1[tel3]),"")</f>
        <v/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/>
      </c>
      <c r="M179" s="38" t="str">
        <f>IF($C179&lt;&gt;"",_xlfn.XLOOKUP(C179,Table1[ID],Table1[address2]),"")</f>
        <v/>
      </c>
      <c r="N179" s="38" t="str">
        <f>IF($C179&lt;&gt;"",_xlfn.XLOOKUP(C179,Table1[ID],Table1[address3]),"")</f>
        <v/>
      </c>
      <c r="O179" s="38" t="str">
        <f>IF($C179&lt;&gt;"",_xlfn.XLOOKUP(C179,Table1[ID],Table1[address4]),"")</f>
        <v/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 t="str">
        <f>IF($C179&lt;&gt;"",_xlfn.XLOOKUP(C179,Table1[ID],Table1[bdate]),"")</f>
        <v/>
      </c>
      <c r="T179" s="38" t="str">
        <f>IF($C179&lt;&gt;"",_xlfn.XLOOKUP(C179,Table1[ID],Table1[school_job]),"")</f>
        <v/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/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/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/>
      <c r="D180" s="38" t="str">
        <f>IF(C180&lt;&gt;"",_xlfn.XLOOKUP(Class!C180,Table1[ID],Table1[fname]),"")</f>
        <v/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40" t="str" cm="1">
        <f t="array" ref="G180">IF(C180&lt;&gt;"",IF(F180*100/Table3[حساب الحضور من اخر عدد مرات]&gt;100,1,F180/Table3[حساب الحضور من اخر عدد مرات]),"")</f>
        <v/>
      </c>
      <c r="H180" s="38" t="str">
        <f>IF(C180&lt;&gt;"",_xlfn.XLOOKUP(C180,Table1[ID],Table1[tel2]),"")</f>
        <v/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/>
      </c>
      <c r="N180" s="38" t="str">
        <f>IF($C180&lt;&gt;"",_xlfn.XLOOKUP(C180,Table1[ID],Table1[address3]),"")</f>
        <v/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 t="str">
        <f>IF($C180&lt;&gt;"",_xlfn.XLOOKUP(C180,Table1[ID],Table1[bdate]),"")</f>
        <v/>
      </c>
      <c r="T180" s="38" t="str">
        <f>IF($C180&lt;&gt;"",_xlfn.XLOOKUP(C180,Table1[ID],Table1[school_job]),"")</f>
        <v/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/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/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/>
      <c r="D181" s="38" t="str">
        <f>IF(C181&lt;&gt;"",_xlfn.XLOOKUP(Class!C181,Table1[ID],Table1[fname]),"")</f>
        <v/>
      </c>
      <c r="E181" s="3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38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40" t="str" cm="1">
        <f t="array" ref="G181">IF(C181&lt;&gt;"",IF(F181*100/Table3[حساب الحضور من اخر عدد مرات]&gt;100,1,F181/Table3[حساب الحضور من اخر عدد مرات]),"")</f>
        <v/>
      </c>
      <c r="H181" s="38" t="str">
        <f>IF(C181&lt;&gt;"",_xlfn.XLOOKUP(C181,Table1[ID],Table1[tel2]),"")</f>
        <v/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/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 t="str">
        <f>IF($C181&lt;&gt;"",_xlfn.XLOOKUP(C181,Table1[ID],Table1[bdate]),"")</f>
        <v/>
      </c>
      <c r="T181" s="38" t="str">
        <f>IF($C181&lt;&gt;"",_xlfn.XLOOKUP(C181,Table1[ID],Table1[school_job]),"")</f>
        <v/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/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/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/>
      <c r="D182" s="38" t="str">
        <f>IF(C182&lt;&gt;"",_xlfn.XLOOKUP(Class!C182,Table1[ID],Table1[fname]),"")</f>
        <v/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40" t="str" cm="1">
        <f t="array" ref="G182">IF(C182&lt;&gt;"",IF(F182*100/Table3[حساب الحضور من اخر عدد مرات]&gt;100,1,F182/Table3[حساب الحضور من اخر عدد مرات]),"")</f>
        <v/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/>
      </c>
      <c r="M182" s="38" t="str">
        <f>IF($C182&lt;&gt;"",_xlfn.XLOOKUP(C182,Table1[ID],Table1[address2]),"")</f>
        <v/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/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 t="str">
        <f>IF($C182&lt;&gt;"",_xlfn.XLOOKUP(C182,Table1[ID],Table1[bdate]),"")</f>
        <v/>
      </c>
      <c r="T182" s="38" t="str">
        <f>IF($C182&lt;&gt;"",_xlfn.XLOOKUP(C182,Table1[ID],Table1[school_job]),"")</f>
        <v/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/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/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/>
      <c r="D183" s="38" t="str">
        <f>IF(C183&lt;&gt;"",_xlfn.XLOOKUP(Class!C183,Table1[ID],Table1[fname]),"")</f>
        <v/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40" t="str" cm="1">
        <f t="array" ref="G183">IF(C183&lt;&gt;"",IF(F183*100/Table3[حساب الحضور من اخر عدد مرات]&gt;100,1,F183/Table3[حساب الحضور من اخر عدد مرات]),"")</f>
        <v/>
      </c>
      <c r="H183" s="38" t="str">
        <f>IF(C183&lt;&gt;"",_xlfn.XLOOKUP(C183,Table1[ID],Table1[tel2]),"")</f>
        <v/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/>
      </c>
      <c r="M183" s="38" t="str">
        <f>IF($C183&lt;&gt;"",_xlfn.XLOOKUP(C183,Table1[ID],Table1[address2]),"")</f>
        <v/>
      </c>
      <c r="N183" s="38" t="str">
        <f>IF($C183&lt;&gt;"",_xlfn.XLOOKUP(C183,Table1[ID],Table1[address3]),"")</f>
        <v/>
      </c>
      <c r="O183" s="38" t="str">
        <f>IF($C183&lt;&gt;"",_xlfn.XLOOKUP(C183,Table1[ID],Table1[address4]),"")</f>
        <v/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 t="str">
        <f>IF($C183&lt;&gt;"",_xlfn.XLOOKUP(C183,Table1[ID],Table1[bdate]),"")</f>
        <v/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/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/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/>
      <c r="D184" s="38" t="str">
        <f>IF(C184&lt;&gt;"",_xlfn.XLOOKUP(Class!C184,Table1[ID],Table1[fname]),"")</f>
        <v/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40" t="str" cm="1">
        <f t="array" ref="G184">IF(C184&lt;&gt;"",IF(F184*100/Table3[حساب الحضور من اخر عدد مرات]&gt;100,1,F184/Table3[حساب الحضور من اخر عدد مرات]),"")</f>
        <v/>
      </c>
      <c r="H184" s="38" t="str">
        <f>IF(C184&lt;&gt;"",_xlfn.XLOOKUP(C184,Table1[ID],Table1[tel2]),"")</f>
        <v/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/>
      </c>
      <c r="M184" s="38" t="str">
        <f>IF($C184&lt;&gt;"",_xlfn.XLOOKUP(C184,Table1[ID],Table1[address2]),"")</f>
        <v/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/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 t="str">
        <f>IF($C184&lt;&gt;"",_xlfn.XLOOKUP(C184,Table1[ID],Table1[bdate]),"")</f>
        <v/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/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/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/>
      <c r="D185" s="38" t="str">
        <f>IF(C185&lt;&gt;"",_xlfn.XLOOKUP(Class!C185,Table1[ID],Table1[fname]),"")</f>
        <v/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40" t="str" cm="1">
        <f t="array" ref="G185">IF(C185&lt;&gt;"",IF(F185*100/Table3[حساب الحضور من اخر عدد مرات]&gt;100,1,F185/Table3[حساب الحضور من اخر عدد مرات]),"")</f>
        <v/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/>
      </c>
      <c r="M185" s="38" t="str">
        <f>IF($C185&lt;&gt;"",_xlfn.XLOOKUP(C185,Table1[ID],Table1[address2]),"")</f>
        <v/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/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 t="str">
        <f>IF($C185&lt;&gt;"",_xlfn.XLOOKUP(C185,Table1[ID],Table1[bdate]),"")</f>
        <v/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/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/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/>
      <c r="D186" s="38" t="str">
        <f>IF(C186&lt;&gt;"",_xlfn.XLOOKUP(Class!C186,Table1[ID],Table1[fname]),"")</f>
        <v/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40" t="str" cm="1">
        <f t="array" ref="G186">IF(C186&lt;&gt;"",IF(F186*100/Table3[حساب الحضور من اخر عدد مرات]&gt;100,1,F186/Table3[حساب الحضور من اخر عدد مرات]),"")</f>
        <v/>
      </c>
      <c r="H186" s="38" t="str">
        <f>IF(C186&lt;&gt;"",_xlfn.XLOOKUP(C186,Table1[ID],Table1[tel2]),"")</f>
        <v/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/>
      </c>
      <c r="M186" s="38" t="str">
        <f>IF($C186&lt;&gt;"",_xlfn.XLOOKUP(C186,Table1[ID],Table1[address2]),"")</f>
        <v/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/>
      </c>
      <c r="P186" s="38" t="str">
        <f>IF($C186&lt;&gt;"",_xlfn.XLOOKUP(C186,Table1[ID],Table1[address5]),"")</f>
        <v/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/>
      </c>
      <c r="S186" s="37" t="str">
        <f>IF($C186&lt;&gt;"",_xlfn.XLOOKUP(C186,Table1[ID],Table1[bdate]),"")</f>
        <v/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/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/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/>
      <c r="D187" s="38" t="str">
        <f>IF(C187&lt;&gt;"",_xlfn.XLOOKUP(Class!C187,Table1[ID],Table1[fname]),"")</f>
        <v/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40" t="str" cm="1">
        <f t="array" ref="G187">IF(C187&lt;&gt;"",IF(F187*100/Table3[حساب الحضور من اخر عدد مرات]&gt;100,1,F187/Table3[حساب الحضور من اخر عدد مرات]),"")</f>
        <v/>
      </c>
      <c r="H187" s="38" t="str">
        <f>IF(C187&lt;&gt;"",_xlfn.XLOOKUP(C187,Table1[ID],Table1[tel2]),"")</f>
        <v/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/>
      </c>
      <c r="M187" s="38" t="str">
        <f>IF($C187&lt;&gt;"",_xlfn.XLOOKUP(C187,Table1[ID],Table1[address2]),"")</f>
        <v/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/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/>
      </c>
      <c r="R187" s="38" t="str">
        <f>IF($C187&lt;&gt;"",_xlfn.XLOOKUP(C187,Table1[ID],Table1[address6]),"")</f>
        <v/>
      </c>
      <c r="S187" s="37" t="str">
        <f>IF($C187&lt;&gt;"",_xlfn.XLOOKUP(C187,Table1[ID],Table1[bdate]),"")</f>
        <v/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/>
      </c>
      <c r="W187" s="41" t="str">
        <f>IF(C187&lt;&gt;"",IF(_xlfn.FLOOR.MATH(C187,100)=0,"غير موزع",_xlfn.XLOOKUP(_xlfn.FLOOR.MATH(C187,100),Classes!$A$1:$A$8,Classes!$B$1:$B$8,"error")),"")</f>
        <v/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/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/>
      <c r="D188" s="38" t="str">
        <f>IF(C188&lt;&gt;"",_xlfn.XLOOKUP(Class!C188,Table1[ID],Table1[fname]),"")</f>
        <v/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40" t="str" cm="1">
        <f t="array" ref="G188">IF(C188&lt;&gt;"",IF(F188*100/Table3[حساب الحضور من اخر عدد مرات]&gt;100,1,F188/Table3[حساب الحضور من اخر عدد مرات]),"")</f>
        <v/>
      </c>
      <c r="H188" s="38" t="str">
        <f>IF(C188&lt;&gt;"",_xlfn.XLOOKUP(C188,Table1[ID],Table1[tel2]),"")</f>
        <v/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/>
      </c>
      <c r="M188" s="38" t="str">
        <f>IF($C188&lt;&gt;"",_xlfn.XLOOKUP(C188,Table1[ID],Table1[address2]),"")</f>
        <v/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/>
      </c>
      <c r="S188" s="37" t="str">
        <f>IF($C188&lt;&gt;"",_xlfn.XLOOKUP(C188,Table1[ID],Table1[bdate]),"")</f>
        <v/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/>
      </c>
      <c r="W188" s="41" t="str">
        <f>IF(C188&lt;&gt;"",IF(_xlfn.FLOOR.MATH(C188,100)=0,"غير موزع",_xlfn.XLOOKUP(_xlfn.FLOOR.MATH(C188,100),Classes!$A$1:$A$8,Classes!$B$1:$B$8,"error")),"")</f>
        <v/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/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/>
      <c r="D189" s="38" t="str">
        <f>IF(C189&lt;&gt;"",_xlfn.XLOOKUP(Class!C189,Table1[ID],Table1[fname]),"")</f>
        <v/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40" t="str" cm="1">
        <f t="array" ref="G189">IF(C189&lt;&gt;"",IF(F189*100/Table3[حساب الحضور من اخر عدد مرات]&gt;100,1,F189/Table3[حساب الحضور من اخر عدد مرات]),"")</f>
        <v/>
      </c>
      <c r="H189" s="38" t="str">
        <f>IF(C189&lt;&gt;"",_xlfn.XLOOKUP(C189,Table1[ID],Table1[tel2]),"")</f>
        <v/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/>
      </c>
      <c r="M189" s="38" t="str">
        <f>IF($C189&lt;&gt;"",_xlfn.XLOOKUP(C189,Table1[ID],Table1[address2]),"")</f>
        <v/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/>
      </c>
      <c r="P189" s="38" t="str">
        <f>IF($C189&lt;&gt;"",_xlfn.XLOOKUP(C189,Table1[ID],Table1[address5]),"")</f>
        <v/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/>
      </c>
      <c r="S189" s="37" t="str">
        <f>IF($C189&lt;&gt;"",_xlfn.XLOOKUP(C189,Table1[ID],Table1[bdate]),"")</f>
        <v/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/>
      </c>
      <c r="W189" s="41" t="str">
        <f>IF(C189&lt;&gt;"",IF(_xlfn.FLOOR.MATH(C189,100)=0,"غير موزع",_xlfn.XLOOKUP(_xlfn.FLOOR.MATH(C189,100),Classes!$A$1:$A$8,Classes!$B$1:$B$8,"error")),"")</f>
        <v/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/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/>
      <c r="D190" s="38" t="str">
        <f>IF(C190&lt;&gt;"",_xlfn.XLOOKUP(Class!C190,Table1[ID],Table1[fname]),"")</f>
        <v/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40" t="str" cm="1">
        <f t="array" ref="G190">IF(C190&lt;&gt;"",IF(F190*100/Table3[حساب الحضور من اخر عدد مرات]&gt;100,1,F190/Table3[حساب الحضور من اخر عدد مرات]),"")</f>
        <v/>
      </c>
      <c r="H190" s="38" t="str">
        <f>IF(C190&lt;&gt;"",_xlfn.XLOOKUP(C190,Table1[ID],Table1[tel2]),"")</f>
        <v/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/>
      </c>
      <c r="M190" s="38" t="str">
        <f>IF($C190&lt;&gt;"",_xlfn.XLOOKUP(C190,Table1[ID],Table1[address2]),"")</f>
        <v/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/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/>
      </c>
      <c r="S190" s="37" t="str">
        <f>IF($C190&lt;&gt;"",_xlfn.XLOOKUP(C190,Table1[ID],Table1[bdate]),"")</f>
        <v/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/>
      </c>
      <c r="W190" s="41" t="str">
        <f>IF(C190&lt;&gt;"",IF(_xlfn.FLOOR.MATH(C190,100)=0,"غير موزع",_xlfn.XLOOKUP(_xlfn.FLOOR.MATH(C190,100),Classes!$A$1:$A$8,Classes!$B$1:$B$8,"error")),"")</f>
        <v/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/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38"/>
      <c r="D191" s="38" t="str">
        <f>IF(C191&lt;&gt;"",_xlfn.XLOOKUP(Class!C191,Table1[ID],Table1[fname]),"")</f>
        <v/>
      </c>
      <c r="E191" s="37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38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40" t="str" cm="1">
        <f t="array" ref="G191">IF(C191&lt;&gt;"",IF(F191*100/Table3[حساب الحضور من اخر عدد مرات]&gt;100,1,F191/Table3[حساب الحضور من اخر عدد مرات]),"")</f>
        <v/>
      </c>
      <c r="H191" s="38" t="str">
        <f>IF(C191&lt;&gt;"",_xlfn.XLOOKUP(C191,Table1[ID],Table1[tel2]),"")</f>
        <v/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/>
      </c>
      <c r="M191" s="38" t="str">
        <f>IF($C191&lt;&gt;"",_xlfn.XLOOKUP(C191,Table1[ID],Table1[address2]),"")</f>
        <v/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/>
      </c>
      <c r="S191" s="37" t="str">
        <f>IF($C191&lt;&gt;"",_xlfn.XLOOKUP(C191,Table1[ID],Table1[bdate]),"")</f>
        <v/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/>
      </c>
      <c r="W191" s="41" t="str">
        <f>IF(C191&lt;&gt;"",IF(_xlfn.FLOOR.MATH(C191,100)=0,"غير موزع",_xlfn.XLOOKUP(_xlfn.FLOOR.MATH(C191,100),Classes!$A$1:$A$8,Classes!$B$1:$B$8,"error")),"")</f>
        <v/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/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38"/>
      <c r="D192" s="38" t="str">
        <f>IF(C192&lt;&gt;"",_xlfn.XLOOKUP(Class!C192,Table1[ID],Table1[fname]),"")</f>
        <v/>
      </c>
      <c r="E192" s="37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38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40" t="str" cm="1">
        <f t="array" ref="G192">IF(C192&lt;&gt;"",IF(F192*100/Table3[حساب الحضور من اخر عدد مرات]&gt;100,1,F192/Table3[حساب الحضور من اخر عدد مرات]),"")</f>
        <v/>
      </c>
      <c r="H192" s="38" t="str">
        <f>IF(C192&lt;&gt;"",_xlfn.XLOOKUP(C192,Table1[ID],Table1[tel2]),"")</f>
        <v/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/>
      </c>
      <c r="M192" s="38" t="str">
        <f>IF($C192&lt;&gt;"",_xlfn.XLOOKUP(C192,Table1[ID],Table1[address2]),"")</f>
        <v/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/>
      </c>
      <c r="P192" s="38" t="str">
        <f>IF($C192&lt;&gt;"",_xlfn.XLOOKUP(C192,Table1[ID],Table1[address5]),"")</f>
        <v/>
      </c>
      <c r="Q192" s="38" t="str">
        <f>IF($C192&lt;&gt;"",_xlfn.XLOOKUP(C192,Table1[ID],Table1[address7]),"")</f>
        <v/>
      </c>
      <c r="R192" s="38" t="str">
        <f>IF($C192&lt;&gt;"",_xlfn.XLOOKUP(C192,Table1[ID],Table1[address6]),"")</f>
        <v/>
      </c>
      <c r="S192" s="37" t="str">
        <f>IF($C192&lt;&gt;"",_xlfn.XLOOKUP(C192,Table1[ID],Table1[bdate]),"")</f>
        <v/>
      </c>
      <c r="T192" s="38" t="str">
        <f>IF($C192&lt;&gt;"",_xlfn.XLOOKUP(C192,Table1[ID],Table1[school_job]),"")</f>
        <v/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/>
      </c>
      <c r="W192" s="41" t="str">
        <f>IF(C192&lt;&gt;"",IF(_xlfn.FLOOR.MATH(C192,100)=0,"غير موزع",_xlfn.XLOOKUP(_xlfn.FLOOR.MATH(C192,100),Classes!$A$1:$A$8,Classes!$B$1:$B$8,"error")),"")</f>
        <v/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/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/>
      <c r="D193" s="38" t="str">
        <f>IF(C193&lt;&gt;"",_xlfn.XLOOKUP(Class!C193,Table1[ID],Table1[fname]),"")</f>
        <v/>
      </c>
      <c r="E193" s="3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38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40" t="str" cm="1">
        <f t="array" ref="G193">IF(C193&lt;&gt;"",IF(F193*100/Table3[حساب الحضور من اخر عدد مرات]&gt;100,1,F193/Table3[حساب الحضور من اخر عدد مرات]),"")</f>
        <v/>
      </c>
      <c r="H193" s="38" t="str">
        <f>IF(C193&lt;&gt;"",_xlfn.XLOOKUP(C193,Table1[ID],Table1[tel2]),"")</f>
        <v/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/>
      </c>
      <c r="M193" s="38" t="str">
        <f>IF($C193&lt;&gt;"",_xlfn.XLOOKUP(C193,Table1[ID],Table1[address2]),"")</f>
        <v/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/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/>
      </c>
      <c r="S193" s="37" t="str">
        <f>IF($C193&lt;&gt;"",_xlfn.XLOOKUP(C193,Table1[ID],Table1[bdate]),"")</f>
        <v/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/>
      </c>
      <c r="W193" s="41" t="str">
        <f>IF(C193&lt;&gt;"",IF(_xlfn.FLOOR.MATH(C193,100)=0,"غير موزع",_xlfn.XLOOKUP(_xlfn.FLOOR.MATH(C193,100),Classes!$A$1:$A$8,Classes!$B$1:$B$8,"error")),"")</f>
        <v/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/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38"/>
      <c r="D194" s="38" t="str">
        <f>IF(C194&lt;&gt;"",_xlfn.XLOOKUP(Class!C194,Table1[ID],Table1[fname]),"")</f>
        <v/>
      </c>
      <c r="E194" s="3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38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40" t="str" cm="1">
        <f t="array" ref="G194">IF(C194&lt;&gt;"",IF(F194*100/Table3[حساب الحضور من اخر عدد مرات]&gt;100,1,F194/Table3[حساب الحضور من اخر عدد مرات]),"")</f>
        <v/>
      </c>
      <c r="H194" s="38" t="str">
        <f>IF(C194&lt;&gt;"",_xlfn.XLOOKUP(C194,Table1[ID],Table1[tel2]),"")</f>
        <v/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/>
      </c>
      <c r="M194" s="38" t="str">
        <f>IF($C194&lt;&gt;"",_xlfn.XLOOKUP(C194,Table1[ID],Table1[address2]),"")</f>
        <v/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/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/>
      </c>
      <c r="S194" s="37" t="str">
        <f>IF($C194&lt;&gt;"",_xlfn.XLOOKUP(C194,Table1[ID],Table1[bdate]),"")</f>
        <v/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/>
      </c>
      <c r="W194" s="41" t="str">
        <f>IF(C194&lt;&gt;"",IF(_xlfn.FLOOR.MATH(C194,100)=0,"غير موزع",_xlfn.XLOOKUP(_xlfn.FLOOR.MATH(C194,100),Classes!$A$1:$A$8,Classes!$B$1:$B$8,"error")),"")</f>
        <v/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/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/>
      <c r="D195" s="38" t="str">
        <f>IF(C195&lt;&gt;"",_xlfn.XLOOKUP(Class!C195,Table1[ID],Table1[fname]),"")</f>
        <v/>
      </c>
      <c r="E195" s="3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38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40" t="str" cm="1">
        <f t="array" ref="G195">IF(C195&lt;&gt;"",IF(F195*100/Table3[حساب الحضور من اخر عدد مرات]&gt;100,1,F195/Table3[حساب الحضور من اخر عدد مرات]),"")</f>
        <v/>
      </c>
      <c r="H195" s="38" t="str">
        <f>IF(C195&lt;&gt;"",_xlfn.XLOOKUP(C195,Table1[ID],Table1[tel2]),"")</f>
        <v/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/>
      </c>
      <c r="M195" s="38" t="str">
        <f>IF($C195&lt;&gt;"",_xlfn.XLOOKUP(C195,Table1[ID],Table1[address2]),"")</f>
        <v/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/>
      </c>
      <c r="P195" s="38" t="str">
        <f>IF($C195&lt;&gt;"",_xlfn.XLOOKUP(C195,Table1[ID],Table1[address5]),"")</f>
        <v/>
      </c>
      <c r="Q195" s="38" t="str">
        <f>IF($C195&lt;&gt;"",_xlfn.XLOOKUP(C195,Table1[ID],Table1[address7]),"")</f>
        <v/>
      </c>
      <c r="R195" s="38" t="str">
        <f>IF($C195&lt;&gt;"",_xlfn.XLOOKUP(C195,Table1[ID],Table1[address6]),"")</f>
        <v/>
      </c>
      <c r="S195" s="37" t="str">
        <f>IF($C195&lt;&gt;"",_xlfn.XLOOKUP(C195,Table1[ID],Table1[bdate]),"")</f>
        <v/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/>
      </c>
      <c r="W195" s="41" t="str">
        <f>IF(C195&lt;&gt;"",IF(_xlfn.FLOOR.MATH(C195,100)=0,"غير موزع",_xlfn.XLOOKUP(_xlfn.FLOOR.MATH(C195,100),Classes!$A$1:$A$8,Classes!$B$1:$B$8,"error")),"")</f>
        <v/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/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/>
      <c r="D196" s="38" t="str">
        <f>IF(C196&lt;&gt;"",_xlfn.XLOOKUP(Class!C196,Table1[ID],Table1[fname]),"")</f>
        <v/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40" t="str" cm="1">
        <f t="array" ref="G196">IF(C196&lt;&gt;"",IF(F196*100/Table3[حساب الحضور من اخر عدد مرات]&gt;100,1,F196/Table3[حساب الحضور من اخر عدد مرات]),"")</f>
        <v/>
      </c>
      <c r="H196" s="38" t="str">
        <f>IF(C196&lt;&gt;"",_xlfn.XLOOKUP(C196,Table1[ID],Table1[tel2]),"")</f>
        <v/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/>
      </c>
      <c r="M196" s="38" t="str">
        <f>IF($C196&lt;&gt;"",_xlfn.XLOOKUP(C196,Table1[ID],Table1[address2]),"")</f>
        <v/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/>
      </c>
      <c r="P196" s="38" t="str">
        <f>IF($C196&lt;&gt;"",_xlfn.XLOOKUP(C196,Table1[ID],Table1[address5]),"")</f>
        <v/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/>
      </c>
      <c r="S196" s="37" t="str">
        <f>IF($C196&lt;&gt;"",_xlfn.XLOOKUP(C196,Table1[ID],Table1[bdate]),"")</f>
        <v/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/>
      </c>
      <c r="W196" s="41" t="str">
        <f>IF(C196&lt;&gt;"",IF(_xlfn.FLOOR.MATH(C196,100)=0,"غير موزع",_xlfn.XLOOKUP(_xlfn.FLOOR.MATH(C196,100),Classes!$A$1:$A$8,Classes!$B$1:$B$8,"error")),"")</f>
        <v/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/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/>
      <c r="D197" s="38" t="str">
        <f>IF(C197&lt;&gt;"",_xlfn.XLOOKUP(Class!C197,Table1[ID],Table1[fname]),"")</f>
        <v/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40" t="str" cm="1">
        <f t="array" ref="G197">IF(C197&lt;&gt;"",IF(F197*100/Table3[حساب الحضور من اخر عدد مرات]&gt;100,1,F197/Table3[حساب الحضور من اخر عدد مرات]),"")</f>
        <v/>
      </c>
      <c r="H197" s="38" t="str">
        <f>IF(C197&lt;&gt;"",_xlfn.XLOOKUP(C197,Table1[ID],Table1[tel2]),"")</f>
        <v/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/>
      </c>
      <c r="M197" s="38" t="str">
        <f>IF($C197&lt;&gt;"",_xlfn.XLOOKUP(C197,Table1[ID],Table1[address2]),"")</f>
        <v/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/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/>
      </c>
      <c r="S197" s="37" t="str">
        <f>IF($C197&lt;&gt;"",_xlfn.XLOOKUP(C197,Table1[ID],Table1[bdate]),"")</f>
        <v/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/>
      </c>
      <c r="W197" s="41" t="str">
        <f>IF(C197&lt;&gt;"",IF(_xlfn.FLOOR.MATH(C197,100)=0,"غير موزع",_xlfn.XLOOKUP(_xlfn.FLOOR.MATH(C197,100),Classes!$A$1:$A$8,Classes!$B$1:$B$8,"error")),"")</f>
        <v/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/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/>
      <c r="D198" s="38" t="str">
        <f>IF(C198&lt;&gt;"",_xlfn.XLOOKUP(Class!C198,Table1[ID],Table1[fname]),"")</f>
        <v/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40" t="str" cm="1">
        <f t="array" ref="G198">IF(C198&lt;&gt;"",IF(F198*100/Table3[حساب الحضور من اخر عدد مرات]&gt;100,1,F198/Table3[حساب الحضور من اخر عدد مرات]),"")</f>
        <v/>
      </c>
      <c r="H198" s="38" t="str">
        <f>IF(C198&lt;&gt;"",_xlfn.XLOOKUP(C198,Table1[ID],Table1[tel2]),"")</f>
        <v/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/>
      </c>
      <c r="M198" s="38" t="str">
        <f>IF($C198&lt;&gt;"",_xlfn.XLOOKUP(C198,Table1[ID],Table1[address2]),"")</f>
        <v/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/>
      </c>
      <c r="S198" s="37" t="str">
        <f>IF($C198&lt;&gt;"",_xlfn.XLOOKUP(C198,Table1[ID],Table1[bdate]),"")</f>
        <v/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/>
      </c>
      <c r="W198" s="41" t="str">
        <f>IF(C198&lt;&gt;"",IF(_xlfn.FLOOR.MATH(C198,100)=0,"غير موزع",_xlfn.XLOOKUP(_xlfn.FLOOR.MATH(C198,100),Classes!$A$1:$A$8,Classes!$B$1:$B$8,"error")),"")</f>
        <v/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/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/>
      <c r="D199" s="38" t="str">
        <f>IF(C199&lt;&gt;"",_xlfn.XLOOKUP(Class!C199,Table1[ID],Table1[fname]),"")</f>
        <v/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40" t="str" cm="1">
        <f t="array" ref="G199">IF(C199&lt;&gt;"",IF(F199*100/Table3[حساب الحضور من اخر عدد مرات]&gt;100,1,F199/Table3[حساب الحضور من اخر عدد مرات]),"")</f>
        <v/>
      </c>
      <c r="H199" s="38" t="str">
        <f>IF(C199&lt;&gt;"",_xlfn.XLOOKUP(C199,Table1[ID],Table1[tel2]),"")</f>
        <v/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/>
      </c>
      <c r="M199" s="38" t="str">
        <f>IF($C199&lt;&gt;"",_xlfn.XLOOKUP(C199,Table1[ID],Table1[address2]),"")</f>
        <v/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/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/>
      </c>
      <c r="S199" s="37" t="str">
        <f>IF($C199&lt;&gt;"",_xlfn.XLOOKUP(C199,Table1[ID],Table1[bdate]),"")</f>
        <v/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/>
      </c>
      <c r="W199" s="41" t="str">
        <f>IF(C199&lt;&gt;"",IF(_xlfn.FLOOR.MATH(C199,100)=0,"غير موزع",_xlfn.XLOOKUP(_xlfn.FLOOR.MATH(C199,100),Classes!$A$1:$A$8,Classes!$B$1:$B$8,"error")),"")</f>
        <v/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/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/>
      <c r="D200" s="38" t="str">
        <f>IF(C200&lt;&gt;"",_xlfn.XLOOKUP(Class!C200,Table1[ID],Table1[fname]),"")</f>
        <v/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40" t="str" cm="1">
        <f t="array" ref="G200">IF(C200&lt;&gt;"",IF(F200*100/Table3[حساب الحضور من اخر عدد مرات]&gt;100,1,F200/Table3[حساب الحضور من اخر عدد مرات]),"")</f>
        <v/>
      </c>
      <c r="H200" s="38" t="str">
        <f>IF(C200&lt;&gt;"",_xlfn.XLOOKUP(C200,Table1[ID],Table1[tel2]),"")</f>
        <v/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/>
      </c>
      <c r="M200" s="38" t="str">
        <f>IF($C200&lt;&gt;"",_xlfn.XLOOKUP(C200,Table1[ID],Table1[address2]),"")</f>
        <v/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/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/>
      </c>
      <c r="S200" s="37" t="str">
        <f>IF($C200&lt;&gt;"",_xlfn.XLOOKUP(C200,Table1[ID],Table1[bdate]),"")</f>
        <v/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/>
      </c>
      <c r="W200" s="41" t="str">
        <f>IF(C200&lt;&gt;"",IF(_xlfn.FLOOR.MATH(C200,100)=0,"غير موزع",_xlfn.XLOOKUP(_xlfn.FLOOR.MATH(C200,100),Classes!$A$1:$A$8,Classes!$B$1:$B$8,"error")),"")</f>
        <v/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/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/>
      <c r="D201" s="38" t="str">
        <f>IF(C201&lt;&gt;"",_xlfn.XLOOKUP(Class!C201,Table1[ID],Table1[fname]),"")</f>
        <v/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40" t="str" cm="1">
        <f t="array" ref="G201">IF(C201&lt;&gt;"",IF(F201*100/Table3[حساب الحضور من اخر عدد مرات]&gt;100,1,F201/Table3[حساب الحضور من اخر عدد مرات]),"")</f>
        <v/>
      </c>
      <c r="H201" s="38" t="str">
        <f>IF(C201&lt;&gt;"",_xlfn.XLOOKUP(C201,Table1[ID],Table1[tel2]),"")</f>
        <v/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/>
      </c>
      <c r="M201" s="38" t="str">
        <f>IF($C201&lt;&gt;"",_xlfn.XLOOKUP(C201,Table1[ID],Table1[address2]),"")</f>
        <v/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/>
      </c>
      <c r="S201" s="37" t="str">
        <f>IF($C201&lt;&gt;"",_xlfn.XLOOKUP(C201,Table1[ID],Table1[bdate]),"")</f>
        <v/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/>
      </c>
      <c r="W201" s="41" t="str">
        <f>IF(C201&lt;&gt;"",IF(_xlfn.FLOOR.MATH(C201,100)=0,"غير موزع",_xlfn.XLOOKUP(_xlfn.FLOOR.MATH(C201,100),Classes!$A$1:$A$8,Classes!$B$1:$B$8,"error")),"")</f>
        <v/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/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/>
      <c r="D202" s="38" t="str">
        <f>IF(C202&lt;&gt;"",_xlfn.XLOOKUP(Class!C202,Table1[ID],Table1[fname]),"")</f>
        <v/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40" t="str" cm="1">
        <f t="array" ref="G202">IF(C202&lt;&gt;"",IF(F202*100/Table3[حساب الحضور من اخر عدد مرات]&gt;100,1,F202/Table3[حساب الحضور من اخر عدد مرات]),"")</f>
        <v/>
      </c>
      <c r="H202" s="38" t="str">
        <f>IF(C202&lt;&gt;"",_xlfn.XLOOKUP(C202,Table1[ID],Table1[tel2]),"")</f>
        <v/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/>
      </c>
      <c r="M202" s="38" t="str">
        <f>IF($C202&lt;&gt;"",_xlfn.XLOOKUP(C202,Table1[ID],Table1[address2]),"")</f>
        <v/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/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/>
      </c>
      <c r="R202" s="38" t="str">
        <f>IF($C202&lt;&gt;"",_xlfn.XLOOKUP(C202,Table1[ID],Table1[address6]),"")</f>
        <v/>
      </c>
      <c r="S202" s="37" t="str">
        <f>IF($C202&lt;&gt;"",_xlfn.XLOOKUP(C202,Table1[ID],Table1[bdate]),"")</f>
        <v/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/>
      </c>
      <c r="W202" s="41" t="str">
        <f>IF(C202&lt;&gt;"",IF(_xlfn.FLOOR.MATH(C202,100)=0,"غير موزع",_xlfn.XLOOKUP(_xlfn.FLOOR.MATH(C202,100),Classes!$A$1:$A$8,Classes!$B$1:$B$8,"error")),"")</f>
        <v/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/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/>
      <c r="D203" s="38" t="str">
        <f>IF(C203&lt;&gt;"",_xlfn.XLOOKUP(Class!C203,Table1[ID],Table1[fname]),"")</f>
        <v/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40" t="str" cm="1">
        <f t="array" ref="G203">IF(C203&lt;&gt;"",IF(F203*100/Table3[حساب الحضور من اخر عدد مرات]&gt;100,1,F203/Table3[حساب الحضور من اخر عدد مرات]),"")</f>
        <v/>
      </c>
      <c r="H203" s="38" t="str">
        <f>IF(C203&lt;&gt;"",_xlfn.XLOOKUP(C203,Table1[ID],Table1[tel2]),"")</f>
        <v/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/>
      </c>
      <c r="M203" s="38" t="str">
        <f>IF($C203&lt;&gt;"",_xlfn.XLOOKUP(C203,Table1[ID],Table1[address2]),"")</f>
        <v/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/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/>
      </c>
      <c r="S203" s="37" t="str">
        <f>IF($C203&lt;&gt;"",_xlfn.XLOOKUP(C203,Table1[ID],Table1[bdate]),"")</f>
        <v/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/>
      </c>
      <c r="W203" s="41" t="str">
        <f>IF(C203&lt;&gt;"",IF(_xlfn.FLOOR.MATH(C203,100)=0,"غير موزع",_xlfn.XLOOKUP(_xlfn.FLOOR.MATH(C203,100),Classes!$A$1:$A$8,Classes!$B$1:$B$8,"error")),"")</f>
        <v/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/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/>
      <c r="D204" s="38" t="str">
        <f>IF(C204&lt;&gt;"",_xlfn.XLOOKUP(Class!C204,Table1[ID],Table1[fname]),"")</f>
        <v/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40" t="str" cm="1">
        <f t="array" ref="G204">IF(C204&lt;&gt;"",IF(F204*100/Table3[حساب الحضور من اخر عدد مرات]&gt;100,1,F204/Table3[حساب الحضور من اخر عدد مرات]),"")</f>
        <v/>
      </c>
      <c r="H204" s="38" t="str">
        <f>IF(C204&lt;&gt;"",_xlfn.XLOOKUP(C204,Table1[ID],Table1[tel2]),"")</f>
        <v/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/>
      </c>
      <c r="S204" s="37" t="str">
        <f>IF($C204&lt;&gt;"",_xlfn.XLOOKUP(C204,Table1[ID],Table1[bdate]),"")</f>
        <v/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/>
      </c>
      <c r="W204" s="41" t="str">
        <f>IF(C204&lt;&gt;"",IF(_xlfn.FLOOR.MATH(C204,100)=0,"غير موزع",_xlfn.XLOOKUP(_xlfn.FLOOR.MATH(C204,100),Classes!$A$1:$A$8,Classes!$B$1:$B$8,"error")),"")</f>
        <v/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/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/>
      <c r="D205" s="38" t="str">
        <f>IF(C205&lt;&gt;"",_xlfn.XLOOKUP(Class!C205,Table1[ID],Table1[fname]),"")</f>
        <v/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40" t="str" cm="1">
        <f t="array" ref="G205">IF(C205&lt;&gt;"",IF(F205*100/Table3[حساب الحضور من اخر عدد مرات]&gt;100,1,F205/Table3[حساب الحضور من اخر عدد مرات]),"")</f>
        <v/>
      </c>
      <c r="H205" s="38" t="str">
        <f>IF(C205&lt;&gt;"",_xlfn.XLOOKUP(C205,Table1[ID],Table1[tel2]),"")</f>
        <v/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/>
      </c>
      <c r="M205" s="38" t="str">
        <f>IF($C205&lt;&gt;"",_xlfn.XLOOKUP(C205,Table1[ID],Table1[address2]),"")</f>
        <v/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/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/>
      </c>
      <c r="R205" s="38" t="str">
        <f>IF($C205&lt;&gt;"",_xlfn.XLOOKUP(C205,Table1[ID],Table1[address6]),"")</f>
        <v/>
      </c>
      <c r="S205" s="37" t="str">
        <f>IF($C205&lt;&gt;"",_xlfn.XLOOKUP(C205,Table1[ID],Table1[bdate]),"")</f>
        <v/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/>
      </c>
      <c r="W205" s="41" t="str">
        <f>IF(C205&lt;&gt;"",IF(_xlfn.FLOOR.MATH(C205,100)=0,"غير موزع",_xlfn.XLOOKUP(_xlfn.FLOOR.MATH(C205,100),Classes!$A$1:$A$8,Classes!$B$1:$B$8,"error")),"")</f>
        <v/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/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/>
      <c r="D206" s="38" t="str">
        <f>IF(C206&lt;&gt;"",_xlfn.XLOOKUP(Class!C206,Table1[ID],Table1[fname]),"")</f>
        <v/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40" t="str" cm="1">
        <f t="array" ref="G206">IF(C206&lt;&gt;"",IF(F206*100/Table3[حساب الحضور من اخر عدد مرات]&gt;100,1,F206/Table3[حساب الحضور من اخر عدد مرات]),"")</f>
        <v/>
      </c>
      <c r="H206" s="38" t="str">
        <f>IF(C206&lt;&gt;"",_xlfn.XLOOKUP(C206,Table1[ID],Table1[tel2]),"")</f>
        <v/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/>
      </c>
      <c r="S206" s="37" t="str">
        <f>IF($C206&lt;&gt;"",_xlfn.XLOOKUP(C206,Table1[ID],Table1[bdate]),"")</f>
        <v/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/>
      </c>
      <c r="W206" s="41" t="str">
        <f>IF(C206&lt;&gt;"",IF(_xlfn.FLOOR.MATH(C206,100)=0,"غير موزع",_xlfn.XLOOKUP(_xlfn.FLOOR.MATH(C206,100),Classes!$A$1:$A$8,Classes!$B$1:$B$8,"error")),"")</f>
        <v/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/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38"/>
      <c r="D207" s="38" t="str">
        <f>IF(C207&lt;&gt;"",_xlfn.XLOOKUP(Class!C207,Table1[ID],Table1[fname]),"")</f>
        <v/>
      </c>
      <c r="E207" s="37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38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40" t="str" cm="1">
        <f t="array" ref="G207">IF(C207&lt;&gt;"",IF(F207*100/Table3[حساب الحضور من اخر عدد مرات]&gt;100,1,F207/Table3[حساب الحضور من اخر عدد مرات]),"")</f>
        <v/>
      </c>
      <c r="H207" s="38" t="str">
        <f>IF(C207&lt;&gt;"",_xlfn.XLOOKUP(C207,Table1[ID],Table1[tel2]),"")</f>
        <v/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/>
      </c>
      <c r="S207" s="37" t="str">
        <f>IF($C207&lt;&gt;"",_xlfn.XLOOKUP(C207,Table1[ID],Table1[bdate]),"")</f>
        <v/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/>
      </c>
      <c r="W207" s="41" t="str">
        <f>IF(C207&lt;&gt;"",IF(_xlfn.FLOOR.MATH(C207,100)=0,"غير موزع",_xlfn.XLOOKUP(_xlfn.FLOOR.MATH(C207,100),Classes!$A$1:$A$8,Classes!$B$1:$B$8,"error")),"")</f>
        <v/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/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38"/>
      <c r="D208" s="38" t="str">
        <f>IF(C208&lt;&gt;"",_xlfn.XLOOKUP(Class!C208,Table1[ID],Table1[fname]),"")</f>
        <v/>
      </c>
      <c r="E208" s="37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38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40" t="str" cm="1">
        <f t="array" ref="G208">IF(C208&lt;&gt;"",IF(F208*100/Table3[حساب الحضور من اخر عدد مرات]&gt;100,1,F208/Table3[حساب الحضور من اخر عدد مرات]),"")</f>
        <v/>
      </c>
      <c r="H208" s="38" t="str">
        <f>IF(C208&lt;&gt;"",_xlfn.XLOOKUP(C208,Table1[ID],Table1[tel2]),"")</f>
        <v/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/>
      </c>
      <c r="M208" s="38" t="str">
        <f>IF($C208&lt;&gt;"",_xlfn.XLOOKUP(C208,Table1[ID],Table1[address2]),"")</f>
        <v/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/>
      </c>
      <c r="P208" s="38" t="str">
        <f>IF($C208&lt;&gt;"",_xlfn.XLOOKUP(C208,Table1[ID],Table1[address5]),"")</f>
        <v/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/>
      </c>
      <c r="S208" s="37" t="str">
        <f>IF($C208&lt;&gt;"",_xlfn.XLOOKUP(C208,Table1[ID],Table1[bdate]),"")</f>
        <v/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/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/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38"/>
      <c r="D209" s="38" t="str">
        <f>IF(C209&lt;&gt;"",_xlfn.XLOOKUP(Class!C209,Table1[ID],Table1[fname]),"")</f>
        <v/>
      </c>
      <c r="E209" s="37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38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40" t="str" cm="1">
        <f t="array" ref="G209">IF(C209&lt;&gt;"",IF(F209*100/Table3[حساب الحضور من اخر عدد مرات]&gt;100,1,F209/Table3[حساب الحضور من اخر عدد مرات]),"")</f>
        <v/>
      </c>
      <c r="H209" s="38" t="str">
        <f>IF(C209&lt;&gt;"",_xlfn.XLOOKUP(C209,Table1[ID],Table1[tel2]),"")</f>
        <v/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/>
      </c>
      <c r="S209" s="37" t="str">
        <f>IF($C209&lt;&gt;"",_xlfn.XLOOKUP(C209,Table1[ID],Table1[bdate]),"")</f>
        <v/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/>
      </c>
      <c r="W209" s="41" t="str">
        <f>IF(C209&lt;&gt;"",IF(_xlfn.FLOOR.MATH(C209,100)=0,"غير موزع",_xlfn.XLOOKUP(_xlfn.FLOOR.MATH(C209,100),Classes!$A$1:$A$8,Classes!$B$1:$B$8,"error")),"")</f>
        <v/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/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38"/>
      <c r="D210" s="38" t="str">
        <f>IF(C210&lt;&gt;"",_xlfn.XLOOKUP(Class!C210,Table1[ID],Table1[fname]),"")</f>
        <v/>
      </c>
      <c r="E210" s="3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38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40" t="str" cm="1">
        <f t="array" ref="G210">IF(C210&lt;&gt;"",IF(F210*100/Table3[حساب الحضور من اخر عدد مرات]&gt;100,1,F210/Table3[حساب الحضور من اخر عدد مرات]),"")</f>
        <v/>
      </c>
      <c r="H210" s="38" t="str">
        <f>IF(C210&lt;&gt;"",_xlfn.XLOOKUP(C210,Table1[ID],Table1[tel2]),"")</f>
        <v/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/>
      </c>
      <c r="M210" s="38" t="str">
        <f>IF($C210&lt;&gt;"",_xlfn.XLOOKUP(C210,Table1[ID],Table1[address2]),"")</f>
        <v/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/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/>
      </c>
      <c r="S210" s="37" t="str">
        <f>IF($C210&lt;&gt;"",_xlfn.XLOOKUP(C210,Table1[ID],Table1[bdate]),"")</f>
        <v/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/>
      </c>
      <c r="W210" s="41" t="str">
        <f>IF(C210&lt;&gt;"",IF(_xlfn.FLOOR.MATH(C210,100)=0,"غير موزع",_xlfn.XLOOKUP(_xlfn.FLOOR.MATH(C210,100),Classes!$A$1:$A$8,Classes!$B$1:$B$8,"error")),"")</f>
        <v/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/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38"/>
      <c r="D211" s="38" t="str">
        <f>IF(C211&lt;&gt;"",_xlfn.XLOOKUP(Class!C211,Table1[ID],Table1[fname]),"")</f>
        <v/>
      </c>
      <c r="E211" s="37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38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40" t="str" cm="1">
        <f t="array" ref="G211">IF(C211&lt;&gt;"",IF(F211*100/Table3[حساب الحضور من اخر عدد مرات]&gt;100,1,F211/Table3[حساب الحضور من اخر عدد مرات]),"")</f>
        <v/>
      </c>
      <c r="H211" s="38" t="str">
        <f>IF(C211&lt;&gt;"",_xlfn.XLOOKUP(C211,Table1[ID],Table1[tel2]),"")</f>
        <v/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/>
      </c>
      <c r="M211" s="38" t="str">
        <f>IF($C211&lt;&gt;"",_xlfn.XLOOKUP(C211,Table1[ID],Table1[address2]),"")</f>
        <v/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/>
      </c>
      <c r="P211" s="38" t="str">
        <f>IF($C211&lt;&gt;"",_xlfn.XLOOKUP(C211,Table1[ID],Table1[address5]),"")</f>
        <v/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/>
      </c>
      <c r="S211" s="37" t="str">
        <f>IF($C211&lt;&gt;"",_xlfn.XLOOKUP(C211,Table1[ID],Table1[bdate]),"")</f>
        <v/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/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/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38"/>
      <c r="D212" s="38" t="str">
        <f>IF(C212&lt;&gt;"",_xlfn.XLOOKUP(Class!C212,Table1[ID],Table1[fname]),"")</f>
        <v/>
      </c>
      <c r="E212" s="3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38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40" t="str" cm="1">
        <f t="array" ref="G212">IF(C212&lt;&gt;"",IF(F212*100/Table3[حساب الحضور من اخر عدد مرات]&gt;100,1,F212/Table3[حساب الحضور من اخر عدد مرات]),"")</f>
        <v/>
      </c>
      <c r="H212" s="38" t="str">
        <f>IF(C212&lt;&gt;"",_xlfn.XLOOKUP(C212,Table1[ID],Table1[tel2]),"")</f>
        <v/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/>
      </c>
      <c r="M212" s="38" t="str">
        <f>IF($C212&lt;&gt;"",_xlfn.XLOOKUP(C212,Table1[ID],Table1[address2]),"")</f>
        <v/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/>
      </c>
      <c r="S212" s="37" t="str">
        <f>IF($C212&lt;&gt;"",_xlfn.XLOOKUP(C212,Table1[ID],Table1[bdate]),"")</f>
        <v/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/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/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/>
      <c r="D213" s="38" t="str">
        <f>IF(C213&lt;&gt;"",_xlfn.XLOOKUP(Class!C213,Table1[ID],Table1[fname]),"")</f>
        <v/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40" t="str" cm="1">
        <f t="array" ref="G213">IF(C213&lt;&gt;"",IF(F213*100/Table3[حساب الحضور من اخر عدد مرات]&gt;100,1,F213/Table3[حساب الحضور من اخر عدد مرات]),"")</f>
        <v/>
      </c>
      <c r="H213" s="38" t="str">
        <f>IF(C213&lt;&gt;"",_xlfn.XLOOKUP(C213,Table1[ID],Table1[tel2]),"")</f>
        <v/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/>
      </c>
      <c r="M213" s="38" t="str">
        <f>IF($C213&lt;&gt;"",_xlfn.XLOOKUP(C213,Table1[ID],Table1[address2]),"")</f>
        <v/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/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/>
      </c>
      <c r="S213" s="37" t="str">
        <f>IF($C213&lt;&gt;"",_xlfn.XLOOKUP(C213,Table1[ID],Table1[bdate]),"")</f>
        <v/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/>
      </c>
      <c r="W213" s="41" t="str">
        <f>IF(C213&lt;&gt;"",IF(_xlfn.FLOOR.MATH(C213,100)=0,"غير موزع",_xlfn.XLOOKUP(_xlfn.FLOOR.MATH(C213,100),Classes!$A$1:$A$8,Classes!$B$1:$B$8,"error")),"")</f>
        <v/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/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38"/>
      <c r="D214" s="38" t="str">
        <f>IF(C214&lt;&gt;"",_xlfn.XLOOKUP(Class!C214,Table1[ID],Table1[fname]),"")</f>
        <v/>
      </c>
      <c r="E214" s="37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38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40" t="str" cm="1">
        <f t="array" ref="G214">IF(C214&lt;&gt;"",IF(F214*100/Table3[حساب الحضور من اخر عدد مرات]&gt;100,1,F214/Table3[حساب الحضور من اخر عدد مرات]),"")</f>
        <v/>
      </c>
      <c r="H214" s="38" t="str">
        <f>IF(C214&lt;&gt;"",_xlfn.XLOOKUP(C214,Table1[ID],Table1[tel2]),"")</f>
        <v/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/>
      </c>
      <c r="M214" s="38" t="str">
        <f>IF($C214&lt;&gt;"",_xlfn.XLOOKUP(C214,Table1[ID],Table1[address2]),"")</f>
        <v/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/>
      </c>
      <c r="P214" s="38" t="str">
        <f>IF($C214&lt;&gt;"",_xlfn.XLOOKUP(C214,Table1[ID],Table1[address5]),"")</f>
        <v/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/>
      </c>
      <c r="S214" s="37" t="str">
        <f>IF($C214&lt;&gt;"",_xlfn.XLOOKUP(C214,Table1[ID],Table1[bdate]),"")</f>
        <v/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/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/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/>
      <c r="D215" s="38" t="str">
        <f>IF(C215&lt;&gt;"",_xlfn.XLOOKUP(Class!C215,Table1[ID],Table1[fname]),"")</f>
        <v/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40" t="str" cm="1">
        <f t="array" ref="G215">IF(C215&lt;&gt;"",IF(F215*100/Table3[حساب الحضور من اخر عدد مرات]&gt;100,1,F215/Table3[حساب الحضور من اخر عدد مرات]),"")</f>
        <v/>
      </c>
      <c r="H215" s="38" t="str">
        <f>IF(C215&lt;&gt;"",_xlfn.XLOOKUP(C215,Table1[ID],Table1[tel2]),"")</f>
        <v/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/>
      </c>
      <c r="M215" s="38" t="str">
        <f>IF($C215&lt;&gt;"",_xlfn.XLOOKUP(C215,Table1[ID],Table1[address2]),"")</f>
        <v/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/>
      </c>
      <c r="S215" s="37" t="str">
        <f>IF($C215&lt;&gt;"",_xlfn.XLOOKUP(C215,Table1[ID],Table1[bdate]),"")</f>
        <v/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/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/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/>
      <c r="D216" s="38" t="str">
        <f>IF(C216&lt;&gt;"",_xlfn.XLOOKUP(Class!C216,Table1[ID],Table1[fname]),"")</f>
        <v/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40" t="str" cm="1">
        <f t="array" ref="G216">IF(C216&lt;&gt;"",IF(F216*100/Table3[حساب الحضور من اخر عدد مرات]&gt;100,1,F216/Table3[حساب الحضور من اخر عدد مرات]),"")</f>
        <v/>
      </c>
      <c r="H216" s="38" t="str">
        <f>IF(C216&lt;&gt;"",_xlfn.XLOOKUP(C216,Table1[ID],Table1[tel2]),"")</f>
        <v/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/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/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/>
      </c>
      <c r="S216" s="37" t="str">
        <f>IF($C216&lt;&gt;"",_xlfn.XLOOKUP(C216,Table1[ID],Table1[bdate]),"")</f>
        <v/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/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/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38"/>
      <c r="D217" s="38" t="str">
        <f>IF(C217&lt;&gt;"",_xlfn.XLOOKUP(Class!C217,Table1[ID],Table1[fname]),"")</f>
        <v/>
      </c>
      <c r="E217" s="3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38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40" t="str" cm="1">
        <f t="array" ref="G217">IF(C217&lt;&gt;"",IF(F217*100/Table3[حساب الحضور من اخر عدد مرات]&gt;100,1,F217/Table3[حساب الحضور من اخر عدد مرات]),"")</f>
        <v/>
      </c>
      <c r="H217" s="38" t="str">
        <f>IF(C217&lt;&gt;"",_xlfn.XLOOKUP(C217,Table1[ID],Table1[tel2]),"")</f>
        <v/>
      </c>
      <c r="I217" s="38" t="str">
        <f>IF(C217&lt;&gt;"",_xlfn.XLOOKUP(C217,Table1[ID],Table1[tel4]),"")</f>
        <v/>
      </c>
      <c r="J217" s="38" t="str">
        <f>IF(C217&lt;&gt;"",_xlfn.XLOOKUP(C217,Table1[ID],Table1[tel3]),"")</f>
        <v/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/>
      </c>
      <c r="M217" s="38" t="str">
        <f>IF($C217&lt;&gt;"",_xlfn.XLOOKUP(C217,Table1[ID],Table1[address2]),"")</f>
        <v/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/>
      </c>
      <c r="P217" s="38" t="str">
        <f>IF($C217&lt;&gt;"",_xlfn.XLOOKUP(C217,Table1[ID],Table1[address5]),"")</f>
        <v/>
      </c>
      <c r="Q217" s="38" t="str">
        <f>IF($C217&lt;&gt;"",_xlfn.XLOOKUP(C217,Table1[ID],Table1[address7]),"")</f>
        <v/>
      </c>
      <c r="R217" s="38" t="str">
        <f>IF($C217&lt;&gt;"",_xlfn.XLOOKUP(C217,Table1[ID],Table1[address6]),"")</f>
        <v/>
      </c>
      <c r="S217" s="37" t="str">
        <f>IF($C217&lt;&gt;"",_xlfn.XLOOKUP(C217,Table1[ID],Table1[bdate]),"")</f>
        <v/>
      </c>
      <c r="T217" s="38" t="str">
        <f>IF($C217&lt;&gt;"",_xlfn.XLOOKUP(C217,Table1[ID],Table1[school_job]),"")</f>
        <v/>
      </c>
      <c r="U217" s="38" t="str">
        <f>IF($C217&lt;&gt;"",_xlfn.XLOOKUP(C217,Table1[ID],Table1[con_father]),"")</f>
        <v/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/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/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/>
      <c r="D218" s="38" t="str">
        <f>IF(C218&lt;&gt;"",_xlfn.XLOOKUP(Class!C218,Table1[ID],Table1[fname]),"")</f>
        <v/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40" t="str" cm="1">
        <f t="array" ref="G218">IF(C218&lt;&gt;"",IF(F218*100/Table3[حساب الحضور من اخر عدد مرات]&gt;100,1,F218/Table3[حساب الحضور من اخر عدد مرات]),"")</f>
        <v/>
      </c>
      <c r="H218" s="38" t="str">
        <f>IF(C218&lt;&gt;"",_xlfn.XLOOKUP(C218,Table1[ID],Table1[tel2]),"")</f>
        <v/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/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/>
      </c>
      <c r="S218" s="37" t="str">
        <f>IF($C218&lt;&gt;"",_xlfn.XLOOKUP(C218,Table1[ID],Table1[bdate]),"")</f>
        <v/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/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/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/>
      <c r="D219" s="38" t="str">
        <f>IF(C219&lt;&gt;"",_xlfn.XLOOKUP(Class!C219,Table1[ID],Table1[fname]),"")</f>
        <v/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40" t="str" cm="1">
        <f t="array" ref="G219">IF(C219&lt;&gt;"",IF(F219*100/Table3[حساب الحضور من اخر عدد مرات]&gt;100,1,F219/Table3[حساب الحضور من اخر عدد مرات]),"")</f>
        <v/>
      </c>
      <c r="H219" s="38" t="str">
        <f>IF(C219&lt;&gt;"",_xlfn.XLOOKUP(C219,Table1[ID],Table1[tel2]),"")</f>
        <v/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/>
      </c>
      <c r="P219" s="38" t="str">
        <f>IF($C219&lt;&gt;"",_xlfn.XLOOKUP(C219,Table1[ID],Table1[address5]),"")</f>
        <v/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/>
      </c>
      <c r="S219" s="37" t="str">
        <f>IF($C219&lt;&gt;"",_xlfn.XLOOKUP(C219,Table1[ID],Table1[bdate]),"")</f>
        <v/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/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/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38"/>
      <c r="D220" s="38" t="str">
        <f>IF(C220&lt;&gt;"",_xlfn.XLOOKUP(Class!C220,Table1[ID],Table1[fname]),"")</f>
        <v/>
      </c>
      <c r="E220" s="3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38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40" t="str" cm="1">
        <f t="array" ref="G220">IF(C220&lt;&gt;"",IF(F220*100/Table3[حساب الحضور من اخر عدد مرات]&gt;100,1,F220/Table3[حساب الحضور من اخر عدد مرات]),"")</f>
        <v/>
      </c>
      <c r="H220" s="38" t="str">
        <f>IF(C220&lt;&gt;"",_xlfn.XLOOKUP(C220,Table1[ID],Table1[tel2]),"")</f>
        <v/>
      </c>
      <c r="I220" s="38" t="str">
        <f>IF(C220&lt;&gt;"",_xlfn.XLOOKUP(C220,Table1[ID],Table1[tel4]),"")</f>
        <v/>
      </c>
      <c r="J220" s="38" t="str">
        <f>IF(C220&lt;&gt;"",_xlfn.XLOOKUP(C220,Table1[ID],Table1[tel3]),"")</f>
        <v/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/>
      </c>
      <c r="M220" s="38" t="str">
        <f>IF($C220&lt;&gt;"",_xlfn.XLOOKUP(C220,Table1[ID],Table1[address2]),"")</f>
        <v/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/>
      </c>
      <c r="P220" s="38" t="str">
        <f>IF($C220&lt;&gt;"",_xlfn.XLOOKUP(C220,Table1[ID],Table1[address5]),"")</f>
        <v/>
      </c>
      <c r="Q220" s="38" t="str">
        <f>IF($C220&lt;&gt;"",_xlfn.XLOOKUP(C220,Table1[ID],Table1[address7]),"")</f>
        <v/>
      </c>
      <c r="R220" s="38" t="str">
        <f>IF($C220&lt;&gt;"",_xlfn.XLOOKUP(C220,Table1[ID],Table1[address6]),"")</f>
        <v/>
      </c>
      <c r="S220" s="37" t="str">
        <f>IF($C220&lt;&gt;"",_xlfn.XLOOKUP(C220,Table1[ID],Table1[bdate]),"")</f>
        <v/>
      </c>
      <c r="T220" s="38" t="str">
        <f>IF($C220&lt;&gt;"",_xlfn.XLOOKUP(C220,Table1[ID],Table1[school_job]),"")</f>
        <v/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/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/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38"/>
      <c r="D221" s="38" t="str">
        <f>IF(C221&lt;&gt;"",_xlfn.XLOOKUP(Class!C221,Table1[ID],Table1[fname]),"")</f>
        <v/>
      </c>
      <c r="E221" s="37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38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40" t="str" cm="1">
        <f t="array" ref="G221">IF(C221&lt;&gt;"",IF(F221*100/Table3[حساب الحضور من اخر عدد مرات]&gt;100,1,F221/Table3[حساب الحضور من اخر عدد مرات]),"")</f>
        <v/>
      </c>
      <c r="H221" s="38" t="str">
        <f>IF(C221&lt;&gt;"",_xlfn.XLOOKUP(C221,Table1[ID],Table1[tel2]),"")</f>
        <v/>
      </c>
      <c r="I221" s="38" t="str">
        <f>IF(C221&lt;&gt;"",_xlfn.XLOOKUP(C221,Table1[ID],Table1[tel4]),"")</f>
        <v/>
      </c>
      <c r="J221" s="38" t="str">
        <f>IF(C221&lt;&gt;"",_xlfn.XLOOKUP(C221,Table1[ID],Table1[tel3]),"")</f>
        <v/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/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/>
      </c>
      <c r="P221" s="38" t="str">
        <f>IF($C221&lt;&gt;"",_xlfn.XLOOKUP(C221,Table1[ID],Table1[address5]),"")</f>
        <v/>
      </c>
      <c r="Q221" s="38" t="str">
        <f>IF($C221&lt;&gt;"",_xlfn.XLOOKUP(C221,Table1[ID],Table1[address7]),"")</f>
        <v/>
      </c>
      <c r="R221" s="38" t="str">
        <f>IF($C221&lt;&gt;"",_xlfn.XLOOKUP(C221,Table1[ID],Table1[address6]),"")</f>
        <v/>
      </c>
      <c r="S221" s="37" t="str">
        <f>IF($C221&lt;&gt;"",_xlfn.XLOOKUP(C221,Table1[ID],Table1[bdate]),"")</f>
        <v/>
      </c>
      <c r="T221" s="38" t="str">
        <f>IF($C221&lt;&gt;"",_xlfn.XLOOKUP(C221,Table1[ID],Table1[school_job]),"")</f>
        <v/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/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/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/>
      <c r="D222" s="38" t="str">
        <f>IF(C222&lt;&gt;"",_xlfn.XLOOKUP(Class!C222,Table1[ID],Table1[fname]),"")</f>
        <v/>
      </c>
      <c r="E222" s="3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38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40" t="str" cm="1">
        <f t="array" ref="G222">IF(C222&lt;&gt;"",IF(F222*100/Table3[حساب الحضور من اخر عدد مرات]&gt;100,1,F222/Table3[حساب الحضور من اخر عدد مرات]),"")</f>
        <v/>
      </c>
      <c r="H222" s="38" t="str">
        <f>IF(C222&lt;&gt;"",_xlfn.XLOOKUP(C222,Table1[ID],Table1[tel2]),"")</f>
        <v/>
      </c>
      <c r="I222" s="38" t="str">
        <f>IF(C222&lt;&gt;"",_xlfn.XLOOKUP(C222,Table1[ID],Table1[tel4]),"")</f>
        <v/>
      </c>
      <c r="J222" s="38" t="str">
        <f>IF(C222&lt;&gt;"",_xlfn.XLOOKUP(C222,Table1[ID],Table1[tel3]),"")</f>
        <v/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/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/>
      </c>
      <c r="P222" s="38" t="str">
        <f>IF($C222&lt;&gt;"",_xlfn.XLOOKUP(C222,Table1[ID],Table1[address5]),"")</f>
        <v/>
      </c>
      <c r="Q222" s="38" t="str">
        <f>IF($C222&lt;&gt;"",_xlfn.XLOOKUP(C222,Table1[ID],Table1[address7]),"")</f>
        <v/>
      </c>
      <c r="R222" s="38" t="str">
        <f>IF($C222&lt;&gt;"",_xlfn.XLOOKUP(C222,Table1[ID],Table1[address6]),"")</f>
        <v/>
      </c>
      <c r="S222" s="37" t="str">
        <f>IF($C222&lt;&gt;"",_xlfn.XLOOKUP(C222,Table1[ID],Table1[bdate]),"")</f>
        <v/>
      </c>
      <c r="T222" s="38" t="str">
        <f>IF($C222&lt;&gt;"",_xlfn.XLOOKUP(C222,Table1[ID],Table1[school_job]),"")</f>
        <v/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/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/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/>
      <c r="D223" s="38" t="str">
        <f>IF(C223&lt;&gt;"",_xlfn.XLOOKUP(Class!C223,Table1[ID],Table1[fname]),"")</f>
        <v/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40" t="str" cm="1">
        <f t="array" ref="G223">IF(C223&lt;&gt;"",IF(F223*100/Table3[حساب الحضور من اخر عدد مرات]&gt;100,1,F223/Table3[حساب الحضور من اخر عدد مرات]),"")</f>
        <v/>
      </c>
      <c r="H223" s="38" t="str">
        <f>IF(C223&lt;&gt;"",_xlfn.XLOOKUP(C223,Table1[ID],Table1[tel2]),"")</f>
        <v/>
      </c>
      <c r="I223" s="38" t="str">
        <f>IF(C223&lt;&gt;"",_xlfn.XLOOKUP(C223,Table1[ID],Table1[tel4]),"")</f>
        <v/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/>
      </c>
      <c r="M223" s="38" t="str">
        <f>IF($C223&lt;&gt;"",_xlfn.XLOOKUP(C223,Table1[ID],Table1[address2]),"")</f>
        <v/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/>
      </c>
      <c r="P223" s="38" t="str">
        <f>IF($C223&lt;&gt;"",_xlfn.XLOOKUP(C223,Table1[ID],Table1[address5]),"")</f>
        <v/>
      </c>
      <c r="Q223" s="38" t="str">
        <f>IF($C223&lt;&gt;"",_xlfn.XLOOKUP(C223,Table1[ID],Table1[address7]),"")</f>
        <v/>
      </c>
      <c r="R223" s="38" t="str">
        <f>IF($C223&lt;&gt;"",_xlfn.XLOOKUP(C223,Table1[ID],Table1[address6]),"")</f>
        <v/>
      </c>
      <c r="S223" s="37" t="str">
        <f>IF($C223&lt;&gt;"",_xlfn.XLOOKUP(C223,Table1[ID],Table1[bdate]),"")</f>
        <v/>
      </c>
      <c r="T223" s="38" t="str">
        <f>IF($C223&lt;&gt;"",_xlfn.XLOOKUP(C223,Table1[ID],Table1[school_job]),"")</f>
        <v/>
      </c>
      <c r="U223" s="38" t="str">
        <f>IF($C223&lt;&gt;"",_xlfn.XLOOKUP(C223,Table1[ID],Table1[con_father]),"")</f>
        <v/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/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/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/>
      <c r="D224" s="38" t="str">
        <f>IF(C224&lt;&gt;"",_xlfn.XLOOKUP(Class!C224,Table1[ID],Table1[fname]),"")</f>
        <v/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40" t="str" cm="1">
        <f t="array" ref="G224">IF(C224&lt;&gt;"",IF(F224*100/Table3[حساب الحضور من اخر عدد مرات]&gt;100,1,F224/Table3[حساب الحضور من اخر عدد مرات]),"")</f>
        <v/>
      </c>
      <c r="H224" s="38" t="str">
        <f>IF(C224&lt;&gt;"",_xlfn.XLOOKUP(C224,Table1[ID],Table1[tel2]),"")</f>
        <v/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/>
      </c>
      <c r="M224" s="38" t="str">
        <f>IF($C224&lt;&gt;"",_xlfn.XLOOKUP(C224,Table1[ID],Table1[address2]),"")</f>
        <v/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/>
      </c>
      <c r="S224" s="37" t="str">
        <f>IF($C224&lt;&gt;"",_xlfn.XLOOKUP(C224,Table1[ID],Table1[bdate]),"")</f>
        <v/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/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/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38"/>
      <c r="D225" s="38" t="str">
        <f>IF(C225&lt;&gt;"",_xlfn.XLOOKUP(Class!C225,Table1[ID],Table1[fname]),"")</f>
        <v/>
      </c>
      <c r="E225" s="3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38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40" t="str" cm="1">
        <f t="array" ref="G225">IF(C225&lt;&gt;"",IF(F225*100/Table3[حساب الحضور من اخر عدد مرات]&gt;100,1,F225/Table3[حساب الحضور من اخر عدد مرات]),"")</f>
        <v/>
      </c>
      <c r="H225" s="38" t="str">
        <f>IF(C225&lt;&gt;"",_xlfn.XLOOKUP(C225,Table1[ID],Table1[tel2]),"")</f>
        <v/>
      </c>
      <c r="I225" s="38" t="str">
        <f>IF(C225&lt;&gt;"",_xlfn.XLOOKUP(C225,Table1[ID],Table1[tel4]),"")</f>
        <v/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/>
      </c>
      <c r="M225" s="38" t="str">
        <f>IF($C225&lt;&gt;"",_xlfn.XLOOKUP(C225,Table1[ID],Table1[address2]),"")</f>
        <v/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/>
      </c>
      <c r="P225" s="38" t="str">
        <f>IF($C225&lt;&gt;"",_xlfn.XLOOKUP(C225,Table1[ID],Table1[address5]),"")</f>
        <v/>
      </c>
      <c r="Q225" s="38" t="str">
        <f>IF($C225&lt;&gt;"",_xlfn.XLOOKUP(C225,Table1[ID],Table1[address7]),"")</f>
        <v/>
      </c>
      <c r="R225" s="38" t="str">
        <f>IF($C225&lt;&gt;"",_xlfn.XLOOKUP(C225,Table1[ID],Table1[address6]),"")</f>
        <v/>
      </c>
      <c r="S225" s="37" t="str">
        <f>IF($C225&lt;&gt;"",_xlfn.XLOOKUP(C225,Table1[ID],Table1[bdate]),"")</f>
        <v/>
      </c>
      <c r="T225" s="38" t="str">
        <f>IF($C225&lt;&gt;"",_xlfn.XLOOKUP(C225,Table1[ID],Table1[school_job]),"")</f>
        <v/>
      </c>
      <c r="U225" s="38" t="str">
        <f>IF($C225&lt;&gt;"",_xlfn.XLOOKUP(C225,Table1[ID],Table1[con_father]),"")</f>
        <v/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/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/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/>
      <c r="D226" s="38" t="str">
        <f>IF(C226&lt;&gt;"",_xlfn.XLOOKUP(Class!C226,Table1[ID],Table1[fname]),"")</f>
        <v/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40" t="str" cm="1">
        <f t="array" ref="G226">IF(C226&lt;&gt;"",IF(F226*100/Table3[حساب الحضور من اخر عدد مرات]&gt;100,1,F226/Table3[حساب الحضور من اخر عدد مرات]),"")</f>
        <v/>
      </c>
      <c r="H226" s="38" t="str">
        <f>IF(C226&lt;&gt;"",_xlfn.XLOOKUP(C226,Table1[ID],Table1[tel2]),"")</f>
        <v/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/>
      </c>
      <c r="M226" s="38" t="str">
        <f>IF($C226&lt;&gt;"",_xlfn.XLOOKUP(C226,Table1[ID],Table1[address2]),"")</f>
        <v/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/>
      </c>
      <c r="P226" s="38" t="str">
        <f>IF($C226&lt;&gt;"",_xlfn.XLOOKUP(C226,Table1[ID],Table1[address5]),"")</f>
        <v/>
      </c>
      <c r="Q226" s="38" t="str">
        <f>IF($C226&lt;&gt;"",_xlfn.XLOOKUP(C226,Table1[ID],Table1[address7]),"")</f>
        <v/>
      </c>
      <c r="R226" s="38" t="str">
        <f>IF($C226&lt;&gt;"",_xlfn.XLOOKUP(C226,Table1[ID],Table1[address6]),"")</f>
        <v/>
      </c>
      <c r="S226" s="37" t="str">
        <f>IF($C226&lt;&gt;"",_xlfn.XLOOKUP(C226,Table1[ID],Table1[bdate]),"")</f>
        <v/>
      </c>
      <c r="T226" s="38" t="str">
        <f>IF($C226&lt;&gt;"",_xlfn.XLOOKUP(C226,Table1[ID],Table1[school_job]),"")</f>
        <v/>
      </c>
      <c r="U226" s="38" t="str">
        <f>IF($C226&lt;&gt;"",_xlfn.XLOOKUP(C226,Table1[ID],Table1[con_father]),"")</f>
        <v/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/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/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/>
      <c r="D227" s="38" t="str">
        <f>IF(C227&lt;&gt;"",_xlfn.XLOOKUP(Class!C227,Table1[ID],Table1[fname]),"")</f>
        <v/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40" t="str" cm="1">
        <f t="array" ref="G227">IF(C227&lt;&gt;"",IF(F227*100/Table3[حساب الحضور من اخر عدد مرات]&gt;100,1,F227/Table3[حساب الحضور من اخر عدد مرات]),"")</f>
        <v/>
      </c>
      <c r="H227" s="38" t="str">
        <f>IF(C227&lt;&gt;"",_xlfn.XLOOKUP(C227,Table1[ID],Table1[tel2]),"")</f>
        <v/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/>
      </c>
      <c r="M227" s="38" t="str">
        <f>IF($C227&lt;&gt;"",_xlfn.XLOOKUP(C227,Table1[ID],Table1[address2]),"")</f>
        <v/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/>
      </c>
      <c r="S227" s="37" t="str">
        <f>IF($C227&lt;&gt;"",_xlfn.XLOOKUP(C227,Table1[ID],Table1[bdate]),"")</f>
        <v/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/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/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38"/>
      <c r="D228" s="38" t="str">
        <f>IF(C228&lt;&gt;"",_xlfn.XLOOKUP(Class!C228,Table1[ID],Table1[fname]),"")</f>
        <v/>
      </c>
      <c r="E228" s="37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38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40" t="str" cm="1">
        <f t="array" ref="G228">IF(C228&lt;&gt;"",IF(F228*100/Table3[حساب الحضور من اخر عدد مرات]&gt;100,1,F228/Table3[حساب الحضور من اخر عدد مرات]),"")</f>
        <v/>
      </c>
      <c r="H228" s="38" t="str">
        <f>IF(C228&lt;&gt;"",_xlfn.XLOOKUP(C228,Table1[ID],Table1[tel2]),"")</f>
        <v/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/>
      </c>
      <c r="M228" s="38" t="str">
        <f>IF($C228&lt;&gt;"",_xlfn.XLOOKUP(C228,Table1[ID],Table1[address2]),"")</f>
        <v/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/>
      </c>
      <c r="P228" s="38" t="str">
        <f>IF($C228&lt;&gt;"",_xlfn.XLOOKUP(C228,Table1[ID],Table1[address5]),"")</f>
        <v/>
      </c>
      <c r="Q228" s="38" t="str">
        <f>IF($C228&lt;&gt;"",_xlfn.XLOOKUP(C228,Table1[ID],Table1[address7]),"")</f>
        <v/>
      </c>
      <c r="R228" s="38" t="str">
        <f>IF($C228&lt;&gt;"",_xlfn.XLOOKUP(C228,Table1[ID],Table1[address6]),"")</f>
        <v/>
      </c>
      <c r="S228" s="37" t="str">
        <f>IF($C228&lt;&gt;"",_xlfn.XLOOKUP(C228,Table1[ID],Table1[bdate]),"")</f>
        <v/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/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/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/>
      <c r="D229" s="38" t="str">
        <f>IF(C229&lt;&gt;"",_xlfn.XLOOKUP(Class!C229,Table1[ID],Table1[fname]),"")</f>
        <v/>
      </c>
      <c r="E229" s="3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38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40" t="str" cm="1">
        <f t="array" ref="G229">IF(C229&lt;&gt;"",IF(F229*100/Table3[حساب الحضور من اخر عدد مرات]&gt;100,1,F229/Table3[حساب الحضور من اخر عدد مرات]),"")</f>
        <v/>
      </c>
      <c r="H229" s="38" t="str">
        <f>IF(C229&lt;&gt;"",_xlfn.XLOOKUP(C229,Table1[ID],Table1[tel2]),"")</f>
        <v/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/>
      </c>
      <c r="M229" s="38" t="str">
        <f>IF($C229&lt;&gt;"",_xlfn.XLOOKUP(C229,Table1[ID],Table1[address2]),"")</f>
        <v/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/>
      </c>
      <c r="P229" s="38" t="str">
        <f>IF($C229&lt;&gt;"",_xlfn.XLOOKUP(C229,Table1[ID],Table1[address5]),"")</f>
        <v/>
      </c>
      <c r="Q229" s="38" t="str">
        <f>IF($C229&lt;&gt;"",_xlfn.XLOOKUP(C229,Table1[ID],Table1[address7]),"")</f>
        <v/>
      </c>
      <c r="R229" s="38" t="str">
        <f>IF($C229&lt;&gt;"",_xlfn.XLOOKUP(C229,Table1[ID],Table1[address6]),"")</f>
        <v/>
      </c>
      <c r="S229" s="37" t="str">
        <f>IF($C229&lt;&gt;"",_xlfn.XLOOKUP(C229,Table1[ID],Table1[bdate]),"")</f>
        <v/>
      </c>
      <c r="T229" s="38" t="str">
        <f>IF($C229&lt;&gt;"",_xlfn.XLOOKUP(C229,Table1[ID],Table1[school_job]),"")</f>
        <v/>
      </c>
      <c r="U229" s="38" t="str">
        <f>IF($C229&lt;&gt;"",_xlfn.XLOOKUP(C229,Table1[ID],Table1[con_father]),"")</f>
        <v/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/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/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/>
      <c r="D230" s="38" t="str">
        <f>IF(C230&lt;&gt;"",_xlfn.XLOOKUP(Class!C230,Table1[ID],Table1[fname]),"")</f>
        <v/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40" t="str" cm="1">
        <f t="array" ref="G230">IF(C230&lt;&gt;"",IF(F230*100/Table3[حساب الحضور من اخر عدد مرات]&gt;100,1,F230/Table3[حساب الحضور من اخر عدد مرات]),"")</f>
        <v/>
      </c>
      <c r="H230" s="38" t="str">
        <f>IF(C230&lt;&gt;"",_xlfn.XLOOKUP(C230,Table1[ID],Table1[tel2]),"")</f>
        <v/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/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/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/>
      </c>
      <c r="S230" s="37" t="str">
        <f>IF($C230&lt;&gt;"",_xlfn.XLOOKUP(C230,Table1[ID],Table1[bdate]),"")</f>
        <v/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/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/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/>
      <c r="D231" s="38" t="str">
        <f>IF(C231&lt;&gt;"",_xlfn.XLOOKUP(Class!C231,Table1[ID],Table1[fname]),"")</f>
        <v/>
      </c>
      <c r="E231" s="37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38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40" t="str" cm="1">
        <f t="array" ref="G231">IF(C231&lt;&gt;"",IF(F231*100/Table3[حساب الحضور من اخر عدد مرات]&gt;100,1,F231/Table3[حساب الحضور من اخر عدد مرات]),"")</f>
        <v/>
      </c>
      <c r="H231" s="38" t="str">
        <f>IF(C231&lt;&gt;"",_xlfn.XLOOKUP(C231,Table1[ID],Table1[tel2]),"")</f>
        <v/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/>
      </c>
      <c r="M231" s="38" t="str">
        <f>IF($C231&lt;&gt;"",_xlfn.XLOOKUP(C231,Table1[ID],Table1[address2]),"")</f>
        <v/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/>
      </c>
      <c r="P231" s="38" t="str">
        <f>IF($C231&lt;&gt;"",_xlfn.XLOOKUP(C231,Table1[ID],Table1[address5]),"")</f>
        <v/>
      </c>
      <c r="Q231" s="38" t="str">
        <f>IF($C231&lt;&gt;"",_xlfn.XLOOKUP(C231,Table1[ID],Table1[address7]),"")</f>
        <v/>
      </c>
      <c r="R231" s="38" t="str">
        <f>IF($C231&lt;&gt;"",_xlfn.XLOOKUP(C231,Table1[ID],Table1[address6]),"")</f>
        <v/>
      </c>
      <c r="S231" s="37" t="str">
        <f>IF($C231&lt;&gt;"",_xlfn.XLOOKUP(C231,Table1[ID],Table1[bdate]),"")</f>
        <v/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/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/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/>
      <c r="D232" s="38" t="str">
        <f>IF(C232&lt;&gt;"",_xlfn.XLOOKUP(Class!C232,Table1[ID],Table1[fname]),"")</f>
        <v/>
      </c>
      <c r="E232" s="3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38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40" t="str" cm="1">
        <f t="array" ref="G232">IF(C232&lt;&gt;"",IF(F232*100/Table3[حساب الحضور من اخر عدد مرات]&gt;100,1,F232/Table3[حساب الحضور من اخر عدد مرات]),"")</f>
        <v/>
      </c>
      <c r="H232" s="38" t="str">
        <f>IF(C232&lt;&gt;"",_xlfn.XLOOKUP(C232,Table1[ID],Table1[tel2]),"")</f>
        <v/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/>
      </c>
      <c r="M232" s="38" t="str">
        <f>IF($C232&lt;&gt;"",_xlfn.XLOOKUP(C232,Table1[ID],Table1[address2]),"")</f>
        <v/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/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/>
      </c>
      <c r="S232" s="37" t="str">
        <f>IF($C232&lt;&gt;"",_xlfn.XLOOKUP(C232,Table1[ID],Table1[bdate]),"")</f>
        <v/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/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/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/>
      <c r="D233" s="38" t="str">
        <f>IF(C233&lt;&gt;"",_xlfn.XLOOKUP(Class!C233,Table1[ID],Table1[fname]),"")</f>
        <v/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40" t="str" cm="1">
        <f t="array" ref="G233">IF(C233&lt;&gt;"",IF(F233*100/Table3[حساب الحضور من اخر عدد مرات]&gt;100,1,F233/Table3[حساب الحضور من اخر عدد مرات]),"")</f>
        <v/>
      </c>
      <c r="H233" s="38" t="str">
        <f>IF(C233&lt;&gt;"",_xlfn.XLOOKUP(C233,Table1[ID],Table1[tel2]),"")</f>
        <v/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/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/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/>
      </c>
      <c r="S233" s="37" t="str">
        <f>IF($C233&lt;&gt;"",_xlfn.XLOOKUP(C233,Table1[ID],Table1[bdate]),"")</f>
        <v/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/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/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/>
      <c r="D234" s="38" t="str">
        <f>IF(C234&lt;&gt;"",_xlfn.XLOOKUP(Class!C234,Table1[ID],Table1[fname]),"")</f>
        <v/>
      </c>
      <c r="E234" s="3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38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40" t="str" cm="1">
        <f t="array" ref="G234">IF(C234&lt;&gt;"",IF(F234*100/Table3[حساب الحضور من اخر عدد مرات]&gt;100,1,F234/Table3[حساب الحضور من اخر عدد مرات]),"")</f>
        <v/>
      </c>
      <c r="H234" s="38" t="str">
        <f>IF(C234&lt;&gt;"",_xlfn.XLOOKUP(C234,Table1[ID],Table1[tel2]),"")</f>
        <v/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/>
      </c>
      <c r="M234" s="38" t="str">
        <f>IF($C234&lt;&gt;"",_xlfn.XLOOKUP(C234,Table1[ID],Table1[address2]),"")</f>
        <v/>
      </c>
      <c r="N234" s="38" t="str">
        <f>IF($C234&lt;&gt;"",_xlfn.XLOOKUP(C234,Table1[ID],Table1[address3]),"")</f>
        <v/>
      </c>
      <c r="O234" s="38" t="str">
        <f>IF($C234&lt;&gt;"",_xlfn.XLOOKUP(C234,Table1[ID],Table1[address4]),"")</f>
        <v/>
      </c>
      <c r="P234" s="38" t="str">
        <f>IF($C234&lt;&gt;"",_xlfn.XLOOKUP(C234,Table1[ID],Table1[address5]),"")</f>
        <v/>
      </c>
      <c r="Q234" s="38" t="str">
        <f>IF($C234&lt;&gt;"",_xlfn.XLOOKUP(C234,Table1[ID],Table1[address7]),"")</f>
        <v/>
      </c>
      <c r="R234" s="38" t="str">
        <f>IF($C234&lt;&gt;"",_xlfn.XLOOKUP(C234,Table1[ID],Table1[address6]),"")</f>
        <v/>
      </c>
      <c r="S234" s="37" t="str">
        <f>IF($C234&lt;&gt;"",_xlfn.XLOOKUP(C234,Table1[ID],Table1[bdate]),"")</f>
        <v/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/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/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/>
      <c r="D235" s="38" t="str">
        <f>IF(C235&lt;&gt;"",_xlfn.XLOOKUP(Class!C235,Table1[ID],Table1[fname]),"")</f>
        <v/>
      </c>
      <c r="E235" s="3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38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40" t="str" cm="1">
        <f t="array" ref="G235">IF(C235&lt;&gt;"",IF(F235*100/Table3[حساب الحضور من اخر عدد مرات]&gt;100,1,F235/Table3[حساب الحضور من اخر عدد مرات]),"")</f>
        <v/>
      </c>
      <c r="H235" s="38" t="str">
        <f>IF(C235&lt;&gt;"",_xlfn.XLOOKUP(C235,Table1[ID],Table1[tel2]),"")</f>
        <v/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/>
      </c>
      <c r="M235" s="38" t="str">
        <f>IF($C235&lt;&gt;"",_xlfn.XLOOKUP(C235,Table1[ID],Table1[address2]),"")</f>
        <v/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/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/>
      </c>
      <c r="S235" s="37" t="str">
        <f>IF($C235&lt;&gt;"",_xlfn.XLOOKUP(C235,Table1[ID],Table1[bdate]),"")</f>
        <v/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/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/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/>
      <c r="D236" s="38" t="str">
        <f>IF(C236&lt;&gt;"",_xlfn.XLOOKUP(Class!C236,Table1[ID],Table1[fname]),"")</f>
        <v/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40" t="str" cm="1">
        <f t="array" ref="G236">IF(C236&lt;&gt;"",IF(F236*100/Table3[حساب الحضور من اخر عدد مرات]&gt;100,1,F236/Table3[حساب الحضور من اخر عدد مرات]),"")</f>
        <v/>
      </c>
      <c r="H236" s="38" t="str">
        <f>IF(C236&lt;&gt;"",_xlfn.XLOOKUP(C236,Table1[ID],Table1[tel2]),"")</f>
        <v/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/>
      </c>
      <c r="M236" s="38" t="str">
        <f>IF($C236&lt;&gt;"",_xlfn.XLOOKUP(C236,Table1[ID],Table1[address2]),"")</f>
        <v/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/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/>
      </c>
      <c r="S236" s="37" t="str">
        <f>IF($C236&lt;&gt;"",_xlfn.XLOOKUP(C236,Table1[ID],Table1[bdate]),"")</f>
        <v/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/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/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/>
      <c r="D237" s="38" t="str">
        <f>IF(C237&lt;&gt;"",_xlfn.XLOOKUP(Class!C237,Table1[ID],Table1[fname]),"")</f>
        <v/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40" t="str" cm="1">
        <f t="array" ref="G237">IF(C237&lt;&gt;"",IF(F237*100/Table3[حساب الحضور من اخر عدد مرات]&gt;100,1,F237/Table3[حساب الحضور من اخر عدد مرات]),"")</f>
        <v/>
      </c>
      <c r="H237" s="38" t="str">
        <f>IF(C237&lt;&gt;"",_xlfn.XLOOKUP(C237,Table1[ID],Table1[tel2]),"")</f>
        <v/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/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/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/>
      </c>
      <c r="S237" s="37" t="str">
        <f>IF($C237&lt;&gt;"",_xlfn.XLOOKUP(C237,Table1[ID],Table1[bdate]),"")</f>
        <v/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/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/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/>
      <c r="D238" s="38" t="str">
        <f>IF(C238&lt;&gt;"",_xlfn.XLOOKUP(Class!C238,Table1[ID],Table1[fname]),"")</f>
        <v/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40" t="str" cm="1">
        <f t="array" ref="G238">IF(C238&lt;&gt;"",IF(F238*100/Table3[حساب الحضور من اخر عدد مرات]&gt;100,1,F238/Table3[حساب الحضور من اخر عدد مرات]),"")</f>
        <v/>
      </c>
      <c r="H238" s="38" t="str">
        <f>IF(C238&lt;&gt;"",_xlfn.XLOOKUP(C238,Table1[ID],Table1[tel2]),"")</f>
        <v/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/>
      </c>
      <c r="M238" s="38" t="str">
        <f>IF($C238&lt;&gt;"",_xlfn.XLOOKUP(C238,Table1[ID],Table1[address2]),"")</f>
        <v/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/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/>
      </c>
      <c r="S238" s="37" t="str">
        <f>IF($C238&lt;&gt;"",_xlfn.XLOOKUP(C238,Table1[ID],Table1[bdate]),"")</f>
        <v/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/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/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/>
      <c r="D239" s="38" t="str">
        <f>IF(C239&lt;&gt;"",_xlfn.XLOOKUP(Class!C239,Table1[ID],Table1[fname]),"")</f>
        <v/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40" t="str" cm="1">
        <f t="array" ref="G239">IF(C239&lt;&gt;"",IF(F239*100/Table3[حساب الحضور من اخر عدد مرات]&gt;100,1,F239/Table3[حساب الحضور من اخر عدد مرات]),"")</f>
        <v/>
      </c>
      <c r="H239" s="38" t="str">
        <f>IF(C239&lt;&gt;"",_xlfn.XLOOKUP(C239,Table1[ID],Table1[tel2]),"")</f>
        <v/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/>
      </c>
      <c r="M239" s="38" t="str">
        <f>IF($C239&lt;&gt;"",_xlfn.XLOOKUP(C239,Table1[ID],Table1[address2]),"")</f>
        <v/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/>
      </c>
      <c r="S239" s="37" t="str">
        <f>IF($C239&lt;&gt;"",_xlfn.XLOOKUP(C239,Table1[ID],Table1[bdate]),"")</f>
        <v/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/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/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/>
      <c r="D240" s="38" t="str">
        <f>IF(C240&lt;&gt;"",_xlfn.XLOOKUP(Class!C240,Table1[ID],Table1[fname]),"")</f>
        <v/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40" t="str" cm="1">
        <f t="array" ref="G240">IF(C240&lt;&gt;"",IF(F240*100/Table3[حساب الحضور من اخر عدد مرات]&gt;100,1,F240/Table3[حساب الحضور من اخر عدد مرات]),"")</f>
        <v/>
      </c>
      <c r="H240" s="38" t="str">
        <f>IF(C240&lt;&gt;"",_xlfn.XLOOKUP(C240,Table1[ID],Table1[tel2]),"")</f>
        <v/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/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/>
      </c>
      <c r="P240" s="38" t="str">
        <f>IF($C240&lt;&gt;"",_xlfn.XLOOKUP(C240,Table1[ID],Table1[address5]),"")</f>
        <v/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/>
      </c>
      <c r="S240" s="37" t="str">
        <f>IF($C240&lt;&gt;"",_xlfn.XLOOKUP(C240,Table1[ID],Table1[bdate]),"")</f>
        <v/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/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/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/>
      <c r="D241" s="38" t="str">
        <f>IF(C241&lt;&gt;"",_xlfn.XLOOKUP(Class!C241,Table1[ID],Table1[fname]),"")</f>
        <v/>
      </c>
      <c r="E241" s="3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38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40" t="str" cm="1">
        <f t="array" ref="G241">IF(C241&lt;&gt;"",IF(F241*100/Table3[حساب الحضور من اخر عدد مرات]&gt;100,1,F241/Table3[حساب الحضور من اخر عدد مرات]),"")</f>
        <v/>
      </c>
      <c r="H241" s="38" t="str">
        <f>IF(C241&lt;&gt;"",_xlfn.XLOOKUP(C241,Table1[ID],Table1[tel2]),"")</f>
        <v/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/>
      </c>
      <c r="M241" s="38" t="str">
        <f>IF($C241&lt;&gt;"",_xlfn.XLOOKUP(C241,Table1[ID],Table1[address2]),"")</f>
        <v/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/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/>
      </c>
      <c r="S241" s="37" t="str">
        <f>IF($C241&lt;&gt;"",_xlfn.XLOOKUP(C241,Table1[ID],Table1[bdate]),"")</f>
        <v/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/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/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/>
      <c r="D242" s="38" t="str">
        <f>IF(C242&lt;&gt;"",_xlfn.XLOOKUP(Class!C242,Table1[ID],Table1[fname]),"")</f>
        <v/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40" t="str" cm="1">
        <f t="array" ref="G242">IF(C242&lt;&gt;"",IF(F242*100/Table3[حساب الحضور من اخر عدد مرات]&gt;100,1,F242/Table3[حساب الحضور من اخر عدد مرات]),"")</f>
        <v/>
      </c>
      <c r="H242" s="38" t="str">
        <f>IF(C242&lt;&gt;"",_xlfn.XLOOKUP(C242,Table1[ID],Table1[tel2]),"")</f>
        <v/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/>
      </c>
      <c r="M242" s="38" t="str">
        <f>IF($C242&lt;&gt;"",_xlfn.XLOOKUP(C242,Table1[ID],Table1[address2]),"")</f>
        <v/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/>
      </c>
      <c r="S242" s="37" t="str">
        <f>IF($C242&lt;&gt;"",_xlfn.XLOOKUP(C242,Table1[ID],Table1[bdate]),"")</f>
        <v/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/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/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/>
      <c r="D243" s="38" t="str">
        <f>IF(C243&lt;&gt;"",_xlfn.XLOOKUP(Class!C243,Table1[ID],Table1[fname]),"")</f>
        <v/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40" t="str" cm="1">
        <f t="array" ref="G243">IF(C243&lt;&gt;"",IF(F243*100/Table3[حساب الحضور من اخر عدد مرات]&gt;100,1,F243/Table3[حساب الحضور من اخر عدد مرات]),"")</f>
        <v/>
      </c>
      <c r="H243" s="38" t="str">
        <f>IF(C243&lt;&gt;"",_xlfn.XLOOKUP(C243,Table1[ID],Table1[tel2]),"")</f>
        <v/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/>
      </c>
      <c r="M243" s="38" t="str">
        <f>IF($C243&lt;&gt;"",_xlfn.XLOOKUP(C243,Table1[ID],Table1[address2]),"")</f>
        <v/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/>
      </c>
      <c r="R243" s="38" t="str">
        <f>IF($C243&lt;&gt;"",_xlfn.XLOOKUP(C243,Table1[ID],Table1[address6]),"")</f>
        <v/>
      </c>
      <c r="S243" s="37" t="str">
        <f>IF($C243&lt;&gt;"",_xlfn.XLOOKUP(C243,Table1[ID],Table1[bdate]),"")</f>
        <v/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/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/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38"/>
      <c r="D244" s="38" t="str">
        <f>IF(C244&lt;&gt;"",_xlfn.XLOOKUP(Class!C244,Table1[ID],Table1[fname]),"")</f>
        <v/>
      </c>
      <c r="E244" s="37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38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40" t="str" cm="1">
        <f t="array" ref="G244">IF(C244&lt;&gt;"",IF(F244*100/Table3[حساب الحضور من اخر عدد مرات]&gt;100,1,F244/Table3[حساب الحضور من اخر عدد مرات]),"")</f>
        <v/>
      </c>
      <c r="H244" s="38" t="str">
        <f>IF(C244&lt;&gt;"",_xlfn.XLOOKUP(C244,Table1[ID],Table1[tel2]),"")</f>
        <v/>
      </c>
      <c r="I244" s="38" t="str">
        <f>IF(C244&lt;&gt;"",_xlfn.XLOOKUP(C244,Table1[ID],Table1[tel4]),"")</f>
        <v/>
      </c>
      <c r="J244" s="38" t="str">
        <f>IF(C244&lt;&gt;"",_xlfn.XLOOKUP(C244,Table1[ID],Table1[tel3]),"")</f>
        <v/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/>
      </c>
      <c r="M244" s="38" t="str">
        <f>IF($C244&lt;&gt;"",_xlfn.XLOOKUP(C244,Table1[ID],Table1[address2]),"")</f>
        <v/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/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/>
      </c>
      <c r="S244" s="37" t="str">
        <f>IF($C244&lt;&gt;"",_xlfn.XLOOKUP(C244,Table1[ID],Table1[bdate]),"")</f>
        <v/>
      </c>
      <c r="T244" s="38" t="str">
        <f>IF($C244&lt;&gt;"",_xlfn.XLOOKUP(C244,Table1[ID],Table1[school_job]),"")</f>
        <v/>
      </c>
      <c r="U244" s="38" t="str">
        <f>IF($C244&lt;&gt;"",_xlfn.XLOOKUP(C244,Table1[ID],Table1[con_father]),"")</f>
        <v/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/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/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38"/>
      <c r="D245" s="38" t="str">
        <f>IF(C245&lt;&gt;"",_xlfn.XLOOKUP(Class!C245,Table1[ID],Table1[fname]),"")</f>
        <v/>
      </c>
      <c r="E245" s="3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38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40" t="str" cm="1">
        <f t="array" ref="G245">IF(C245&lt;&gt;"",IF(F245*100/Table3[حساب الحضور من اخر عدد مرات]&gt;100,1,F245/Table3[حساب الحضور من اخر عدد مرات]),"")</f>
        <v/>
      </c>
      <c r="H245" s="38" t="str">
        <f>IF(C245&lt;&gt;"",_xlfn.XLOOKUP(C245,Table1[ID],Table1[tel2]),"")</f>
        <v/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/>
      </c>
      <c r="M245" s="38" t="str">
        <f>IF($C245&lt;&gt;"",_xlfn.XLOOKUP(C245,Table1[ID],Table1[address2]),"")</f>
        <v/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/>
      </c>
      <c r="P245" s="38" t="str">
        <f>IF($C245&lt;&gt;"",_xlfn.XLOOKUP(C245,Table1[ID],Table1[address5]),"")</f>
        <v/>
      </c>
      <c r="Q245" s="38" t="str">
        <f>IF($C245&lt;&gt;"",_xlfn.XLOOKUP(C245,Table1[ID],Table1[address7]),"")</f>
        <v/>
      </c>
      <c r="R245" s="38" t="str">
        <f>IF($C245&lt;&gt;"",_xlfn.XLOOKUP(C245,Table1[ID],Table1[address6]),"")</f>
        <v/>
      </c>
      <c r="S245" s="37" t="str">
        <f>IF($C245&lt;&gt;"",_xlfn.XLOOKUP(C245,Table1[ID],Table1[bdate]),"")</f>
        <v/>
      </c>
      <c r="T245" s="38" t="str">
        <f>IF($C245&lt;&gt;"",_xlfn.XLOOKUP(C245,Table1[ID],Table1[school_job]),"")</f>
        <v/>
      </c>
      <c r="U245" s="38" t="str">
        <f>IF($C245&lt;&gt;"",_xlfn.XLOOKUP(C245,Table1[ID],Table1[con_father]),"")</f>
        <v/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/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/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/>
      <c r="D246" s="38" t="str">
        <f>IF(C246&lt;&gt;"",_xlfn.XLOOKUP(Class!C246,Table1[ID],Table1[fname]),"")</f>
        <v/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40" t="str" cm="1">
        <f t="array" ref="G246">IF(C246&lt;&gt;"",IF(F246*100/Table3[حساب الحضور من اخر عدد مرات]&gt;100,1,F246/Table3[حساب الحضور من اخر عدد مرات]),"")</f>
        <v/>
      </c>
      <c r="H246" s="38" t="str">
        <f>IF(C246&lt;&gt;"",_xlfn.XLOOKUP(C246,Table1[ID],Table1[tel2]),"")</f>
        <v/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/>
      </c>
      <c r="M246" s="38" t="str">
        <f>IF($C246&lt;&gt;"",_xlfn.XLOOKUP(C246,Table1[ID],Table1[address2]),"")</f>
        <v/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/>
      </c>
      <c r="R246" s="38" t="str">
        <f>IF($C246&lt;&gt;"",_xlfn.XLOOKUP(C246,Table1[ID],Table1[address6]),"")</f>
        <v/>
      </c>
      <c r="S246" s="37" t="str">
        <f>IF($C246&lt;&gt;"",_xlfn.XLOOKUP(C246,Table1[ID],Table1[bdate]),"")</f>
        <v/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/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/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/>
      <c r="D247" s="38" t="str">
        <f>IF(C247&lt;&gt;"",_xlfn.XLOOKUP(Class!C247,Table1[ID],Table1[fname]),"")</f>
        <v/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40" t="str" cm="1">
        <f t="array" ref="G247">IF(C247&lt;&gt;"",IF(F247*100/Table3[حساب الحضور من اخر عدد مرات]&gt;100,1,F247/Table3[حساب الحضور من اخر عدد مرات]),"")</f>
        <v/>
      </c>
      <c r="H247" s="38" t="str">
        <f>IF(C247&lt;&gt;"",_xlfn.XLOOKUP(C247,Table1[ID],Table1[tel2]),"")</f>
        <v/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/>
      </c>
      <c r="M247" s="38" t="str">
        <f>IF($C247&lt;&gt;"",_xlfn.XLOOKUP(C247,Table1[ID],Table1[address2]),"")</f>
        <v/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/>
      </c>
      <c r="S247" s="37" t="str">
        <f>IF($C247&lt;&gt;"",_xlfn.XLOOKUP(C247,Table1[ID],Table1[bdate]),"")</f>
        <v/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/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/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38"/>
      <c r="D248" s="38" t="str">
        <f>IF(C248&lt;&gt;"",_xlfn.XLOOKUP(Class!C248,Table1[ID],Table1[fname]),"")</f>
        <v/>
      </c>
      <c r="E248" s="37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38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40" t="str" cm="1">
        <f t="array" ref="G248">IF(C248&lt;&gt;"",IF(F248*100/Table3[حساب الحضور من اخر عدد مرات]&gt;100,1,F248/Table3[حساب الحضور من اخر عدد مرات]),"")</f>
        <v/>
      </c>
      <c r="H248" s="38" t="str">
        <f>IF(C248&lt;&gt;"",_xlfn.XLOOKUP(C248,Table1[ID],Table1[tel2]),"")</f>
        <v/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/>
      </c>
      <c r="M248" s="38" t="str">
        <f>IF($C248&lt;&gt;"",_xlfn.XLOOKUP(C248,Table1[ID],Table1[address2]),"")</f>
        <v/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/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/>
      </c>
      <c r="S248" s="37" t="str">
        <f>IF($C248&lt;&gt;"",_xlfn.XLOOKUP(C248,Table1[ID],Table1[bdate]),"")</f>
        <v/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/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/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/>
      <c r="D249" s="38" t="str">
        <f>IF(C249&lt;&gt;"",_xlfn.XLOOKUP(Class!C249,Table1[ID],Table1[fname]),"")</f>
        <v/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40" t="str" cm="1">
        <f t="array" ref="G249">IF(C249&lt;&gt;"",IF(F249*100/Table3[حساب الحضور من اخر عدد مرات]&gt;100,1,F249/Table3[حساب الحضور من اخر عدد مرات]),"")</f>
        <v/>
      </c>
      <c r="H249" s="38" t="str">
        <f>IF(C249&lt;&gt;"",_xlfn.XLOOKUP(C249,Table1[ID],Table1[tel2]),"")</f>
        <v/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/>
      </c>
      <c r="M249" s="38" t="str">
        <f>IF($C249&lt;&gt;"",_xlfn.XLOOKUP(C249,Table1[ID],Table1[address2]),"")</f>
        <v/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/>
      </c>
      <c r="P249" s="38" t="str">
        <f>IF($C249&lt;&gt;"",_xlfn.XLOOKUP(C249,Table1[ID],Table1[address5]),"")</f>
        <v/>
      </c>
      <c r="Q249" s="38" t="str">
        <f>IF($C249&lt;&gt;"",_xlfn.XLOOKUP(C249,Table1[ID],Table1[address7]),"")</f>
        <v/>
      </c>
      <c r="R249" s="38" t="str">
        <f>IF($C249&lt;&gt;"",_xlfn.XLOOKUP(C249,Table1[ID],Table1[address6]),"")</f>
        <v/>
      </c>
      <c r="S249" s="37" t="str">
        <f>IF($C249&lt;&gt;"",_xlfn.XLOOKUP(C249,Table1[ID],Table1[bdate]),"")</f>
        <v/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/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/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/>
      <c r="D250" s="38" t="str">
        <f>IF(C250&lt;&gt;"",_xlfn.XLOOKUP(Class!C250,Table1[ID],Table1[fname]),"")</f>
        <v/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40" t="str" cm="1">
        <f t="array" ref="G250">IF(C250&lt;&gt;"",IF(F250*100/Table3[حساب الحضور من اخر عدد مرات]&gt;100,1,F250/Table3[حساب الحضور من اخر عدد مرات]),"")</f>
        <v/>
      </c>
      <c r="H250" s="38" t="str">
        <f>IF(C250&lt;&gt;"",_xlfn.XLOOKUP(C250,Table1[ID],Table1[tel2]),"")</f>
        <v/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/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/>
      </c>
      <c r="S250" s="37" t="str">
        <f>IF($C250&lt;&gt;"",_xlfn.XLOOKUP(C250,Table1[ID],Table1[bdate]),"")</f>
        <v/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/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/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38"/>
      <c r="D251" s="38" t="str">
        <f>IF(C251&lt;&gt;"",_xlfn.XLOOKUP(Class!C251,Table1[ID],Table1[fname]),"")</f>
        <v/>
      </c>
      <c r="E251" s="3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38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40" t="str" cm="1">
        <f t="array" ref="G251">IF(C251&lt;&gt;"",IF(F251*100/Table3[حساب الحضور من اخر عدد مرات]&gt;100,1,F251/Table3[حساب الحضور من اخر عدد مرات]),"")</f>
        <v/>
      </c>
      <c r="H251" s="38" t="str">
        <f>IF(C251&lt;&gt;"",_xlfn.XLOOKUP(C251,Table1[ID],Table1[tel2]),"")</f>
        <v/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/>
      </c>
      <c r="M251" s="38" t="str">
        <f>IF($C251&lt;&gt;"",_xlfn.XLOOKUP(C251,Table1[ID],Table1[address2]),"")</f>
        <v/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/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/>
      </c>
      <c r="S251" s="37" t="str">
        <f>IF($C251&lt;&gt;"",_xlfn.XLOOKUP(C251,Table1[ID],Table1[bdate]),"")</f>
        <v/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/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/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/>
      <c r="D252" s="38" t="str">
        <f>IF(C252&lt;&gt;"",_xlfn.XLOOKUP(Class!C252,Table1[ID],Table1[fname]),"")</f>
        <v/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40" t="str" cm="1">
        <f t="array" ref="G252">IF(C252&lt;&gt;"",IF(F252*100/Table3[حساب الحضور من اخر عدد مرات]&gt;100,1,F252/Table3[حساب الحضور من اخر عدد مرات]),"")</f>
        <v/>
      </c>
      <c r="H252" s="38" t="str">
        <f>IF(C252&lt;&gt;"",_xlfn.XLOOKUP(C252,Table1[ID],Table1[tel2]),"")</f>
        <v/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/>
      </c>
      <c r="M252" s="38" t="str">
        <f>IF($C252&lt;&gt;"",_xlfn.XLOOKUP(C252,Table1[ID],Table1[address2]),"")</f>
        <v/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/>
      </c>
      <c r="P252" s="38" t="str">
        <f>IF($C252&lt;&gt;"",_xlfn.XLOOKUP(C252,Table1[ID],Table1[address5]),"")</f>
        <v/>
      </c>
      <c r="Q252" s="38" t="str">
        <f>IF($C252&lt;&gt;"",_xlfn.XLOOKUP(C252,Table1[ID],Table1[address7]),"")</f>
        <v/>
      </c>
      <c r="R252" s="38" t="str">
        <f>IF($C252&lt;&gt;"",_xlfn.XLOOKUP(C252,Table1[ID],Table1[address6]),"")</f>
        <v/>
      </c>
      <c r="S252" s="37" t="str">
        <f>IF($C252&lt;&gt;"",_xlfn.XLOOKUP(C252,Table1[ID],Table1[bdate]),"")</f>
        <v/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/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/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/>
      <c r="D253" s="38" t="str">
        <f>IF(C253&lt;&gt;"",_xlfn.XLOOKUP(Class!C253,Table1[ID],Table1[fname]),"")</f>
        <v/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40" t="str" cm="1">
        <f t="array" ref="G253">IF(C253&lt;&gt;"",IF(F253*100/Table3[حساب الحضور من اخر عدد مرات]&gt;100,1,F253/Table3[حساب الحضور من اخر عدد مرات]),"")</f>
        <v/>
      </c>
      <c r="H253" s="38" t="str">
        <f>IF(C253&lt;&gt;"",_xlfn.XLOOKUP(C253,Table1[ID],Table1[tel2]),"")</f>
        <v/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/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/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/>
      </c>
      <c r="S253" s="37" t="str">
        <f>IF($C253&lt;&gt;"",_xlfn.XLOOKUP(C253,Table1[ID],Table1[bdate]),"")</f>
        <v/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/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/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38"/>
      <c r="D254" s="38" t="str">
        <f>IF(C254&lt;&gt;"",_xlfn.XLOOKUP(Class!C254,Table1[ID],Table1[fname]),"")</f>
        <v/>
      </c>
      <c r="E254" s="37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38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40" t="str" cm="1">
        <f t="array" ref="G254">IF(C254&lt;&gt;"",IF(F254*100/Table3[حساب الحضور من اخر عدد مرات]&gt;100,1,F254/Table3[حساب الحضور من اخر عدد مرات]),"")</f>
        <v/>
      </c>
      <c r="H254" s="38" t="str">
        <f>IF(C254&lt;&gt;"",_xlfn.XLOOKUP(C254,Table1[ID],Table1[tel2]),"")</f>
        <v/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/>
      </c>
      <c r="M254" s="38" t="str">
        <f>IF($C254&lt;&gt;"",_xlfn.XLOOKUP(C254,Table1[ID],Table1[address2]),"")</f>
        <v/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/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/>
      </c>
      <c r="S254" s="37" t="str">
        <f>IF($C254&lt;&gt;"",_xlfn.XLOOKUP(C254,Table1[ID],Table1[bdate]),"")</f>
        <v/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/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/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38"/>
      <c r="D255" s="38" t="str">
        <f>IF(C255&lt;&gt;"",_xlfn.XLOOKUP(Class!C255,Table1[ID],Table1[fname]),"")</f>
        <v/>
      </c>
      <c r="E255" s="37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38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40" t="str" cm="1">
        <f t="array" ref="G255">IF(C255&lt;&gt;"",IF(F255*100/Table3[حساب الحضور من اخر عدد مرات]&gt;100,1,F255/Table3[حساب الحضور من اخر عدد مرات]),"")</f>
        <v/>
      </c>
      <c r="H255" s="38" t="str">
        <f>IF(C255&lt;&gt;"",_xlfn.XLOOKUP(C255,Table1[ID],Table1[tel2]),"")</f>
        <v/>
      </c>
      <c r="I255" s="38" t="str">
        <f>IF(C255&lt;&gt;"",_xlfn.XLOOKUP(C255,Table1[ID],Table1[tel4]),"")</f>
        <v/>
      </c>
      <c r="J255" s="38" t="str">
        <f>IF(C255&lt;&gt;"",_xlfn.XLOOKUP(C255,Table1[ID],Table1[tel3]),"")</f>
        <v/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/>
      </c>
      <c r="M255" s="38" t="str">
        <f>IF($C255&lt;&gt;"",_xlfn.XLOOKUP(C255,Table1[ID],Table1[address2]),"")</f>
        <v/>
      </c>
      <c r="N255" s="38" t="str">
        <f>IF($C255&lt;&gt;"",_xlfn.XLOOKUP(C255,Table1[ID],Table1[address3]),"")</f>
        <v/>
      </c>
      <c r="O255" s="38" t="str">
        <f>IF($C255&lt;&gt;"",_xlfn.XLOOKUP(C255,Table1[ID],Table1[address4]),"")</f>
        <v/>
      </c>
      <c r="P255" s="38" t="str">
        <f>IF($C255&lt;&gt;"",_xlfn.XLOOKUP(C255,Table1[ID],Table1[address5]),"")</f>
        <v/>
      </c>
      <c r="Q255" s="38" t="str">
        <f>IF($C255&lt;&gt;"",_xlfn.XLOOKUP(C255,Table1[ID],Table1[address7]),"")</f>
        <v/>
      </c>
      <c r="R255" s="38" t="str">
        <f>IF($C255&lt;&gt;"",_xlfn.XLOOKUP(C255,Table1[ID],Table1[address6]),"")</f>
        <v/>
      </c>
      <c r="S255" s="37" t="str">
        <f>IF($C255&lt;&gt;"",_xlfn.XLOOKUP(C255,Table1[ID],Table1[bdate]),"")</f>
        <v/>
      </c>
      <c r="T255" s="38" t="str">
        <f>IF($C255&lt;&gt;"",_xlfn.XLOOKUP(C255,Table1[ID],Table1[school_job]),"")</f>
        <v/>
      </c>
      <c r="U255" s="38" t="str">
        <f>IF($C255&lt;&gt;"",_xlfn.XLOOKUP(C255,Table1[ID],Table1[con_father]),"")</f>
        <v/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/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/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38"/>
      <c r="D256" s="38" t="str">
        <f>IF(C256&lt;&gt;"",_xlfn.XLOOKUP(Class!C256,Table1[ID],Table1[fname]),"")</f>
        <v/>
      </c>
      <c r="E256" s="37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38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40" t="str" cm="1">
        <f t="array" ref="G256">IF(C256&lt;&gt;"",IF(F256*100/Table3[حساب الحضور من اخر عدد مرات]&gt;100,1,F256/Table3[حساب الحضور من اخر عدد مرات]),"")</f>
        <v/>
      </c>
      <c r="H256" s="38" t="str">
        <f>IF(C256&lt;&gt;"",_xlfn.XLOOKUP(C256,Table1[ID],Table1[tel2]),"")</f>
        <v/>
      </c>
      <c r="I256" s="38" t="str">
        <f>IF(C256&lt;&gt;"",_xlfn.XLOOKUP(C256,Table1[ID],Table1[tel4]),"")</f>
        <v/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/>
      </c>
      <c r="M256" s="38" t="str">
        <f>IF($C256&lt;&gt;"",_xlfn.XLOOKUP(C256,Table1[ID],Table1[address2]),"")</f>
        <v/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/>
      </c>
      <c r="P256" s="38" t="str">
        <f>IF($C256&lt;&gt;"",_xlfn.XLOOKUP(C256,Table1[ID],Table1[address5]),"")</f>
        <v/>
      </c>
      <c r="Q256" s="38" t="str">
        <f>IF($C256&lt;&gt;"",_xlfn.XLOOKUP(C256,Table1[ID],Table1[address7]),"")</f>
        <v/>
      </c>
      <c r="R256" s="38" t="str">
        <f>IF($C256&lt;&gt;"",_xlfn.XLOOKUP(C256,Table1[ID],Table1[address6]),"")</f>
        <v/>
      </c>
      <c r="S256" s="37" t="str">
        <f>IF($C256&lt;&gt;"",_xlfn.XLOOKUP(C256,Table1[ID],Table1[bdate]),"")</f>
        <v/>
      </c>
      <c r="T256" s="38" t="str">
        <f>IF($C256&lt;&gt;"",_xlfn.XLOOKUP(C256,Table1[ID],Table1[school_job]),"")</f>
        <v/>
      </c>
      <c r="U256" s="38" t="str">
        <f>IF($C256&lt;&gt;"",_xlfn.XLOOKUP(C256,Table1[ID],Table1[con_father]),"")</f>
        <v/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/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/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/>
      <c r="D257" s="38" t="str">
        <f>IF(C257&lt;&gt;"",_xlfn.XLOOKUP(Class!C257,Table1[ID],Table1[fname]),"")</f>
        <v/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40" t="str" cm="1">
        <f t="array" ref="G257">IF(C257&lt;&gt;"",IF(F257*100/Table3[حساب الحضور من اخر عدد مرات]&gt;100,1,F257/Table3[حساب الحضور من اخر عدد مرات]),"")</f>
        <v/>
      </c>
      <c r="H257" s="38" t="str">
        <f>IF(C257&lt;&gt;"",_xlfn.XLOOKUP(C257,Table1[ID],Table1[tel2]),"")</f>
        <v/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/>
      </c>
      <c r="M257" s="38" t="str">
        <f>IF($C257&lt;&gt;"",_xlfn.XLOOKUP(C257,Table1[ID],Table1[address2]),"")</f>
        <v/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/>
      </c>
      <c r="P257" s="38" t="str">
        <f>IF($C257&lt;&gt;"",_xlfn.XLOOKUP(C257,Table1[ID],Table1[address5]),"")</f>
        <v/>
      </c>
      <c r="Q257" s="38" t="str">
        <f>IF($C257&lt;&gt;"",_xlfn.XLOOKUP(C257,Table1[ID],Table1[address7]),"")</f>
        <v/>
      </c>
      <c r="R257" s="38" t="str">
        <f>IF($C257&lt;&gt;"",_xlfn.XLOOKUP(C257,Table1[ID],Table1[address6]),"")</f>
        <v/>
      </c>
      <c r="S257" s="37" t="str">
        <f>IF($C257&lt;&gt;"",_xlfn.XLOOKUP(C257,Table1[ID],Table1[bdate]),"")</f>
        <v/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/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/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38"/>
      <c r="D258" s="38" t="str">
        <f>IF(C258&lt;&gt;"",_xlfn.XLOOKUP(Class!C258,Table1[ID],Table1[fname]),"")</f>
        <v/>
      </c>
      <c r="E258" s="3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38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40" t="str" cm="1">
        <f t="array" ref="G258">IF(C258&lt;&gt;"",IF(F258*100/Table3[حساب الحضور من اخر عدد مرات]&gt;100,1,F258/Table3[حساب الحضور من اخر عدد مرات]),"")</f>
        <v/>
      </c>
      <c r="H258" s="38" t="str">
        <f>IF(C258&lt;&gt;"",_xlfn.XLOOKUP(C258,Table1[ID],Table1[tel2]),"")</f>
        <v/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/>
      </c>
      <c r="M258" s="38" t="str">
        <f>IF($C258&lt;&gt;"",_xlfn.XLOOKUP(C258,Table1[ID],Table1[address2]),"")</f>
        <v/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/>
      </c>
      <c r="P258" s="38" t="str">
        <f>IF($C258&lt;&gt;"",_xlfn.XLOOKUP(C258,Table1[ID],Table1[address5]),"")</f>
        <v/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/>
      </c>
      <c r="S258" s="37" t="str">
        <f>IF($C258&lt;&gt;"",_xlfn.XLOOKUP(C258,Table1[ID],Table1[bdate]),"")</f>
        <v/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/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/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/>
      <c r="D259" s="38" t="str">
        <f>IF(C259&lt;&gt;"",_xlfn.XLOOKUP(Class!C259,Table1[ID],Table1[fname]),"")</f>
        <v/>
      </c>
      <c r="E259" s="3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38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40" t="str" cm="1">
        <f t="array" ref="G259">IF(C259&lt;&gt;"",IF(F259*100/Table3[حساب الحضور من اخر عدد مرات]&gt;100,1,F259/Table3[حساب الحضور من اخر عدد مرات]),"")</f>
        <v/>
      </c>
      <c r="H259" s="38" t="str">
        <f>IF(C259&lt;&gt;"",_xlfn.XLOOKUP(C259,Table1[ID],Table1[tel2]),"")</f>
        <v/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/>
      </c>
      <c r="M259" s="38" t="str">
        <f>IF($C259&lt;&gt;"",_xlfn.XLOOKUP(C259,Table1[ID],Table1[address2]),"")</f>
        <v/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/>
      </c>
      <c r="P259" s="38" t="str">
        <f>IF($C259&lt;&gt;"",_xlfn.XLOOKUP(C259,Table1[ID],Table1[address5]),"")</f>
        <v/>
      </c>
      <c r="Q259" s="38" t="str">
        <f>IF($C259&lt;&gt;"",_xlfn.XLOOKUP(C259,Table1[ID],Table1[address7]),"")</f>
        <v/>
      </c>
      <c r="R259" s="38" t="str">
        <f>IF($C259&lt;&gt;"",_xlfn.XLOOKUP(C259,Table1[ID],Table1[address6]),"")</f>
        <v/>
      </c>
      <c r="S259" s="37" t="str">
        <f>IF($C259&lt;&gt;"",_xlfn.XLOOKUP(C259,Table1[ID],Table1[bdate]),"")</f>
        <v/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/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/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/>
      <c r="D260" s="38" t="str">
        <f>IF(C260&lt;&gt;"",_xlfn.XLOOKUP(Class!C260,Table1[ID],Table1[fname]),"")</f>
        <v/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40" t="str" cm="1">
        <f t="array" ref="G260">IF(C260&lt;&gt;"",IF(F260*100/Table3[حساب الحضور من اخر عدد مرات]&gt;100,1,F260/Table3[حساب الحضور من اخر عدد مرات]),"")</f>
        <v/>
      </c>
      <c r="H260" s="38" t="str">
        <f>IF(C260&lt;&gt;"",_xlfn.XLOOKUP(C260,Table1[ID],Table1[tel2]),"")</f>
        <v/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/>
      </c>
      <c r="M260" s="38" t="str">
        <f>IF($C260&lt;&gt;"",_xlfn.XLOOKUP(C260,Table1[ID],Table1[address2]),"")</f>
        <v/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/>
      </c>
      <c r="P260" s="38" t="str">
        <f>IF($C260&lt;&gt;"",_xlfn.XLOOKUP(C260,Table1[ID],Table1[address5]),"")</f>
        <v/>
      </c>
      <c r="Q260" s="38" t="str">
        <f>IF($C260&lt;&gt;"",_xlfn.XLOOKUP(C260,Table1[ID],Table1[address7]),"")</f>
        <v/>
      </c>
      <c r="R260" s="38" t="str">
        <f>IF($C260&lt;&gt;"",_xlfn.XLOOKUP(C260,Table1[ID],Table1[address6]),"")</f>
        <v/>
      </c>
      <c r="S260" s="37" t="str">
        <f>IF($C260&lt;&gt;"",_xlfn.XLOOKUP(C260,Table1[ID],Table1[bdate]),"")</f>
        <v/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/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/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38"/>
      <c r="D261" s="38" t="str">
        <f>IF(C261&lt;&gt;"",_xlfn.XLOOKUP(Class!C261,Table1[ID],Table1[fname]),"")</f>
        <v/>
      </c>
      <c r="E261" s="37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38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40" t="str" cm="1">
        <f t="array" ref="G261">IF(C261&lt;&gt;"",IF(F261*100/Table3[حساب الحضور من اخر عدد مرات]&gt;100,1,F261/Table3[حساب الحضور من اخر عدد مرات]),"")</f>
        <v/>
      </c>
      <c r="H261" s="38" t="str">
        <f>IF(C261&lt;&gt;"",_xlfn.XLOOKUP(C261,Table1[ID],Table1[tel2]),"")</f>
        <v/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/>
      </c>
      <c r="M261" s="38" t="str">
        <f>IF($C261&lt;&gt;"",_xlfn.XLOOKUP(C261,Table1[ID],Table1[address2]),"")</f>
        <v/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/>
      </c>
      <c r="P261" s="38" t="str">
        <f>IF($C261&lt;&gt;"",_xlfn.XLOOKUP(C261,Table1[ID],Table1[address5]),"")</f>
        <v/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/>
      </c>
      <c r="S261" s="37" t="str">
        <f>IF($C261&lt;&gt;"",_xlfn.XLOOKUP(C261,Table1[ID],Table1[bdate]),"")</f>
        <v/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/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/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/>
      <c r="D262" s="38" t="str">
        <f>IF(C262&lt;&gt;"",_xlfn.XLOOKUP(Class!C262,Table1[ID],Table1[fname]),"")</f>
        <v/>
      </c>
      <c r="E262" s="37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38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40" t="str" cm="1">
        <f t="array" ref="G262">IF(C262&lt;&gt;"",IF(F262*100/Table3[حساب الحضور من اخر عدد مرات]&gt;100,1,F262/Table3[حساب الحضور من اخر عدد مرات]),"")</f>
        <v/>
      </c>
      <c r="H262" s="38" t="str">
        <f>IF(C262&lt;&gt;"",_xlfn.XLOOKUP(C262,Table1[ID],Table1[tel2]),"")</f>
        <v/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/>
      </c>
      <c r="M262" s="38" t="str">
        <f>IF($C262&lt;&gt;"",_xlfn.XLOOKUP(C262,Table1[ID],Table1[address2]),"")</f>
        <v/>
      </c>
      <c r="N262" s="38" t="str">
        <f>IF($C262&lt;&gt;"",_xlfn.XLOOKUP(C262,Table1[ID],Table1[address3]),"")</f>
        <v/>
      </c>
      <c r="O262" s="38" t="str">
        <f>IF($C262&lt;&gt;"",_xlfn.XLOOKUP(C262,Table1[ID],Table1[address4]),"")</f>
        <v/>
      </c>
      <c r="P262" s="38" t="str">
        <f>IF($C262&lt;&gt;"",_xlfn.XLOOKUP(C262,Table1[ID],Table1[address5]),"")</f>
        <v/>
      </c>
      <c r="Q262" s="38" t="str">
        <f>IF($C262&lt;&gt;"",_xlfn.XLOOKUP(C262,Table1[ID],Table1[address7]),"")</f>
        <v/>
      </c>
      <c r="R262" s="38" t="str">
        <f>IF($C262&lt;&gt;"",_xlfn.XLOOKUP(C262,Table1[ID],Table1[address6]),"")</f>
        <v/>
      </c>
      <c r="S262" s="37" t="str">
        <f>IF($C262&lt;&gt;"",_xlfn.XLOOKUP(C262,Table1[ID],Table1[bdate]),"")</f>
        <v/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/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/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/>
      <c r="D263" s="38" t="str">
        <f>IF(C263&lt;&gt;"",_xlfn.XLOOKUP(Class!C263,Table1[ID],Table1[fname]),"")</f>
        <v/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40" t="str" cm="1">
        <f t="array" ref="G263">IF(C263&lt;&gt;"",IF(F263*100/Table3[حساب الحضور من اخر عدد مرات]&gt;100,1,F263/Table3[حساب الحضور من اخر عدد مرات]),"")</f>
        <v/>
      </c>
      <c r="H263" s="38" t="str">
        <f>IF(C263&lt;&gt;"",_xlfn.XLOOKUP(C263,Table1[ID],Table1[tel2]),"")</f>
        <v/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/>
      </c>
      <c r="M263" s="38" t="str">
        <f>IF($C263&lt;&gt;"",_xlfn.XLOOKUP(C263,Table1[ID],Table1[address2]),"")</f>
        <v/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/>
      </c>
      <c r="R263" s="38" t="str">
        <f>IF($C263&lt;&gt;"",_xlfn.XLOOKUP(C263,Table1[ID],Table1[address6]),"")</f>
        <v/>
      </c>
      <c r="S263" s="37" t="str">
        <f>IF($C263&lt;&gt;"",_xlfn.XLOOKUP(C263,Table1[ID],Table1[bdate]),"")</f>
        <v/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/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/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38"/>
      <c r="D264" s="38" t="str">
        <f>IF(C264&lt;&gt;"",_xlfn.XLOOKUP(Class!C264,Table1[ID],Table1[fname]),"")</f>
        <v/>
      </c>
      <c r="E264" s="3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38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40" t="str" cm="1">
        <f t="array" ref="G264">IF(C264&lt;&gt;"",IF(F264*100/Table3[حساب الحضور من اخر عدد مرات]&gt;100,1,F264/Table3[حساب الحضور من اخر عدد مرات]),"")</f>
        <v/>
      </c>
      <c r="H264" s="38" t="str">
        <f>IF(C264&lt;&gt;"",_xlfn.XLOOKUP(C264,Table1[ID],Table1[tel2]),"")</f>
        <v/>
      </c>
      <c r="I264" s="38" t="str">
        <f>IF(C264&lt;&gt;"",_xlfn.XLOOKUP(C264,Table1[ID],Table1[tel4]),"")</f>
        <v/>
      </c>
      <c r="J264" s="38" t="str">
        <f>IF(C264&lt;&gt;"",_xlfn.XLOOKUP(C264,Table1[ID],Table1[tel3]),"")</f>
        <v/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/>
      </c>
      <c r="M264" s="38" t="str">
        <f>IF($C264&lt;&gt;"",_xlfn.XLOOKUP(C264,Table1[ID],Table1[address2]),"")</f>
        <v/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/>
      </c>
      <c r="P264" s="38" t="str">
        <f>IF($C264&lt;&gt;"",_xlfn.XLOOKUP(C264,Table1[ID],Table1[address5]),"")</f>
        <v/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/>
      </c>
      <c r="S264" s="37" t="str">
        <f>IF($C264&lt;&gt;"",_xlfn.XLOOKUP(C264,Table1[ID],Table1[bdate]),"")</f>
        <v/>
      </c>
      <c r="T264" s="38" t="str">
        <f>IF($C264&lt;&gt;"",_xlfn.XLOOKUP(C264,Table1[ID],Table1[school_job]),"")</f>
        <v/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/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/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/>
      <c r="D265" s="38" t="str">
        <f>IF(C265&lt;&gt;"",_xlfn.XLOOKUP(Class!C265,Table1[ID],Table1[fname]),"")</f>
        <v/>
      </c>
      <c r="E265" s="3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38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40" t="str" cm="1">
        <f t="array" ref="G265">IF(C265&lt;&gt;"",IF(F265*100/Table3[حساب الحضور من اخر عدد مرات]&gt;100,1,F265/Table3[حساب الحضور من اخر عدد مرات]),"")</f>
        <v/>
      </c>
      <c r="H265" s="38" t="str">
        <f>IF(C265&lt;&gt;"",_xlfn.XLOOKUP(C265,Table1[ID],Table1[tel2]),"")</f>
        <v/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/>
      </c>
      <c r="M265" s="38" t="str">
        <f>IF($C265&lt;&gt;"",_xlfn.XLOOKUP(C265,Table1[ID],Table1[address2]),"")</f>
        <v/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/>
      </c>
      <c r="R265" s="38" t="str">
        <f>IF($C265&lt;&gt;"",_xlfn.XLOOKUP(C265,Table1[ID],Table1[address6]),"")</f>
        <v/>
      </c>
      <c r="S265" s="37" t="str">
        <f>IF($C265&lt;&gt;"",_xlfn.XLOOKUP(C265,Table1[ID],Table1[bdate]),"")</f>
        <v/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/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/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/>
      <c r="D266" s="38" t="str">
        <f>IF(C266&lt;&gt;"",_xlfn.XLOOKUP(Class!C266,Table1[ID],Table1[fname]),"")</f>
        <v/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40" t="str" cm="1">
        <f t="array" ref="G266">IF(C266&lt;&gt;"",IF(F266*100/Table3[حساب الحضور من اخر عدد مرات]&gt;100,1,F266/Table3[حساب الحضور من اخر عدد مرات]),"")</f>
        <v/>
      </c>
      <c r="H266" s="38" t="str">
        <f>IF(C266&lt;&gt;"",_xlfn.XLOOKUP(C266,Table1[ID],Table1[tel2]),"")</f>
        <v/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/>
      </c>
      <c r="M266" s="38" t="str">
        <f>IF($C266&lt;&gt;"",_xlfn.XLOOKUP(C266,Table1[ID],Table1[address2]),"")</f>
        <v/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/>
      </c>
      <c r="R266" s="38" t="str">
        <f>IF($C266&lt;&gt;"",_xlfn.XLOOKUP(C266,Table1[ID],Table1[address6]),"")</f>
        <v/>
      </c>
      <c r="S266" s="37" t="str">
        <f>IF($C266&lt;&gt;"",_xlfn.XLOOKUP(C266,Table1[ID],Table1[bdate]),"")</f>
        <v/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/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/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/>
      <c r="D267" s="38" t="str">
        <f>IF(C267&lt;&gt;"",_xlfn.XLOOKUP(Class!C267,Table1[ID],Table1[fname]),"")</f>
        <v/>
      </c>
      <c r="E267" s="3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38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40" t="str" cm="1">
        <f t="array" ref="G267">IF(C267&lt;&gt;"",IF(F267*100/Table3[حساب الحضور من اخر عدد مرات]&gt;100,1,F267/Table3[حساب الحضور من اخر عدد مرات]),"")</f>
        <v/>
      </c>
      <c r="H267" s="38" t="str">
        <f>IF(C267&lt;&gt;"",_xlfn.XLOOKUP(C267,Table1[ID],Table1[tel2]),"")</f>
        <v/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/>
      </c>
      <c r="M267" s="38" t="str">
        <f>IF($C267&lt;&gt;"",_xlfn.XLOOKUP(C267,Table1[ID],Table1[address2]),"")</f>
        <v/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/>
      </c>
      <c r="S267" s="37" t="str">
        <f>IF($C267&lt;&gt;"",_xlfn.XLOOKUP(C267,Table1[ID],Table1[bdate]),"")</f>
        <v/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/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/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/>
      <c r="D268" s="38" t="str">
        <f>IF(C268&lt;&gt;"",_xlfn.XLOOKUP(Class!C268,Table1[ID],Table1[fname]),"")</f>
        <v/>
      </c>
      <c r="E268" s="37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38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40" t="str" cm="1">
        <f t="array" ref="G268">IF(C268&lt;&gt;"",IF(F268*100/Table3[حساب الحضور من اخر عدد مرات]&gt;100,1,F268/Table3[حساب الحضور من اخر عدد مرات]),"")</f>
        <v/>
      </c>
      <c r="H268" s="38" t="str">
        <f>IF(C268&lt;&gt;"",_xlfn.XLOOKUP(C268,Table1[ID],Table1[tel2]),"")</f>
        <v/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/>
      </c>
      <c r="M268" s="38" t="str">
        <f>IF($C268&lt;&gt;"",_xlfn.XLOOKUP(C268,Table1[ID],Table1[address2]),"")</f>
        <v/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/>
      </c>
      <c r="R268" s="38" t="str">
        <f>IF($C268&lt;&gt;"",_xlfn.XLOOKUP(C268,Table1[ID],Table1[address6]),"")</f>
        <v/>
      </c>
      <c r="S268" s="37" t="str">
        <f>IF($C268&lt;&gt;"",_xlfn.XLOOKUP(C268,Table1[ID],Table1[bdate]),"")</f>
        <v/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/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/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/>
      <c r="D269" s="38" t="str">
        <f>IF(C269&lt;&gt;"",_xlfn.XLOOKUP(Class!C269,Table1[ID],Table1[fname]),"")</f>
        <v/>
      </c>
      <c r="E269" s="37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38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40" t="str" cm="1">
        <f t="array" ref="G269">IF(C269&lt;&gt;"",IF(F269*100/Table3[حساب الحضور من اخر عدد مرات]&gt;100,1,F269/Table3[حساب الحضور من اخر عدد مرات]),"")</f>
        <v/>
      </c>
      <c r="H269" s="38" t="str">
        <f>IF(C269&lt;&gt;"",_xlfn.XLOOKUP(C269,Table1[ID],Table1[tel2]),"")</f>
        <v/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/>
      </c>
      <c r="M269" s="38" t="str">
        <f>IF($C269&lt;&gt;"",_xlfn.XLOOKUP(C269,Table1[ID],Table1[address2]),"")</f>
        <v/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/>
      </c>
      <c r="R269" s="38" t="str">
        <f>IF($C269&lt;&gt;"",_xlfn.XLOOKUP(C269,Table1[ID],Table1[address6]),"")</f>
        <v/>
      </c>
      <c r="S269" s="37" t="str">
        <f>IF($C269&lt;&gt;"",_xlfn.XLOOKUP(C269,Table1[ID],Table1[bdate]),"")</f>
        <v/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/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/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38"/>
      <c r="D270" s="38" t="str">
        <f>IF(C270&lt;&gt;"",_xlfn.XLOOKUP(Class!C270,Table1[ID],Table1[fname]),"")</f>
        <v/>
      </c>
      <c r="E270" s="3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38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40" t="str" cm="1">
        <f t="array" ref="G270">IF(C270&lt;&gt;"",IF(F270*100/Table3[حساب الحضور من اخر عدد مرات]&gt;100,1,F270/Table3[حساب الحضور من اخر عدد مرات]),"")</f>
        <v/>
      </c>
      <c r="H270" s="38" t="str">
        <f>IF(C270&lt;&gt;"",_xlfn.XLOOKUP(C270,Table1[ID],Table1[tel2]),"")</f>
        <v/>
      </c>
      <c r="I270" s="38" t="str">
        <f>IF(C270&lt;&gt;"",_xlfn.XLOOKUP(C270,Table1[ID],Table1[tel4]),"")</f>
        <v/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/>
      </c>
      <c r="M270" s="38" t="str">
        <f>IF($C270&lt;&gt;"",_xlfn.XLOOKUP(C270,Table1[ID],Table1[address2]),"")</f>
        <v/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/>
      </c>
      <c r="P270" s="38" t="str">
        <f>IF($C270&lt;&gt;"",_xlfn.XLOOKUP(C270,Table1[ID],Table1[address5]),"")</f>
        <v/>
      </c>
      <c r="Q270" s="38" t="str">
        <f>IF($C270&lt;&gt;"",_xlfn.XLOOKUP(C270,Table1[ID],Table1[address7]),"")</f>
        <v/>
      </c>
      <c r="R270" s="38" t="str">
        <f>IF($C270&lt;&gt;"",_xlfn.XLOOKUP(C270,Table1[ID],Table1[address6]),"")</f>
        <v/>
      </c>
      <c r="S270" s="37" t="str">
        <f>IF($C270&lt;&gt;"",_xlfn.XLOOKUP(C270,Table1[ID],Table1[bdate]),"")</f>
        <v/>
      </c>
      <c r="T270" s="38" t="str">
        <f>IF($C270&lt;&gt;"",_xlfn.XLOOKUP(C270,Table1[ID],Table1[school_job]),"")</f>
        <v/>
      </c>
      <c r="U270" s="38" t="str">
        <f>IF($C270&lt;&gt;"",_xlfn.XLOOKUP(C270,Table1[ID],Table1[con_father]),"")</f>
        <v/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/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/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38"/>
      <c r="D271" s="38" t="str">
        <f>IF(C271&lt;&gt;"",_xlfn.XLOOKUP(Class!C271,Table1[ID],Table1[fname]),"")</f>
        <v/>
      </c>
      <c r="E271" s="37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38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40" t="str" cm="1">
        <f t="array" ref="G271">IF(C271&lt;&gt;"",IF(F271*100/Table3[حساب الحضور من اخر عدد مرات]&gt;100,1,F271/Table3[حساب الحضور من اخر عدد مرات]),"")</f>
        <v/>
      </c>
      <c r="H271" s="38" t="str">
        <f>IF(C271&lt;&gt;"",_xlfn.XLOOKUP(C271,Table1[ID],Table1[tel2]),"")</f>
        <v/>
      </c>
      <c r="I271" s="38" t="str">
        <f>IF(C271&lt;&gt;"",_xlfn.XLOOKUP(C271,Table1[ID],Table1[tel4]),"")</f>
        <v/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/>
      </c>
      <c r="M271" s="38" t="str">
        <f>IF($C271&lt;&gt;"",_xlfn.XLOOKUP(C271,Table1[ID],Table1[address2]),"")</f>
        <v/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/>
      </c>
      <c r="P271" s="38" t="str">
        <f>IF($C271&lt;&gt;"",_xlfn.XLOOKUP(C271,Table1[ID],Table1[address5]),"")</f>
        <v/>
      </c>
      <c r="Q271" s="38" t="str">
        <f>IF($C271&lt;&gt;"",_xlfn.XLOOKUP(C271,Table1[ID],Table1[address7]),"")</f>
        <v/>
      </c>
      <c r="R271" s="38" t="str">
        <f>IF($C271&lt;&gt;"",_xlfn.XLOOKUP(C271,Table1[ID],Table1[address6]),"")</f>
        <v/>
      </c>
      <c r="S271" s="37" t="str">
        <f>IF($C271&lt;&gt;"",_xlfn.XLOOKUP(C271,Table1[ID],Table1[bdate]),"")</f>
        <v/>
      </c>
      <c r="T271" s="38" t="str">
        <f>IF($C271&lt;&gt;"",_xlfn.XLOOKUP(C271,Table1[ID],Table1[school_job]),"")</f>
        <v/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/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/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38"/>
      <c r="D272" s="38" t="str">
        <f>IF(C272&lt;&gt;"",_xlfn.XLOOKUP(Class!C272,Table1[ID],Table1[fname]),"")</f>
        <v/>
      </c>
      <c r="E272" s="37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38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40" t="str" cm="1">
        <f t="array" ref="G272">IF(C272&lt;&gt;"",IF(F272*100/Table3[حساب الحضور من اخر عدد مرات]&gt;100,1,F272/Table3[حساب الحضور من اخر عدد مرات]),"")</f>
        <v/>
      </c>
      <c r="H272" s="38" t="str">
        <f>IF(C272&lt;&gt;"",_xlfn.XLOOKUP(C272,Table1[ID],Table1[tel2]),"")</f>
        <v/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/>
      </c>
      <c r="M272" s="38" t="str">
        <f>IF($C272&lt;&gt;"",_xlfn.XLOOKUP(C272,Table1[ID],Table1[address2]),"")</f>
        <v/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/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/>
      </c>
      <c r="R272" s="38" t="str">
        <f>IF($C272&lt;&gt;"",_xlfn.XLOOKUP(C272,Table1[ID],Table1[address6]),"")</f>
        <v/>
      </c>
      <c r="S272" s="37" t="str">
        <f>IF($C272&lt;&gt;"",_xlfn.XLOOKUP(C272,Table1[ID],Table1[bdate]),"")</f>
        <v/>
      </c>
      <c r="T272" s="38" t="str">
        <f>IF($C272&lt;&gt;"",_xlfn.XLOOKUP(C272,Table1[ID],Table1[school_job]),"")</f>
        <v/>
      </c>
      <c r="U272" s="38" t="str">
        <f>IF($C272&lt;&gt;"",_xlfn.XLOOKUP(C272,Table1[ID],Table1[con_father]),"")</f>
        <v/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/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/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/>
      <c r="D273" s="38" t="str">
        <f>IF(C273&lt;&gt;"",_xlfn.XLOOKUP(Class!C273,Table1[ID],Table1[fname]),"")</f>
        <v/>
      </c>
      <c r="E273" s="37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38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40" t="str" cm="1">
        <f t="array" ref="G273">IF(C273&lt;&gt;"",IF(F273*100/Table3[حساب الحضور من اخر عدد مرات]&gt;100,1,F273/Table3[حساب الحضور من اخر عدد مرات]),"")</f>
        <v/>
      </c>
      <c r="H273" s="38" t="str">
        <f>IF(C273&lt;&gt;"",_xlfn.XLOOKUP(C273,Table1[ID],Table1[tel2]),"")</f>
        <v/>
      </c>
      <c r="I273" s="38" t="str">
        <f>IF(C273&lt;&gt;"",_xlfn.XLOOKUP(C273,Table1[ID],Table1[tel4]),"")</f>
        <v/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/>
      </c>
      <c r="M273" s="38" t="str">
        <f>IF($C273&lt;&gt;"",_xlfn.XLOOKUP(C273,Table1[ID],Table1[address2]),"")</f>
        <v/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/>
      </c>
      <c r="P273" s="38" t="str">
        <f>IF($C273&lt;&gt;"",_xlfn.XLOOKUP(C273,Table1[ID],Table1[address5]),"")</f>
        <v/>
      </c>
      <c r="Q273" s="38" t="str">
        <f>IF($C273&lt;&gt;"",_xlfn.XLOOKUP(C273,Table1[ID],Table1[address7]),"")</f>
        <v/>
      </c>
      <c r="R273" s="38" t="str">
        <f>IF($C273&lt;&gt;"",_xlfn.XLOOKUP(C273,Table1[ID],Table1[address6]),"")</f>
        <v/>
      </c>
      <c r="S273" s="37" t="str">
        <f>IF($C273&lt;&gt;"",_xlfn.XLOOKUP(C273,Table1[ID],Table1[bdate]),"")</f>
        <v/>
      </c>
      <c r="T273" s="38" t="str">
        <f>IF($C273&lt;&gt;"",_xlfn.XLOOKUP(C273,Table1[ID],Table1[school_job]),"")</f>
        <v/>
      </c>
      <c r="U273" s="38" t="str">
        <f>IF($C273&lt;&gt;"",_xlfn.XLOOKUP(C273,Table1[ID],Table1[con_father]),"")</f>
        <v/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/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/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38"/>
      <c r="D274" s="38" t="str">
        <f>IF(C274&lt;&gt;"",_xlfn.XLOOKUP(Class!C274,Table1[ID],Table1[fname]),"")</f>
        <v/>
      </c>
      <c r="E274" s="37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38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40" t="str" cm="1">
        <f t="array" ref="G274">IF(C274&lt;&gt;"",IF(F274*100/Table3[حساب الحضور من اخر عدد مرات]&gt;100,1,F274/Table3[حساب الحضور من اخر عدد مرات]),"")</f>
        <v/>
      </c>
      <c r="H274" s="38" t="str">
        <f>IF(C274&lt;&gt;"",_xlfn.XLOOKUP(C274,Table1[ID],Table1[tel2]),"")</f>
        <v/>
      </c>
      <c r="I274" s="38" t="str">
        <f>IF(C274&lt;&gt;"",_xlfn.XLOOKUP(C274,Table1[ID],Table1[tel4]),"")</f>
        <v/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/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/>
      </c>
      <c r="P274" s="38" t="str">
        <f>IF($C274&lt;&gt;"",_xlfn.XLOOKUP(C274,Table1[ID],Table1[address5]),"")</f>
        <v/>
      </c>
      <c r="Q274" s="38" t="str">
        <f>IF($C274&lt;&gt;"",_xlfn.XLOOKUP(C274,Table1[ID],Table1[address7]),"")</f>
        <v/>
      </c>
      <c r="R274" s="38" t="str">
        <f>IF($C274&lt;&gt;"",_xlfn.XLOOKUP(C274,Table1[ID],Table1[address6]),"")</f>
        <v/>
      </c>
      <c r="S274" s="37" t="str">
        <f>IF($C274&lt;&gt;"",_xlfn.XLOOKUP(C274,Table1[ID],Table1[bdate]),"")</f>
        <v/>
      </c>
      <c r="T274" s="38" t="str">
        <f>IF($C274&lt;&gt;"",_xlfn.XLOOKUP(C274,Table1[ID],Table1[school_job]),"")</f>
        <v/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/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/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38"/>
      <c r="D275" s="38" t="str">
        <f>IF(C275&lt;&gt;"",_xlfn.XLOOKUP(Class!C275,Table1[ID],Table1[fname]),"")</f>
        <v/>
      </c>
      <c r="E275" s="37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38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40" t="str" cm="1">
        <f t="array" ref="G275">IF(C275&lt;&gt;"",IF(F275*100/Table3[حساب الحضور من اخر عدد مرات]&gt;100,1,F275/Table3[حساب الحضور من اخر عدد مرات]),"")</f>
        <v/>
      </c>
      <c r="H275" s="38" t="str">
        <f>IF(C275&lt;&gt;"",_xlfn.XLOOKUP(C275,Table1[ID],Table1[tel2]),"")</f>
        <v/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/>
      </c>
      <c r="M275" s="38" t="str">
        <f>IF($C275&lt;&gt;"",_xlfn.XLOOKUP(C275,Table1[ID],Table1[address2]),"")</f>
        <v/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/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/>
      </c>
      <c r="R275" s="38" t="str">
        <f>IF($C275&lt;&gt;"",_xlfn.XLOOKUP(C275,Table1[ID],Table1[address6]),"")</f>
        <v/>
      </c>
      <c r="S275" s="37" t="str">
        <f>IF($C275&lt;&gt;"",_xlfn.XLOOKUP(C275,Table1[ID],Table1[bdate]),"")</f>
        <v/>
      </c>
      <c r="T275" s="38" t="str">
        <f>IF($C275&lt;&gt;"",_xlfn.XLOOKUP(C275,Table1[ID],Table1[school_job]),"")</f>
        <v/>
      </c>
      <c r="U275" s="38" t="str">
        <f>IF($C275&lt;&gt;"",_xlfn.XLOOKUP(C275,Table1[ID],Table1[con_father]),"")</f>
        <v/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/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/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/>
      <c r="D276" s="38" t="str">
        <f>IF(C276&lt;&gt;"",_xlfn.XLOOKUP(Class!C276,Table1[ID],Table1[fname]),"")</f>
        <v/>
      </c>
      <c r="E276" s="37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38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40" t="str" cm="1">
        <f t="array" ref="G276">IF(C276&lt;&gt;"",IF(F276*100/Table3[حساب الحضور من اخر عدد مرات]&gt;100,1,F276/Table3[حساب الحضور من اخر عدد مرات]),"")</f>
        <v/>
      </c>
      <c r="H276" s="38" t="str">
        <f>IF(C276&lt;&gt;"",_xlfn.XLOOKUP(C276,Table1[ID],Table1[tel2]),"")</f>
        <v/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/>
      </c>
      <c r="M276" s="38" t="str">
        <f>IF($C276&lt;&gt;"",_xlfn.XLOOKUP(C276,Table1[ID],Table1[address2]),"")</f>
        <v/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/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/>
      </c>
      <c r="S276" s="37" t="str">
        <f>IF($C276&lt;&gt;"",_xlfn.XLOOKUP(C276,Table1[ID],Table1[bdate]),"")</f>
        <v/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/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/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/>
      <c r="D277" s="38" t="str">
        <f>IF(C277&lt;&gt;"",_xlfn.XLOOKUP(Class!C277,Table1[ID],Table1[fname]),"")</f>
        <v/>
      </c>
      <c r="E277" s="37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38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40" t="str" cm="1">
        <f t="array" ref="G277">IF(C277&lt;&gt;"",IF(F277*100/Table3[حساب الحضور من اخر عدد مرات]&gt;100,1,F277/Table3[حساب الحضور من اخر عدد مرات]),"")</f>
        <v/>
      </c>
      <c r="H277" s="38" t="str">
        <f>IF(C277&lt;&gt;"",_xlfn.XLOOKUP(C277,Table1[ID],Table1[tel2]),"")</f>
        <v/>
      </c>
      <c r="I277" s="38" t="str">
        <f>IF(C277&lt;&gt;"",_xlfn.XLOOKUP(C277,Table1[ID],Table1[tel4]),"")</f>
        <v/>
      </c>
      <c r="J277" s="38" t="str">
        <f>IF(C277&lt;&gt;"",_xlfn.XLOOKUP(C277,Table1[ID],Table1[tel3]),"")</f>
        <v/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/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/>
      </c>
      <c r="Q277" s="38" t="str">
        <f>IF($C277&lt;&gt;"",_xlfn.XLOOKUP(C277,Table1[ID],Table1[address7]),"")</f>
        <v/>
      </c>
      <c r="R277" s="38" t="str">
        <f>IF($C277&lt;&gt;"",_xlfn.XLOOKUP(C277,Table1[ID],Table1[address6]),"")</f>
        <v/>
      </c>
      <c r="S277" s="37" t="str">
        <f>IF($C277&lt;&gt;"",_xlfn.XLOOKUP(C277,Table1[ID],Table1[bdate]),"")</f>
        <v/>
      </c>
      <c r="T277" s="38" t="str">
        <f>IF($C277&lt;&gt;"",_xlfn.XLOOKUP(C277,Table1[ID],Table1[school_job]),"")</f>
        <v/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/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/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38"/>
      <c r="D278" s="38" t="str">
        <f>IF(C278&lt;&gt;"",_xlfn.XLOOKUP(Class!C278,Table1[ID],Table1[fname]),"")</f>
        <v/>
      </c>
      <c r="E278" s="37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38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40" t="str" cm="1">
        <f t="array" ref="G278">IF(C278&lt;&gt;"",IF(F278*100/Table3[حساب الحضور من اخر عدد مرات]&gt;100,1,F278/Table3[حساب الحضور من اخر عدد مرات]),"")</f>
        <v/>
      </c>
      <c r="H278" s="38" t="str">
        <f>IF(C278&lt;&gt;"",_xlfn.XLOOKUP(C278,Table1[ID],Table1[tel2]),"")</f>
        <v/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/>
      </c>
      <c r="M278" s="38" t="str">
        <f>IF($C278&lt;&gt;"",_xlfn.XLOOKUP(C278,Table1[ID],Table1[address2]),"")</f>
        <v/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/>
      </c>
      <c r="S278" s="37" t="str">
        <f>IF($C278&lt;&gt;"",_xlfn.XLOOKUP(C278,Table1[ID],Table1[bdate]),"")</f>
        <v/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/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/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/>
      <c r="D279" s="38" t="str">
        <f>IF(C279&lt;&gt;"",_xlfn.XLOOKUP(Class!C279,Table1[ID],Table1[fname]),"")</f>
        <v/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40" t="str" cm="1">
        <f t="array" ref="G279">IF(C279&lt;&gt;"",IF(F279*100/Table3[حساب الحضور من اخر عدد مرات]&gt;100,1,F279/Table3[حساب الحضور من اخر عدد مرات]),"")</f>
        <v/>
      </c>
      <c r="H279" s="38" t="str">
        <f>IF(C279&lt;&gt;"",_xlfn.XLOOKUP(C279,Table1[ID],Table1[tel2]),"")</f>
        <v/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/>
      </c>
      <c r="M279" s="38" t="str">
        <f>IF($C279&lt;&gt;"",_xlfn.XLOOKUP(C279,Table1[ID],Table1[address2]),"")</f>
        <v/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/>
      </c>
      <c r="S279" s="37" t="str">
        <f>IF($C279&lt;&gt;"",_xlfn.XLOOKUP(C279,Table1[ID],Table1[bdate]),"")</f>
        <v/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/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/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/>
      <c r="D280" s="38" t="str">
        <f>IF(C280&lt;&gt;"",_xlfn.XLOOKUP(Class!C280,Table1[ID],Table1[fname]),"")</f>
        <v/>
      </c>
      <c r="E280" s="37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38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40" t="str" cm="1">
        <f t="array" ref="G280">IF(C280&lt;&gt;"",IF(F280*100/Table3[حساب الحضور من اخر عدد مرات]&gt;100,1,F280/Table3[حساب الحضور من اخر عدد مرات]),"")</f>
        <v/>
      </c>
      <c r="H280" s="38" t="str">
        <f>IF(C280&lt;&gt;"",_xlfn.XLOOKUP(C280,Table1[ID],Table1[tel2]),"")</f>
        <v/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/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/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/>
      </c>
      <c r="S280" s="37" t="str">
        <f>IF($C280&lt;&gt;"",_xlfn.XLOOKUP(C280,Table1[ID],Table1[bdate]),"")</f>
        <v/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/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/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/>
      <c r="D281" s="38" t="str">
        <f>IF(C281&lt;&gt;"",_xlfn.XLOOKUP(Class!C281,Table1[ID],Table1[fname]),"")</f>
        <v/>
      </c>
      <c r="E281" s="3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38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40" t="str" cm="1">
        <f t="array" ref="G281">IF(C281&lt;&gt;"",IF(F281*100/Table3[حساب الحضور من اخر عدد مرات]&gt;100,1,F281/Table3[حساب الحضور من اخر عدد مرات]),"")</f>
        <v/>
      </c>
      <c r="H281" s="38" t="str">
        <f>IF(C281&lt;&gt;"",_xlfn.XLOOKUP(C281,Table1[ID],Table1[tel2]),"")</f>
        <v/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/>
      </c>
      <c r="M281" s="38" t="str">
        <f>IF($C281&lt;&gt;"",_xlfn.XLOOKUP(C281,Table1[ID],Table1[address2]),"")</f>
        <v/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/>
      </c>
      <c r="S281" s="37" t="str">
        <f>IF($C281&lt;&gt;"",_xlfn.XLOOKUP(C281,Table1[ID],Table1[bdate]),"")</f>
        <v/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/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/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/>
      <c r="D282" s="38" t="str">
        <f>IF(C282&lt;&gt;"",_xlfn.XLOOKUP(Class!C282,Table1[ID],Table1[fname]),"")</f>
        <v/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40" t="str" cm="1">
        <f t="array" ref="G282">IF(C282&lt;&gt;"",IF(F282*100/Table3[حساب الحضور من اخر عدد مرات]&gt;100,1,F282/Table3[حساب الحضور من اخر عدد مرات]),"")</f>
        <v/>
      </c>
      <c r="H282" s="38" t="str">
        <f>IF(C282&lt;&gt;"",_xlfn.XLOOKUP(C282,Table1[ID],Table1[tel2]),"")</f>
        <v/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/>
      </c>
      <c r="M282" s="38" t="str">
        <f>IF($C282&lt;&gt;"",_xlfn.XLOOKUP(C282,Table1[ID],Table1[address2]),"")</f>
        <v/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/>
      </c>
      <c r="S282" s="37" t="str">
        <f>IF($C282&lt;&gt;"",_xlfn.XLOOKUP(C282,Table1[ID],Table1[bdate]),"")</f>
        <v/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/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/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38"/>
      <c r="D283" s="38" t="str">
        <f>IF(C283&lt;&gt;"",_xlfn.XLOOKUP(Class!C283,Table1[ID],Table1[fname]),"")</f>
        <v/>
      </c>
      <c r="E283" s="3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38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40" t="str" cm="1">
        <f t="array" ref="G283">IF(C283&lt;&gt;"",IF(F283*100/Table3[حساب الحضور من اخر عدد مرات]&gt;100,1,F283/Table3[حساب الحضور من اخر عدد مرات]),"")</f>
        <v/>
      </c>
      <c r="H283" s="38" t="str">
        <f>IF(C283&lt;&gt;"",_xlfn.XLOOKUP(C283,Table1[ID],Table1[tel2]),"")</f>
        <v/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/>
      </c>
      <c r="M283" s="38" t="str">
        <f>IF($C283&lt;&gt;"",_xlfn.XLOOKUP(C283,Table1[ID],Table1[address2]),"")</f>
        <v/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/>
      </c>
      <c r="S283" s="37" t="str">
        <f>IF($C283&lt;&gt;"",_xlfn.XLOOKUP(C283,Table1[ID],Table1[bdate]),"")</f>
        <v/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/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/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/>
      <c r="D284" s="38" t="str">
        <f>IF(C284&lt;&gt;"",_xlfn.XLOOKUP(Class!C284,Table1[ID],Table1[fname]),"")</f>
        <v/>
      </c>
      <c r="E284" s="37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38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40" t="str" cm="1">
        <f t="array" ref="G284">IF(C284&lt;&gt;"",IF(F284*100/Table3[حساب الحضور من اخر عدد مرات]&gt;100,1,F284/Table3[حساب الحضور من اخر عدد مرات]),"")</f>
        <v/>
      </c>
      <c r="H284" s="38" t="str">
        <f>IF(C284&lt;&gt;"",_xlfn.XLOOKUP(C284,Table1[ID],Table1[tel2]),"")</f>
        <v/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/>
      </c>
      <c r="M284" s="38" t="str">
        <f>IF($C284&lt;&gt;"",_xlfn.XLOOKUP(C284,Table1[ID],Table1[address2]),"")</f>
        <v/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/>
      </c>
      <c r="S284" s="37" t="str">
        <f>IF($C284&lt;&gt;"",_xlfn.XLOOKUP(C284,Table1[ID],Table1[bdate]),"")</f>
        <v/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/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/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/>
      <c r="D285" s="38" t="str">
        <f>IF(C285&lt;&gt;"",_xlfn.XLOOKUP(Class!C285,Table1[ID],Table1[fname]),"")</f>
        <v/>
      </c>
      <c r="E285" s="37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38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40" t="str" cm="1">
        <f t="array" ref="G285">IF(C285&lt;&gt;"",IF(F285*100/Table3[حساب الحضور من اخر عدد مرات]&gt;100,1,F285/Table3[حساب الحضور من اخر عدد مرات]),"")</f>
        <v/>
      </c>
      <c r="H285" s="38" t="str">
        <f>IF(C285&lt;&gt;"",_xlfn.XLOOKUP(C285,Table1[ID],Table1[tel2]),"")</f>
        <v/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/>
      </c>
      <c r="M285" s="38" t="str">
        <f>IF($C285&lt;&gt;"",_xlfn.XLOOKUP(C285,Table1[ID],Table1[address2]),"")</f>
        <v/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/>
      </c>
      <c r="S285" s="37" t="str">
        <f>IF($C285&lt;&gt;"",_xlfn.XLOOKUP(C285,Table1[ID],Table1[bdate]),"")</f>
        <v/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/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/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/>
      <c r="D286" s="38" t="str">
        <f>IF(C286&lt;&gt;"",_xlfn.XLOOKUP(Class!C286,Table1[ID],Table1[fname]),"")</f>
        <v/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40" t="str" cm="1">
        <f t="array" ref="G286">IF(C286&lt;&gt;"",IF(F286*100/Table3[حساب الحضور من اخر عدد مرات]&gt;100,1,F286/Table3[حساب الحضور من اخر عدد مرات]),"")</f>
        <v/>
      </c>
      <c r="H286" s="38" t="str">
        <f>IF(C286&lt;&gt;"",_xlfn.XLOOKUP(C286,Table1[ID],Table1[tel2]),"")</f>
        <v/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/>
      </c>
      <c r="M286" s="38" t="str">
        <f>IF($C286&lt;&gt;"",_xlfn.XLOOKUP(C286,Table1[ID],Table1[address2]),"")</f>
        <v/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/>
      </c>
      <c r="S286" s="37" t="str">
        <f>IF($C286&lt;&gt;"",_xlfn.XLOOKUP(C286,Table1[ID],Table1[bdate]),"")</f>
        <v/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/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/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/>
      <c r="D287" s="38" t="str">
        <f>IF(C287&lt;&gt;"",_xlfn.XLOOKUP(Class!C287,Table1[ID],Table1[fname]),"")</f>
        <v/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40" t="str" cm="1">
        <f t="array" ref="G287">IF(C287&lt;&gt;"",IF(F287*100/Table3[حساب الحضور من اخر عدد مرات]&gt;100,1,F287/Table3[حساب الحضور من اخر عدد مرات]),"")</f>
        <v/>
      </c>
      <c r="H287" s="38" t="str">
        <f>IF(C287&lt;&gt;"",_xlfn.XLOOKUP(C287,Table1[ID],Table1[tel2]),"")</f>
        <v/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/>
      </c>
      <c r="M287" s="38" t="str">
        <f>IF($C287&lt;&gt;"",_xlfn.XLOOKUP(C287,Table1[ID],Table1[address2]),"")</f>
        <v/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/>
      </c>
      <c r="S287" s="37" t="str">
        <f>IF($C287&lt;&gt;"",_xlfn.XLOOKUP(C287,Table1[ID],Table1[bdate]),"")</f>
        <v/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/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/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/>
      <c r="D288" s="38" t="str">
        <f>IF(C288&lt;&gt;"",_xlfn.XLOOKUP(Class!C288,Table1[ID],Table1[fname]),"")</f>
        <v/>
      </c>
      <c r="E288" s="3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38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40" t="str" cm="1">
        <f t="array" ref="G288">IF(C288&lt;&gt;"",IF(F288*100/Table3[حساب الحضور من اخر عدد مرات]&gt;100,1,F288/Table3[حساب الحضور من اخر عدد مرات]),"")</f>
        <v/>
      </c>
      <c r="H288" s="38" t="str">
        <f>IF(C288&lt;&gt;"",_xlfn.XLOOKUP(C288,Table1[ID],Table1[tel2]),"")</f>
        <v/>
      </c>
      <c r="I288" s="38" t="str">
        <f>IF(C288&lt;&gt;"",_xlfn.XLOOKUP(C288,Table1[ID],Table1[tel4]),"")</f>
        <v/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/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/>
      </c>
      <c r="S288" s="37" t="str">
        <f>IF($C288&lt;&gt;"",_xlfn.XLOOKUP(C288,Table1[ID],Table1[bdate]),"")</f>
        <v/>
      </c>
      <c r="T288" s="38" t="str">
        <f>IF($C288&lt;&gt;"",_xlfn.XLOOKUP(C288,Table1[ID],Table1[school_job]),"")</f>
        <v/>
      </c>
      <c r="U288" s="38" t="str">
        <f>IF($C288&lt;&gt;"",_xlfn.XLOOKUP(C288,Table1[ID],Table1[con_father]),"")</f>
        <v/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/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/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/>
      <c r="D289" s="38" t="str">
        <f>IF(C289&lt;&gt;"",_xlfn.XLOOKUP(Class!C289,Table1[ID],Table1[fname]),"")</f>
        <v/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40" t="str" cm="1">
        <f t="array" ref="G289">IF(C289&lt;&gt;"",IF(F289*100/Table3[حساب الحضور من اخر عدد مرات]&gt;100,1,F289/Table3[حساب الحضور من اخر عدد مرات]),"")</f>
        <v/>
      </c>
      <c r="H289" s="38" t="str">
        <f>IF(C289&lt;&gt;"",_xlfn.XLOOKUP(C289,Table1[ID],Table1[tel2]),"")</f>
        <v/>
      </c>
      <c r="I289" s="38" t="str">
        <f>IF(C289&lt;&gt;"",_xlfn.XLOOKUP(C289,Table1[ID],Table1[tel4]),"")</f>
        <v/>
      </c>
      <c r="J289" s="38" t="str">
        <f>IF(C289&lt;&gt;"",_xlfn.XLOOKUP(C289,Table1[ID],Table1[tel3]),"")</f>
        <v/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/>
      </c>
      <c r="M289" s="38" t="str">
        <f>IF($C289&lt;&gt;"",_xlfn.XLOOKUP(C289,Table1[ID],Table1[address2]),"")</f>
        <v/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/>
      </c>
      <c r="S289" s="37" t="str">
        <f>IF($C289&lt;&gt;"",_xlfn.XLOOKUP(C289,Table1[ID],Table1[bdate]),"")</f>
        <v/>
      </c>
      <c r="T289" s="38" t="str">
        <f>IF($C289&lt;&gt;"",_xlfn.XLOOKUP(C289,Table1[ID],Table1[school_job]),"")</f>
        <v/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/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/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/>
      <c r="D290" s="38" t="str">
        <f>IF(C290&lt;&gt;"",_xlfn.XLOOKUP(Class!C290,Table1[ID],Table1[fname]),"")</f>
        <v/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40" t="str" cm="1">
        <f t="array" ref="G290">IF(C290&lt;&gt;"",IF(F290*100/Table3[حساب الحضور من اخر عدد مرات]&gt;100,1,F290/Table3[حساب الحضور من اخر عدد مرات]),"")</f>
        <v/>
      </c>
      <c r="H290" s="38" t="str">
        <f>IF(C290&lt;&gt;"",_xlfn.XLOOKUP(C290,Table1[ID],Table1[tel2]),"")</f>
        <v/>
      </c>
      <c r="I290" s="38" t="str">
        <f>IF(C290&lt;&gt;"",_xlfn.XLOOKUP(C290,Table1[ID],Table1[tel4]),"")</f>
        <v/>
      </c>
      <c r="J290" s="38" t="str">
        <f>IF(C290&lt;&gt;"",_xlfn.XLOOKUP(C290,Table1[ID],Table1[tel3]),"")</f>
        <v/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/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/>
      </c>
      <c r="S290" s="37" t="str">
        <f>IF($C290&lt;&gt;"",_xlfn.XLOOKUP(C290,Table1[ID],Table1[bdate]),"")</f>
        <v/>
      </c>
      <c r="T290" s="38" t="str">
        <f>IF($C290&lt;&gt;"",_xlfn.XLOOKUP(C290,Table1[ID],Table1[school_job]),"")</f>
        <v/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/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/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/>
      <c r="D291" s="38" t="str">
        <f>IF(C291&lt;&gt;"",_xlfn.XLOOKUP(Class!C291,Table1[ID],Table1[fname]),"")</f>
        <v/>
      </c>
      <c r="E291" s="3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38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40" t="str" cm="1">
        <f t="array" ref="G291">IF(C291&lt;&gt;"",IF(F291*100/Table3[حساب الحضور من اخر عدد مرات]&gt;100,1,F291/Table3[حساب الحضور من اخر عدد مرات]),"")</f>
        <v/>
      </c>
      <c r="H291" s="38" t="str">
        <f>IF(C291&lt;&gt;"",_xlfn.XLOOKUP(C291,Table1[ID],Table1[tel2]),"")</f>
        <v/>
      </c>
      <c r="I291" s="38" t="str">
        <f>IF(C291&lt;&gt;"",_xlfn.XLOOKUP(C291,Table1[ID],Table1[tel4]),"")</f>
        <v/>
      </c>
      <c r="J291" s="38" t="str">
        <f>IF(C291&lt;&gt;"",_xlfn.XLOOKUP(C291,Table1[ID],Table1[tel3]),"")</f>
        <v/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/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/>
      </c>
      <c r="P291" s="38" t="str">
        <f>IF($C291&lt;&gt;"",_xlfn.XLOOKUP(C291,Table1[ID],Table1[address5]),"")</f>
        <v/>
      </c>
      <c r="Q291" s="38" t="str">
        <f>IF($C291&lt;&gt;"",_xlfn.XLOOKUP(C291,Table1[ID],Table1[address7]),"")</f>
        <v/>
      </c>
      <c r="R291" s="38" t="str">
        <f>IF($C291&lt;&gt;"",_xlfn.XLOOKUP(C291,Table1[ID],Table1[address6]),"")</f>
        <v/>
      </c>
      <c r="S291" s="37" t="str">
        <f>IF($C291&lt;&gt;"",_xlfn.XLOOKUP(C291,Table1[ID],Table1[bdate]),"")</f>
        <v/>
      </c>
      <c r="T291" s="38" t="str">
        <f>IF($C291&lt;&gt;"",_xlfn.XLOOKUP(C291,Table1[ID],Table1[school_job]),"")</f>
        <v/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/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/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38"/>
      <c r="D292" s="38" t="str">
        <f>IF(C292&lt;&gt;"",_xlfn.XLOOKUP(Class!C292,Table1[ID],Table1[fname]),"")</f>
        <v/>
      </c>
      <c r="E292" s="3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38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40" t="str" cm="1">
        <f t="array" ref="G292">IF(C292&lt;&gt;"",IF(F292*100/Table3[حساب الحضور من اخر عدد مرات]&gt;100,1,F292/Table3[حساب الحضور من اخر عدد مرات]),"")</f>
        <v/>
      </c>
      <c r="H292" s="38" t="str">
        <f>IF(C292&lt;&gt;"",_xlfn.XLOOKUP(C292,Table1[ID],Table1[tel2]),"")</f>
        <v/>
      </c>
      <c r="I292" s="38" t="str">
        <f>IF(C292&lt;&gt;"",_xlfn.XLOOKUP(C292,Table1[ID],Table1[tel4]),"")</f>
        <v/>
      </c>
      <c r="J292" s="38" t="str">
        <f>IF(C292&lt;&gt;"",_xlfn.XLOOKUP(C292,Table1[ID],Table1[tel3]),"")</f>
        <v/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/>
      </c>
      <c r="M292" s="38" t="str">
        <f>IF($C292&lt;&gt;"",_xlfn.XLOOKUP(C292,Table1[ID],Table1[address2]),"")</f>
        <v/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/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/>
      </c>
      <c r="R292" s="38" t="str">
        <f>IF($C292&lt;&gt;"",_xlfn.XLOOKUP(C292,Table1[ID],Table1[address6]),"")</f>
        <v/>
      </c>
      <c r="S292" s="37" t="str">
        <f>IF($C292&lt;&gt;"",_xlfn.XLOOKUP(C292,Table1[ID],Table1[bdate]),"")</f>
        <v/>
      </c>
      <c r="T292" s="38" t="str">
        <f>IF($C292&lt;&gt;"",_xlfn.XLOOKUP(C292,Table1[ID],Table1[school_job]),"")</f>
        <v/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/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/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/>
      <c r="D293" s="38" t="str">
        <f>IF(C293&lt;&gt;"",_xlfn.XLOOKUP(Class!C293,Table1[ID],Table1[fname]),"")</f>
        <v/>
      </c>
      <c r="E293" s="37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38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40" t="str" cm="1">
        <f t="array" ref="G293">IF(C293&lt;&gt;"",IF(F293*100/Table3[حساب الحضور من اخر عدد مرات]&gt;100,1,F293/Table3[حساب الحضور من اخر عدد مرات]),"")</f>
        <v/>
      </c>
      <c r="H293" s="38" t="str">
        <f>IF(C293&lt;&gt;"",_xlfn.XLOOKUP(C293,Table1[ID],Table1[tel2]),"")</f>
        <v/>
      </c>
      <c r="I293" s="38" t="str">
        <f>IF(C293&lt;&gt;"",_xlfn.XLOOKUP(C293,Table1[ID],Table1[tel4]),"")</f>
        <v/>
      </c>
      <c r="J293" s="38" t="str">
        <f>IF(C293&lt;&gt;"",_xlfn.XLOOKUP(C293,Table1[ID],Table1[tel3]),"")</f>
        <v/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/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/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/>
      </c>
      <c r="S293" s="37" t="str">
        <f>IF($C293&lt;&gt;"",_xlfn.XLOOKUP(C293,Table1[ID],Table1[bdate]),"")</f>
        <v/>
      </c>
      <c r="T293" s="38" t="str">
        <f>IF($C293&lt;&gt;"",_xlfn.XLOOKUP(C293,Table1[ID],Table1[school_job]),"")</f>
        <v/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/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/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/>
      <c r="D294" s="38" t="str">
        <f>IF(C294&lt;&gt;"",_xlfn.XLOOKUP(Class!C294,Table1[ID],Table1[fname]),"")</f>
        <v/>
      </c>
      <c r="E294" s="37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38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40" t="str" cm="1">
        <f t="array" ref="G294">IF(C294&lt;&gt;"",IF(F294*100/Table3[حساب الحضور من اخر عدد مرات]&gt;100,1,F294/Table3[حساب الحضور من اخر عدد مرات]),"")</f>
        <v/>
      </c>
      <c r="H294" s="38" t="str">
        <f>IF(C294&lt;&gt;"",_xlfn.XLOOKUP(C294,Table1[ID],Table1[tel2]),"")</f>
        <v/>
      </c>
      <c r="I294" s="38" t="str">
        <f>IF(C294&lt;&gt;"",_xlfn.XLOOKUP(C294,Table1[ID],Table1[tel4]),"")</f>
        <v/>
      </c>
      <c r="J294" s="38" t="str">
        <f>IF(C294&lt;&gt;"",_xlfn.XLOOKUP(C294,Table1[ID],Table1[tel3]),"")</f>
        <v/>
      </c>
      <c r="K294" s="38" t="str">
        <f>IF(C294&lt;&gt;"",_xlfn.XLOOKUP(C294,Table1[ID],Table1[tel1]),"")</f>
        <v/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/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/>
      </c>
      <c r="P294" s="38" t="str">
        <f>IF($C294&lt;&gt;"",_xlfn.XLOOKUP(C294,Table1[ID],Table1[address5]),"")</f>
        <v/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/>
      </c>
      <c r="S294" s="37" t="str">
        <f>IF($C294&lt;&gt;"",_xlfn.XLOOKUP(C294,Table1[ID],Table1[bdate]),"")</f>
        <v/>
      </c>
      <c r="T294" s="38" t="str">
        <f>IF($C294&lt;&gt;"",_xlfn.XLOOKUP(C294,Table1[ID],Table1[school_job]),"")</f>
        <v/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/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/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/>
      <c r="D295" s="38" t="str">
        <f>IF(C295&lt;&gt;"",_xlfn.XLOOKUP(Class!C295,Table1[ID],Table1[fname]),"")</f>
        <v/>
      </c>
      <c r="E295" s="37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38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40" t="str" cm="1">
        <f t="array" ref="G295">IF(C295&lt;&gt;"",IF(F295*100/Table3[حساب الحضور من اخر عدد مرات]&gt;100,1,F295/Table3[حساب الحضور من اخر عدد مرات]),"")</f>
        <v/>
      </c>
      <c r="H295" s="38" t="str">
        <f>IF(C295&lt;&gt;"",_xlfn.XLOOKUP(C295,Table1[ID],Table1[tel2]),"")</f>
        <v/>
      </c>
      <c r="I295" s="38" t="str">
        <f>IF(C295&lt;&gt;"",_xlfn.XLOOKUP(C295,Table1[ID],Table1[tel4]),"")</f>
        <v/>
      </c>
      <c r="J295" s="38" t="str">
        <f>IF(C295&lt;&gt;"",_xlfn.XLOOKUP(C295,Table1[ID],Table1[tel3]),"")</f>
        <v/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/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/>
      </c>
      <c r="P295" s="38" t="str">
        <f>IF($C295&lt;&gt;"",_xlfn.XLOOKUP(C295,Table1[ID],Table1[address5]),"")</f>
        <v/>
      </c>
      <c r="Q295" s="38" t="str">
        <f>IF($C295&lt;&gt;"",_xlfn.XLOOKUP(C295,Table1[ID],Table1[address7]),"")</f>
        <v/>
      </c>
      <c r="R295" s="38" t="str">
        <f>IF($C295&lt;&gt;"",_xlfn.XLOOKUP(C295,Table1[ID],Table1[address6]),"")</f>
        <v/>
      </c>
      <c r="S295" s="37" t="str">
        <f>IF($C295&lt;&gt;"",_xlfn.XLOOKUP(C295,Table1[ID],Table1[bdate]),"")</f>
        <v/>
      </c>
      <c r="T295" s="38" t="str">
        <f>IF($C295&lt;&gt;"",_xlfn.XLOOKUP(C295,Table1[ID],Table1[school_job]),"")</f>
        <v/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/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/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38"/>
      <c r="D296" s="38" t="str">
        <f>IF(C296&lt;&gt;"",_xlfn.XLOOKUP(Class!C296,Table1[ID],Table1[fname]),"")</f>
        <v/>
      </c>
      <c r="E296" s="37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38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40" t="str" cm="1">
        <f t="array" ref="G296">IF(C296&lt;&gt;"",IF(F296*100/Table3[حساب الحضور من اخر عدد مرات]&gt;100,1,F296/Table3[حساب الحضور من اخر عدد مرات]),"")</f>
        <v/>
      </c>
      <c r="H296" s="38" t="str">
        <f>IF(C296&lt;&gt;"",_xlfn.XLOOKUP(C296,Table1[ID],Table1[tel2]),"")</f>
        <v/>
      </c>
      <c r="I296" s="38" t="str">
        <f>IF(C296&lt;&gt;"",_xlfn.XLOOKUP(C296,Table1[ID],Table1[tel4]),"")</f>
        <v/>
      </c>
      <c r="J296" s="38" t="str">
        <f>IF(C296&lt;&gt;"",_xlfn.XLOOKUP(C296,Table1[ID],Table1[tel3]),"")</f>
        <v/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/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/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/>
      </c>
      <c r="S296" s="37" t="str">
        <f>IF($C296&lt;&gt;"",_xlfn.XLOOKUP(C296,Table1[ID],Table1[bdate]),"")</f>
        <v/>
      </c>
      <c r="T296" s="38" t="str">
        <f>IF($C296&lt;&gt;"",_xlfn.XLOOKUP(C296,Table1[ID],Table1[school_job]),"")</f>
        <v/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/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/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/>
      <c r="D297" s="38" t="str">
        <f>IF(C297&lt;&gt;"",_xlfn.XLOOKUP(Class!C297,Table1[ID],Table1[fname]),"")</f>
        <v/>
      </c>
      <c r="E297" s="37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38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40" t="str" cm="1">
        <f t="array" ref="G297">IF(C297&lt;&gt;"",IF(F297*100/Table3[حساب الحضور من اخر عدد مرات]&gt;100,1,F297/Table3[حساب الحضور من اخر عدد مرات]),"")</f>
        <v/>
      </c>
      <c r="H297" s="38" t="str">
        <f>IF(C297&lt;&gt;"",_xlfn.XLOOKUP(C297,Table1[ID],Table1[tel2]),"")</f>
        <v/>
      </c>
      <c r="I297" s="38" t="str">
        <f>IF(C297&lt;&gt;"",_xlfn.XLOOKUP(C297,Table1[ID],Table1[tel4]),"")</f>
        <v/>
      </c>
      <c r="J297" s="38" t="str">
        <f>IF(C297&lt;&gt;"",_xlfn.XLOOKUP(C297,Table1[ID],Table1[tel3]),"")</f>
        <v/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/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/>
      </c>
      <c r="P297" s="38" t="str">
        <f>IF($C297&lt;&gt;"",_xlfn.XLOOKUP(C297,Table1[ID],Table1[address5]),"")</f>
        <v/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/>
      </c>
      <c r="S297" s="37" t="str">
        <f>IF($C297&lt;&gt;"",_xlfn.XLOOKUP(C297,Table1[ID],Table1[bdate]),"")</f>
        <v/>
      </c>
      <c r="T297" s="38" t="str">
        <f>IF($C297&lt;&gt;"",_xlfn.XLOOKUP(C297,Table1[ID],Table1[school_job]),"")</f>
        <v/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/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/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/>
      <c r="D298" s="38" t="str">
        <f>IF(C298&lt;&gt;"",_xlfn.XLOOKUP(Class!C298,Table1[ID],Table1[fname]),"")</f>
        <v/>
      </c>
      <c r="E298" s="3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38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40" t="str" cm="1">
        <f t="array" ref="G298">IF(C298&lt;&gt;"",IF(F298*100/Table3[حساب الحضور من اخر عدد مرات]&gt;100,1,F298/Table3[حساب الحضور من اخر عدد مرات]),"")</f>
        <v/>
      </c>
      <c r="H298" s="38" t="str">
        <f>IF(C298&lt;&gt;"",_xlfn.XLOOKUP(C298,Table1[ID],Table1[tel2]),"")</f>
        <v/>
      </c>
      <c r="I298" s="38" t="str">
        <f>IF(C298&lt;&gt;"",_xlfn.XLOOKUP(C298,Table1[ID],Table1[tel4]),"")</f>
        <v/>
      </c>
      <c r="J298" s="38" t="str">
        <f>IF(C298&lt;&gt;"",_xlfn.XLOOKUP(C298,Table1[ID],Table1[tel3]),"")</f>
        <v/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/>
      </c>
      <c r="N298" s="38" t="str">
        <f>IF($C298&lt;&gt;"",_xlfn.XLOOKUP(C298,Table1[ID],Table1[address3]),"")</f>
        <v/>
      </c>
      <c r="O298" s="38" t="str">
        <f>IF($C298&lt;&gt;"",_xlfn.XLOOKUP(C298,Table1[ID],Table1[address4]),"")</f>
        <v/>
      </c>
      <c r="P298" s="38" t="str">
        <f>IF($C298&lt;&gt;"",_xlfn.XLOOKUP(C298,Table1[ID],Table1[address5]),"")</f>
        <v/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/>
      </c>
      <c r="S298" s="37" t="str">
        <f>IF($C298&lt;&gt;"",_xlfn.XLOOKUP(C298,Table1[ID],Table1[bdate]),"")</f>
        <v/>
      </c>
      <c r="T298" s="38" t="str">
        <f>IF($C298&lt;&gt;"",_xlfn.XLOOKUP(C298,Table1[ID],Table1[school_job]),"")</f>
        <v/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/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/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38"/>
      <c r="D299" s="38" t="str">
        <f>IF(C299&lt;&gt;"",_xlfn.XLOOKUP(Class!C299,Table1[ID],Table1[fname]),"")</f>
        <v/>
      </c>
      <c r="E299" s="37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38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40" t="str" cm="1">
        <f t="array" ref="G299">IF(C299&lt;&gt;"",IF(F299*100/Table3[حساب الحضور من اخر عدد مرات]&gt;100,1,F299/Table3[حساب الحضور من اخر عدد مرات]),"")</f>
        <v/>
      </c>
      <c r="H299" s="38" t="str">
        <f>IF(C299&lt;&gt;"",_xlfn.XLOOKUP(C299,Table1[ID],Table1[tel2]),"")</f>
        <v/>
      </c>
      <c r="I299" s="38" t="str">
        <f>IF(C299&lt;&gt;"",_xlfn.XLOOKUP(C299,Table1[ID],Table1[tel4]),"")</f>
        <v/>
      </c>
      <c r="J299" s="38" t="str">
        <f>IF(C299&lt;&gt;"",_xlfn.XLOOKUP(C299,Table1[ID],Table1[tel3]),"")</f>
        <v/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/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/>
      </c>
      <c r="P299" s="38" t="str">
        <f>IF($C299&lt;&gt;"",_xlfn.XLOOKUP(C299,Table1[ID],Table1[address5]),"")</f>
        <v/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/>
      </c>
      <c r="S299" s="37" t="str">
        <f>IF($C299&lt;&gt;"",_xlfn.XLOOKUP(C299,Table1[ID],Table1[bdate]),"")</f>
        <v/>
      </c>
      <c r="T299" s="38" t="str">
        <f>IF($C299&lt;&gt;"",_xlfn.XLOOKUP(C299,Table1[ID],Table1[school_job]),"")</f>
        <v/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/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/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/>
      <c r="D300" s="38" t="str">
        <f>IF(C300&lt;&gt;"",_xlfn.XLOOKUP(Class!C300,Table1[ID],Table1[fname]),"")</f>
        <v/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40" t="str" cm="1">
        <f t="array" ref="G300">IF(C300&lt;&gt;"",IF(F300*100/Table3[حساب الحضور من اخر عدد مرات]&gt;100,1,F300/Table3[حساب الحضور من اخر عدد مرات]),"")</f>
        <v/>
      </c>
      <c r="H300" s="38" t="str">
        <f>IF(C300&lt;&gt;"",_xlfn.XLOOKUP(C300,Table1[ID],Table1[tel2]),"")</f>
        <v/>
      </c>
      <c r="I300" s="38" t="str">
        <f>IF(C300&lt;&gt;"",_xlfn.XLOOKUP(C300,Table1[ID],Table1[tel4]),"")</f>
        <v/>
      </c>
      <c r="J300" s="38" t="str">
        <f>IF(C300&lt;&gt;"",_xlfn.XLOOKUP(C300,Table1[ID],Table1[tel3]),"")</f>
        <v/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/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/>
      </c>
      <c r="S300" s="37" t="str">
        <f>IF($C300&lt;&gt;"",_xlfn.XLOOKUP(C300,Table1[ID],Table1[bdate]),"")</f>
        <v/>
      </c>
      <c r="T300" s="38" t="str">
        <f>IF($C300&lt;&gt;"",_xlfn.XLOOKUP(C300,Table1[ID],Table1[school_job]),"")</f>
        <v/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/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2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23" priority="2">
      <formula>(H5&lt;&gt;"")*(LEN(TEXT(H5,"#"))+IF(FIND("0",H5)=1,1,0)&lt;&gt;11)</formula>
    </cfRule>
  </conditionalFormatting>
  <conditionalFormatting sqref="H5:K505">
    <cfRule type="expression" dxfId="22" priority="10" stopIfTrue="1">
      <formula>($C5&lt;&gt;"")*($H5="")*($I5="")*($J5="")*($K5="")</formula>
    </cfRule>
  </conditionalFormatting>
  <conditionalFormatting sqref="H5:U505">
    <cfRule type="expression" dxfId="21" priority="11">
      <formula>($C5&lt;&gt;"")*(H5="")</formula>
    </cfRule>
  </conditionalFormatting>
  <conditionalFormatting sqref="K5:K505">
    <cfRule type="expression" dxfId="20" priority="3">
      <formula>(K5&lt;&gt;"")*((LEN(TEXT(K5,"#"))+IF(FIND("0",K5)=1,1,0)&lt;10)+(LEN(TEXT(K5,"#"))+IF(FIND("0",K5)=1,1,0)&gt;11))</formula>
    </cfRule>
  </conditionalFormatting>
  <conditionalFormatting sqref="K1:O1">
    <cfRule type="expression" dxfId="19" priority="1">
      <formula>$C$2="ALL"</formula>
    </cfRule>
  </conditionalFormatting>
  <conditionalFormatting sqref="R5:R505">
    <cfRule type="expression" dxfId="1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88" zoomScaleNormal="55" workbookViewId="0">
      <selection activeCell="E6" sqref="E6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52"/>
      <c r="B1" s="152"/>
      <c r="C1" s="8" t="s">
        <v>1328</v>
      </c>
      <c r="D1" s="7" t="s">
        <v>1323</v>
      </c>
      <c r="E1" s="7" t="s">
        <v>1341</v>
      </c>
      <c r="F1" s="7" t="s">
        <v>1342</v>
      </c>
      <c r="G1" s="7" t="s">
        <v>1364</v>
      </c>
      <c r="H1" s="7" t="s">
        <v>1914</v>
      </c>
      <c r="I1" s="7" t="s">
        <v>1618</v>
      </c>
      <c r="J1" s="7" t="s">
        <v>1937</v>
      </c>
      <c r="P1" s="3"/>
      <c r="R1"/>
    </row>
    <row r="2" spans="1:20" ht="18.75">
      <c r="A2" s="152"/>
      <c r="B2" s="152"/>
      <c r="C2" s="9">
        <v>0</v>
      </c>
      <c r="D2" s="4" t="s">
        <v>23</v>
      </c>
      <c r="E2" s="5">
        <v>47</v>
      </c>
      <c r="F2" s="6">
        <f ca="1">TODAY()</f>
        <v>45534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52"/>
      <c r="B3" s="152"/>
      <c r="K3" s="151" t="s">
        <v>1340</v>
      </c>
      <c r="L3" s="151"/>
      <c r="M3" s="151"/>
      <c r="N3" s="151"/>
      <c r="O3" s="151"/>
      <c r="P3" s="151"/>
      <c r="Q3" s="151"/>
    </row>
    <row r="4" spans="1:20" s="1" customFormat="1">
      <c r="A4" s="149" t="s">
        <v>1700</v>
      </c>
      <c r="B4" s="150"/>
      <c r="C4" s="34" t="s">
        <v>0</v>
      </c>
      <c r="D4" s="34" t="s">
        <v>1324</v>
      </c>
      <c r="E4" s="34" t="s">
        <v>1597</v>
      </c>
      <c r="F4" s="34" t="s">
        <v>1325</v>
      </c>
      <c r="G4" s="34" t="s">
        <v>1326</v>
      </c>
      <c r="H4" s="34" t="s">
        <v>1327</v>
      </c>
      <c r="I4" s="34" t="s">
        <v>1596</v>
      </c>
      <c r="J4" s="35" t="s">
        <v>1330</v>
      </c>
      <c r="K4" s="36" t="s">
        <v>1329</v>
      </c>
      <c r="L4" s="36" t="s">
        <v>1314</v>
      </c>
      <c r="M4" s="36" t="s">
        <v>1315</v>
      </c>
      <c r="N4" s="36" t="s">
        <v>1334</v>
      </c>
      <c r="O4" s="36" t="s">
        <v>1335</v>
      </c>
      <c r="P4" s="36" t="s">
        <v>1317</v>
      </c>
      <c r="Q4" s="36" t="s">
        <v>1336</v>
      </c>
      <c r="R4" s="37" t="s">
        <v>1337</v>
      </c>
      <c r="S4" s="38" t="s">
        <v>1313</v>
      </c>
      <c r="T4" s="39" t="s">
        <v>1339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45499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22</v>
      </c>
      <c r="H5" s="40" cm="1">
        <f t="array" aca="1" ref="H5" ca="1">IF(C5&lt;&gt;"",IF(G5*100/Table35[حساب الحضور من اخر عدد مرات]&gt;100,1,G5/Table35[حساب الحضور من اخر عدد مرات]),"")</f>
        <v>0.46808510638297873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0.18181818181818182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45527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31</v>
      </c>
      <c r="H6" s="40" cm="1">
        <f t="array" aca="1" ref="H6" ca="1">IF(C6&lt;&gt;"",IF(G6*100/Table35[حساب الحضور من اخر عدد مرات]&gt;100,1,G6/Table35[حساب الحضور من اخر عدد مرات]),"")</f>
        <v>0.65957446808510634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9.6774193548387094E-2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45506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18</v>
      </c>
      <c r="H7" s="40" cm="1">
        <f t="array" aca="1" ref="H7" ca="1">IF(C7&lt;&gt;"",IF(G7*100/Table35[حساب الحضور من اخر عدد مرات]&gt;100,1,G7/Table35[حساب الحضور من اخر عدد مرات]),"")</f>
        <v>0.38297872340425532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0.16666666666666666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0.19148936170212766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45527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11</v>
      </c>
      <c r="H9" s="40" cm="1">
        <f t="array" aca="1" ref="H9" ca="1">IF(C9&lt;&gt;"",IF(G9*100/Table35[حساب الحضور من اخر عدد مرات]&gt;100,1,G9/Table35[حساب الحضور من اخر عدد مرات]),"")</f>
        <v>0.23404255319148937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0.45454545454545453</v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8.5106382978723402E-2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45520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22</v>
      </c>
      <c r="H11" s="40" cm="1">
        <f t="array" aca="1" ref="H11" ca="1">IF(C11&lt;&gt;"",IF(G11*100/Table35[حساب الحضور من اخر عدد مرات]&gt;100,1,G11/Table35[حساب الحضور من اخر عدد مرات]),"")</f>
        <v>0.46808510638297873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0.27272727272727271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45513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3</v>
      </c>
      <c r="H12" s="40" cm="1">
        <f t="array" aca="1" ref="H12" ca="1">IF(C12&lt;&gt;"",IF(G12*100/Table35[حساب الحضور من اخر عدد مرات]&gt;100,1,G12/Table35[حساب الحضور من اخر عدد مرات]),"")</f>
        <v>6.3829787234042548E-2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0.33333333333333331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4.2553191489361701E-2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45527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32</v>
      </c>
      <c r="H14" s="40" cm="1">
        <f t="array" aca="1" ref="H14" ca="1">IF(C14&lt;&gt;"",IF(G14*100/Table35[حساب الحضور من اخر عدد مرات]&gt;100,1,G14/Table35[حساب الحضور من اخر عدد مرات]),"")</f>
        <v>0.68085106382978722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0.25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35097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0.23404255319148937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45506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25</v>
      </c>
      <c r="H16" s="40" cm="1">
        <f t="array" aca="1" ref="H16" ca="1">IF(C16&lt;&gt;"",IF(G16*100/Table35[حساب الحضور من اخر عدد مرات]&gt;100,1,G16/Table35[حساب الحضور من اخر عدد مرات]),"")</f>
        <v>0.53191489361702127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0.44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45513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30</v>
      </c>
      <c r="H17" s="40" cm="1">
        <f t="array" aca="1" ref="H17" ca="1">IF(C17&lt;&gt;"",IF(G17*100/Table35[حساب الحضور من اخر عدد مرات]&gt;100,1,G17/Table35[حساب الحضور من اخر عدد مرات]),"")</f>
        <v>0.63829787234042556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45464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6</v>
      </c>
      <c r="H18" s="40" cm="1">
        <f t="array" aca="1" ref="H18" ca="1">IF(C18&lt;&gt;"",IF(G18*100/Table35[حساب الحضور من اخر عدد مرات]&gt;100,1,G18/Table35[حساب الحضور من اخر عدد مرات]),"")</f>
        <v>0.1276595744680851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0.33333333333333331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45464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12</v>
      </c>
      <c r="H19" s="40" cm="1">
        <f t="array" aca="1" ref="H19" ca="1">IF(C19&lt;&gt;"",IF(G19*100/Table35[حساب الحضور من اخر عدد مرات]&gt;100,1,G19/Table35[حساب الحضور من اخر عدد مرات]),"")</f>
        <v>0.25531914893617019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8.3333333333333329E-2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11</v>
      </c>
      <c r="H20" s="40" cm="1">
        <f t="array" aca="1" ref="H20" ca="1">IF(C20&lt;&gt;"",IF(G20*100/Table35[حساب الحضور من اخر عدد مرات]&gt;100,1,G20/Table35[حساب الحضور من اخر عدد مرات]),"")</f>
        <v>0.23404255319148937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0.63636363636363635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45485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10</v>
      </c>
      <c r="H21" s="40" cm="1">
        <f t="array" aca="1" ref="H21" ca="1">IF(C21&lt;&gt;"",IF(G21*100/Table35[حساب الحضور من اخر عدد مرات]&gt;100,1,G21/Table35[حساب الحضور من اخر عدد مرات]),"")</f>
        <v>0.21276595744680851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0.3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45520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22</v>
      </c>
      <c r="H22" s="40" cm="1">
        <f t="array" aca="1" ref="H22" ca="1">IF(C22&lt;&gt;"",IF(G22*100/Table35[حساب الحضور من اخر عدد مرات]&gt;100,1,G22/Table35[حساب الحضور من اخر عدد مرات]),"")</f>
        <v>0.46808510638297873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0.31818181818181818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9</v>
      </c>
      <c r="H23" s="40" cm="1">
        <f t="array" aca="1" ref="H23" ca="1">IF(C23&lt;&gt;"",IF(G23*100/Table35[حساب الحضور من اخر عدد مرات]&gt;100,1,G23/Table35[حساب الحضور من اخر عدد مرات]),"")</f>
        <v>0.19148936170212766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0.44444444444444442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45492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10</v>
      </c>
      <c r="H24" s="40" cm="1">
        <f t="array" aca="1" ref="H24" ca="1">IF(C24&lt;&gt;"",IF(G24*100/Table35[حساب الحضور من اخر عدد مرات]&gt;100,1,G24/Table35[حساب الحضور من اخر عدد مرات]),"")</f>
        <v>0.21276595744680851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45513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13</v>
      </c>
      <c r="H25" s="40" cm="1">
        <f t="array" aca="1" ref="H25" ca="1">IF(C25&lt;&gt;"",IF(G25*100/Table35[حساب الحضور من اخر عدد مرات]&gt;100,1,G25/Table35[حساب الحضور من اخر عدد مرات]),"")</f>
        <v>0.27659574468085107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0.53846153846153844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45520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29</v>
      </c>
      <c r="H26" s="40" cm="1">
        <f t="array" aca="1" ref="H26" ca="1">IF(C26&lt;&gt;"",IF(G26*100/Table35[حساب الحضور من اخر عدد مرات]&gt;100,1,G26/Table35[حساب الحضور من اخر عدد مرات]),"")</f>
        <v>0.61702127659574468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0.48275862068965519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45520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15</v>
      </c>
      <c r="H27" s="40" cm="1">
        <f t="array" aca="1" ref="H27" ca="1">IF(C27&lt;&gt;"",IF(G27*100/Table35[حساب الحضور من اخر عدد مرات]&gt;100,1,G27/Table35[حساب الحضور من اخر عدد مرات]),"")</f>
        <v>0.31914893617021278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0.2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45464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17</v>
      </c>
      <c r="H28" s="40" cm="1">
        <f t="array" aca="1" ref="H28" ca="1">IF(C28&lt;&gt;"",IF(G28*100/Table35[حساب الحضور من اخر عدد مرات]&gt;100,1,G28/Table35[حساب الحضور من اخر عدد مرات]),"")</f>
        <v>0.36170212765957449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0.47058823529411764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12</v>
      </c>
      <c r="H29" s="40" cm="1">
        <f t="array" aca="1" ref="H29" ca="1">IF(C29&lt;&gt;"",IF(G29*100/Table35[حساب الحضور من اخر عدد مرات]&gt;100,1,G29/Table35[حساب الحضور من اخر عدد مرات]),"")</f>
        <v>0.25531914893617019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0.25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12</v>
      </c>
      <c r="H30" s="40" cm="1">
        <f t="array" aca="1" ref="H30" ca="1">IF(C30&lt;&gt;"",IF(G30*100/Table35[حساب الحضور من اخر عدد مرات]&gt;100,1,G30/Table35[حساب الحضور من اخر عدد مرات]),"")</f>
        <v>0.25531914893617019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0.58333333333333337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1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16" priority="9" stopIfTrue="1">
      <formula>($C5&lt;&gt;"")*($J5="")*(#REF!="")*(#REF!="")*(#REF!="")</formula>
    </cfRule>
  </conditionalFormatting>
  <conditionalFormatting sqref="J5:S100">
    <cfRule type="expression" dxfId="15" priority="5">
      <formula>($C5&lt;&gt;"")*(J5="")</formula>
    </cfRule>
  </conditionalFormatting>
  <conditionalFormatting sqref="Q5:Q100">
    <cfRule type="expression" dxfId="1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AA295" zoomScale="55" zoomScaleNormal="55" workbookViewId="0">
      <selection activeCell="AW321" sqref="AW321"/>
    </sheetView>
  </sheetViews>
  <sheetFormatPr defaultRowHeight="18.75"/>
  <cols>
    <col min="1" max="1" width="8.85546875" customWidth="1"/>
    <col min="2" max="2" width="23.42578125" style="31" customWidth="1"/>
    <col min="3" max="3" width="15.140625" style="1" customWidth="1"/>
    <col min="4" max="4" width="14.140625" style="1" customWidth="1"/>
    <col min="5" max="5" width="13" style="1" customWidth="1"/>
    <col min="6" max="6" width="15.85546875" style="1" customWidth="1"/>
    <col min="7" max="7" width="10.7109375" style="1" customWidth="1"/>
    <col min="8" max="8" width="13.28515625" style="1" customWidth="1"/>
    <col min="9" max="9" width="15.140625" style="1" customWidth="1"/>
    <col min="10" max="10" width="12.85546875" style="1" customWidth="1"/>
    <col min="11" max="11" width="13.5703125" style="1" customWidth="1"/>
    <col min="12" max="12" width="14.5703125" style="1" customWidth="1"/>
    <col min="13" max="21" width="10.7109375" style="1" customWidth="1"/>
    <col min="22" max="22" width="12.140625" style="1" customWidth="1"/>
    <col min="23" max="48" width="10.7109375" style="1" customWidth="1"/>
    <col min="49" max="49" width="12.42578125" style="1" customWidth="1"/>
    <col min="50" max="102" width="10.7109375" style="1" customWidth="1"/>
  </cols>
  <sheetData>
    <row r="1" spans="1:102" s="3" customFormat="1">
      <c r="A1" s="3" t="s">
        <v>0</v>
      </c>
      <c r="B1" s="30" t="s">
        <v>1378</v>
      </c>
      <c r="C1" s="28" cm="1">
        <f t="array" aca="1" ref="C1:CX1" ca="1">_xlfn.ANCHORARRAY('Attendance table'!B1)</f>
        <v>45534</v>
      </c>
      <c r="D1" s="28">
        <f ca="1"/>
        <v>45527</v>
      </c>
      <c r="E1" s="28">
        <f ca="1"/>
        <v>45520</v>
      </c>
      <c r="F1" s="28">
        <f ca="1"/>
        <v>45513</v>
      </c>
      <c r="G1" s="28">
        <f ca="1"/>
        <v>45506</v>
      </c>
      <c r="H1" s="28">
        <f ca="1"/>
        <v>45499</v>
      </c>
      <c r="I1" s="28">
        <f ca="1"/>
        <v>45492</v>
      </c>
      <c r="J1" s="28">
        <f ca="1"/>
        <v>45485</v>
      </c>
      <c r="K1" s="28">
        <f ca="1"/>
        <v>45478</v>
      </c>
      <c r="L1" s="28">
        <f ca="1"/>
        <v>45471</v>
      </c>
      <c r="M1" s="28">
        <f ca="1"/>
        <v>45464</v>
      </c>
      <c r="N1" s="28">
        <f ca="1"/>
        <v>45457</v>
      </c>
      <c r="O1" s="28">
        <f ca="1"/>
        <v>45450</v>
      </c>
      <c r="P1" s="28">
        <f ca="1"/>
        <v>45443</v>
      </c>
      <c r="Q1" s="28">
        <f ca="1"/>
        <v>45436</v>
      </c>
      <c r="R1" s="28">
        <f ca="1"/>
        <v>45429</v>
      </c>
      <c r="S1" s="28">
        <f ca="1"/>
        <v>45422</v>
      </c>
      <c r="T1" s="28">
        <f ca="1"/>
        <v>45415</v>
      </c>
      <c r="U1" s="28">
        <f ca="1"/>
        <v>45408</v>
      </c>
      <c r="V1" s="28">
        <f ca="1"/>
        <v>45401</v>
      </c>
      <c r="W1" s="28">
        <f ca="1"/>
        <v>45394</v>
      </c>
      <c r="X1" s="28">
        <f ca="1"/>
        <v>45387</v>
      </c>
      <c r="Y1" s="28">
        <f ca="1"/>
        <v>45380</v>
      </c>
      <c r="Z1" s="28">
        <f ca="1"/>
        <v>45373</v>
      </c>
      <c r="AA1" s="28">
        <f ca="1"/>
        <v>45366</v>
      </c>
      <c r="AB1" s="28">
        <f ca="1"/>
        <v>45359</v>
      </c>
      <c r="AC1" s="28">
        <f ca="1"/>
        <v>45352</v>
      </c>
      <c r="AD1" s="28">
        <f ca="1"/>
        <v>45345</v>
      </c>
      <c r="AE1" s="28">
        <f ca="1"/>
        <v>45338</v>
      </c>
      <c r="AF1" s="28">
        <f ca="1"/>
        <v>45331</v>
      </c>
      <c r="AG1" s="28">
        <f ca="1"/>
        <v>45324</v>
      </c>
      <c r="AH1" s="28">
        <f ca="1"/>
        <v>45317</v>
      </c>
      <c r="AI1" s="28">
        <f ca="1"/>
        <v>45310</v>
      </c>
      <c r="AJ1" s="28">
        <f ca="1"/>
        <v>45303</v>
      </c>
      <c r="AK1" s="28">
        <f ca="1"/>
        <v>45296</v>
      </c>
      <c r="AL1" s="28">
        <f ca="1"/>
        <v>45289</v>
      </c>
      <c r="AM1" s="28">
        <f ca="1"/>
        <v>45282</v>
      </c>
      <c r="AN1" s="28">
        <f ca="1"/>
        <v>45275</v>
      </c>
      <c r="AO1" s="28">
        <f ca="1"/>
        <v>45268</v>
      </c>
      <c r="AP1" s="28">
        <f ca="1"/>
        <v>45261</v>
      </c>
      <c r="AQ1" s="28">
        <f ca="1"/>
        <v>45254</v>
      </c>
      <c r="AR1" s="28">
        <f ca="1"/>
        <v>45247</v>
      </c>
      <c r="AS1" s="28">
        <f ca="1"/>
        <v>45240</v>
      </c>
      <c r="AT1" s="28">
        <f ca="1"/>
        <v>45233</v>
      </c>
      <c r="AU1" s="28">
        <f ca="1"/>
        <v>45226</v>
      </c>
      <c r="AV1" s="28">
        <f ca="1"/>
        <v>45219</v>
      </c>
      <c r="AW1" s="28">
        <f ca="1"/>
        <v>45212</v>
      </c>
      <c r="AX1" s="28">
        <f ca="1"/>
        <v>45205</v>
      </c>
      <c r="AY1" s="28">
        <f ca="1"/>
        <v>45198</v>
      </c>
      <c r="AZ1" s="28">
        <f ca="1"/>
        <v>45191</v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6">_xlfn.ANCHORARRAY('Attendance table'!A2)</f>
        <v>113</v>
      </c>
      <c r="B2" s="31" t="str" cm="1">
        <f t="array" ref="B2:B296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>✔️</v>
      </c>
      <c r="G2" s="29" t="str">
        <f ca="1"/>
        <v>✔️</v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>✔️</v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>✔️</v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>✔️</v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>✔️</v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>✔️</v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>✔️</v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>✔️</v>
      </c>
      <c r="P4" s="29" t="str">
        <f ca="1"/>
        <v/>
      </c>
      <c r="Q4" s="29" t="str">
        <f ca="1"/>
        <v>✔️</v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>✔️</v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>✔️</v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>✔️</v>
      </c>
      <c r="AR4" s="29" t="str">
        <f ca="1"/>
        <v>✔️</v>
      </c>
      <c r="AS4" s="29" t="str">
        <f ca="1"/>
        <v/>
      </c>
      <c r="AT4" s="29" t="str">
        <f ca="1"/>
        <v/>
      </c>
      <c r="AU4" s="29" t="str">
        <f ca="1"/>
        <v>✔️</v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>✔️</v>
      </c>
      <c r="E5" s="29" t="str">
        <f ca="1"/>
        <v>✔️</v>
      </c>
      <c r="F5" s="29" t="str">
        <f ca="1"/>
        <v/>
      </c>
      <c r="G5" s="29" t="str">
        <f ca="1"/>
        <v>✔️</v>
      </c>
      <c r="H5" s="29" t="str">
        <f ca="1"/>
        <v>✔️</v>
      </c>
      <c r="I5" s="29" t="str">
        <f ca="1"/>
        <v>✔️</v>
      </c>
      <c r="J5" s="29" t="str">
        <f ca="1"/>
        <v>✔️</v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/>
      </c>
      <c r="O5" s="29" t="str">
        <f ca="1"/>
        <v>✔️</v>
      </c>
      <c r="P5" s="29" t="str">
        <f ca="1"/>
        <v/>
      </c>
      <c r="Q5" s="29" t="str">
        <f ca="1"/>
        <v>✔️</v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>✔️</v>
      </c>
      <c r="AH5" s="29" t="str">
        <f ca="1"/>
        <v>✔️</v>
      </c>
      <c r="AI5" s="29" t="str">
        <f ca="1"/>
        <v/>
      </c>
      <c r="AJ5" s="29" t="str">
        <f ca="1"/>
        <v/>
      </c>
      <c r="AK5" s="29" t="str">
        <f ca="1"/>
        <v>✔️</v>
      </c>
      <c r="AL5" s="29" t="str">
        <f ca="1"/>
        <v>✔️</v>
      </c>
      <c r="AM5" s="29" t="str">
        <f ca="1"/>
        <v>✔️</v>
      </c>
      <c r="AN5" s="29" t="str">
        <f ca="1"/>
        <v/>
      </c>
      <c r="AO5" s="29" t="str">
        <f ca="1"/>
        <v>✔️</v>
      </c>
      <c r="AP5" s="29" t="str">
        <f ca="1"/>
        <v>✔️</v>
      </c>
      <c r="AQ5" s="29" t="str">
        <f ca="1"/>
        <v>✔️</v>
      </c>
      <c r="AR5" s="29" t="str">
        <f ca="1"/>
        <v/>
      </c>
      <c r="AS5" s="29" t="str">
        <f ca="1"/>
        <v>✔️</v>
      </c>
      <c r="AT5" s="29" t="str">
        <f ca="1"/>
        <v>✔️</v>
      </c>
      <c r="AU5" s="29" t="str">
        <f ca="1"/>
        <v>✔️</v>
      </c>
      <c r="AV5" s="29" t="str">
        <f ca="1"/>
        <v>✔️</v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>✔️</v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>✔️</v>
      </c>
      <c r="E8" s="29" t="str">
        <f ca="1"/>
        <v/>
      </c>
      <c r="F8" s="29" t="str">
        <f ca="1"/>
        <v>✔️</v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>✔️</v>
      </c>
      <c r="N8" s="29" t="str">
        <f ca="1"/>
        <v/>
      </c>
      <c r="O8" s="29" t="str">
        <f ca="1"/>
        <v/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>✔️</v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>✔️</v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>✔️</v>
      </c>
      <c r="AG8" s="29" t="str">
        <f ca="1"/>
        <v>✔️</v>
      </c>
      <c r="AH8" s="29" t="str">
        <f ca="1"/>
        <v>✔️</v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>✔️</v>
      </c>
      <c r="AO8" s="29" t="str">
        <f ca="1"/>
        <v/>
      </c>
      <c r="AP8" s="29" t="str">
        <f ca="1"/>
        <v>✔️</v>
      </c>
      <c r="AQ8" s="29" t="str">
        <f ca="1"/>
        <v>✔️</v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>✔️</v>
      </c>
      <c r="AN9" s="29" t="str">
        <f ca="1"/>
        <v/>
      </c>
      <c r="AO9" s="29" t="str">
        <f ca="1"/>
        <v>✔️</v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>✔️</v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>✔️</v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>✔️</v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>✔️</v>
      </c>
      <c r="AA10" s="29" t="str">
        <f ca="1"/>
        <v/>
      </c>
      <c r="AB10" s="29" t="str">
        <f ca="1"/>
        <v>✔️</v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>✔️</v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>✔️</v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>✔️</v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>✔️</v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>✔️</v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>✔️</v>
      </c>
      <c r="AP11" s="29" t="str">
        <f ca="1"/>
        <v/>
      </c>
      <c r="AQ11" s="29" t="str">
        <f ca="1"/>
        <v>✔️</v>
      </c>
      <c r="AR11" s="29" t="str">
        <f ca="1"/>
        <v/>
      </c>
      <c r="AS11" s="29" t="str">
        <f ca="1"/>
        <v>✔️</v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>✔️</v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>✔️</v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>✔️</v>
      </c>
      <c r="O14" s="29" t="str">
        <f ca="1"/>
        <v/>
      </c>
      <c r="P14" s="29" t="str">
        <f ca="1"/>
        <v/>
      </c>
      <c r="Q14" s="29" t="str">
        <f ca="1"/>
        <v>✔️</v>
      </c>
      <c r="R14" s="29" t="str">
        <f ca="1"/>
        <v/>
      </c>
      <c r="S14" s="29" t="str">
        <f ca="1"/>
        <v>✔️</v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>✔️</v>
      </c>
      <c r="Z14" s="29" t="str">
        <f ca="1"/>
        <v/>
      </c>
      <c r="AA14" s="29" t="str">
        <f ca="1"/>
        <v>✔️</v>
      </c>
      <c r="AB14" s="29" t="str">
        <f ca="1"/>
        <v>✔️</v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>✔️</v>
      </c>
      <c r="AH14" s="29" t="str">
        <f ca="1"/>
        <v>✔️</v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>✔️</v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>✔️</v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>✔️</v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>✔️</v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>✔️</v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>✔️</v>
      </c>
      <c r="H16" s="29" t="str">
        <f ca="1"/>
        <v>✔️</v>
      </c>
      <c r="I16" s="29" t="str">
        <f ca="1"/>
        <v>✔️</v>
      </c>
      <c r="J16" s="29" t="str">
        <f ca="1"/>
        <v/>
      </c>
      <c r="K16" s="29" t="str">
        <f ca="1"/>
        <v>✔️</v>
      </c>
      <c r="L16" s="29" t="str">
        <f ca="1"/>
        <v>✔️</v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>✔️</v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>✔️</v>
      </c>
      <c r="AM16" s="29" t="str">
        <f ca="1"/>
        <v>✔️</v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>✔️</v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>✔️</v>
      </c>
      <c r="K17" s="29" t="str">
        <f ca="1"/>
        <v>✔️</v>
      </c>
      <c r="L17" s="29" t="str">
        <f ca="1"/>
        <v>✔️</v>
      </c>
      <c r="M17" s="29" t="str">
        <f ca="1"/>
        <v>✔️</v>
      </c>
      <c r="N17" s="29" t="str">
        <f ca="1"/>
        <v>✔️</v>
      </c>
      <c r="O17" s="29" t="str">
        <f ca="1"/>
        <v>✔️</v>
      </c>
      <c r="P17" s="29" t="str">
        <f ca="1"/>
        <v/>
      </c>
      <c r="Q17" s="29" t="str">
        <f ca="1"/>
        <v>✔️</v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>✔️</v>
      </c>
      <c r="AE17" s="29" t="str">
        <f ca="1"/>
        <v/>
      </c>
      <c r="AF17" s="29" t="str">
        <f ca="1"/>
        <v>✔️</v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>✔️</v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>✔️</v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>✔️</v>
      </c>
      <c r="E18" s="29" t="str">
        <f ca="1"/>
        <v/>
      </c>
      <c r="F18" s="29" t="str">
        <f ca="1"/>
        <v>✔️</v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>✔️</v>
      </c>
      <c r="N18" s="29" t="str">
        <f ca="1"/>
        <v>✔️</v>
      </c>
      <c r="O18" s="29" t="str">
        <f ca="1"/>
        <v/>
      </c>
      <c r="P18" s="29" t="str">
        <f ca="1"/>
        <v/>
      </c>
      <c r="Q18" s="29" t="str">
        <f ca="1"/>
        <v>✔️</v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>✔️</v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>✔️</v>
      </c>
      <c r="AF18" s="29" t="str">
        <f ca="1"/>
        <v>✔️</v>
      </c>
      <c r="AG18" s="29" t="str">
        <f ca="1"/>
        <v>✔️</v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>✔️</v>
      </c>
      <c r="E21" s="29" t="str">
        <f ca="1"/>
        <v>✔️</v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>✔️</v>
      </c>
      <c r="O21" s="29" t="str">
        <f ca="1"/>
        <v/>
      </c>
      <c r="P21" s="29" t="str">
        <f ca="1"/>
        <v/>
      </c>
      <c r="Q21" s="29" t="str">
        <f ca="1"/>
        <v>✔️</v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>✔️</v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>✔️</v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>✔️</v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>✔️</v>
      </c>
      <c r="F25" s="29" t="str">
        <f ca="1"/>
        <v/>
      </c>
      <c r="G25" s="29" t="str">
        <f ca="1"/>
        <v>✔️</v>
      </c>
      <c r="H25" s="29" t="str">
        <f ca="1"/>
        <v>✔️</v>
      </c>
      <c r="I25" s="29" t="str">
        <f ca="1"/>
        <v/>
      </c>
      <c r="J25" s="29" t="str">
        <f ca="1"/>
        <v>✔️</v>
      </c>
      <c r="K25" s="29" t="str">
        <f ca="1"/>
        <v>✔️</v>
      </c>
      <c r="L25" s="29" t="str">
        <f ca="1"/>
        <v>✔️</v>
      </c>
      <c r="M25" s="29" t="str">
        <f ca="1"/>
        <v>✔️</v>
      </c>
      <c r="N25" s="29" t="str">
        <f ca="1"/>
        <v/>
      </c>
      <c r="O25" s="29" t="str">
        <f ca="1"/>
        <v/>
      </c>
      <c r="P25" s="29" t="str">
        <f ca="1"/>
        <v>✔️</v>
      </c>
      <c r="Q25" s="29" t="str">
        <f ca="1"/>
        <v>✔️</v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>✔️</v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>✔️</v>
      </c>
      <c r="AN25" s="29" t="str">
        <f ca="1"/>
        <v>✔️</v>
      </c>
      <c r="AO25" s="29" t="str">
        <f ca="1"/>
        <v>✔️</v>
      </c>
      <c r="AP25" s="29" t="str">
        <f ca="1"/>
        <v>✔️</v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>✔️</v>
      </c>
      <c r="AU25" s="29" t="str">
        <f ca="1"/>
        <v/>
      </c>
      <c r="AV25" s="29" t="str">
        <f ca="1"/>
        <v>✔️</v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>✔️</v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>✔️</v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>✔️</v>
      </c>
      <c r="X26" s="29" t="str">
        <f ca="1"/>
        <v/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>✔️</v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>✔️</v>
      </c>
      <c r="AK26" s="29" t="str">
        <f ca="1"/>
        <v/>
      </c>
      <c r="AL26" s="29" t="str">
        <f ca="1"/>
        <v>✔️</v>
      </c>
      <c r="AM26" s="29" t="str">
        <f ca="1"/>
        <v>✔️</v>
      </c>
      <c r="AN26" s="29" t="str">
        <f ca="1"/>
        <v/>
      </c>
      <c r="AO26" s="29" t="str">
        <f ca="1"/>
        <v/>
      </c>
      <c r="AP26" s="29" t="str">
        <f ca="1"/>
        <v>✔️</v>
      </c>
      <c r="AQ26" s="29" t="str">
        <f ca="1"/>
        <v>✔️</v>
      </c>
      <c r="AR26" s="29" t="str">
        <f ca="1"/>
        <v/>
      </c>
      <c r="AS26" s="29" t="str">
        <f ca="1"/>
        <v>✔️</v>
      </c>
      <c r="AT26" s="29" t="str">
        <f ca="1"/>
        <v>✔️</v>
      </c>
      <c r="AU26" s="29" t="str">
        <f ca="1"/>
        <v/>
      </c>
      <c r="AV26" s="29" t="str">
        <f ca="1"/>
        <v>✔️</v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>✔️</v>
      </c>
      <c r="H27" s="29" t="str">
        <f ca="1"/>
        <v>✔️</v>
      </c>
      <c r="I27" s="29" t="str">
        <f ca="1"/>
        <v>✔️</v>
      </c>
      <c r="J27" s="29" t="str">
        <f ca="1"/>
        <v>✔️</v>
      </c>
      <c r="K27" s="29" t="str">
        <f ca="1"/>
        <v>✔️</v>
      </c>
      <c r="L27" s="29" t="str">
        <f ca="1"/>
        <v>✔️</v>
      </c>
      <c r="M27" s="29" t="str">
        <f ca="1"/>
        <v/>
      </c>
      <c r="N27" s="29" t="str">
        <f ca="1"/>
        <v>✔️</v>
      </c>
      <c r="O27" s="29" t="str">
        <f ca="1"/>
        <v>✔️</v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>✔️</v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>✔️</v>
      </c>
      <c r="AB27" s="29" t="str">
        <f ca="1"/>
        <v/>
      </c>
      <c r="AC27" s="29" t="str">
        <f ca="1"/>
        <v>✔️</v>
      </c>
      <c r="AD27" s="29" t="str">
        <f ca="1"/>
        <v>✔️</v>
      </c>
      <c r="AE27" s="29" t="str">
        <f ca="1"/>
        <v>✔️</v>
      </c>
      <c r="AF27" s="29" t="str">
        <f ca="1"/>
        <v>✔️</v>
      </c>
      <c r="AG27" s="29" t="str">
        <f ca="1"/>
        <v>✔️</v>
      </c>
      <c r="AH27" s="29" t="str">
        <f ca="1"/>
        <v/>
      </c>
      <c r="AI27" s="29" t="str">
        <f ca="1"/>
        <v/>
      </c>
      <c r="AJ27" s="29" t="str">
        <f ca="1"/>
        <v>✔️</v>
      </c>
      <c r="AK27" s="29" t="str">
        <f ca="1"/>
        <v>✔️</v>
      </c>
      <c r="AL27" s="29" t="str">
        <f ca="1"/>
        <v>✔️</v>
      </c>
      <c r="AM27" s="29" t="str">
        <f ca="1"/>
        <v>✔️</v>
      </c>
      <c r="AN27" s="29" t="str">
        <f ca="1"/>
        <v/>
      </c>
      <c r="AO27" s="29" t="str">
        <f ca="1"/>
        <v>✔️</v>
      </c>
      <c r="AP27" s="29" t="str">
        <f ca="1"/>
        <v>✔️</v>
      </c>
      <c r="AQ27" s="29" t="str">
        <f ca="1"/>
        <v>✔️</v>
      </c>
      <c r="AR27" s="29" t="str">
        <f ca="1"/>
        <v/>
      </c>
      <c r="AS27" s="29" t="str">
        <f ca="1"/>
        <v/>
      </c>
      <c r="AT27" s="29" t="str">
        <f ca="1"/>
        <v>✔️</v>
      </c>
      <c r="AU27" s="29" t="str">
        <f ca="1"/>
        <v>✔️</v>
      </c>
      <c r="AV27" s="29" t="str">
        <f ca="1"/>
        <v>✔️</v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>✔️</v>
      </c>
      <c r="N28" s="29" t="str">
        <f ca="1"/>
        <v>✔️</v>
      </c>
      <c r="O28" s="29" t="str">
        <f ca="1"/>
        <v/>
      </c>
      <c r="P28" s="29" t="str">
        <f ca="1"/>
        <v/>
      </c>
      <c r="Q28" s="29" t="str">
        <f ca="1"/>
        <v>✔️</v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>✔️</v>
      </c>
      <c r="AC28" s="29" t="str">
        <f ca="1"/>
        <v/>
      </c>
      <c r="AD28" s="29" t="str">
        <f ca="1"/>
        <v>✔️</v>
      </c>
      <c r="AE28" s="29" t="str">
        <f ca="1"/>
        <v/>
      </c>
      <c r="AF28" s="29" t="str">
        <f ca="1"/>
        <v/>
      </c>
      <c r="AG28" s="29" t="str">
        <f ca="1"/>
        <v>✔️</v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>✔️</v>
      </c>
      <c r="AL28" s="29" t="str">
        <f ca="1"/>
        <v>✔️</v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>✔️</v>
      </c>
      <c r="AQ28" s="29" t="str">
        <f ca="1"/>
        <v>✔️</v>
      </c>
      <c r="AR28" s="29" t="str">
        <f ca="1"/>
        <v/>
      </c>
      <c r="AS28" s="29" t="str">
        <f ca="1"/>
        <v/>
      </c>
      <c r="AT28" s="29" t="str">
        <f ca="1"/>
        <v>✔️</v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>✔️</v>
      </c>
      <c r="Z29" s="29" t="str">
        <f ca="1"/>
        <v/>
      </c>
      <c r="AA29" s="29" t="str">
        <f ca="1"/>
        <v/>
      </c>
      <c r="AB29" s="29" t="str">
        <f ca="1"/>
        <v>✔️</v>
      </c>
      <c r="AC29" s="29" t="str">
        <f ca="1"/>
        <v/>
      </c>
      <c r="AD29" s="29" t="str">
        <f ca="1"/>
        <v>✔️</v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>✔️</v>
      </c>
      <c r="AK29" s="29" t="str">
        <f ca="1"/>
        <v/>
      </c>
      <c r="AL29" s="29" t="str">
        <f ca="1"/>
        <v>✔️</v>
      </c>
      <c r="AM29" s="29" t="str">
        <f ca="1"/>
        <v>✔️</v>
      </c>
      <c r="AN29" s="29" t="str">
        <f ca="1"/>
        <v/>
      </c>
      <c r="AO29" s="29" t="str">
        <f ca="1"/>
        <v>✔️</v>
      </c>
      <c r="AP29" s="29" t="str">
        <f ca="1"/>
        <v>✔️</v>
      </c>
      <c r="AQ29" s="29" t="str">
        <f ca="1"/>
        <v>✔️</v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>✔️</v>
      </c>
      <c r="O30" s="29" t="str">
        <f ca="1"/>
        <v/>
      </c>
      <c r="P30" s="29" t="str">
        <f ca="1"/>
        <v/>
      </c>
      <c r="Q30" s="29" t="str">
        <f ca="1"/>
        <v>✔️</v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>✔️</v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>✔️</v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>✔️</v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>✔️</v>
      </c>
      <c r="AT30" s="29" t="str">
        <f ca="1"/>
        <v>✔️</v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>✔️</v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>✔️</v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>✔️</v>
      </c>
      <c r="AC31" s="29" t="str">
        <f ca="1"/>
        <v>✔️</v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>✔️</v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>✔️</v>
      </c>
      <c r="AR31" s="29" t="str">
        <f ca="1"/>
        <v>✔️</v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>✔️</v>
      </c>
      <c r="E33" s="29" t="str">
        <f ca="1"/>
        <v>✔️</v>
      </c>
      <c r="F33" s="29" t="str">
        <f ca="1"/>
        <v>✔️</v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>✔️</v>
      </c>
      <c r="N33" s="29" t="str">
        <f ca="1"/>
        <v>✔️</v>
      </c>
      <c r="O33" s="29" t="str">
        <f ca="1"/>
        <v/>
      </c>
      <c r="P33" s="29" t="str">
        <f ca="1"/>
        <v/>
      </c>
      <c r="Q33" s="29" t="str">
        <f ca="1"/>
        <v>✔️</v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>✔️</v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>✔️</v>
      </c>
      <c r="AC33" s="29" t="str">
        <f ca="1"/>
        <v>✔️</v>
      </c>
      <c r="AD33" s="29" t="str">
        <f ca="1"/>
        <v>✔️</v>
      </c>
      <c r="AE33" s="29" t="str">
        <f ca="1"/>
        <v/>
      </c>
      <c r="AF33" s="29" t="str">
        <f ca="1"/>
        <v>✔️</v>
      </c>
      <c r="AG33" s="29" t="str">
        <f ca="1"/>
        <v/>
      </c>
      <c r="AH33" s="29" t="str">
        <f ca="1"/>
        <v>✔️</v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>✔️</v>
      </c>
      <c r="AP33" s="29" t="str">
        <f ca="1"/>
        <v>✔️</v>
      </c>
      <c r="AQ33" s="29" t="str">
        <f ca="1"/>
        <v>✔️</v>
      </c>
      <c r="AR33" s="29" t="str">
        <f ca="1"/>
        <v/>
      </c>
      <c r="AS33" s="29" t="str">
        <f ca="1"/>
        <v>✔️</v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>✔️</v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>✔️</v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>✔️</v>
      </c>
      <c r="P37" s="29" t="str">
        <f ca="1"/>
        <v/>
      </c>
      <c r="Q37" s="29" t="str">
        <f ca="1"/>
        <v>✔️</v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>✔️</v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>✔️</v>
      </c>
      <c r="AC37" s="29" t="str">
        <f ca="1"/>
        <v>✔️</v>
      </c>
      <c r="AD37" s="29" t="str">
        <f ca="1"/>
        <v>✔️</v>
      </c>
      <c r="AE37" s="29" t="str">
        <f ca="1"/>
        <v>✔️</v>
      </c>
      <c r="AF37" s="29" t="str">
        <f ca="1"/>
        <v>✔️</v>
      </c>
      <c r="AG37" s="29" t="str">
        <f ca="1"/>
        <v/>
      </c>
      <c r="AH37" s="29" t="str">
        <f ca="1"/>
        <v>✔️</v>
      </c>
      <c r="AI37" s="29" t="str">
        <f ca="1"/>
        <v/>
      </c>
      <c r="AJ37" s="29" t="str">
        <f ca="1"/>
        <v/>
      </c>
      <c r="AK37" s="29" t="str">
        <f ca="1"/>
        <v>✔️</v>
      </c>
      <c r="AL37" s="29" t="str">
        <f ca="1"/>
        <v>✔️</v>
      </c>
      <c r="AM37" s="29" t="str">
        <f ca="1"/>
        <v>✔️</v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>✔️</v>
      </c>
      <c r="AU37" s="29" t="str">
        <f ca="1"/>
        <v>✔️</v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>✔️</v>
      </c>
      <c r="P38" s="29" t="str">
        <f ca="1"/>
        <v/>
      </c>
      <c r="Q38" s="29" t="str">
        <f ca="1"/>
        <v>✔️</v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>✔️</v>
      </c>
      <c r="AE38" s="29" t="str">
        <f ca="1"/>
        <v>✔️</v>
      </c>
      <c r="AF38" s="29" t="str">
        <f ca="1"/>
        <v>✔️</v>
      </c>
      <c r="AG38" s="29" t="str">
        <f ca="1"/>
        <v/>
      </c>
      <c r="AH38" s="29" t="str">
        <f ca="1"/>
        <v>✔️</v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>✔️</v>
      </c>
      <c r="AM38" s="29" t="str">
        <f ca="1"/>
        <v>✔️</v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>✔️</v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>✔️</v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>✔️</v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>✔️</v>
      </c>
      <c r="P43" s="29" t="str">
        <f ca="1"/>
        <v/>
      </c>
      <c r="Q43" s="29" t="str">
        <f ca="1"/>
        <v>✔️</v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>✔️</v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>✔️</v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>✔️</v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>✔️</v>
      </c>
      <c r="AE44" s="29" t="str">
        <f ca="1"/>
        <v>✔️</v>
      </c>
      <c r="AF44" s="29" t="str">
        <f ca="1"/>
        <v/>
      </c>
      <c r="AG44" s="29" t="str">
        <f ca="1"/>
        <v/>
      </c>
      <c r="AH44" s="29" t="str">
        <f ca="1"/>
        <v>✔️</v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>✔️</v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>✔️</v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>✔️</v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>✔️</v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>✔️</v>
      </c>
      <c r="F48" s="29" t="str">
        <f ca="1"/>
        <v>✔️</v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>✔️</v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>✔️</v>
      </c>
      <c r="P48" s="29" t="str">
        <f ca="1"/>
        <v/>
      </c>
      <c r="Q48" s="29" t="str">
        <f ca="1"/>
        <v>✔️</v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>✔️</v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>✔️</v>
      </c>
      <c r="AC48" s="29" t="str">
        <f ca="1"/>
        <v/>
      </c>
      <c r="AD48" s="29" t="str">
        <f ca="1"/>
        <v/>
      </c>
      <c r="AE48" s="29" t="str">
        <f ca="1"/>
        <v>✔️</v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>✔️</v>
      </c>
      <c r="AN48" s="29" t="str">
        <f ca="1"/>
        <v/>
      </c>
      <c r="AO48" s="29" t="str">
        <f ca="1"/>
        <v/>
      </c>
      <c r="AP48" s="29" t="str">
        <f ca="1"/>
        <v>✔️</v>
      </c>
      <c r="AQ48" s="29" t="str">
        <f ca="1"/>
        <v/>
      </c>
      <c r="AR48" s="29" t="str">
        <f ca="1"/>
        <v>✔️</v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>✔️</v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>✔️</v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>✔️</v>
      </c>
      <c r="AB50" s="29" t="str">
        <f ca="1"/>
        <v/>
      </c>
      <c r="AC50" s="29" t="str">
        <f ca="1"/>
        <v>✔️</v>
      </c>
      <c r="AD50" s="29" t="str">
        <f ca="1"/>
        <v/>
      </c>
      <c r="AE50" s="29" t="str">
        <f ca="1"/>
        <v>✔️</v>
      </c>
      <c r="AF50" s="29" t="str">
        <f ca="1"/>
        <v/>
      </c>
      <c r="AG50" s="29" t="str">
        <f ca="1"/>
        <v>✔️</v>
      </c>
      <c r="AH50" s="29" t="str">
        <f ca="1"/>
        <v>✔️</v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>✔️</v>
      </c>
      <c r="AN50" s="29" t="str">
        <f ca="1"/>
        <v/>
      </c>
      <c r="AO50" s="29" t="str">
        <f ca="1"/>
        <v>✔️</v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>✔️</v>
      </c>
      <c r="H51" s="29" t="str">
        <f ca="1"/>
        <v/>
      </c>
      <c r="I51" s="29" t="str">
        <f ca="1"/>
        <v/>
      </c>
      <c r="J51" s="29" t="str">
        <f ca="1"/>
        <v>✔️</v>
      </c>
      <c r="K51" s="29" t="str">
        <f ca="1"/>
        <v>✔️</v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>✔️</v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>✔️</v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>✔️</v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>✔️</v>
      </c>
      <c r="AQ51" s="29" t="str">
        <f ca="1"/>
        <v>✔️</v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>✔️</v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>✔️</v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>✔️</v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>✔️</v>
      </c>
      <c r="AB52" s="29" t="str">
        <f ca="1"/>
        <v>✔️</v>
      </c>
      <c r="AC52" s="29" t="str">
        <f ca="1"/>
        <v>✔️</v>
      </c>
      <c r="AD52" s="29" t="str">
        <f ca="1"/>
        <v>✔️</v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>✔️</v>
      </c>
      <c r="AK52" s="29" t="str">
        <f ca="1"/>
        <v/>
      </c>
      <c r="AL52" s="29" t="str">
        <f ca="1"/>
        <v>✔️</v>
      </c>
      <c r="AM52" s="29" t="str">
        <f ca="1"/>
        <v>✔️</v>
      </c>
      <c r="AN52" s="29" t="str">
        <f ca="1"/>
        <v/>
      </c>
      <c r="AO52" s="29" t="str">
        <f ca="1"/>
        <v>✔️</v>
      </c>
      <c r="AP52" s="29" t="str">
        <f ca="1"/>
        <v/>
      </c>
      <c r="AQ52" s="29" t="str">
        <f ca="1"/>
        <v>✔️</v>
      </c>
      <c r="AR52" s="29" t="str">
        <f ca="1"/>
        <v>✔️</v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>✔️</v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>✔️</v>
      </c>
      <c r="AC54" s="29" t="str">
        <f ca="1"/>
        <v>✔️</v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>✔️</v>
      </c>
      <c r="AR54" s="29" t="str">
        <f ca="1"/>
        <v>✔️</v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>✔️</v>
      </c>
      <c r="P57" s="29" t="str">
        <f ca="1"/>
        <v/>
      </c>
      <c r="Q57" s="29" t="str">
        <f ca="1"/>
        <v>✔️</v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>✔️</v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>✔️</v>
      </c>
      <c r="P59" s="29" t="str">
        <f ca="1"/>
        <v/>
      </c>
      <c r="Q59" s="29" t="str">
        <f ca="1"/>
        <v>✔️</v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>✔️</v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>✔️</v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>✔️</v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>✔️</v>
      </c>
      <c r="T60" s="29" t="str">
        <f ca="1"/>
        <v/>
      </c>
      <c r="U60" s="29" t="str">
        <f ca="1"/>
        <v/>
      </c>
      <c r="V60" s="29" t="str">
        <f ca="1"/>
        <v>✔️</v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>✔️</v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>✔️</v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>✔️</v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>✔️</v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>✔️</v>
      </c>
      <c r="F62" s="29" t="str">
        <f ca="1"/>
        <v>✔️</v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>✔️</v>
      </c>
      <c r="N62" s="29" t="str">
        <f ca="1"/>
        <v/>
      </c>
      <c r="O62" s="29" t="str">
        <f ca="1"/>
        <v>✔️</v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>✔️</v>
      </c>
      <c r="W62" s="29" t="str">
        <f ca="1"/>
        <v>✔️</v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>✔️</v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>✔️</v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>✔️</v>
      </c>
      <c r="AM62" s="29" t="str">
        <f ca="1"/>
        <v>✔️</v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>✔️</v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>✔️</v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>✔️</v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>✔️</v>
      </c>
      <c r="AB63" s="29" t="str">
        <f ca="1"/>
        <v>✔️</v>
      </c>
      <c r="AC63" s="29" t="str">
        <f ca="1"/>
        <v>✔️</v>
      </c>
      <c r="AD63" s="29" t="str">
        <f ca="1"/>
        <v/>
      </c>
      <c r="AE63" s="29" t="str">
        <f ca="1"/>
        <v>✔️</v>
      </c>
      <c r="AF63" s="29" t="str">
        <f ca="1"/>
        <v>✔️</v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>✔️</v>
      </c>
      <c r="AK63" s="29" t="str">
        <f ca="1"/>
        <v>✔️</v>
      </c>
      <c r="AL63" s="29" t="str">
        <f ca="1"/>
        <v>✔️</v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>✔️</v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>✔️</v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>✔️</v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>✔️</v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>✔️</v>
      </c>
      <c r="X64" s="29" t="str">
        <f ca="1"/>
        <v/>
      </c>
      <c r="Y64" s="29" t="str">
        <f ca="1"/>
        <v/>
      </c>
      <c r="Z64" s="29" t="str">
        <f ca="1"/>
        <v>✔️</v>
      </c>
      <c r="AA64" s="29" t="str">
        <f ca="1"/>
        <v>✔️</v>
      </c>
      <c r="AB64" s="29" t="str">
        <f ca="1"/>
        <v>✔️</v>
      </c>
      <c r="AC64" s="29" t="str">
        <f ca="1"/>
        <v>✔️</v>
      </c>
      <c r="AD64" s="29" t="str">
        <f ca="1"/>
        <v>✔️</v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>✔️</v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>✔️</v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>✔️</v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>✔️</v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>✔️</v>
      </c>
      <c r="AB65" s="29" t="str">
        <f ca="1"/>
        <v>✔️</v>
      </c>
      <c r="AC65" s="29" t="str">
        <f ca="1"/>
        <v>✔️</v>
      </c>
      <c r="AD65" s="29" t="str">
        <f ca="1"/>
        <v/>
      </c>
      <c r="AE65" s="29" t="str">
        <f ca="1"/>
        <v>✔️</v>
      </c>
      <c r="AF65" s="29" t="str">
        <f ca="1"/>
        <v>✔️</v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>✔️</v>
      </c>
      <c r="AK65" s="29" t="str">
        <f ca="1"/>
        <v>✔️</v>
      </c>
      <c r="AL65" s="29" t="str">
        <f ca="1"/>
        <v>✔️</v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>✔️</v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>✔️</v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>✔️</v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>✔️</v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>✔️</v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 مريد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>✔️</v>
      </c>
      <c r="N68" s="29" t="str">
        <f ca="1"/>
        <v>✔️</v>
      </c>
      <c r="O68" s="29" t="str">
        <f ca="1"/>
        <v/>
      </c>
      <c r="P68" s="29" t="str">
        <f ca="1"/>
        <v/>
      </c>
      <c r="Q68" s="29" t="str">
        <f ca="1"/>
        <v>✔️</v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>✔️</v>
      </c>
      <c r="AE68" s="29" t="str">
        <f ca="1"/>
        <v>✔️</v>
      </c>
      <c r="AF68" s="29" t="str">
        <f ca="1"/>
        <v>✔️</v>
      </c>
      <c r="AG68" s="29" t="str">
        <f ca="1"/>
        <v>✔️</v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>✔️</v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>✔️</v>
      </c>
      <c r="AR68" s="29" t="str">
        <f ca="1"/>
        <v/>
      </c>
      <c r="AS68" s="29" t="str">
        <f ca="1"/>
        <v>✔️</v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>✔️</v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>✔️</v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>✔️</v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>✔️</v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>✔️</v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>✔️</v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>✔️</v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>✔️</v>
      </c>
      <c r="AN72" s="29" t="str">
        <f ca="1"/>
        <v/>
      </c>
      <c r="AO72" s="29" t="str">
        <f ca="1"/>
        <v>✔️</v>
      </c>
      <c r="AP72" s="29" t="str">
        <f ca="1"/>
        <v>✔️</v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>✔️</v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>✔️</v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>✔️</v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>✔️</v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310</v>
      </c>
      <c r="B77" s="31" t="str">
        <v xml:space="preserve">ابانوب عماد جابر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>✔️</v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>✔️</v>
      </c>
      <c r="AC77" s="29" t="str">
        <f ca="1"/>
        <v>✔️</v>
      </c>
      <c r="AD77" s="29" t="str">
        <f ca="1"/>
        <v>✔️</v>
      </c>
      <c r="AE77" s="29" t="str">
        <f ca="1"/>
        <v>✔️</v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>✔️</v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>✔️</v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>✔️</v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311</v>
      </c>
      <c r="B78" s="31" t="str">
        <v xml:space="preserve">ابرام ماجد جميل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312</v>
      </c>
      <c r="B79" s="31" t="str">
        <v xml:space="preserve">ابرام ممدوح كميل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>✔️</v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>✔️</v>
      </c>
      <c r="AC79" s="29" t="str">
        <f ca="1"/>
        <v/>
      </c>
      <c r="AD79" s="29" t="str">
        <f ca="1"/>
        <v>✔️</v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>✔️</v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>✔️</v>
      </c>
      <c r="AQ79" s="29" t="str">
        <f ca="1"/>
        <v/>
      </c>
      <c r="AR79" s="29" t="str">
        <f ca="1"/>
        <v/>
      </c>
      <c r="AS79" s="29" t="str">
        <f ca="1"/>
        <v>✔️</v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313</v>
      </c>
      <c r="B80" s="31" t="str">
        <v xml:space="preserve">اشرف شنودة عاطف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314</v>
      </c>
      <c r="B81" s="31" t="str">
        <v>امير وحيد زكي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315</v>
      </c>
      <c r="B82" s="31" t="str">
        <v xml:space="preserve">ايفان اسامة عادل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317</v>
      </c>
      <c r="B83" s="31" t="str">
        <v xml:space="preserve">بولا زاخر جرجس </v>
      </c>
      <c r="C83" s="29" t="str">
        <f ca="1"/>
        <v/>
      </c>
      <c r="D83" s="29" t="str">
        <f ca="1"/>
        <v/>
      </c>
      <c r="E83" s="29" t="str">
        <f ca="1"/>
        <v>✔️</v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>✔️</v>
      </c>
      <c r="K83" s="29" t="str">
        <f ca="1"/>
        <v>✔️</v>
      </c>
      <c r="L83" s="29" t="str">
        <f ca="1"/>
        <v>✔️</v>
      </c>
      <c r="M83" s="29" t="str">
        <f ca="1"/>
        <v>✔️</v>
      </c>
      <c r="N83" s="29" t="str">
        <f ca="1"/>
        <v>✔️</v>
      </c>
      <c r="O83" s="29" t="str">
        <f ca="1"/>
        <v>✔️</v>
      </c>
      <c r="P83" s="29" t="str">
        <f ca="1"/>
        <v/>
      </c>
      <c r="Q83" s="29" t="str">
        <f ca="1"/>
        <v>✔️</v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>✔️</v>
      </c>
      <c r="W83" s="29" t="str">
        <f ca="1"/>
        <v>✔️</v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>✔️</v>
      </c>
      <c r="AG83" s="29" t="str">
        <f ca="1"/>
        <v/>
      </c>
      <c r="AH83" s="29" t="str">
        <f ca="1"/>
        <v>✔️</v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>✔️</v>
      </c>
      <c r="AM83" s="29" t="str">
        <f ca="1"/>
        <v/>
      </c>
      <c r="AN83" s="29" t="str">
        <f ca="1"/>
        <v/>
      </c>
      <c r="AO83" s="29" t="str">
        <f ca="1"/>
        <v>✔️</v>
      </c>
      <c r="AP83" s="29" t="str">
        <f ca="1"/>
        <v>✔️</v>
      </c>
      <c r="AQ83" s="29" t="str">
        <f ca="1"/>
        <v>✔️</v>
      </c>
      <c r="AR83" s="29" t="str">
        <f ca="1"/>
        <v/>
      </c>
      <c r="AS83" s="29" t="str">
        <f ca="1"/>
        <v/>
      </c>
      <c r="AT83" s="29" t="str">
        <f ca="1"/>
        <v>✔️</v>
      </c>
      <c r="AU83" s="29" t="str">
        <f ca="1"/>
        <v>✔️</v>
      </c>
      <c r="AV83" s="29" t="str">
        <f ca="1"/>
        <v>✔️</v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318</v>
      </c>
      <c r="B84" s="31" t="str">
        <v>بولا ملاك لمعي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>✔️</v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>✔️</v>
      </c>
      <c r="N84" s="29" t="str">
        <f ca="1"/>
        <v/>
      </c>
      <c r="O84" s="29" t="str">
        <f ca="1"/>
        <v>✔️</v>
      </c>
      <c r="P84" s="29" t="str">
        <f ca="1"/>
        <v/>
      </c>
      <c r="Q84" s="29" t="str">
        <f ca="1"/>
        <v>✔️</v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>✔️</v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>✔️</v>
      </c>
      <c r="AF84" s="29" t="str">
        <f ca="1"/>
        <v/>
      </c>
      <c r="AG84" s="29" t="str">
        <f ca="1"/>
        <v>✔️</v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>✔️</v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319</v>
      </c>
      <c r="B85" s="31" t="str">
        <v xml:space="preserve">بيتر ماهر تادرس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>✔️</v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>✔️</v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321</v>
      </c>
      <c r="B86" s="31" t="str">
        <v xml:space="preserve">توفيلس يوسف القس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322</v>
      </c>
      <c r="B87" s="31" t="str">
        <v>جوفاني شريف يوسف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323</v>
      </c>
      <c r="B88" s="31" t="str">
        <v>جون اسحق سمير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>✔️</v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>✔️</v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>✔️</v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>✔️</v>
      </c>
      <c r="AF88" s="29" t="str">
        <f ca="1"/>
        <v/>
      </c>
      <c r="AG88" s="29" t="str">
        <f ca="1"/>
        <v/>
      </c>
      <c r="AH88" s="29" t="str">
        <f ca="1"/>
        <v>✔️</v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>✔️</v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>✔️</v>
      </c>
      <c r="AT88" s="29" t="str">
        <f ca="1"/>
        <v>✔️</v>
      </c>
      <c r="AU88" s="29" t="str">
        <f ca="1"/>
        <v/>
      </c>
      <c r="AV88" s="29" t="str">
        <f ca="1"/>
        <v>✔️</v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324</v>
      </c>
      <c r="B89" s="31" t="str">
        <v xml:space="preserve">ساهر عزيز الفونس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>✔️</v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325</v>
      </c>
      <c r="B90" s="31" t="str">
        <v xml:space="preserve">سمير سامح سمير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>✔️</v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>✔️</v>
      </c>
      <c r="R90" s="29" t="str">
        <f ca="1"/>
        <v>✔️</v>
      </c>
      <c r="S90" s="29" t="str">
        <f ca="1"/>
        <v>✔️</v>
      </c>
      <c r="T90" s="29" t="str">
        <f ca="1"/>
        <v/>
      </c>
      <c r="U90" s="29" t="str">
        <f ca="1"/>
        <v/>
      </c>
      <c r="V90" s="29" t="str">
        <f ca="1"/>
        <v>✔️</v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>✔️</v>
      </c>
      <c r="AB90" s="29" t="str">
        <f ca="1"/>
        <v/>
      </c>
      <c r="AC90" s="29" t="str">
        <f ca="1"/>
        <v>✔️</v>
      </c>
      <c r="AD90" s="29" t="str">
        <f ca="1"/>
        <v>✔️</v>
      </c>
      <c r="AE90" s="29" t="str">
        <f ca="1"/>
        <v>✔️</v>
      </c>
      <c r="AF90" s="29" t="str">
        <f ca="1"/>
        <v>✔️</v>
      </c>
      <c r="AG90" s="29" t="str">
        <f ca="1"/>
        <v/>
      </c>
      <c r="AH90" s="29" t="str">
        <f ca="1"/>
        <v>✔️</v>
      </c>
      <c r="AI90" s="29" t="str">
        <f ca="1"/>
        <v/>
      </c>
      <c r="AJ90" s="29" t="str">
        <f ca="1"/>
        <v>✔️</v>
      </c>
      <c r="AK90" s="29" t="str">
        <f ca="1"/>
        <v/>
      </c>
      <c r="AL90" s="29" t="str">
        <f ca="1"/>
        <v>✔️</v>
      </c>
      <c r="AM90" s="29" t="str">
        <f ca="1"/>
        <v>✔️</v>
      </c>
      <c r="AN90" s="29" t="str">
        <f ca="1"/>
        <v/>
      </c>
      <c r="AO90" s="29" t="str">
        <f ca="1"/>
        <v>✔️</v>
      </c>
      <c r="AP90" s="29" t="str">
        <f ca="1"/>
        <v/>
      </c>
      <c r="AQ90" s="29" t="str">
        <f ca="1"/>
        <v>✔️</v>
      </c>
      <c r="AR90" s="29" t="str">
        <f ca="1"/>
        <v/>
      </c>
      <c r="AS90" s="29" t="str">
        <f ca="1"/>
        <v>✔️</v>
      </c>
      <c r="AT90" s="29" t="str">
        <f ca="1"/>
        <v>✔️</v>
      </c>
      <c r="AU90" s="29" t="str">
        <f ca="1"/>
        <v>✔️</v>
      </c>
      <c r="AV90" s="29" t="str">
        <f ca="1"/>
        <v>✔️</v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327</v>
      </c>
      <c r="B91" s="31" t="str">
        <v xml:space="preserve">فيلوباتير ميلاد جورج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>✔️</v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328</v>
      </c>
      <c r="B92" s="31" t="str">
        <v>فيلوباتير هاني ملاك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329</v>
      </c>
      <c r="B93" s="31" t="str">
        <v>كيرلس جرجس عيسى</v>
      </c>
      <c r="C93" s="29" t="str">
        <f ca="1"/>
        <v/>
      </c>
      <c r="D93" s="29" t="str">
        <f ca="1"/>
        <v>✔️</v>
      </c>
      <c r="E93" s="29" t="str">
        <f ca="1"/>
        <v>✔️</v>
      </c>
      <c r="F93" s="29" t="str">
        <f ca="1"/>
        <v/>
      </c>
      <c r="G93" s="29" t="str">
        <f ca="1"/>
        <v>✔️</v>
      </c>
      <c r="H93" s="29" t="str">
        <f ca="1"/>
        <v>✔️</v>
      </c>
      <c r="I93" s="29" t="str">
        <f ca="1"/>
        <v>✔️</v>
      </c>
      <c r="J93" s="29" t="str">
        <f ca="1"/>
        <v>✔️</v>
      </c>
      <c r="K93" s="29" t="str">
        <f ca="1"/>
        <v>✔️</v>
      </c>
      <c r="L93" s="29" t="str">
        <f ca="1"/>
        <v>✔️</v>
      </c>
      <c r="M93" s="29" t="str">
        <f ca="1"/>
        <v/>
      </c>
      <c r="N93" s="29" t="str">
        <f ca="1"/>
        <v>✔️</v>
      </c>
      <c r="O93" s="29" t="str">
        <f ca="1"/>
        <v>✔️</v>
      </c>
      <c r="P93" s="29" t="str">
        <f ca="1"/>
        <v>✔️</v>
      </c>
      <c r="Q93" s="29" t="str">
        <f ca="1"/>
        <v>✔️</v>
      </c>
      <c r="R93" s="29" t="str">
        <f ca="1"/>
        <v>✔️</v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>✔️</v>
      </c>
      <c r="W93" s="29" t="str">
        <f ca="1"/>
        <v>✔️</v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>✔️</v>
      </c>
      <c r="AB93" s="29" t="str">
        <f ca="1"/>
        <v/>
      </c>
      <c r="AC93" s="29" t="str">
        <f ca="1"/>
        <v>✔️</v>
      </c>
      <c r="AD93" s="29" t="str">
        <f ca="1"/>
        <v/>
      </c>
      <c r="AE93" s="29" t="str">
        <f ca="1"/>
        <v>✔️</v>
      </c>
      <c r="AF93" s="29" t="str">
        <f ca="1"/>
        <v>✔️</v>
      </c>
      <c r="AG93" s="29" t="str">
        <f ca="1"/>
        <v>✔️</v>
      </c>
      <c r="AH93" s="29" t="str">
        <f ca="1"/>
        <v>✔️</v>
      </c>
      <c r="AI93" s="29" t="str">
        <f ca="1"/>
        <v/>
      </c>
      <c r="AJ93" s="29" t="str">
        <f ca="1"/>
        <v>✔️</v>
      </c>
      <c r="AK93" s="29" t="str">
        <f ca="1"/>
        <v>✔️</v>
      </c>
      <c r="AL93" s="29" t="str">
        <f ca="1"/>
        <v>✔️</v>
      </c>
      <c r="AM93" s="29" t="str">
        <f ca="1"/>
        <v>✔️</v>
      </c>
      <c r="AN93" s="29" t="str">
        <f ca="1"/>
        <v/>
      </c>
      <c r="AO93" s="29" t="str">
        <f ca="1"/>
        <v>✔️</v>
      </c>
      <c r="AP93" s="29" t="str">
        <f ca="1"/>
        <v/>
      </c>
      <c r="AQ93" s="29" t="str">
        <f ca="1"/>
        <v>✔️</v>
      </c>
      <c r="AR93" s="29" t="str">
        <f ca="1"/>
        <v/>
      </c>
      <c r="AS93" s="29" t="str">
        <f ca="1"/>
        <v>✔️</v>
      </c>
      <c r="AT93" s="29" t="str">
        <f ca="1"/>
        <v>✔️</v>
      </c>
      <c r="AU93" s="29" t="str">
        <f ca="1"/>
        <v>✔️</v>
      </c>
      <c r="AV93" s="29" t="str">
        <f ca="1"/>
        <v>✔️</v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330</v>
      </c>
      <c r="B94" s="31" t="str">
        <v xml:space="preserve">ماثيو نادر جلال 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>✔️</v>
      </c>
      <c r="K94" s="29" t="str">
        <f ca="1"/>
        <v>✔️</v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>✔️</v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>✔️</v>
      </c>
      <c r="AA94" s="29" t="str">
        <f ca="1"/>
        <v/>
      </c>
      <c r="AB94" s="29" t="str">
        <f ca="1"/>
        <v>✔️</v>
      </c>
      <c r="AC94" s="29" t="str">
        <f ca="1"/>
        <v/>
      </c>
      <c r="AD94" s="29" t="str">
        <f ca="1"/>
        <v>✔️</v>
      </c>
      <c r="AE94" s="29" t="str">
        <f ca="1"/>
        <v/>
      </c>
      <c r="AF94" s="29" t="str">
        <f ca="1"/>
        <v/>
      </c>
      <c r="AG94" s="29" t="str">
        <f ca="1"/>
        <v>✔️</v>
      </c>
      <c r="AH94" s="29" t="str">
        <f ca="1"/>
        <v>✔️</v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>✔️</v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>✔️</v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333</v>
      </c>
      <c r="B95" s="31" t="str">
        <v>مارك ميلاد فكري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>✔️</v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>✔️</v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>✔️</v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>✔️</v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>✔️</v>
      </c>
      <c r="AS95" s="29" t="str">
        <f ca="1"/>
        <v>✔️</v>
      </c>
      <c r="AT95" s="29" t="str">
        <f ca="1"/>
        <v>✔️</v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334</v>
      </c>
      <c r="B96" s="31" t="str">
        <v xml:space="preserve">ماريو ماجد مهاود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>✔️</v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>✔️</v>
      </c>
      <c r="O96" s="29" t="str">
        <f ca="1"/>
        <v/>
      </c>
      <c r="P96" s="29" t="str">
        <f ca="1"/>
        <v/>
      </c>
      <c r="Q96" s="29" t="str">
        <f ca="1"/>
        <v>✔️</v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>✔️</v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>✔️</v>
      </c>
      <c r="AF96" s="29" t="str">
        <f ca="1"/>
        <v>✔️</v>
      </c>
      <c r="AG96" s="29" t="str">
        <f ca="1"/>
        <v/>
      </c>
      <c r="AH96" s="29" t="str">
        <f ca="1"/>
        <v>✔️</v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>✔️</v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>✔️</v>
      </c>
      <c r="AR96" s="29" t="str">
        <f ca="1"/>
        <v/>
      </c>
      <c r="AS96" s="29" t="str">
        <f ca="1"/>
        <v>✔️</v>
      </c>
      <c r="AT96" s="29" t="str">
        <f ca="1"/>
        <v/>
      </c>
      <c r="AU96" s="29" t="str">
        <f ca="1"/>
        <v>✔️</v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336</v>
      </c>
      <c r="B97" s="31" t="str">
        <v xml:space="preserve">يوحنا فايز ادوارد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>✔️</v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>✔️</v>
      </c>
      <c r="AC97" s="29" t="str">
        <f ca="1"/>
        <v/>
      </c>
      <c r="AD97" s="29" t="str">
        <f ca="1"/>
        <v>✔️</v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>✔️</v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337</v>
      </c>
      <c r="B98" s="31" t="str">
        <v xml:space="preserve">يوسف نبيل سمير </v>
      </c>
      <c r="C98" s="29" t="str">
        <f ca="1"/>
        <v/>
      </c>
      <c r="D98" s="29" t="str">
        <f ca="1"/>
        <v>✔️</v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>✔️</v>
      </c>
      <c r="L98" s="29" t="str">
        <f ca="1"/>
        <v>✔️</v>
      </c>
      <c r="M98" s="29" t="str">
        <f ca="1"/>
        <v>✔️</v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>✔️</v>
      </c>
      <c r="T98" s="29" t="str">
        <f ca="1"/>
        <v/>
      </c>
      <c r="U98" s="29" t="str">
        <f ca="1"/>
        <v/>
      </c>
      <c r="V98" s="29" t="str">
        <f ca="1"/>
        <v>✔️</v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>✔️</v>
      </c>
      <c r="AB98" s="29" t="str">
        <f ca="1"/>
        <v/>
      </c>
      <c r="AC98" s="29" t="str">
        <f ca="1"/>
        <v>✔️</v>
      </c>
      <c r="AD98" s="29" t="str">
        <f ca="1"/>
        <v>✔️</v>
      </c>
      <c r="AE98" s="29" t="str">
        <f ca="1"/>
        <v>✔️</v>
      </c>
      <c r="AF98" s="29" t="str">
        <f ca="1"/>
        <v>✔️</v>
      </c>
      <c r="AG98" s="29" t="str">
        <f ca="1"/>
        <v/>
      </c>
      <c r="AH98" s="29" t="str">
        <f ca="1"/>
        <v>✔️</v>
      </c>
      <c r="AI98" s="29" t="str">
        <f ca="1"/>
        <v/>
      </c>
      <c r="AJ98" s="29" t="str">
        <f ca="1"/>
        <v>✔️</v>
      </c>
      <c r="AK98" s="29" t="str">
        <f ca="1"/>
        <v/>
      </c>
      <c r="AL98" s="29" t="str">
        <f ca="1"/>
        <v>✔️</v>
      </c>
      <c r="AM98" s="29" t="str">
        <f ca="1"/>
        <v>✔️</v>
      </c>
      <c r="AN98" s="29" t="str">
        <f ca="1"/>
        <v/>
      </c>
      <c r="AO98" s="29" t="str">
        <f ca="1"/>
        <v>✔️</v>
      </c>
      <c r="AP98" s="29" t="str">
        <f ca="1"/>
        <v/>
      </c>
      <c r="AQ98" s="29" t="str">
        <f ca="1"/>
        <v>✔️</v>
      </c>
      <c r="AR98" s="29" t="str">
        <f ca="1"/>
        <v/>
      </c>
      <c r="AS98" s="29" t="str">
        <f ca="1"/>
        <v>✔️</v>
      </c>
      <c r="AT98" s="29" t="str">
        <f ca="1"/>
        <v>✔️</v>
      </c>
      <c r="AU98" s="29" t="str">
        <f ca="1"/>
        <v>✔️</v>
      </c>
      <c r="AV98" s="29" t="str">
        <f ca="1"/>
        <v>✔️</v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338</v>
      </c>
      <c r="B99" s="31" t="str">
        <v>ميخائيل القس اسحق قسطور</v>
      </c>
      <c r="C99" s="29" t="str">
        <f ca="1"/>
        <v/>
      </c>
      <c r="D99" s="29" t="str">
        <f ca="1"/>
        <v/>
      </c>
      <c r="E99" s="29" t="str">
        <f ca="1"/>
        <v>✔️</v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>✔️</v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>✔️</v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>✔️</v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>✔️</v>
      </c>
      <c r="AB99" s="29" t="str">
        <f ca="1"/>
        <v>✔️</v>
      </c>
      <c r="AC99" s="29" t="str">
        <f ca="1"/>
        <v>✔️</v>
      </c>
      <c r="AD99" s="29" t="str">
        <f ca="1"/>
        <v/>
      </c>
      <c r="AE99" s="29" t="str">
        <f ca="1"/>
        <v>✔️</v>
      </c>
      <c r="AF99" s="29" t="str">
        <f ca="1"/>
        <v>✔️</v>
      </c>
      <c r="AG99" s="29" t="str">
        <f ca="1"/>
        <v/>
      </c>
      <c r="AH99" s="29" t="str">
        <f ca="1"/>
        <v>✔️</v>
      </c>
      <c r="AI99" s="29" t="str">
        <f ca="1"/>
        <v/>
      </c>
      <c r="AJ99" s="29" t="str">
        <f ca="1"/>
        <v/>
      </c>
      <c r="AK99" s="29" t="str">
        <f ca="1"/>
        <v>✔️</v>
      </c>
      <c r="AL99" s="29" t="str">
        <f ca="1"/>
        <v>✔️</v>
      </c>
      <c r="AM99" s="29" t="str">
        <f ca="1"/>
        <v>✔️</v>
      </c>
      <c r="AN99" s="29" t="str">
        <f ca="1"/>
        <v/>
      </c>
      <c r="AO99" s="29" t="str">
        <f ca="1"/>
        <v>✔️</v>
      </c>
      <c r="AP99" s="29" t="str">
        <f ca="1"/>
        <v>✔️</v>
      </c>
      <c r="AQ99" s="29" t="str">
        <f ca="1"/>
        <v>✔️</v>
      </c>
      <c r="AR99" s="29" t="str">
        <f ca="1"/>
        <v/>
      </c>
      <c r="AS99" s="29" t="str">
        <f ca="1"/>
        <v>✔️</v>
      </c>
      <c r="AT99" s="29" t="str">
        <f ca="1"/>
        <v/>
      </c>
      <c r="AU99" s="29" t="str">
        <f ca="1"/>
        <v>✔️</v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339</v>
      </c>
      <c r="B100" s="31" t="str">
        <v>نور لطفي حكيم سيف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>✔️</v>
      </c>
      <c r="AR100" s="29" t="str">
        <f ca="1"/>
        <v/>
      </c>
      <c r="AS100" s="29" t="str">
        <f ca="1"/>
        <v/>
      </c>
      <c r="AT100" s="29" t="str">
        <f ca="1"/>
        <v>✔️</v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341</v>
      </c>
      <c r="B101" s="31" t="str">
        <v xml:space="preserve">مارتيروس مدحت مختار 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>✔️</v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>✔️</v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342</v>
      </c>
      <c r="B102" s="31" t="str">
        <v>باترك تيسير ادوار</v>
      </c>
      <c r="C102" s="29" t="str">
        <f ca="1"/>
        <v/>
      </c>
      <c r="D102" s="29" t="str">
        <f ca="1"/>
        <v>✔️</v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>✔️</v>
      </c>
      <c r="I102" s="29" t="str">
        <f ca="1"/>
        <v/>
      </c>
      <c r="J102" s="29" t="str">
        <f ca="1"/>
        <v>✔️</v>
      </c>
      <c r="K102" s="29" t="str">
        <f ca="1"/>
        <v>✔️</v>
      </c>
      <c r="L102" s="29" t="str">
        <f ca="1"/>
        <v>✔️</v>
      </c>
      <c r="M102" s="29" t="str">
        <f ca="1"/>
        <v/>
      </c>
      <c r="N102" s="29" t="str">
        <f ca="1"/>
        <v>✔️</v>
      </c>
      <c r="O102" s="29" t="str">
        <f ca="1"/>
        <v>✔️</v>
      </c>
      <c r="P102" s="29" t="str">
        <f ca="1"/>
        <v/>
      </c>
      <c r="Q102" s="29" t="str">
        <f ca="1"/>
        <v>✔️</v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>✔️</v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>✔️</v>
      </c>
      <c r="AB102" s="29" t="str">
        <f ca="1"/>
        <v/>
      </c>
      <c r="AC102" s="29" t="str">
        <f ca="1"/>
        <v>✔️</v>
      </c>
      <c r="AD102" s="29" t="str">
        <f ca="1"/>
        <v/>
      </c>
      <c r="AE102" s="29" t="str">
        <f ca="1"/>
        <v>✔️</v>
      </c>
      <c r="AF102" s="29" t="str">
        <f ca="1"/>
        <v/>
      </c>
      <c r="AG102" s="29" t="str">
        <f ca="1"/>
        <v/>
      </c>
      <c r="AH102" s="29" t="str">
        <f ca="1"/>
        <v>✔️</v>
      </c>
      <c r="AI102" s="29" t="str">
        <f ca="1"/>
        <v/>
      </c>
      <c r="AJ102" s="29" t="str">
        <f ca="1"/>
        <v>✔️</v>
      </c>
      <c r="AK102" s="29" t="str">
        <f ca="1"/>
        <v>✔️</v>
      </c>
      <c r="AL102" s="29" t="str">
        <f ca="1"/>
        <v>✔️</v>
      </c>
      <c r="AM102" s="29" t="str">
        <f ca="1"/>
        <v>✔️</v>
      </c>
      <c r="AN102" s="29" t="str">
        <f ca="1"/>
        <v/>
      </c>
      <c r="AO102" s="29" t="str">
        <f ca="1"/>
        <v>✔️</v>
      </c>
      <c r="AP102" s="29" t="str">
        <f ca="1"/>
        <v>✔️</v>
      </c>
      <c r="AQ102" s="29" t="str">
        <f ca="1"/>
        <v>✔️</v>
      </c>
      <c r="AR102" s="29" t="str">
        <f ca="1"/>
        <v/>
      </c>
      <c r="AS102" s="29" t="str">
        <f ca="1"/>
        <v>✔️</v>
      </c>
      <c r="AT102" s="29" t="str">
        <f ca="1"/>
        <v>✔️</v>
      </c>
      <c r="AU102" s="29" t="str">
        <f ca="1"/>
        <v>✔️</v>
      </c>
      <c r="AV102" s="29" t="str">
        <f ca="1"/>
        <v>✔️</v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343</v>
      </c>
      <c r="B103" s="31" t="str">
        <v>بيتر فرنسيس منير فرنسيس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>✔️</v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>✔️</v>
      </c>
      <c r="AU103" s="29" t="str">
        <f ca="1"/>
        <v>✔️</v>
      </c>
      <c r="AV103" s="29" t="str">
        <f ca="1"/>
        <v>✔️</v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344</v>
      </c>
      <c r="B104" s="31" t="str">
        <v xml:space="preserve">ميخائيل القس اسحق تادرس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345</v>
      </c>
      <c r="B105" s="31" t="str">
        <v>بولا عادل انور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>✔️</v>
      </c>
      <c r="L105" s="29" t="str">
        <f ca="1"/>
        <v/>
      </c>
      <c r="M105" s="29" t="str">
        <f ca="1"/>
        <v>✔️</v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346</v>
      </c>
      <c r="B106" s="31" t="str">
        <v xml:space="preserve">مارتن مجدي جمال 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>✔️</v>
      </c>
      <c r="N106" s="29" t="str">
        <f ca="1"/>
        <v>✔️</v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>✔️</v>
      </c>
      <c r="AC106" s="29" t="str">
        <f ca="1"/>
        <v/>
      </c>
      <c r="AD106" s="29" t="str">
        <f ca="1"/>
        <v>✔️</v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>✔️</v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>✔️</v>
      </c>
      <c r="AP106" s="29" t="str">
        <f ca="1"/>
        <v>✔️</v>
      </c>
      <c r="AQ106" s="29" t="str">
        <f ca="1"/>
        <v/>
      </c>
      <c r="AR106" s="29" t="str">
        <f ca="1"/>
        <v/>
      </c>
      <c r="AS106" s="29" t="str">
        <f ca="1"/>
        <v>✔️</v>
      </c>
      <c r="AT106" s="29" t="str">
        <f ca="1"/>
        <v>✔️</v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347</v>
      </c>
      <c r="B107" s="31" t="str">
        <v>بيير ماجد عريان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>✔️</v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348</v>
      </c>
      <c r="B108" s="31" t="str">
        <v>كيرلس مدحت جورج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>✔️</v>
      </c>
      <c r="AE108" s="29" t="str">
        <f ca="1"/>
        <v>✔️</v>
      </c>
      <c r="AF108" s="29" t="str">
        <f ca="1"/>
        <v/>
      </c>
      <c r="AG108" s="29" t="str">
        <f ca="1"/>
        <v/>
      </c>
      <c r="AH108" s="29" t="str">
        <f ca="1"/>
        <v>✔️</v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>✔️</v>
      </c>
      <c r="AM108" s="29" t="str">
        <f ca="1"/>
        <v>✔️</v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>✔️</v>
      </c>
      <c r="AR108" s="29" t="str">
        <f ca="1"/>
        <v/>
      </c>
      <c r="AS108" s="29" t="str">
        <f ca="1"/>
        <v>✔️</v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349</v>
      </c>
      <c r="B109" s="31" t="str">
        <v>ماركو صفوت حبيب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>✔️</v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350</v>
      </c>
      <c r="B110" s="31" t="str">
        <v>جوستن تامر وجدي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>✔️</v>
      </c>
      <c r="AD110" s="29" t="str">
        <f ca="1"/>
        <v/>
      </c>
      <c r="AE110" s="29" t="str">
        <f ca="1"/>
        <v>✔️</v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>✔️</v>
      </c>
      <c r="AM110" s="29" t="str">
        <f ca="1"/>
        <v>✔️</v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>✔️</v>
      </c>
      <c r="AR110" s="29" t="str">
        <f ca="1"/>
        <v/>
      </c>
      <c r="AS110" s="29" t="str">
        <f ca="1"/>
        <v>✔️</v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351</v>
      </c>
      <c r="B111" s="31" t="str">
        <v>جرجس بيتر البرت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>✔️</v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>✔️</v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>✔️</v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>✔️</v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>✔️</v>
      </c>
      <c r="AN111" s="29" t="str">
        <f ca="1"/>
        <v/>
      </c>
      <c r="AO111" s="29" t="str">
        <f ca="1"/>
        <v/>
      </c>
      <c r="AP111" s="29" t="str">
        <f ca="1"/>
        <v>✔️</v>
      </c>
      <c r="AQ111" s="29" t="str">
        <f ca="1"/>
        <v>✔️</v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352</v>
      </c>
      <c r="B112" s="31" t="str">
        <v>جورج دميان فيليب</v>
      </c>
      <c r="C112" s="29" t="str">
        <f ca="1"/>
        <v/>
      </c>
      <c r="D112" s="29" t="str">
        <f ca="1"/>
        <v/>
      </c>
      <c r="E112" s="29" t="str">
        <f ca="1"/>
        <v>✔️</v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>✔️</v>
      </c>
      <c r="AC112" s="29" t="str">
        <f ca="1"/>
        <v>✔️</v>
      </c>
      <c r="AD112" s="29" t="str">
        <f ca="1"/>
        <v>✔️</v>
      </c>
      <c r="AE112" s="29" t="str">
        <f ca="1"/>
        <v>✔️</v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353</v>
      </c>
      <c r="B113" s="31" t="str">
        <v>فادي اشرف جميل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>✔️</v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354</v>
      </c>
      <c r="B114" s="31" t="str">
        <v>هاني هنا مكرم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>✔️</v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410</v>
      </c>
      <c r="B115" s="31" t="str">
        <v xml:space="preserve">ابرام جرجس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411</v>
      </c>
      <c r="B116" s="31" t="str">
        <v xml:space="preserve">انطوان سامح فوزي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412</v>
      </c>
      <c r="B117" s="31" t="str">
        <v xml:space="preserve">ايمن محسن اسحق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413</v>
      </c>
      <c r="B118" s="31" t="str">
        <v xml:space="preserve">باترك سامح تادرس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415</v>
      </c>
      <c r="B119" s="31" t="str">
        <v xml:space="preserve">بولا سمير عبدالله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416</v>
      </c>
      <c r="B120" s="31" t="str">
        <v xml:space="preserve">بولا عادل ابراهيم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417</v>
      </c>
      <c r="B121" s="31" t="str">
        <v>بولا عصام عبده كامل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>✔️</v>
      </c>
      <c r="H121" s="29" t="str">
        <f ca="1"/>
        <v>✔️</v>
      </c>
      <c r="I121" s="29" t="str">
        <f ca="1"/>
        <v>✔️</v>
      </c>
      <c r="J121" s="29" t="str">
        <f ca="1"/>
        <v>✔️</v>
      </c>
      <c r="K121" s="29" t="str">
        <f ca="1"/>
        <v/>
      </c>
      <c r="L121" s="29" t="str">
        <f ca="1"/>
        <v/>
      </c>
      <c r="M121" s="29" t="str">
        <f ca="1"/>
        <v>✔️</v>
      </c>
      <c r="N121" s="29" t="str">
        <f ca="1"/>
        <v/>
      </c>
      <c r="O121" s="29" t="str">
        <f ca="1"/>
        <v>✔️</v>
      </c>
      <c r="P121" s="29" t="str">
        <f ca="1"/>
        <v/>
      </c>
      <c r="Q121" s="29" t="str">
        <f ca="1"/>
        <v>✔️</v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>✔️</v>
      </c>
      <c r="AA121" s="29" t="str">
        <f ca="1"/>
        <v/>
      </c>
      <c r="AB121" s="29" t="str">
        <f ca="1"/>
        <v/>
      </c>
      <c r="AC121" s="29" t="str">
        <f ca="1"/>
        <v>✔️</v>
      </c>
      <c r="AD121" s="29" t="str">
        <f ca="1"/>
        <v>✔️</v>
      </c>
      <c r="AE121" s="29" t="str">
        <f ca="1"/>
        <v>✔️</v>
      </c>
      <c r="AF121" s="29" t="str">
        <f ca="1"/>
        <v>✔️</v>
      </c>
      <c r="AG121" s="29" t="str">
        <f ca="1"/>
        <v/>
      </c>
      <c r="AH121" s="29" t="str">
        <f ca="1"/>
        <v>✔️</v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>✔️</v>
      </c>
      <c r="AO121" s="29" t="str">
        <f ca="1"/>
        <v>✔️</v>
      </c>
      <c r="AP121" s="29" t="str">
        <f ca="1"/>
        <v>✔️</v>
      </c>
      <c r="AQ121" s="29" t="str">
        <f ca="1"/>
        <v>✔️</v>
      </c>
      <c r="AR121" s="29" t="str">
        <f ca="1"/>
        <v/>
      </c>
      <c r="AS121" s="29" t="str">
        <f ca="1"/>
        <v>✔️</v>
      </c>
      <c r="AT121" s="29" t="str">
        <f ca="1"/>
        <v>✔️</v>
      </c>
      <c r="AU121" s="29" t="str">
        <f ca="1"/>
        <v>✔️</v>
      </c>
      <c r="AV121" s="29" t="str">
        <f ca="1"/>
        <v>✔️</v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419</v>
      </c>
      <c r="B122" s="31" t="str">
        <v>جورج عبد المسيح جاد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420</v>
      </c>
      <c r="B123" s="31" t="str">
        <v>جوزيف امجد كرم جرجس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421</v>
      </c>
      <c r="B124" s="31" t="str">
        <v xml:space="preserve">جيسون جورج تادروس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422</v>
      </c>
      <c r="B125" s="31" t="str">
        <v>جوفاني صفوت رياض بقطر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>✔️</v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>✔️</v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>✔️</v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>✔️</v>
      </c>
      <c r="AU125" s="29" t="str">
        <f ca="1"/>
        <v>✔️</v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423</v>
      </c>
      <c r="B126" s="31" t="str">
        <v>دانيال بيتر رفعت عوض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424</v>
      </c>
      <c r="B127" s="31" t="str">
        <v xml:space="preserve">دانيال خليل ميخائيل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426</v>
      </c>
      <c r="B128" s="31" t="str">
        <v>ديفيد اشرف كامل وهبه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427</v>
      </c>
      <c r="B129" s="31" t="str">
        <v>ديفيد صبحي صبحي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>✔️</v>
      </c>
      <c r="Q129" s="29" t="str">
        <f ca="1"/>
        <v>✔️</v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>✔️</v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>✔️</v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>✔️</v>
      </c>
      <c r="AU129" s="29" t="str">
        <f ca="1"/>
        <v>✔️</v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428</v>
      </c>
      <c r="B130" s="31" t="str">
        <v xml:space="preserve">ديفيد عادل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429</v>
      </c>
      <c r="B131" s="31" t="str">
        <v xml:space="preserve">رزق جميل رزق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430</v>
      </c>
      <c r="B132" s="31" t="str">
        <v xml:space="preserve">روماني باسم عوض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431</v>
      </c>
      <c r="B133" s="31" t="str">
        <v>ستيفن عماد عاطف عزيز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>✔️</v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>✔️</v>
      </c>
      <c r="AG133" s="29" t="str">
        <f ca="1"/>
        <v/>
      </c>
      <c r="AH133" s="29" t="str">
        <f ca="1"/>
        <v>✔️</v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>✔️</v>
      </c>
      <c r="AM133" s="29" t="str">
        <f ca="1"/>
        <v>✔️</v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432</v>
      </c>
      <c r="B134" s="31" t="str">
        <v xml:space="preserve">سيلفيو سبت جون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433</v>
      </c>
      <c r="B135" s="31" t="str">
        <v xml:space="preserve">فادي اسامة تادرس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>✔️</v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>✔️</v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>✔️</v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>✔️</v>
      </c>
      <c r="AK135" s="29" t="str">
        <f ca="1"/>
        <v/>
      </c>
      <c r="AL135" s="29" t="str">
        <f ca="1"/>
        <v>✔️</v>
      </c>
      <c r="AM135" s="29" t="str">
        <f ca="1"/>
        <v>✔️</v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>✔️</v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434</v>
      </c>
      <c r="B136" s="31" t="str">
        <v xml:space="preserve">فادي عماد رفعت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435</v>
      </c>
      <c r="B137" s="31" t="str">
        <v xml:space="preserve">فادي هاني صموئيل </v>
      </c>
      <c r="C137" s="29" t="str">
        <f ca="1"/>
        <v/>
      </c>
      <c r="D137" s="29" t="str">
        <f ca="1"/>
        <v>✔️</v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>✔️</v>
      </c>
      <c r="L137" s="29" t="str">
        <f ca="1"/>
        <v/>
      </c>
      <c r="M137" s="29" t="str">
        <f ca="1"/>
        <v>✔️</v>
      </c>
      <c r="N137" s="29" t="str">
        <f ca="1"/>
        <v>✔️</v>
      </c>
      <c r="O137" s="29" t="str">
        <f ca="1"/>
        <v>✔️</v>
      </c>
      <c r="P137" s="29" t="str">
        <f ca="1"/>
        <v/>
      </c>
      <c r="Q137" s="29" t="str">
        <f ca="1"/>
        <v>✔️</v>
      </c>
      <c r="R137" s="29" t="str">
        <f ca="1"/>
        <v/>
      </c>
      <c r="S137" s="29" t="str">
        <f ca="1"/>
        <v>✔️</v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>✔️</v>
      </c>
      <c r="Y137" s="29" t="str">
        <f ca="1"/>
        <v/>
      </c>
      <c r="Z137" s="29" t="str">
        <f ca="1"/>
        <v>✔️</v>
      </c>
      <c r="AA137" s="29" t="str">
        <f ca="1"/>
        <v/>
      </c>
      <c r="AB137" s="29" t="str">
        <f ca="1"/>
        <v>✔️</v>
      </c>
      <c r="AC137" s="29" t="str">
        <f ca="1"/>
        <v/>
      </c>
      <c r="AD137" s="29" t="str">
        <f ca="1"/>
        <v>✔️</v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>✔️</v>
      </c>
      <c r="AL137" s="29" t="str">
        <f ca="1"/>
        <v>✔️</v>
      </c>
      <c r="AM137" s="29" t="str">
        <f ca="1"/>
        <v/>
      </c>
      <c r="AN137" s="29" t="str">
        <f ca="1"/>
        <v>✔️</v>
      </c>
      <c r="AO137" s="29" t="str">
        <f ca="1"/>
        <v>✔️</v>
      </c>
      <c r="AP137" s="29" t="str">
        <f ca="1"/>
        <v>✔️</v>
      </c>
      <c r="AQ137" s="29" t="str">
        <f ca="1"/>
        <v/>
      </c>
      <c r="AR137" s="29" t="str">
        <f ca="1"/>
        <v/>
      </c>
      <c r="AS137" s="29" t="str">
        <f ca="1"/>
        <v>✔️</v>
      </c>
      <c r="AT137" s="29" t="str">
        <f ca="1"/>
        <v/>
      </c>
      <c r="AU137" s="29" t="str">
        <f ca="1"/>
        <v>✔️</v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436</v>
      </c>
      <c r="B138" s="31" t="str">
        <v xml:space="preserve">فيكتور عاطف وديع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>✔️</v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>✔️</v>
      </c>
      <c r="W138" s="29" t="str">
        <f ca="1"/>
        <v>✔️</v>
      </c>
      <c r="X138" s="29" t="str">
        <f ca="1"/>
        <v>✔️</v>
      </c>
      <c r="Y138" s="29" t="str">
        <f ca="1"/>
        <v>✔️</v>
      </c>
      <c r="Z138" s="29" t="str">
        <f ca="1"/>
        <v/>
      </c>
      <c r="AA138" s="29" t="str">
        <f ca="1"/>
        <v>✔️</v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437</v>
      </c>
      <c r="B139" s="31" t="str">
        <v xml:space="preserve">فيلوباتير شريف جرجس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>✔️</v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438</v>
      </c>
      <c r="B140" s="31" t="str">
        <v xml:space="preserve">فيلوباتير عماد كمال 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>✔️</v>
      </c>
      <c r="N140" s="29" t="str">
        <f ca="1"/>
        <v/>
      </c>
      <c r="O140" s="29" t="str">
        <f ca="1"/>
        <v>✔️</v>
      </c>
      <c r="P140" s="29" t="str">
        <f ca="1"/>
        <v/>
      </c>
      <c r="Q140" s="29" t="str">
        <f ca="1"/>
        <v/>
      </c>
      <c r="R140" s="29" t="str">
        <f ca="1"/>
        <v>✔️</v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>✔️</v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>✔️</v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>✔️</v>
      </c>
      <c r="AG140" s="29" t="str">
        <f ca="1"/>
        <v/>
      </c>
      <c r="AH140" s="29" t="str">
        <f ca="1"/>
        <v>✔️</v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>✔️</v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>✔️</v>
      </c>
      <c r="AT140" s="29" t="str">
        <f ca="1"/>
        <v>✔️</v>
      </c>
      <c r="AU140" s="29" t="str">
        <f ca="1"/>
        <v>✔️</v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439</v>
      </c>
      <c r="B141" s="31" t="str">
        <v>فيلوباتير عماد لطفي ناشد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>✔️</v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>✔️</v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440</v>
      </c>
      <c r="B142" s="31" t="str">
        <v xml:space="preserve">فيلوباتير عيد اسحق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>✔️</v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>✔️</v>
      </c>
      <c r="AC142" s="29" t="str">
        <f ca="1"/>
        <v/>
      </c>
      <c r="AD142" s="29" t="str">
        <f ca="1"/>
        <v>✔️</v>
      </c>
      <c r="AE142" s="29" t="str">
        <f ca="1"/>
        <v>✔️</v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441</v>
      </c>
      <c r="B143" s="31" t="str">
        <v>فيلوباتير مايكل يوسف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>✔️</v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>✔️</v>
      </c>
      <c r="AI143" s="29" t="str">
        <f ca="1"/>
        <v/>
      </c>
      <c r="AJ143" s="29" t="str">
        <f ca="1"/>
        <v/>
      </c>
      <c r="AK143" s="29" t="str">
        <f ca="1"/>
        <v>✔️</v>
      </c>
      <c r="AL143" s="29" t="str">
        <f ca="1"/>
        <v>✔️</v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442</v>
      </c>
      <c r="B144" s="31" t="str">
        <v>كاراس رامي رمزي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443</v>
      </c>
      <c r="B145" s="31" t="str">
        <v>كيرلس مراد ماهر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>✔️</v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>✔️</v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>✔️</v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>✔️</v>
      </c>
      <c r="AH145" s="29" t="str">
        <f ca="1"/>
        <v/>
      </c>
      <c r="AI145" s="29" t="str">
        <f ca="1"/>
        <v/>
      </c>
      <c r="AJ145" s="29" t="str">
        <f ca="1"/>
        <v>✔️</v>
      </c>
      <c r="AK145" s="29" t="str">
        <f ca="1"/>
        <v/>
      </c>
      <c r="AL145" s="29" t="str">
        <f ca="1"/>
        <v>✔️</v>
      </c>
      <c r="AM145" s="29" t="str">
        <f ca="1"/>
        <v>✔️</v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>✔️</v>
      </c>
      <c r="AU145" s="29" t="str">
        <f ca="1"/>
        <v>✔️</v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444</v>
      </c>
      <c r="B146" s="31" t="str">
        <v xml:space="preserve">ماثيو موسي مكاري </v>
      </c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>✔️</v>
      </c>
      <c r="I146" s="29" t="str">
        <f ca="1"/>
        <v/>
      </c>
      <c r="J146" s="29" t="str">
        <f ca="1"/>
        <v/>
      </c>
      <c r="K146" s="29" t="str">
        <f ca="1"/>
        <v>✔️</v>
      </c>
      <c r="L146" s="29" t="str">
        <f ca="1"/>
        <v>✔️</v>
      </c>
      <c r="M146" s="29" t="str">
        <f ca="1"/>
        <v>✔️</v>
      </c>
      <c r="N146" s="29" t="str">
        <f ca="1"/>
        <v/>
      </c>
      <c r="O146" s="29" t="str">
        <f ca="1"/>
        <v>✔️</v>
      </c>
      <c r="P146" s="29" t="str">
        <f ca="1"/>
        <v/>
      </c>
      <c r="Q146" s="29" t="str">
        <f ca="1"/>
        <v>✔️</v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>✔️</v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>✔️</v>
      </c>
      <c r="AB146" s="29" t="str">
        <f ca="1"/>
        <v/>
      </c>
      <c r="AC146" s="29" t="str">
        <f ca="1"/>
        <v>✔️</v>
      </c>
      <c r="AD146" s="29" t="str">
        <f ca="1"/>
        <v>✔️</v>
      </c>
      <c r="AE146" s="29" t="str">
        <f ca="1"/>
        <v>✔️</v>
      </c>
      <c r="AF146" s="29" t="str">
        <f ca="1"/>
        <v>✔️</v>
      </c>
      <c r="AG146" s="29" t="str">
        <f ca="1"/>
        <v/>
      </c>
      <c r="AH146" s="29" t="str">
        <f ca="1"/>
        <v>✔️</v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>✔️</v>
      </c>
      <c r="AN146" s="29" t="str">
        <f ca="1"/>
        <v>✔️</v>
      </c>
      <c r="AO146" s="29" t="str">
        <f ca="1"/>
        <v>✔️</v>
      </c>
      <c r="AP146" s="29" t="str">
        <f ca="1"/>
        <v>✔️</v>
      </c>
      <c r="AQ146" s="29" t="str">
        <f ca="1"/>
        <v>✔️</v>
      </c>
      <c r="AR146" s="29" t="str">
        <f ca="1"/>
        <v>✔️</v>
      </c>
      <c r="AS146" s="29" t="str">
        <f ca="1"/>
        <v/>
      </c>
      <c r="AT146" s="29" t="str">
        <f ca="1"/>
        <v>✔️</v>
      </c>
      <c r="AU146" s="29" t="str">
        <f ca="1"/>
        <v>✔️</v>
      </c>
      <c r="AV146" s="29" t="str">
        <f ca="1"/>
        <v>✔️</v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445</v>
      </c>
      <c r="B147" s="31" t="str">
        <v xml:space="preserve">مارتن ماجد شوقي </v>
      </c>
      <c r="C147" s="29" t="str">
        <f ca="1"/>
        <v/>
      </c>
      <c r="D147" s="29" t="str">
        <f ca="1"/>
        <v>✔️</v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>✔️</v>
      </c>
      <c r="I147" s="29" t="str">
        <f ca="1"/>
        <v>✔️</v>
      </c>
      <c r="J147" s="29" t="str">
        <f ca="1"/>
        <v>✔️</v>
      </c>
      <c r="K147" s="29" t="str">
        <f ca="1"/>
        <v>✔️</v>
      </c>
      <c r="L147" s="29" t="str">
        <f ca="1"/>
        <v>✔️</v>
      </c>
      <c r="M147" s="29" t="str">
        <f ca="1"/>
        <v>✔️</v>
      </c>
      <c r="N147" s="29" t="str">
        <f ca="1"/>
        <v>✔️</v>
      </c>
      <c r="O147" s="29" t="str">
        <f ca="1"/>
        <v>✔️</v>
      </c>
      <c r="P147" s="29" t="str">
        <f ca="1"/>
        <v/>
      </c>
      <c r="Q147" s="29" t="str">
        <f ca="1"/>
        <v>✔️</v>
      </c>
      <c r="R147" s="29" t="str">
        <f ca="1"/>
        <v/>
      </c>
      <c r="S147" s="29" t="str">
        <f ca="1"/>
        <v>✔️</v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>✔️</v>
      </c>
      <c r="X147" s="29" t="str">
        <f ca="1"/>
        <v/>
      </c>
      <c r="Y147" s="29" t="str">
        <f ca="1"/>
        <v/>
      </c>
      <c r="Z147" s="29" t="str">
        <f ca="1"/>
        <v>✔️</v>
      </c>
      <c r="AA147" s="29" t="str">
        <f ca="1"/>
        <v/>
      </c>
      <c r="AB147" s="29" t="str">
        <f ca="1"/>
        <v>✔️</v>
      </c>
      <c r="AC147" s="29" t="str">
        <f ca="1"/>
        <v/>
      </c>
      <c r="AD147" s="29" t="str">
        <f ca="1"/>
        <v>✔️</v>
      </c>
      <c r="AE147" s="29" t="str">
        <f ca="1"/>
        <v>✔️</v>
      </c>
      <c r="AF147" s="29" t="str">
        <f ca="1"/>
        <v>✔️</v>
      </c>
      <c r="AG147" s="29" t="str">
        <f ca="1"/>
        <v>✔️</v>
      </c>
      <c r="AH147" s="29" t="str">
        <f ca="1"/>
        <v>✔️</v>
      </c>
      <c r="AI147" s="29" t="str">
        <f ca="1"/>
        <v/>
      </c>
      <c r="AJ147" s="29" t="str">
        <f ca="1"/>
        <v/>
      </c>
      <c r="AK147" s="29" t="str">
        <f ca="1"/>
        <v>✔️</v>
      </c>
      <c r="AL147" s="29" t="str">
        <f ca="1"/>
        <v>✔️</v>
      </c>
      <c r="AM147" s="29" t="str">
        <f ca="1"/>
        <v>✔️</v>
      </c>
      <c r="AN147" s="29" t="str">
        <f ca="1"/>
        <v>✔️</v>
      </c>
      <c r="AO147" s="29" t="str">
        <f ca="1"/>
        <v/>
      </c>
      <c r="AP147" s="29" t="str">
        <f ca="1"/>
        <v>✔️</v>
      </c>
      <c r="AQ147" s="29" t="str">
        <f ca="1"/>
        <v/>
      </c>
      <c r="AR147" s="29" t="str">
        <f ca="1"/>
        <v>✔️</v>
      </c>
      <c r="AS147" s="29" t="str">
        <f ca="1"/>
        <v>✔️</v>
      </c>
      <c r="AT147" s="29" t="str">
        <f ca="1"/>
        <v>✔️</v>
      </c>
      <c r="AU147" s="29" t="str">
        <f ca="1"/>
        <v>✔️</v>
      </c>
      <c r="AV147" s="29" t="str">
        <f ca="1"/>
        <v>✔️</v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446</v>
      </c>
      <c r="B148" s="31" t="str">
        <v xml:space="preserve">مايكل سامي جابر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>✔️</v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>✔️</v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>✔️</v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>✔️</v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>✔️</v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448</v>
      </c>
      <c r="B149" s="31" t="str">
        <v xml:space="preserve">مينا رفعت شحاته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>✔️</v>
      </c>
      <c r="L149" s="29" t="str">
        <f ca="1"/>
        <v/>
      </c>
      <c r="M149" s="29" t="str">
        <f ca="1"/>
        <v>✔️</v>
      </c>
      <c r="N149" s="29" t="str">
        <f ca="1"/>
        <v>✔️</v>
      </c>
      <c r="O149" s="29" t="str">
        <f ca="1"/>
        <v>✔️</v>
      </c>
      <c r="P149" s="29" t="str">
        <f ca="1"/>
        <v/>
      </c>
      <c r="Q149" s="29" t="str">
        <f ca="1"/>
        <v>✔️</v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>✔️</v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>✔️</v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>✔️</v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449</v>
      </c>
      <c r="B150" s="31" t="str">
        <v>يوسف امير عادل ونجد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450</v>
      </c>
      <c r="B151" s="31" t="str">
        <v>مينا عماد صموئيل</v>
      </c>
      <c r="C151" s="29" t="str">
        <f ca="1"/>
        <v/>
      </c>
      <c r="D151" s="29" t="str">
        <f ca="1"/>
        <v/>
      </c>
      <c r="E151" s="29" t="str">
        <f ca="1"/>
        <v>✔️</v>
      </c>
      <c r="F151" s="29" t="str">
        <f ca="1"/>
        <v/>
      </c>
      <c r="G151" s="29" t="str">
        <f ca="1"/>
        <v>✔️</v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>✔️</v>
      </c>
      <c r="W151" s="29" t="str">
        <f ca="1"/>
        <v>✔️</v>
      </c>
      <c r="X151" s="29" t="str">
        <f ca="1"/>
        <v>✔️</v>
      </c>
      <c r="Y151" s="29" t="str">
        <f ca="1"/>
        <v>✔️</v>
      </c>
      <c r="Z151" s="29" t="str">
        <f ca="1"/>
        <v>✔️</v>
      </c>
      <c r="AA151" s="29" t="str">
        <f ca="1"/>
        <v>✔️</v>
      </c>
      <c r="AB151" s="29" t="str">
        <f ca="1"/>
        <v>✔️</v>
      </c>
      <c r="AC151" s="29" t="str">
        <f ca="1"/>
        <v/>
      </c>
      <c r="AD151" s="29" t="str">
        <f ca="1"/>
        <v>✔️</v>
      </c>
      <c r="AE151" s="29" t="str">
        <f ca="1"/>
        <v>✔️</v>
      </c>
      <c r="AF151" s="29" t="str">
        <f ca="1"/>
        <v>✔️</v>
      </c>
      <c r="AG151" s="29" t="str">
        <f ca="1"/>
        <v/>
      </c>
      <c r="AH151" s="29" t="str">
        <f ca="1"/>
        <v>✔️</v>
      </c>
      <c r="AI151" s="29" t="str">
        <f ca="1"/>
        <v/>
      </c>
      <c r="AJ151" s="29" t="str">
        <f ca="1"/>
        <v>✔️</v>
      </c>
      <c r="AK151" s="29" t="str">
        <f ca="1"/>
        <v>✔️</v>
      </c>
      <c r="AL151" s="29" t="str">
        <f ca="1"/>
        <v>✔️</v>
      </c>
      <c r="AM151" s="29" t="str">
        <f ca="1"/>
        <v>✔️</v>
      </c>
      <c r="AN151" s="29" t="str">
        <f ca="1"/>
        <v/>
      </c>
      <c r="AO151" s="29" t="str">
        <f ca="1"/>
        <v>✔️</v>
      </c>
      <c r="AP151" s="29" t="str">
        <f ca="1"/>
        <v>✔️</v>
      </c>
      <c r="AQ151" s="29" t="str">
        <f ca="1"/>
        <v>✔️</v>
      </c>
      <c r="AR151" s="29" t="str">
        <f ca="1"/>
        <v/>
      </c>
      <c r="AS151" s="29" t="str">
        <f ca="1"/>
        <v>✔️</v>
      </c>
      <c r="AT151" s="29" t="str">
        <f ca="1"/>
        <v>✔️</v>
      </c>
      <c r="AU151" s="29" t="str">
        <f ca="1"/>
        <v>✔️</v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451</v>
      </c>
      <c r="B152" s="31" t="str">
        <v xml:space="preserve">فيليب امير منير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>✔️</v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>✔️</v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>✔️</v>
      </c>
      <c r="AR152" s="29" t="str">
        <f ca="1"/>
        <v/>
      </c>
      <c r="AS152" s="29" t="str">
        <f ca="1"/>
        <v>✔️</v>
      </c>
      <c r="AT152" s="29" t="str">
        <f ca="1"/>
        <v/>
      </c>
      <c r="AU152" s="29" t="str">
        <f ca="1"/>
        <v>✔️</v>
      </c>
      <c r="AV152" s="29" t="str">
        <f ca="1"/>
        <v>✔️</v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510</v>
      </c>
      <c r="B153" s="31" t="str">
        <v xml:space="preserve">البرت امير سليمان 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512</v>
      </c>
      <c r="B154" s="31" t="str">
        <v xml:space="preserve">بولا تادرس حكيم </v>
      </c>
      <c r="C154" s="29" t="str">
        <f ca="1"/>
        <v/>
      </c>
      <c r="D154" s="29" t="str">
        <f ca="1"/>
        <v>✔️</v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>✔️</v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513</v>
      </c>
      <c r="B155" s="31" t="str">
        <v xml:space="preserve">جرجس موريس ادور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514</v>
      </c>
      <c r="B156" s="31" t="str">
        <v>جورج عماد تادرس لبيب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515</v>
      </c>
      <c r="B157" s="31" t="str">
        <v xml:space="preserve">شارل شريف مكرم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>✔️</v>
      </c>
      <c r="P157" s="29" t="str">
        <f ca="1"/>
        <v/>
      </c>
      <c r="Q157" s="29" t="str">
        <f ca="1"/>
        <v>✔️</v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>✔️</v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>✔️</v>
      </c>
      <c r="AU157" s="29" t="str">
        <f ca="1"/>
        <v>✔️</v>
      </c>
      <c r="AV157" s="29" t="str">
        <f ca="1"/>
        <v>✔️</v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516</v>
      </c>
      <c r="B158" s="31" t="str">
        <v>فادي ميلاد سمير جرجس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519</v>
      </c>
      <c r="B159" s="31" t="str">
        <v xml:space="preserve">كيرلس امير عطية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>✔️</v>
      </c>
      <c r="W159" s="29" t="str">
        <f ca="1"/>
        <v>✔️</v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>✔️</v>
      </c>
      <c r="AE159" s="29" t="str">
        <f ca="1"/>
        <v/>
      </c>
      <c r="AF159" s="29" t="str">
        <f ca="1"/>
        <v>✔️</v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>✔️</v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>✔️</v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>✔️</v>
      </c>
      <c r="AT159" s="29" t="str">
        <f ca="1"/>
        <v/>
      </c>
      <c r="AU159" s="29" t="str">
        <f ca="1"/>
        <v/>
      </c>
      <c r="AV159" s="29" t="str">
        <f ca="1"/>
        <v>✔️</v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520</v>
      </c>
      <c r="B160" s="31" t="str">
        <v xml:space="preserve">كيرلس روماني اسحق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521</v>
      </c>
      <c r="B161" s="31" t="str">
        <v xml:space="preserve">كيرلس سامي شحاته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523</v>
      </c>
      <c r="B162" s="31" t="str">
        <v xml:space="preserve">مارتن نادر جابر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>✔️</v>
      </c>
      <c r="AI162" s="29" t="str">
        <f ca="1"/>
        <v/>
      </c>
      <c r="AJ162" s="29" t="str">
        <f ca="1"/>
        <v/>
      </c>
      <c r="AK162" s="29" t="str">
        <f ca="1"/>
        <v>✔️</v>
      </c>
      <c r="AL162" s="29" t="str">
        <f ca="1"/>
        <v>✔️</v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524</v>
      </c>
      <c r="B163" s="31" t="str">
        <v xml:space="preserve">مارك جاك جميل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525</v>
      </c>
      <c r="B164" s="31" t="str">
        <v xml:space="preserve">مارك سامح ابراهيم </v>
      </c>
      <c r="C164" s="29" t="str">
        <f ca="1"/>
        <v/>
      </c>
      <c r="D164" s="29" t="str">
        <f ca="1"/>
        <v/>
      </c>
      <c r="E164" s="29" t="str">
        <f ca="1"/>
        <v>✔️</v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>✔️</v>
      </c>
      <c r="N164" s="29" t="str">
        <f ca="1"/>
        <v/>
      </c>
      <c r="O164" s="29" t="str">
        <f ca="1"/>
        <v>✔️</v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>✔️</v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>✔️</v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>✔️</v>
      </c>
      <c r="AC164" s="29" t="str">
        <f ca="1"/>
        <v/>
      </c>
      <c r="AD164" s="29" t="str">
        <f ca="1"/>
        <v>✔️</v>
      </c>
      <c r="AE164" s="29" t="str">
        <f ca="1"/>
        <v/>
      </c>
      <c r="AF164" s="29" t="str">
        <f ca="1"/>
        <v>✔️</v>
      </c>
      <c r="AG164" s="29" t="str">
        <f ca="1"/>
        <v/>
      </c>
      <c r="AH164" s="29" t="str">
        <f ca="1"/>
        <v>✔️</v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>✔️</v>
      </c>
      <c r="AM164" s="29" t="str">
        <f ca="1"/>
        <v>✔️</v>
      </c>
      <c r="AN164" s="29" t="str">
        <f ca="1"/>
        <v/>
      </c>
      <c r="AO164" s="29" t="str">
        <f ca="1"/>
        <v/>
      </c>
      <c r="AP164" s="29" t="str">
        <f ca="1"/>
        <v>✔️</v>
      </c>
      <c r="AQ164" s="29" t="str">
        <f ca="1"/>
        <v/>
      </c>
      <c r="AR164" s="29" t="str">
        <f ca="1"/>
        <v/>
      </c>
      <c r="AS164" s="29" t="str">
        <f ca="1"/>
        <v>✔️</v>
      </c>
      <c r="AT164" s="29" t="str">
        <f ca="1"/>
        <v/>
      </c>
      <c r="AU164" s="29" t="str">
        <f ca="1"/>
        <v>✔️</v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526</v>
      </c>
      <c r="B165" s="31" t="str">
        <v xml:space="preserve">ماركو عادل مرقس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528</v>
      </c>
      <c r="B166" s="31" t="str">
        <v xml:space="preserve">مينا اسامة نجيب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>✔️</v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529</v>
      </c>
      <c r="B167" s="31" t="str">
        <v xml:space="preserve">مينا ميلاد نعيم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532</v>
      </c>
      <c r="B168" s="31" t="str">
        <v>ارساني عماد وليم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>✔️</v>
      </c>
      <c r="L168" s="29" t="str">
        <f ca="1"/>
        <v/>
      </c>
      <c r="M168" s="29" t="str">
        <f ca="1"/>
        <v/>
      </c>
      <c r="N168" s="29" t="str">
        <f ca="1"/>
        <v>✔️</v>
      </c>
      <c r="O168" s="29" t="str">
        <f ca="1"/>
        <v/>
      </c>
      <c r="P168" s="29" t="str">
        <f ca="1"/>
        <v/>
      </c>
      <c r="Q168" s="29" t="str">
        <f ca="1"/>
        <v>✔️</v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>✔️</v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>✔️</v>
      </c>
      <c r="AQ168" s="29" t="str">
        <f ca="1"/>
        <v/>
      </c>
      <c r="AR168" s="29" t="str">
        <f ca="1"/>
        <v/>
      </c>
      <c r="AS168" s="29" t="str">
        <f ca="1"/>
        <v>✔️</v>
      </c>
      <c r="AT168" s="29" t="str">
        <f ca="1"/>
        <v>✔️</v>
      </c>
      <c r="AU168" s="29" t="str">
        <f ca="1"/>
        <v/>
      </c>
      <c r="AV168" s="29" t="str">
        <f ca="1"/>
        <v>✔️</v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533</v>
      </c>
      <c r="B169" s="31" t="str">
        <v>يوسف القمص يوليوس محروس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>✔️</v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>✔️</v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>✔️</v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534</v>
      </c>
      <c r="B170" s="31" t="str">
        <v>يوسف ياسر كمال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>✔️</v>
      </c>
      <c r="Y170" s="29" t="str">
        <f ca="1"/>
        <v>✔️</v>
      </c>
      <c r="Z170" s="29" t="str">
        <f ca="1"/>
        <v>✔️</v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610</v>
      </c>
      <c r="B171" s="31" t="str">
        <v>فادي عماد موسى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>✔️</v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>✔️</v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>✔️</v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>✔️</v>
      </c>
      <c r="AE171" s="29" t="str">
        <f ca="1"/>
        <v>✔️</v>
      </c>
      <c r="AF171" s="29" t="str">
        <f ca="1"/>
        <v>✔️</v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>✔️</v>
      </c>
      <c r="AM171" s="29" t="str">
        <f ca="1"/>
        <v>✔️</v>
      </c>
      <c r="AN171" s="29" t="str">
        <f ca="1"/>
        <v>✔️</v>
      </c>
      <c r="AO171" s="29" t="str">
        <f ca="1"/>
        <v>✔️</v>
      </c>
      <c r="AP171" s="29" t="str">
        <f ca="1"/>
        <v>✔️</v>
      </c>
      <c r="AQ171" s="29" t="str">
        <f ca="1"/>
        <v>✔️</v>
      </c>
      <c r="AR171" s="29" t="str">
        <f ca="1"/>
        <v/>
      </c>
      <c r="AS171" s="29" t="str">
        <f ca="1"/>
        <v>✔️</v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611</v>
      </c>
      <c r="B172" s="31" t="str">
        <v>رضا صبحي ايوب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>✔️</v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>✔️</v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>✔️</v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>✔️</v>
      </c>
      <c r="AB172" s="29" t="str">
        <f ca="1"/>
        <v/>
      </c>
      <c r="AC172" s="29" t="str">
        <f ca="1"/>
        <v/>
      </c>
      <c r="AD172" s="29" t="str">
        <f ca="1"/>
        <v>✔️</v>
      </c>
      <c r="AE172" s="29" t="str">
        <f ca="1"/>
        <v>✔️</v>
      </c>
      <c r="AF172" s="29" t="str">
        <f ca="1"/>
        <v>✔️</v>
      </c>
      <c r="AG172" s="29" t="str">
        <f ca="1"/>
        <v>✔️</v>
      </c>
      <c r="AH172" s="29" t="str">
        <f ca="1"/>
        <v/>
      </c>
      <c r="AI172" s="29" t="str">
        <f ca="1"/>
        <v/>
      </c>
      <c r="AJ172" s="29" t="str">
        <f ca="1"/>
        <v>✔️</v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>✔️</v>
      </c>
      <c r="AO172" s="29" t="str">
        <f ca="1"/>
        <v>✔️</v>
      </c>
      <c r="AP172" s="29" t="str">
        <f ca="1"/>
        <v/>
      </c>
      <c r="AQ172" s="29" t="str">
        <f ca="1"/>
        <v>✔️</v>
      </c>
      <c r="AR172" s="29" t="str">
        <f ca="1"/>
        <v>✔️</v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612</v>
      </c>
      <c r="B173" s="31" t="str">
        <v>كيرلس صبحي ايوب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>✔️</v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>✔️</v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>✔️</v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>✔️</v>
      </c>
      <c r="AB173" s="29" t="str">
        <f ca="1"/>
        <v/>
      </c>
      <c r="AC173" s="29" t="str">
        <f ca="1"/>
        <v>✔️</v>
      </c>
      <c r="AD173" s="29" t="str">
        <f ca="1"/>
        <v>✔️</v>
      </c>
      <c r="AE173" s="29" t="str">
        <f ca="1"/>
        <v>✔️</v>
      </c>
      <c r="AF173" s="29" t="str">
        <f ca="1"/>
        <v>✔️</v>
      </c>
      <c r="AG173" s="29" t="str">
        <f ca="1"/>
        <v>✔️</v>
      </c>
      <c r="AH173" s="29" t="str">
        <f ca="1"/>
        <v/>
      </c>
      <c r="AI173" s="29" t="str">
        <f ca="1"/>
        <v/>
      </c>
      <c r="AJ173" s="29" t="str">
        <f ca="1"/>
        <v>✔️</v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>✔️</v>
      </c>
      <c r="AO173" s="29" t="str">
        <f ca="1"/>
        <v>✔️</v>
      </c>
      <c r="AP173" s="29" t="str">
        <f ca="1"/>
        <v/>
      </c>
      <c r="AQ173" s="29" t="str">
        <f ca="1"/>
        <v>✔️</v>
      </c>
      <c r="AR173" s="29" t="str">
        <f ca="1"/>
        <v/>
      </c>
      <c r="AS173" s="29" t="str">
        <f ca="1"/>
        <v>✔️</v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613</v>
      </c>
      <c r="B174" s="31" t="str">
        <v xml:space="preserve">مينا عنتر عماد 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>✔️</v>
      </c>
      <c r="AA174" s="29" t="str">
        <f ca="1"/>
        <v>✔️</v>
      </c>
      <c r="AB174" s="29" t="str">
        <f ca="1"/>
        <v>✔️</v>
      </c>
      <c r="AC174" s="29" t="str">
        <f ca="1"/>
        <v/>
      </c>
      <c r="AD174" s="29" t="str">
        <f ca="1"/>
        <v>✔️</v>
      </c>
      <c r="AE174" s="29" t="str">
        <f ca="1"/>
        <v>✔️</v>
      </c>
      <c r="AF174" s="29" t="str">
        <f ca="1"/>
        <v/>
      </c>
      <c r="AG174" s="29" t="str">
        <f ca="1"/>
        <v>✔️</v>
      </c>
      <c r="AH174" s="29" t="str">
        <f ca="1"/>
        <v/>
      </c>
      <c r="AI174" s="29" t="str">
        <f ca="1"/>
        <v/>
      </c>
      <c r="AJ174" s="29" t="str">
        <f ca="1"/>
        <v>✔️</v>
      </c>
      <c r="AK174" s="29" t="str">
        <f ca="1"/>
        <v>✔️</v>
      </c>
      <c r="AL174" s="29" t="str">
        <f ca="1"/>
        <v>✔️</v>
      </c>
      <c r="AM174" s="29" t="str">
        <f ca="1"/>
        <v>✔️</v>
      </c>
      <c r="AN174" s="29" t="str">
        <f ca="1"/>
        <v>✔️</v>
      </c>
      <c r="AO174" s="29" t="str">
        <f ca="1"/>
        <v/>
      </c>
      <c r="AP174" s="29" t="str">
        <f ca="1"/>
        <v>✔️</v>
      </c>
      <c r="AQ174" s="29" t="str">
        <f ca="1"/>
        <v>✔️</v>
      </c>
      <c r="AR174" s="29" t="str">
        <f ca="1"/>
        <v/>
      </c>
      <c r="AS174" s="29" t="str">
        <f ca="1"/>
        <v>✔️</v>
      </c>
      <c r="AT174" s="29" t="str">
        <f ca="1"/>
        <v>✔️</v>
      </c>
      <c r="AU174" s="29" t="str">
        <f ca="1"/>
        <v>✔️</v>
      </c>
      <c r="AV174" s="29" t="str">
        <f ca="1"/>
        <v>✔️</v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614</v>
      </c>
      <c r="B175" s="31" t="str">
        <v>ايميل رضا عزيز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>✔️</v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>✔️</v>
      </c>
      <c r="AK175" s="29" t="str">
        <f ca="1"/>
        <v/>
      </c>
      <c r="AL175" s="29" t="str">
        <f ca="1"/>
        <v/>
      </c>
      <c r="AM175" s="29" t="str">
        <f ca="1"/>
        <v>✔️</v>
      </c>
      <c r="AN175" s="29" t="str">
        <f ca="1"/>
        <v>✔️</v>
      </c>
      <c r="AO175" s="29" t="str">
        <f ca="1"/>
        <v>✔️</v>
      </c>
      <c r="AP175" s="29" t="str">
        <f ca="1"/>
        <v>✔️</v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615</v>
      </c>
      <c r="B176" s="31" t="str">
        <v>كيرلس باسم فوزي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616</v>
      </c>
      <c r="B177" s="31" t="str">
        <v>توماس مرزق يوسف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>✔️</v>
      </c>
      <c r="N177" s="29" t="str">
        <f ca="1"/>
        <v/>
      </c>
      <c r="O177" s="29" t="str">
        <f ca="1"/>
        <v/>
      </c>
      <c r="P177" s="29" t="str">
        <f ca="1"/>
        <v>✔️</v>
      </c>
      <c r="Q177" s="29" t="str">
        <f ca="1"/>
        <v>✔️</v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>✔️</v>
      </c>
      <c r="W177" s="29" t="str">
        <f ca="1"/>
        <v>✔️</v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>✔️</v>
      </c>
      <c r="AB177" s="29" t="str">
        <f ca="1"/>
        <v/>
      </c>
      <c r="AC177" s="29" t="str">
        <f ca="1"/>
        <v>✔️</v>
      </c>
      <c r="AD177" s="29" t="str">
        <f ca="1"/>
        <v>✔️</v>
      </c>
      <c r="AE177" s="29" t="str">
        <f ca="1"/>
        <v>✔️</v>
      </c>
      <c r="AF177" s="29" t="str">
        <f ca="1"/>
        <v>✔️</v>
      </c>
      <c r="AG177" s="29" t="str">
        <f ca="1"/>
        <v>✔️</v>
      </c>
      <c r="AH177" s="29" t="str">
        <f ca="1"/>
        <v>✔️</v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>✔️</v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617</v>
      </c>
      <c r="B178" s="31" t="str">
        <v>شنودة مرزق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>✔️</v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>✔️</v>
      </c>
      <c r="AD178" s="29" t="str">
        <f ca="1"/>
        <v/>
      </c>
      <c r="AE178" s="29" t="str">
        <f ca="1"/>
        <v>✔️</v>
      </c>
      <c r="AF178" s="29" t="str">
        <f ca="1"/>
        <v>✔️</v>
      </c>
      <c r="AG178" s="29" t="str">
        <f ca="1"/>
        <v>✔️</v>
      </c>
      <c r="AH178" s="29" t="str">
        <f ca="1"/>
        <v>✔️</v>
      </c>
      <c r="AI178" s="29" t="str">
        <f ca="1"/>
        <v/>
      </c>
      <c r="AJ178" s="29" t="str">
        <f ca="1"/>
        <v>✔️</v>
      </c>
      <c r="AK178" s="29" t="str">
        <f ca="1"/>
        <v/>
      </c>
      <c r="AL178" s="29" t="str">
        <f ca="1"/>
        <v>✔️</v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618</v>
      </c>
      <c r="B179" s="31" t="str">
        <v>جرجس عماد وليم يوسف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>✔️</v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619</v>
      </c>
      <c r="B180" s="31" t="str">
        <v>كريم وائل نبيل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620</v>
      </c>
      <c r="B181" s="31" t="str">
        <v>مكاريوس رافت بلامون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>✔️</v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>✔️</v>
      </c>
      <c r="AD181" s="29" t="str">
        <f ca="1"/>
        <v>✔️</v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>✔️</v>
      </c>
      <c r="AN181" s="29" t="str">
        <f ca="1"/>
        <v/>
      </c>
      <c r="AO181" s="29" t="str">
        <f ca="1"/>
        <v>✔️</v>
      </c>
      <c r="AP181" s="29" t="str">
        <f ca="1"/>
        <v>✔️</v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>✔️</v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621</v>
      </c>
      <c r="B182" s="31" t="str">
        <v>يوسف رؤوف موريس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>✔️</v>
      </c>
      <c r="AE182" s="29" t="str">
        <f ca="1"/>
        <v/>
      </c>
      <c r="AF182" s="29" t="str">
        <f ca="1"/>
        <v/>
      </c>
      <c r="AG182" s="29" t="str">
        <f ca="1"/>
        <v>✔️</v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>✔️</v>
      </c>
      <c r="AL182" s="29" t="str">
        <f ca="1"/>
        <v>✔️</v>
      </c>
      <c r="AM182" s="29" t="str">
        <f ca="1"/>
        <v>✔️</v>
      </c>
      <c r="AN182" s="29" t="str">
        <f ca="1"/>
        <v>✔️</v>
      </c>
      <c r="AO182" s="29" t="str">
        <f ca="1"/>
        <v>✔️</v>
      </c>
      <c r="AP182" s="29" t="str">
        <f ca="1"/>
        <v/>
      </c>
      <c r="AQ182" s="29" t="str">
        <f ca="1"/>
        <v/>
      </c>
      <c r="AR182" s="29" t="str">
        <f ca="1"/>
        <v>✔️</v>
      </c>
      <c r="AS182" s="29" t="str">
        <f ca="1"/>
        <v>✔️</v>
      </c>
      <c r="AT182" s="29" t="str">
        <f ca="1"/>
        <v>✔️</v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710</v>
      </c>
      <c r="B183" s="31" t="str">
        <v xml:space="preserve">ابانوب إيهاب سعد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>✔️</v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>✔️</v>
      </c>
      <c r="AC183" s="29" t="str">
        <f ca="1"/>
        <v/>
      </c>
      <c r="AD183" s="29" t="str">
        <f ca="1"/>
        <v>✔️</v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>✔️</v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>✔️</v>
      </c>
      <c r="AM183" s="29" t="str">
        <f ca="1"/>
        <v>✔️</v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>✔️</v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711</v>
      </c>
      <c r="B184" s="31" t="str">
        <v>افرايم خليل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712</v>
      </c>
      <c r="B185" s="31" t="str">
        <v>ابانوب شنودة اسحق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713</v>
      </c>
      <c r="B186" s="31" t="str">
        <v xml:space="preserve">ارساني عماد يوسف 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714</v>
      </c>
      <c r="B187" s="31" t="str">
        <v>انطونيوس فوزي جرجس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715</v>
      </c>
      <c r="B188" s="31" t="str">
        <v>بافلي عبيد منصور عبدالله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>✔️</v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>✔️</v>
      </c>
      <c r="AB188" s="29" t="str">
        <f ca="1"/>
        <v/>
      </c>
      <c r="AC188" s="29" t="str">
        <f ca="1"/>
        <v>✔️</v>
      </c>
      <c r="AD188" s="29" t="str">
        <f ca="1"/>
        <v/>
      </c>
      <c r="AE188" s="29" t="str">
        <f ca="1"/>
        <v/>
      </c>
      <c r="AF188" s="29" t="str">
        <f ca="1"/>
        <v>✔️</v>
      </c>
      <c r="AG188" s="29" t="str">
        <f ca="1"/>
        <v/>
      </c>
      <c r="AH188" s="29" t="str">
        <f ca="1"/>
        <v>✔️</v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>✔️</v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>✔️</v>
      </c>
      <c r="AT188" s="29" t="str">
        <f ca="1"/>
        <v>✔️</v>
      </c>
      <c r="AU188" s="29" t="str">
        <f ca="1"/>
        <v>✔️</v>
      </c>
      <c r="AV188" s="29" t="str">
        <f ca="1"/>
        <v>✔️</v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716</v>
      </c>
      <c r="B189" s="31" t="str">
        <v>بيتر حنا مملوك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>✔️</v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>✔️</v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>✔️</v>
      </c>
      <c r="AQ189" s="29" t="str">
        <f ca="1"/>
        <v>✔️</v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717</v>
      </c>
      <c r="B190" s="31" t="str">
        <v>بيتر سعيد كمال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>✔️</v>
      </c>
      <c r="X190" s="29" t="str">
        <f ca="1"/>
        <v/>
      </c>
      <c r="Y190" s="29" t="str">
        <f ca="1"/>
        <v>✔️</v>
      </c>
      <c r="Z190" s="29" t="str">
        <f ca="1"/>
        <v/>
      </c>
      <c r="AA190" s="29" t="str">
        <f ca="1"/>
        <v/>
      </c>
      <c r="AB190" s="29" t="str">
        <f ca="1"/>
        <v>✔️</v>
      </c>
      <c r="AC190" s="29" t="str">
        <f ca="1"/>
        <v/>
      </c>
      <c r="AD190" s="29" t="str">
        <f ca="1"/>
        <v>✔️</v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>✔️</v>
      </c>
      <c r="AK190" s="29" t="str">
        <f ca="1"/>
        <v>✔️</v>
      </c>
      <c r="AL190" s="29" t="str">
        <f ca="1"/>
        <v>✔️</v>
      </c>
      <c r="AM190" s="29" t="str">
        <f ca="1"/>
        <v>✔️</v>
      </c>
      <c r="AN190" s="29" t="str">
        <f ca="1"/>
        <v/>
      </c>
      <c r="AO190" s="29" t="str">
        <f ca="1"/>
        <v>✔️</v>
      </c>
      <c r="AP190" s="29" t="str">
        <f ca="1"/>
        <v>✔️</v>
      </c>
      <c r="AQ190" s="29" t="str">
        <f ca="1"/>
        <v>✔️</v>
      </c>
      <c r="AR190" s="29" t="str">
        <f ca="1"/>
        <v/>
      </c>
      <c r="AS190" s="29" t="str">
        <f ca="1"/>
        <v>✔️</v>
      </c>
      <c r="AT190" s="29" t="str">
        <f ca="1"/>
        <v>✔️</v>
      </c>
      <c r="AU190" s="29" t="str">
        <f ca="1"/>
        <v>✔️</v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718</v>
      </c>
      <c r="B191" s="31" t="str">
        <v>بيشوي جرجس عيد</v>
      </c>
      <c r="C191" s="29" t="str">
        <f ca="1"/>
        <v/>
      </c>
      <c r="D191" s="29" t="str">
        <f ca="1"/>
        <v>✔️</v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>✔️</v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>✔️</v>
      </c>
      <c r="AM191" s="29" t="str">
        <f ca="1"/>
        <v>✔️</v>
      </c>
      <c r="AN191" s="29" t="str">
        <f ca="1"/>
        <v>✔️</v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>✔️</v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719</v>
      </c>
      <c r="B192" s="31" t="str">
        <v>بيشوي ملاك فوزي</v>
      </c>
      <c r="C192" s="29" t="str">
        <f ca="1"/>
        <v/>
      </c>
      <c r="D192" s="29" t="str">
        <f ca="1"/>
        <v>✔️</v>
      </c>
      <c r="E192" s="29" t="str">
        <f ca="1"/>
        <v>✔️</v>
      </c>
      <c r="F192" s="29" t="str">
        <f ca="1"/>
        <v>✔️</v>
      </c>
      <c r="G192" s="29" t="str">
        <f ca="1"/>
        <v>✔️</v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>✔️</v>
      </c>
      <c r="O192" s="29" t="str">
        <f ca="1"/>
        <v>✔️</v>
      </c>
      <c r="P192" s="29" t="str">
        <f ca="1"/>
        <v/>
      </c>
      <c r="Q192" s="29" t="str">
        <f ca="1"/>
        <v>✔️</v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>✔️</v>
      </c>
      <c r="W192" s="29" t="str">
        <f ca="1"/>
        <v/>
      </c>
      <c r="X192" s="29" t="str">
        <f ca="1"/>
        <v/>
      </c>
      <c r="Y192" s="29" t="str">
        <f ca="1"/>
        <v>✔️</v>
      </c>
      <c r="Z192" s="29" t="str">
        <f ca="1"/>
        <v>✔️</v>
      </c>
      <c r="AA192" s="29" t="str">
        <f ca="1"/>
        <v/>
      </c>
      <c r="AB192" s="29" t="str">
        <f ca="1"/>
        <v>✔️</v>
      </c>
      <c r="AC192" s="29" t="str">
        <f ca="1"/>
        <v>✔️</v>
      </c>
      <c r="AD192" s="29" t="str">
        <f ca="1"/>
        <v>✔️</v>
      </c>
      <c r="AE192" s="29" t="str">
        <f ca="1"/>
        <v/>
      </c>
      <c r="AF192" s="29" t="str">
        <f ca="1"/>
        <v>✔️</v>
      </c>
      <c r="AG192" s="29" t="str">
        <f ca="1"/>
        <v>✔️</v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>✔️</v>
      </c>
      <c r="AM192" s="29" t="str">
        <f ca="1"/>
        <v>✔️</v>
      </c>
      <c r="AN192" s="29" t="str">
        <f ca="1"/>
        <v/>
      </c>
      <c r="AO192" s="29" t="str">
        <f ca="1"/>
        <v>✔️</v>
      </c>
      <c r="AP192" s="29" t="str">
        <f ca="1"/>
        <v>✔️</v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720</v>
      </c>
      <c r="B193" s="31" t="str">
        <v>بيمن عماد شكري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>✔️</v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721</v>
      </c>
      <c r="B194" s="31" t="str">
        <v>جاستن مجدي ابراهيم توفيق</v>
      </c>
      <c r="C194" s="29" t="str">
        <f ca="1"/>
        <v/>
      </c>
      <c r="D194" s="29" t="str">
        <f ca="1"/>
        <v>✔️</v>
      </c>
      <c r="E194" s="29" t="str">
        <f ca="1"/>
        <v/>
      </c>
      <c r="F194" s="29" t="str">
        <f ca="1"/>
        <v/>
      </c>
      <c r="G194" s="29" t="str">
        <f ca="1"/>
        <v>✔️</v>
      </c>
      <c r="H194" s="29" t="str">
        <f ca="1"/>
        <v>✔️</v>
      </c>
      <c r="I194" s="29" t="str">
        <f ca="1"/>
        <v/>
      </c>
      <c r="J194" s="29" t="str">
        <f ca="1"/>
        <v>✔️</v>
      </c>
      <c r="K194" s="29" t="str">
        <f ca="1"/>
        <v>✔️</v>
      </c>
      <c r="L194" s="29" t="str">
        <f ca="1"/>
        <v/>
      </c>
      <c r="M194" s="29" t="str">
        <f ca="1"/>
        <v>✔️</v>
      </c>
      <c r="N194" s="29" t="str">
        <f ca="1"/>
        <v>✔️</v>
      </c>
      <c r="O194" s="29" t="str">
        <f ca="1"/>
        <v/>
      </c>
      <c r="P194" s="29" t="str">
        <f ca="1"/>
        <v/>
      </c>
      <c r="Q194" s="29" t="str">
        <f ca="1"/>
        <v>✔️</v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>✔️</v>
      </c>
      <c r="X194" s="29" t="str">
        <f ca="1"/>
        <v>✔️</v>
      </c>
      <c r="Y194" s="29" t="str">
        <f ca="1"/>
        <v/>
      </c>
      <c r="Z194" s="29" t="str">
        <f ca="1"/>
        <v>✔️</v>
      </c>
      <c r="AA194" s="29" t="str">
        <f ca="1"/>
        <v/>
      </c>
      <c r="AB194" s="29" t="str">
        <f ca="1"/>
        <v/>
      </c>
      <c r="AC194" s="29" t="str">
        <f ca="1"/>
        <v>✔️</v>
      </c>
      <c r="AD194" s="29" t="str">
        <f ca="1"/>
        <v/>
      </c>
      <c r="AE194" s="29" t="str">
        <f ca="1"/>
        <v>✔️</v>
      </c>
      <c r="AF194" s="29" t="str">
        <f ca="1"/>
        <v>✔️</v>
      </c>
      <c r="AG194" s="29" t="str">
        <f ca="1"/>
        <v>✔️</v>
      </c>
      <c r="AH194" s="29" t="str">
        <f ca="1"/>
        <v>✔️</v>
      </c>
      <c r="AI194" s="29" t="str">
        <f ca="1"/>
        <v/>
      </c>
      <c r="AJ194" s="29" t="str">
        <f ca="1"/>
        <v/>
      </c>
      <c r="AK194" s="29" t="str">
        <f ca="1"/>
        <v>✔️</v>
      </c>
      <c r="AL194" s="29" t="str">
        <f ca="1"/>
        <v>✔️</v>
      </c>
      <c r="AM194" s="29" t="str">
        <f ca="1"/>
        <v>✔️</v>
      </c>
      <c r="AN194" s="29" t="str">
        <f ca="1"/>
        <v/>
      </c>
      <c r="AO194" s="29" t="str">
        <f ca="1"/>
        <v>✔️</v>
      </c>
      <c r="AP194" s="29" t="str">
        <f ca="1"/>
        <v>✔️</v>
      </c>
      <c r="AQ194" s="29" t="str">
        <f ca="1"/>
        <v>✔️</v>
      </c>
      <c r="AR194" s="29" t="str">
        <f ca="1"/>
        <v/>
      </c>
      <c r="AS194" s="29" t="str">
        <f ca="1"/>
        <v>✔️</v>
      </c>
      <c r="AT194" s="29" t="str">
        <f ca="1"/>
        <v>✔️</v>
      </c>
      <c r="AU194" s="29" t="str">
        <f ca="1"/>
        <v>✔️</v>
      </c>
      <c r="AV194" s="29" t="str">
        <f ca="1"/>
        <v>✔️</v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722</v>
      </c>
      <c r="B195" s="31" t="str">
        <v xml:space="preserve">جون روماني مسعد 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>✔️</v>
      </c>
      <c r="I195" s="29" t="str">
        <f ca="1"/>
        <v>✔️</v>
      </c>
      <c r="J195" s="29" t="str">
        <f ca="1"/>
        <v/>
      </c>
      <c r="K195" s="29" t="str">
        <f ca="1"/>
        <v/>
      </c>
      <c r="L195" s="29" t="str">
        <f ca="1"/>
        <v>✔️</v>
      </c>
      <c r="M195" s="29" t="str">
        <f ca="1"/>
        <v>✔️</v>
      </c>
      <c r="N195" s="29" t="str">
        <f ca="1"/>
        <v/>
      </c>
      <c r="O195" s="29" t="str">
        <f ca="1"/>
        <v/>
      </c>
      <c r="P195" s="29" t="str">
        <f ca="1"/>
        <v>✔️</v>
      </c>
      <c r="Q195" s="29" t="str">
        <f ca="1"/>
        <v>✔️</v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>✔️</v>
      </c>
      <c r="W195" s="29" t="str">
        <f ca="1"/>
        <v>✔️</v>
      </c>
      <c r="X195" s="29" t="str">
        <f ca="1"/>
        <v/>
      </c>
      <c r="Y195" s="29" t="str">
        <f ca="1"/>
        <v/>
      </c>
      <c r="Z195" s="29" t="str">
        <f ca="1"/>
        <v>✔️</v>
      </c>
      <c r="AA195" s="29" t="str">
        <f ca="1"/>
        <v>✔️</v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>✔️</v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723</v>
      </c>
      <c r="B196" s="31" t="str">
        <v xml:space="preserve">جون اميل سعيد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724</v>
      </c>
      <c r="B197" s="31" t="str">
        <v xml:space="preserve">ديفيد جابر بشاره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725</v>
      </c>
      <c r="B198" s="31" t="str">
        <v>ريمون باسم عوني نجيب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>✔️</v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726</v>
      </c>
      <c r="B199" s="31" t="str">
        <v>سامح ملاك صابر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>✔️</v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>✔️</v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>✔️</v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>✔️</v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727</v>
      </c>
      <c r="B200" s="31" t="str">
        <v xml:space="preserve">شادي سامح عطيه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>✔️</v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728</v>
      </c>
      <c r="B201" s="31" t="str">
        <v>فادي روماني بسطا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729</v>
      </c>
      <c r="B202" s="31" t="str">
        <v>فادي مينا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730</v>
      </c>
      <c r="B203" s="31" t="str">
        <v>فيلوباتير مدحت عاطف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731</v>
      </c>
      <c r="B204" s="31" t="str">
        <v>كيرلس مرقس خلف</v>
      </c>
      <c r="C204" s="29" t="str">
        <f ca="1"/>
        <v/>
      </c>
      <c r="D204" s="29" t="str">
        <f ca="1"/>
        <v>✔️</v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>✔️</v>
      </c>
      <c r="W204" s="29" t="str">
        <f ca="1"/>
        <v/>
      </c>
      <c r="X204" s="29" t="str">
        <f ca="1"/>
        <v>✔️</v>
      </c>
      <c r="Y204" s="29" t="str">
        <f ca="1"/>
        <v/>
      </c>
      <c r="Z204" s="29" t="str">
        <f ca="1"/>
        <v>✔️</v>
      </c>
      <c r="AA204" s="29" t="str">
        <f ca="1"/>
        <v/>
      </c>
      <c r="AB204" s="29" t="str">
        <f ca="1"/>
        <v>✔️</v>
      </c>
      <c r="AC204" s="29" t="str">
        <f ca="1"/>
        <v>✔️</v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>✔️</v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732</v>
      </c>
      <c r="B205" s="31" t="str">
        <v>كيفن ماجد ملاك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>✔️</v>
      </c>
      <c r="AC205" s="29" t="str">
        <f ca="1"/>
        <v>✔️</v>
      </c>
      <c r="AD205" s="29" t="str">
        <f ca="1"/>
        <v/>
      </c>
      <c r="AE205" s="29" t="str">
        <f ca="1"/>
        <v>✔️</v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>✔️</v>
      </c>
      <c r="AM205" s="29" t="str">
        <f ca="1"/>
        <v>✔️</v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>✔️</v>
      </c>
      <c r="AR205" s="29" t="str">
        <f ca="1"/>
        <v/>
      </c>
      <c r="AS205" s="29" t="str">
        <f ca="1"/>
        <v/>
      </c>
      <c r="AT205" s="29" t="str">
        <f ca="1"/>
        <v>✔️</v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734</v>
      </c>
      <c r="B206" s="31" t="str">
        <v xml:space="preserve">مارتن روماني وجيه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>✔️</v>
      </c>
      <c r="AA206" s="29" t="str">
        <f ca="1"/>
        <v/>
      </c>
      <c r="AB206" s="29" t="str">
        <f ca="1"/>
        <v>✔️</v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>✔️</v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735</v>
      </c>
      <c r="B207" s="31" t="str">
        <v>مارك منير كامل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>✔️</v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>✔️</v>
      </c>
      <c r="Q207" s="29" t="str">
        <f ca="1"/>
        <v>✔️</v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>✔️</v>
      </c>
      <c r="X207" s="29" t="str">
        <f ca="1"/>
        <v/>
      </c>
      <c r="Y207" s="29" t="str">
        <f ca="1"/>
        <v>✔️</v>
      </c>
      <c r="Z207" s="29" t="str">
        <f ca="1"/>
        <v>✔️</v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>✔️</v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>✔️</v>
      </c>
      <c r="AP207" s="29" t="str">
        <f ca="1"/>
        <v>✔️</v>
      </c>
      <c r="AQ207" s="29" t="str">
        <f ca="1"/>
        <v>✔️</v>
      </c>
      <c r="AR207" s="29" t="str">
        <f ca="1"/>
        <v/>
      </c>
      <c r="AS207" s="29" t="str">
        <f ca="1"/>
        <v/>
      </c>
      <c r="AT207" s="29" t="str">
        <f ca="1"/>
        <v>✔️</v>
      </c>
      <c r="AU207" s="29" t="str">
        <f ca="1"/>
        <v/>
      </c>
      <c r="AV207" s="29" t="str">
        <f ca="1"/>
        <v>✔️</v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736</v>
      </c>
      <c r="B208" s="31" t="str">
        <v>مارك مينا مجدي لبيب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>✔️</v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737</v>
      </c>
      <c r="B209" s="31" t="str">
        <v>مكاريوس محسن سلامة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>✔️</v>
      </c>
      <c r="AC209" s="29" t="str">
        <f ca="1"/>
        <v>✔️</v>
      </c>
      <c r="AD209" s="29" t="str">
        <f ca="1"/>
        <v>✔️</v>
      </c>
      <c r="AE209" s="29" t="str">
        <f ca="1"/>
        <v>✔️</v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>✔️</v>
      </c>
      <c r="AP209" s="29" t="str">
        <f ca="1"/>
        <v>✔️</v>
      </c>
      <c r="AQ209" s="29" t="str">
        <f ca="1"/>
        <v/>
      </c>
      <c r="AR209" s="29" t="str">
        <f ca="1"/>
        <v/>
      </c>
      <c r="AS209" s="29" t="str">
        <f ca="1"/>
        <v>✔️</v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738</v>
      </c>
      <c r="B210" s="31" t="str">
        <v>ميلاد راضي ماهر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>✔️</v>
      </c>
      <c r="X210" s="29" t="str">
        <f ca="1"/>
        <v/>
      </c>
      <c r="Y210" s="29" t="str">
        <f ca="1"/>
        <v>✔️</v>
      </c>
      <c r="Z210" s="29" t="str">
        <f ca="1"/>
        <v/>
      </c>
      <c r="AA210" s="29" t="str">
        <f ca="1"/>
        <v/>
      </c>
      <c r="AB210" s="29" t="str">
        <f ca="1"/>
        <v>✔️</v>
      </c>
      <c r="AC210" s="29" t="str">
        <f ca="1"/>
        <v/>
      </c>
      <c r="AD210" s="29" t="str">
        <f ca="1"/>
        <v>✔️</v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>✔️</v>
      </c>
      <c r="AK210" s="29" t="str">
        <f ca="1"/>
        <v>✔️</v>
      </c>
      <c r="AL210" s="29" t="str">
        <f ca="1"/>
        <v>✔️</v>
      </c>
      <c r="AM210" s="29" t="str">
        <f ca="1"/>
        <v>✔️</v>
      </c>
      <c r="AN210" s="29" t="str">
        <f ca="1"/>
        <v/>
      </c>
      <c r="AO210" s="29" t="str">
        <f ca="1"/>
        <v>✔️</v>
      </c>
      <c r="AP210" s="29" t="str">
        <f ca="1"/>
        <v>✔️</v>
      </c>
      <c r="AQ210" s="29" t="str">
        <f ca="1"/>
        <v>✔️</v>
      </c>
      <c r="AR210" s="29" t="str">
        <f ca="1"/>
        <v/>
      </c>
      <c r="AS210" s="29" t="str">
        <f ca="1"/>
        <v>✔️</v>
      </c>
      <c r="AT210" s="29" t="str">
        <f ca="1"/>
        <v>✔️</v>
      </c>
      <c r="AU210" s="29" t="str">
        <f ca="1"/>
        <v>✔️</v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739</v>
      </c>
      <c r="B211" s="31" t="str">
        <v xml:space="preserve">مينا روماني خلف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>✔️</v>
      </c>
      <c r="AF211" s="29" t="str">
        <f ca="1"/>
        <v>✔️</v>
      </c>
      <c r="AG211" s="29" t="str">
        <f ca="1"/>
        <v/>
      </c>
      <c r="AH211" s="29" t="str">
        <f ca="1"/>
        <v>✔️</v>
      </c>
      <c r="AI211" s="29" t="str">
        <f ca="1"/>
        <v/>
      </c>
      <c r="AJ211" s="29" t="str">
        <f ca="1"/>
        <v/>
      </c>
      <c r="AK211" s="29" t="str">
        <f ca="1"/>
        <v>✔️</v>
      </c>
      <c r="AL211" s="29" t="str">
        <f ca="1"/>
        <v>✔️</v>
      </c>
      <c r="AM211" s="29" t="str">
        <f ca="1"/>
        <v/>
      </c>
      <c r="AN211" s="29" t="str">
        <f ca="1"/>
        <v>✔️</v>
      </c>
      <c r="AO211" s="29" t="str">
        <f ca="1"/>
        <v/>
      </c>
      <c r="AP211" s="29" t="str">
        <f ca="1"/>
        <v/>
      </c>
      <c r="AQ211" s="29" t="str">
        <f ca="1"/>
        <v>✔️</v>
      </c>
      <c r="AR211" s="29" t="str">
        <f ca="1"/>
        <v/>
      </c>
      <c r="AS211" s="29" t="str">
        <f ca="1"/>
        <v>✔️</v>
      </c>
      <c r="AT211" s="29" t="str">
        <f ca="1"/>
        <v/>
      </c>
      <c r="AU211" s="29" t="str">
        <f ca="1"/>
        <v>✔️</v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740</v>
      </c>
      <c r="B212" s="31" t="str">
        <v>مينا منير امير</v>
      </c>
      <c r="C212" s="29" t="str">
        <f ca="1"/>
        <v/>
      </c>
      <c r="D212" s="29" t="str">
        <f ca="1"/>
        <v>✔️</v>
      </c>
      <c r="E212" s="29" t="str">
        <f ca="1"/>
        <v>✔️</v>
      </c>
      <c r="F212" s="29" t="str">
        <f ca="1"/>
        <v/>
      </c>
      <c r="G212" s="29" t="str">
        <f ca="1"/>
        <v>✔️</v>
      </c>
      <c r="H212" s="29" t="str">
        <f ca="1"/>
        <v>✔️</v>
      </c>
      <c r="I212" s="29" t="str">
        <f ca="1"/>
        <v>✔️</v>
      </c>
      <c r="J212" s="29" t="str">
        <f ca="1"/>
        <v/>
      </c>
      <c r="K212" s="29" t="str">
        <f ca="1"/>
        <v>✔️</v>
      </c>
      <c r="L212" s="29" t="str">
        <f ca="1"/>
        <v>✔️</v>
      </c>
      <c r="M212" s="29" t="str">
        <f ca="1"/>
        <v/>
      </c>
      <c r="N212" s="29" t="str">
        <f ca="1"/>
        <v/>
      </c>
      <c r="O212" s="29" t="str">
        <f ca="1"/>
        <v>✔️</v>
      </c>
      <c r="P212" s="29" t="str">
        <f ca="1"/>
        <v/>
      </c>
      <c r="Q212" s="29" t="str">
        <f ca="1"/>
        <v>✔️</v>
      </c>
      <c r="R212" s="29" t="str">
        <f ca="1"/>
        <v>✔️</v>
      </c>
      <c r="S212" s="29" t="str">
        <f ca="1"/>
        <v>✔️</v>
      </c>
      <c r="T212" s="29" t="str">
        <f ca="1"/>
        <v/>
      </c>
      <c r="U212" s="29" t="str">
        <f ca="1"/>
        <v/>
      </c>
      <c r="V212" s="29" t="str">
        <f ca="1"/>
        <v>✔️</v>
      </c>
      <c r="W212" s="29" t="str">
        <f ca="1"/>
        <v>✔️</v>
      </c>
      <c r="X212" s="29" t="str">
        <f ca="1"/>
        <v/>
      </c>
      <c r="Y212" s="29" t="str">
        <f ca="1"/>
        <v>✔️</v>
      </c>
      <c r="Z212" s="29" t="str">
        <f ca="1"/>
        <v>✔️</v>
      </c>
      <c r="AA212" s="29" t="str">
        <f ca="1"/>
        <v>✔️</v>
      </c>
      <c r="AB212" s="29" t="str">
        <f ca="1"/>
        <v/>
      </c>
      <c r="AC212" s="29" t="str">
        <f ca="1"/>
        <v>✔️</v>
      </c>
      <c r="AD212" s="29" t="str">
        <f ca="1"/>
        <v>✔️</v>
      </c>
      <c r="AE212" s="29" t="str">
        <f ca="1"/>
        <v>✔️</v>
      </c>
      <c r="AF212" s="29" t="str">
        <f ca="1"/>
        <v>✔️</v>
      </c>
      <c r="AG212" s="29" t="str">
        <f ca="1"/>
        <v>✔️</v>
      </c>
      <c r="AH212" s="29" t="str">
        <f ca="1"/>
        <v>✔️</v>
      </c>
      <c r="AI212" s="29" t="str">
        <f ca="1"/>
        <v/>
      </c>
      <c r="AJ212" s="29" t="str">
        <f ca="1"/>
        <v>✔️</v>
      </c>
      <c r="AK212" s="29" t="str">
        <f ca="1"/>
        <v/>
      </c>
      <c r="AL212" s="29" t="str">
        <f ca="1"/>
        <v>✔️</v>
      </c>
      <c r="AM212" s="29" t="str">
        <f ca="1"/>
        <v>✔️</v>
      </c>
      <c r="AN212" s="29" t="str">
        <f ca="1"/>
        <v>✔️</v>
      </c>
      <c r="AO212" s="29" t="str">
        <f ca="1"/>
        <v>✔️</v>
      </c>
      <c r="AP212" s="29" t="str">
        <f ca="1"/>
        <v>✔️</v>
      </c>
      <c r="AQ212" s="29" t="str">
        <f ca="1"/>
        <v/>
      </c>
      <c r="AR212" s="29" t="str">
        <f ca="1"/>
        <v/>
      </c>
      <c r="AS212" s="29" t="str">
        <f ca="1"/>
        <v>✔️</v>
      </c>
      <c r="AT212" s="29" t="str">
        <f ca="1"/>
        <v>✔️</v>
      </c>
      <c r="AU212" s="29" t="str">
        <f ca="1"/>
        <v>✔️</v>
      </c>
      <c r="AV212" s="29" t="str">
        <f ca="1"/>
        <v>✔️</v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741</v>
      </c>
      <c r="B213" s="31" t="str">
        <v>وائل هلال لمعي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742</v>
      </c>
      <c r="B214" s="31" t="str">
        <v>يوسف شنوده نصر</v>
      </c>
      <c r="C214" s="29" t="str">
        <f ca="1"/>
        <v/>
      </c>
      <c r="D214" s="29" t="str">
        <f ca="1"/>
        <v>✔️</v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>✔️</v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>✔️</v>
      </c>
      <c r="S214" s="29" t="str">
        <f ca="1"/>
        <v>✔️</v>
      </c>
      <c r="T214" s="29" t="str">
        <f ca="1"/>
        <v/>
      </c>
      <c r="U214" s="29" t="str">
        <f ca="1"/>
        <v/>
      </c>
      <c r="V214" s="29" t="str">
        <f ca="1"/>
        <v>✔️</v>
      </c>
      <c r="W214" s="29" t="str">
        <f ca="1"/>
        <v>✔️</v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>✔️</v>
      </c>
      <c r="AD214" s="29" t="str">
        <f ca="1"/>
        <v>✔️</v>
      </c>
      <c r="AE214" s="29" t="str">
        <f ca="1"/>
        <v/>
      </c>
      <c r="AF214" s="29" t="str">
        <f ca="1"/>
        <v>✔️</v>
      </c>
      <c r="AG214" s="29" t="str">
        <f ca="1"/>
        <v/>
      </c>
      <c r="AH214" s="29" t="str">
        <f ca="1"/>
        <v>✔️</v>
      </c>
      <c r="AI214" s="29" t="str">
        <f ca="1"/>
        <v/>
      </c>
      <c r="AJ214" s="29" t="str">
        <f ca="1"/>
        <v>✔️</v>
      </c>
      <c r="AK214" s="29" t="str">
        <f ca="1"/>
        <v>✔️</v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>✔️</v>
      </c>
      <c r="AP214" s="29" t="str">
        <f ca="1"/>
        <v>✔️</v>
      </c>
      <c r="AQ214" s="29" t="str">
        <f ca="1"/>
        <v>✔️</v>
      </c>
      <c r="AR214" s="29" t="str">
        <f ca="1"/>
        <v/>
      </c>
      <c r="AS214" s="29" t="str">
        <f ca="1"/>
        <v>✔️</v>
      </c>
      <c r="AT214" s="29" t="str">
        <f ca="1"/>
        <v/>
      </c>
      <c r="AU214" s="29" t="str">
        <f ca="1"/>
        <v/>
      </c>
      <c r="AV214" s="29" t="str">
        <f ca="1"/>
        <v>✔️</v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743</v>
      </c>
      <c r="B215" s="31" t="str">
        <v xml:space="preserve">يوسف ميرو ممدوح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744</v>
      </c>
      <c r="B216" s="31" t="str">
        <v>يوسف مينا مجدي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745</v>
      </c>
      <c r="B217" s="31" t="str">
        <v>مينا عماد عدلي</v>
      </c>
      <c r="C217" s="29" t="str">
        <f ca="1"/>
        <v/>
      </c>
      <c r="D217" s="29" t="str">
        <f ca="1"/>
        <v/>
      </c>
      <c r="E217" s="29" t="str">
        <f ca="1"/>
        <v>✔️</v>
      </c>
      <c r="F217" s="29" t="str">
        <f ca="1"/>
        <v/>
      </c>
      <c r="G217" s="29" t="str">
        <f ca="1"/>
        <v>✔️</v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>✔️</v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>✔️</v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>✔️</v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>✔️</v>
      </c>
      <c r="AB217" s="29" t="str">
        <f ca="1"/>
        <v>✔️</v>
      </c>
      <c r="AC217" s="29" t="str">
        <f ca="1"/>
        <v>✔️</v>
      </c>
      <c r="AD217" s="29" t="str">
        <f ca="1"/>
        <v>✔️</v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>✔️</v>
      </c>
      <c r="AI217" s="29" t="str">
        <f ca="1"/>
        <v/>
      </c>
      <c r="AJ217" s="29" t="str">
        <f ca="1"/>
        <v/>
      </c>
      <c r="AK217" s="29" t="str">
        <f ca="1"/>
        <v>✔️</v>
      </c>
      <c r="AL217" s="29" t="str">
        <f ca="1"/>
        <v>✔️</v>
      </c>
      <c r="AM217" s="29" t="str">
        <f ca="1"/>
        <v/>
      </c>
      <c r="AN217" s="29" t="str">
        <f ca="1"/>
        <v>✔️</v>
      </c>
      <c r="AO217" s="29" t="str">
        <f ca="1"/>
        <v>✔️</v>
      </c>
      <c r="AP217" s="29" t="str">
        <f ca="1"/>
        <v/>
      </c>
      <c r="AQ217" s="29" t="str">
        <f ca="1"/>
        <v>✔️</v>
      </c>
      <c r="AR217" s="29" t="str">
        <f ca="1"/>
        <v/>
      </c>
      <c r="AS217" s="29" t="str">
        <f ca="1"/>
        <v>✔️</v>
      </c>
      <c r="AT217" s="29" t="str">
        <f ca="1"/>
        <v>✔️</v>
      </c>
      <c r="AU217" s="29" t="str">
        <f ca="1"/>
        <v>✔️</v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746</v>
      </c>
      <c r="B218" s="31" t="str">
        <v>فادي مينا عاطف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>✔️</v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>✔️</v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747</v>
      </c>
      <c r="B219" s="31" t="str">
        <v>بيشوي اشرف لويز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>✔️</v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>✔️</v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810</v>
      </c>
      <c r="B220" s="31" t="str">
        <v xml:space="preserve">ابانوب اشرف جابر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>✔️</v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>✔️</v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811</v>
      </c>
      <c r="B221" s="31" t="str">
        <v xml:space="preserve">ارساني جرجس نعيم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>✔️</v>
      </c>
      <c r="AP221" s="29" t="str">
        <f ca="1"/>
        <v/>
      </c>
      <c r="AQ221" s="29" t="str">
        <f ca="1"/>
        <v>✔️</v>
      </c>
      <c r="AR221" s="29" t="str">
        <f ca="1"/>
        <v/>
      </c>
      <c r="AS221" s="29" t="str">
        <f ca="1"/>
        <v/>
      </c>
      <c r="AT221" s="29" t="str">
        <f ca="1"/>
        <v>✔️</v>
      </c>
      <c r="AU221" s="29" t="str">
        <f ca="1"/>
        <v>✔️</v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812</v>
      </c>
      <c r="B222" s="31" t="str">
        <v>فادي نصر رمزي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>✔️</v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>✔️</v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813</v>
      </c>
      <c r="B223" s="31" t="str">
        <v xml:space="preserve">انطونيوس يونان بولس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814</v>
      </c>
      <c r="B224" s="31" t="str">
        <v xml:space="preserve">باسم ايمن انور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815</v>
      </c>
      <c r="B225" s="31" t="str">
        <v xml:space="preserve">بافلي بطرس اليشع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>✔️</v>
      </c>
      <c r="AR225" s="29" t="str">
        <f ca="1"/>
        <v/>
      </c>
      <c r="AS225" s="29" t="str">
        <f ca="1"/>
        <v/>
      </c>
      <c r="AT225" s="29" t="str">
        <f ca="1"/>
        <v>✔️</v>
      </c>
      <c r="AU225" s="29" t="str">
        <f ca="1"/>
        <v>✔️</v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817</v>
      </c>
      <c r="B226" s="31" t="str">
        <v>بيشوي ايمن عبد الروؤف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>✔️</v>
      </c>
      <c r="O226" s="29" t="str">
        <f ca="1"/>
        <v>✔️</v>
      </c>
      <c r="P226" s="29" t="str">
        <f ca="1"/>
        <v>✔️</v>
      </c>
      <c r="Q226" s="29" t="str">
        <f ca="1"/>
        <v>✔️</v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>✔️</v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>✔️</v>
      </c>
      <c r="AB226" s="29" t="str">
        <f ca="1"/>
        <v>✔️</v>
      </c>
      <c r="AC226" s="29" t="str">
        <f ca="1"/>
        <v>✔️</v>
      </c>
      <c r="AD226" s="29" t="str">
        <f ca="1"/>
        <v>✔️</v>
      </c>
      <c r="AE226" s="29" t="str">
        <f ca="1"/>
        <v/>
      </c>
      <c r="AF226" s="29" t="str">
        <f ca="1"/>
        <v>✔️</v>
      </c>
      <c r="AG226" s="29" t="str">
        <f ca="1"/>
        <v/>
      </c>
      <c r="AH226" s="29" t="str">
        <f ca="1"/>
        <v>✔️</v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>✔️</v>
      </c>
      <c r="AN226" s="29" t="str">
        <f ca="1"/>
        <v/>
      </c>
      <c r="AO226" s="29" t="str">
        <f ca="1"/>
        <v>✔️</v>
      </c>
      <c r="AP226" s="29" t="str">
        <f ca="1"/>
        <v>✔️</v>
      </c>
      <c r="AQ226" s="29" t="str">
        <f ca="1"/>
        <v>✔️</v>
      </c>
      <c r="AR226" s="29" t="str">
        <f ca="1"/>
        <v/>
      </c>
      <c r="AS226" s="29" t="str">
        <f ca="1"/>
        <v>✔️</v>
      </c>
      <c r="AT226" s="29" t="str">
        <f ca="1"/>
        <v>✔️</v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818</v>
      </c>
      <c r="B227" s="31" t="str">
        <v xml:space="preserve">بيشوي جمال صدقي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>✔️</v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>✔️</v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>✔️</v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>✔️</v>
      </c>
      <c r="AL227" s="29" t="str">
        <f ca="1"/>
        <v>✔️</v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>✔️</v>
      </c>
      <c r="AQ227" s="29" t="str">
        <f ca="1"/>
        <v/>
      </c>
      <c r="AR227" s="29" t="str">
        <f ca="1"/>
        <v/>
      </c>
      <c r="AS227" s="29" t="str">
        <f ca="1"/>
        <v>✔️</v>
      </c>
      <c r="AT227" s="29" t="str">
        <f ca="1"/>
        <v>✔️</v>
      </c>
      <c r="AU227" s="29" t="str">
        <f ca="1"/>
        <v>✔️</v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819</v>
      </c>
      <c r="B228" s="31" t="str">
        <v xml:space="preserve">بيير جوزيف مكرم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>✔️</v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>✔️</v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>✔️</v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820</v>
      </c>
      <c r="B229" s="31" t="str">
        <v xml:space="preserve">جان جرجس فايز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>✔️</v>
      </c>
      <c r="AQ229" s="29" t="str">
        <f ca="1"/>
        <v>✔️</v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821</v>
      </c>
      <c r="B230" s="31" t="str">
        <v xml:space="preserve">جورج ريمون جرجس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822</v>
      </c>
      <c r="B231" s="31" t="str">
        <v xml:space="preserve">جون سعد امون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>✔️</v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823</v>
      </c>
      <c r="B232" s="31" t="str">
        <v xml:space="preserve">جون ناجي نجيب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>✔️</v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824</v>
      </c>
      <c r="B233" s="31" t="str">
        <v>جوفاني شريف شوقي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>✔️</v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>✔️</v>
      </c>
      <c r="AN233" s="29" t="str">
        <f ca="1"/>
        <v/>
      </c>
      <c r="AO233" s="29" t="str">
        <f ca="1"/>
        <v>✔️</v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>✔️</v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825</v>
      </c>
      <c r="B234" s="31" t="str">
        <v>دانيال جورج جميل عازر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>✔️</v>
      </c>
      <c r="G234" s="29" t="str">
        <f ca="1"/>
        <v/>
      </c>
      <c r="H234" s="29" t="str">
        <f ca="1"/>
        <v/>
      </c>
      <c r="I234" s="29" t="str">
        <f ca="1"/>
        <v>✔️</v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>✔️</v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>✔️</v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>✔️</v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>✔️</v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826</v>
      </c>
      <c r="B235" s="31" t="str">
        <v>ديفيد اشرف عادلي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>✔️</v>
      </c>
      <c r="AP235" s="29" t="str">
        <f ca="1"/>
        <v>✔️</v>
      </c>
      <c r="AQ235" s="29" t="str">
        <f ca="1"/>
        <v/>
      </c>
      <c r="AR235" s="29" t="str">
        <f ca="1"/>
        <v/>
      </c>
      <c r="AS235" s="29" t="str">
        <f ca="1"/>
        <v>✔️</v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828</v>
      </c>
      <c r="B236" s="31" t="str">
        <v xml:space="preserve">رامز ماهر رمزي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829</v>
      </c>
      <c r="B237" s="31" t="str">
        <v xml:space="preserve">صموئيل نتعي يعقوب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830</v>
      </c>
      <c r="B238" s="31" t="str">
        <v>فادي بشرى نادي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>✔️</v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831</v>
      </c>
      <c r="B239" s="31" t="str">
        <v>فادي عاطف صدقي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833</v>
      </c>
      <c r="B240" s="31" t="str">
        <v xml:space="preserve">فادي سعيد نبيه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>✔️</v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>✔️</v>
      </c>
      <c r="AC240" s="29" t="str">
        <f ca="1"/>
        <v/>
      </c>
      <c r="AD240" s="29" t="str">
        <f ca="1"/>
        <v/>
      </c>
      <c r="AE240" s="29" t="str">
        <f ca="1"/>
        <v>✔️</v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>✔️</v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>✔️</v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835</v>
      </c>
      <c r="B241" s="31" t="str">
        <v xml:space="preserve">كارل مينا عادل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>✔️</v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>✔️</v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>✔️</v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>✔️</v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>✔️</v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836</v>
      </c>
      <c r="B242" s="31" t="str">
        <v xml:space="preserve">كيرلس رفعت فرنساوي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>✔️</v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>✔️</v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>✔️</v>
      </c>
      <c r="AE242" s="29" t="str">
        <f ca="1"/>
        <v>✔️</v>
      </c>
      <c r="AF242" s="29" t="str">
        <f ca="1"/>
        <v>✔️</v>
      </c>
      <c r="AG242" s="29" t="str">
        <f ca="1"/>
        <v/>
      </c>
      <c r="AH242" s="29" t="str">
        <f ca="1"/>
        <v>✔️</v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>✔️</v>
      </c>
      <c r="AM242" s="29" t="str">
        <f ca="1"/>
        <v>✔️</v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>✔️</v>
      </c>
      <c r="AR242" s="29" t="str">
        <f ca="1"/>
        <v/>
      </c>
      <c r="AS242" s="29" t="str">
        <f ca="1"/>
        <v>✔️</v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837</v>
      </c>
      <c r="B243" s="31" t="str">
        <v xml:space="preserve">كيرلس عزت ظريف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838</v>
      </c>
      <c r="B244" s="31" t="str">
        <v>كيرلس عوني رافت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>✔️</v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>✔️</v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>✔️</v>
      </c>
      <c r="AK244" s="29" t="str">
        <f ca="1"/>
        <v>✔️</v>
      </c>
      <c r="AL244" s="29" t="str">
        <f ca="1"/>
        <v>✔️</v>
      </c>
      <c r="AM244" s="29" t="str">
        <f ca="1"/>
        <v/>
      </c>
      <c r="AN244" s="29" t="str">
        <f ca="1"/>
        <v/>
      </c>
      <c r="AO244" s="29" t="str">
        <f ca="1"/>
        <v>✔️</v>
      </c>
      <c r="AP244" s="29" t="str">
        <f ca="1"/>
        <v/>
      </c>
      <c r="AQ244" s="29" t="str">
        <f ca="1"/>
        <v>✔️</v>
      </c>
      <c r="AR244" s="29" t="str">
        <f ca="1"/>
        <v/>
      </c>
      <c r="AS244" s="29" t="str">
        <f ca="1"/>
        <v>✔️</v>
      </c>
      <c r="AT244" s="29" t="str">
        <f ca="1"/>
        <v>✔️</v>
      </c>
      <c r="AU244" s="29" t="str">
        <f ca="1"/>
        <v>✔️</v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839</v>
      </c>
      <c r="B245" s="31" t="str">
        <v xml:space="preserve">كيرلس كمال كامل </v>
      </c>
      <c r="C245" s="29" t="str">
        <f ca="1"/>
        <v/>
      </c>
      <c r="D245" s="29" t="str">
        <f ca="1"/>
        <v/>
      </c>
      <c r="E245" s="29" t="str">
        <f ca="1"/>
        <v>✔️</v>
      </c>
      <c r="F245" s="29" t="str">
        <f ca="1"/>
        <v/>
      </c>
      <c r="G245" s="29" t="str">
        <f ca="1"/>
        <v/>
      </c>
      <c r="H245" s="29" t="str">
        <f ca="1"/>
        <v>✔️</v>
      </c>
      <c r="I245" s="29" t="str">
        <f ca="1"/>
        <v>✔️</v>
      </c>
      <c r="J245" s="29" t="str">
        <f ca="1"/>
        <v>✔️</v>
      </c>
      <c r="K245" s="29" t="str">
        <f ca="1"/>
        <v>✔️</v>
      </c>
      <c r="L245" s="29" t="str">
        <f ca="1"/>
        <v>✔️</v>
      </c>
      <c r="M245" s="29" t="str">
        <f ca="1"/>
        <v>✔️</v>
      </c>
      <c r="N245" s="29" t="str">
        <f ca="1"/>
        <v>✔️</v>
      </c>
      <c r="O245" s="29" t="str">
        <f ca="1"/>
        <v>✔️</v>
      </c>
      <c r="P245" s="29" t="str">
        <f ca="1"/>
        <v>✔️</v>
      </c>
      <c r="Q245" s="29" t="str">
        <f ca="1"/>
        <v>✔️</v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>✔️</v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>✔️</v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840</v>
      </c>
      <c r="B246" s="31" t="str">
        <v xml:space="preserve">كيرلس كمال ماهر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>✔️</v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>✔️</v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>✔️</v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841</v>
      </c>
      <c r="B247" s="31" t="str">
        <v xml:space="preserve">كيرلس مينا محب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842</v>
      </c>
      <c r="B248" s="31" t="str">
        <v xml:space="preserve">كيفين هاني ادوارد 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>✔️</v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>✔️</v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>✔️</v>
      </c>
      <c r="AP248" s="29" t="str">
        <f ca="1"/>
        <v>✔️</v>
      </c>
      <c r="AQ248" s="29" t="str">
        <f ca="1"/>
        <v/>
      </c>
      <c r="AR248" s="29" t="str">
        <f ca="1"/>
        <v/>
      </c>
      <c r="AS248" s="29" t="str">
        <f ca="1"/>
        <v>✔️</v>
      </c>
      <c r="AT248" s="29" t="str">
        <f ca="1"/>
        <v>✔️</v>
      </c>
      <c r="AU248" s="29" t="str">
        <f ca="1"/>
        <v>✔️</v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843</v>
      </c>
      <c r="B249" s="31" t="str">
        <v>مارتن انور فتحي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844</v>
      </c>
      <c r="B250" s="31" t="str">
        <v xml:space="preserve">مارتن شادي هاني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845</v>
      </c>
      <c r="B251" s="31" t="str">
        <v>مارك اشرف عادلي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>✔️</v>
      </c>
      <c r="AP251" s="29" t="str">
        <f ca="1"/>
        <v>✔️</v>
      </c>
      <c r="AQ251" s="29" t="str">
        <f ca="1"/>
        <v/>
      </c>
      <c r="AR251" s="29" t="str">
        <f ca="1"/>
        <v>✔️</v>
      </c>
      <c r="AS251" s="29" t="str">
        <f ca="1"/>
        <v>✔️</v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846</v>
      </c>
      <c r="B252" s="31" t="str">
        <v xml:space="preserve">مارك دانيال لبيب </v>
      </c>
      <c r="C252" s="29" t="str">
        <f ca="1"/>
        <v/>
      </c>
      <c r="D252" s="29" t="str">
        <f ca="1"/>
        <v>✔️</v>
      </c>
      <c r="E252" s="29" t="str">
        <f ca="1"/>
        <v>✔️</v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>✔️</v>
      </c>
      <c r="N252" s="29" t="str">
        <f ca="1"/>
        <v>✔️</v>
      </c>
      <c r="O252" s="29" t="str">
        <f ca="1"/>
        <v/>
      </c>
      <c r="P252" s="29" t="str">
        <f ca="1"/>
        <v/>
      </c>
      <c r="Q252" s="29" t="str">
        <f ca="1"/>
        <v>✔️</v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>✔️</v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>✔️</v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>✔️</v>
      </c>
      <c r="AM252" s="29" t="str">
        <f ca="1"/>
        <v>✔️</v>
      </c>
      <c r="AN252" s="29" t="str">
        <f ca="1"/>
        <v/>
      </c>
      <c r="AO252" s="29" t="str">
        <f ca="1"/>
        <v>✔️</v>
      </c>
      <c r="AP252" s="29" t="str">
        <f ca="1"/>
        <v/>
      </c>
      <c r="AQ252" s="29" t="str">
        <f ca="1"/>
        <v>✔️</v>
      </c>
      <c r="AR252" s="29" t="str">
        <f ca="1"/>
        <v/>
      </c>
      <c r="AS252" s="29" t="str">
        <f ca="1"/>
        <v>✔️</v>
      </c>
      <c r="AT252" s="29" t="str">
        <f ca="1"/>
        <v>✔️</v>
      </c>
      <c r="AU252" s="29" t="str">
        <f ca="1"/>
        <v>✔️</v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847</v>
      </c>
      <c r="B253" s="31" t="str">
        <v xml:space="preserve">مارك سامح لوقا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>✔️</v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>✔️</v>
      </c>
      <c r="AN253" s="29" t="str">
        <f ca="1"/>
        <v/>
      </c>
      <c r="AO253" s="29" t="str">
        <f ca="1"/>
        <v>✔️</v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>✔️</v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848</v>
      </c>
      <c r="B254" s="31" t="str">
        <v xml:space="preserve">مارك وسيم موريس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>✔️</v>
      </c>
      <c r="AI254" s="29" t="str">
        <f ca="1"/>
        <v/>
      </c>
      <c r="AJ254" s="29" t="str">
        <f ca="1"/>
        <v/>
      </c>
      <c r="AK254" s="29" t="str">
        <f ca="1"/>
        <v>✔️</v>
      </c>
      <c r="AL254" s="29" t="str">
        <f ca="1"/>
        <v>✔️</v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>✔️</v>
      </c>
      <c r="AR254" s="29" t="str">
        <f ca="1"/>
        <v/>
      </c>
      <c r="AS254" s="29" t="str">
        <f ca="1"/>
        <v>✔️</v>
      </c>
      <c r="AT254" s="29" t="str">
        <f ca="1"/>
        <v/>
      </c>
      <c r="AU254" s="29" t="str">
        <f ca="1"/>
        <v>✔️</v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849</v>
      </c>
      <c r="B255" s="31" t="str">
        <v xml:space="preserve">مايكل اشرف ابراهيم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>✔️</v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>✔️</v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>✔️</v>
      </c>
      <c r="AM255" s="29" t="str">
        <f ca="1"/>
        <v/>
      </c>
      <c r="AN255" s="29" t="str">
        <f ca="1"/>
        <v/>
      </c>
      <c r="AO255" s="29" t="str">
        <f ca="1"/>
        <v>✔️</v>
      </c>
      <c r="AP255" s="29" t="str">
        <f ca="1"/>
        <v/>
      </c>
      <c r="AQ255" s="29" t="str">
        <f ca="1"/>
        <v/>
      </c>
      <c r="AR255" s="29" t="str">
        <f ca="1"/>
        <v>✔️</v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850</v>
      </c>
      <c r="B256" s="31" t="str">
        <v>مجدي سامح عادل وهيب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>✔️</v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>✔️</v>
      </c>
      <c r="AT256" s="29" t="str">
        <f ca="1"/>
        <v/>
      </c>
      <c r="AU256" s="29" t="str">
        <f ca="1"/>
        <v>✔️</v>
      </c>
      <c r="AV256" s="29" t="str">
        <f ca="1"/>
        <v>✔️</v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851</v>
      </c>
      <c r="B257" s="31" t="str">
        <v xml:space="preserve">مكاريوس سمير مهاود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>✔️</v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>✔️</v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>✔️</v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>✔️</v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/>
      </c>
      <c r="E260" s="29" t="str">
        <f ca="1"/>
        <v>✔️</v>
      </c>
      <c r="F260" s="29" t="str">
        <f ca="1"/>
        <v>✔️</v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>✔️</v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>✔️</v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>✔️</v>
      </c>
      <c r="AQ260" s="29" t="str">
        <f ca="1"/>
        <v/>
      </c>
      <c r="AR260" s="29" t="str">
        <f ca="1"/>
        <v>✔️</v>
      </c>
      <c r="AS260" s="29" t="str">
        <f ca="1"/>
        <v/>
      </c>
      <c r="AT260" s="29" t="str">
        <f ca="1"/>
        <v/>
      </c>
      <c r="AU260" s="29" t="str">
        <f ca="1"/>
        <v>✔️</v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/>
      </c>
      <c r="D261" s="29" t="str">
        <f ca="1"/>
        <v>✔️</v>
      </c>
      <c r="E261" s="29" t="str">
        <f ca="1"/>
        <v>✔️</v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>✔️</v>
      </c>
      <c r="N261" s="29" t="str">
        <f ca="1"/>
        <v>✔️</v>
      </c>
      <c r="O261" s="29" t="str">
        <f ca="1"/>
        <v>✔️</v>
      </c>
      <c r="P261" s="29" t="str">
        <f ca="1"/>
        <v/>
      </c>
      <c r="Q261" s="29" t="str">
        <f ca="1"/>
        <v>✔️</v>
      </c>
      <c r="R261" s="29" t="str">
        <f ca="1"/>
        <v>✔️</v>
      </c>
      <c r="S261" s="29" t="str">
        <f ca="1"/>
        <v>✔️</v>
      </c>
      <c r="T261" s="29" t="str">
        <f ca="1"/>
        <v/>
      </c>
      <c r="U261" s="29" t="str">
        <f ca="1"/>
        <v/>
      </c>
      <c r="V261" s="29" t="str">
        <f ca="1"/>
        <v>✔️</v>
      </c>
      <c r="W261" s="29" t="str">
        <f ca="1"/>
        <v>✔️</v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>✔️</v>
      </c>
      <c r="AB261" s="29" t="str">
        <f ca="1"/>
        <v>✔️</v>
      </c>
      <c r="AC261" s="29" t="str">
        <f ca="1"/>
        <v>✔️</v>
      </c>
      <c r="AD261" s="29" t="str">
        <f ca="1"/>
        <v>✔️</v>
      </c>
      <c r="AE261" s="29" t="str">
        <f ca="1"/>
        <v>✔️</v>
      </c>
      <c r="AF261" s="29" t="str">
        <f ca="1"/>
        <v>✔️</v>
      </c>
      <c r="AG261" s="29" t="str">
        <f ca="1"/>
        <v>✔️</v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>✔️</v>
      </c>
      <c r="AL261" s="29" t="str">
        <f ca="1"/>
        <v>✔️</v>
      </c>
      <c r="AM261" s="29" t="str">
        <f ca="1"/>
        <v>✔️</v>
      </c>
      <c r="AN261" s="29" t="str">
        <f ca="1"/>
        <v>✔️</v>
      </c>
      <c r="AO261" s="29" t="str">
        <f ca="1"/>
        <v>✔️</v>
      </c>
      <c r="AP261" s="29" t="str">
        <f ca="1"/>
        <v>✔️</v>
      </c>
      <c r="AQ261" s="29" t="str">
        <f ca="1"/>
        <v>✔️</v>
      </c>
      <c r="AR261" s="29" t="str">
        <f ca="1"/>
        <v/>
      </c>
      <c r="AS261" s="29" t="str">
        <f ca="1"/>
        <v>✔️</v>
      </c>
      <c r="AT261" s="29" t="str">
        <f ca="1"/>
        <v/>
      </c>
      <c r="AU261" s="29" t="str">
        <f ca="1"/>
        <v>✔️</v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>✔️</v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>✔️</v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862</v>
      </c>
      <c r="B264" s="31" t="str">
        <v xml:space="preserve">يوسف بولا جميل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>✔️</v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>✔️</v>
      </c>
      <c r="AR264" s="29" t="str">
        <f ca="1"/>
        <v/>
      </c>
      <c r="AS264" s="29" t="str">
        <f ca="1"/>
        <v/>
      </c>
      <c r="AT264" s="29" t="str">
        <f ca="1"/>
        <v>✔️</v>
      </c>
      <c r="AU264" s="29" t="str">
        <f ca="1"/>
        <v>✔️</v>
      </c>
      <c r="AV264" s="29" t="str">
        <f ca="1"/>
        <v>✔️</v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863</v>
      </c>
      <c r="B265" s="31" t="str">
        <v xml:space="preserve">يوسف حنا ابو الخير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>✔️</v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864</v>
      </c>
      <c r="B266" s="31" t="str">
        <v>يوسف رضا يونان الشهيد</v>
      </c>
      <c r="C266" s="29" t="str">
        <f ca="1"/>
        <v/>
      </c>
      <c r="D266" s="29" t="str">
        <f ca="1"/>
        <v>✔️</v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>✔️</v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865</v>
      </c>
      <c r="B267" s="31" t="str">
        <v>كيرلس هاني فوزي</v>
      </c>
      <c r="C267" s="29" t="str">
        <f ca="1"/>
        <v/>
      </c>
      <c r="D267" s="29" t="str">
        <f ca="1"/>
        <v>✔️</v>
      </c>
      <c r="E267" s="29" t="str">
        <f ca="1"/>
        <v>✔️</v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>✔️</v>
      </c>
      <c r="P267" s="29" t="str">
        <f ca="1"/>
        <v/>
      </c>
      <c r="Q267" s="29" t="str">
        <f ca="1"/>
        <v>✔️</v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>✔️</v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>✔️</v>
      </c>
      <c r="AB267" s="29" t="str">
        <f ca="1"/>
        <v>✔️</v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>✔️</v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>✔️</v>
      </c>
      <c r="AK267" s="29" t="str">
        <f ca="1"/>
        <v>✔️</v>
      </c>
      <c r="AL267" s="29" t="str">
        <f ca="1"/>
        <v>✔️</v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>✔️</v>
      </c>
      <c r="AR267" s="29" t="str">
        <f ca="1"/>
        <v>✔️</v>
      </c>
      <c r="AS267" s="29" t="str">
        <f ca="1"/>
        <v>✔️</v>
      </c>
      <c r="AT267" s="29" t="str">
        <f ca="1"/>
        <v/>
      </c>
      <c r="AU267" s="29" t="str">
        <f ca="1"/>
        <v>✔️</v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866</v>
      </c>
      <c r="B268" s="31" t="str">
        <v>بيشوي مجدي مكرم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>✔️</v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>✔️</v>
      </c>
      <c r="AB268" s="29" t="str">
        <f ca="1"/>
        <v>✔️</v>
      </c>
      <c r="AC268" s="29" t="str">
        <f ca="1"/>
        <v>✔️</v>
      </c>
      <c r="AD268" s="29" t="str">
        <f ca="1"/>
        <v/>
      </c>
      <c r="AE268" s="29" t="str">
        <f ca="1"/>
        <v>✔️</v>
      </c>
      <c r="AF268" s="29" t="str">
        <f ca="1"/>
        <v>✔️</v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>✔️</v>
      </c>
      <c r="AK268" s="29" t="str">
        <f ca="1"/>
        <v>✔️</v>
      </c>
      <c r="AL268" s="29" t="str">
        <f ca="1"/>
        <v>✔️</v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>✔️</v>
      </c>
      <c r="AQ268" s="29" t="str">
        <f ca="1"/>
        <v/>
      </c>
      <c r="AR268" s="29" t="str">
        <f ca="1"/>
        <v/>
      </c>
      <c r="AS268" s="29" t="str">
        <f ca="1"/>
        <v>✔️</v>
      </c>
      <c r="AT268" s="29" t="str">
        <f ca="1"/>
        <v>✔️</v>
      </c>
      <c r="AU268" s="29" t="str">
        <f ca="1"/>
        <v>✔️</v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867</v>
      </c>
      <c r="B269" s="31" t="str">
        <v>مينا ماجد ايوب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>✔️</v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>✔️</v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>✔️</v>
      </c>
      <c r="AL269" s="29" t="str">
        <f ca="1"/>
        <v>✔️</v>
      </c>
      <c r="AM269" s="29" t="str">
        <f ca="1"/>
        <v/>
      </c>
      <c r="AN269" s="29" t="str">
        <f ca="1"/>
        <v/>
      </c>
      <c r="AO269" s="29" t="str">
        <f ca="1"/>
        <v>✔️</v>
      </c>
      <c r="AP269" s="29" t="str">
        <f ca="1"/>
        <v>✔️</v>
      </c>
      <c r="AQ269" s="29" t="str">
        <f ca="1"/>
        <v>✔️</v>
      </c>
      <c r="AR269" s="29" t="str">
        <f ca="1"/>
        <v/>
      </c>
      <c r="AS269" s="29" t="str">
        <f ca="1"/>
        <v>✔️</v>
      </c>
      <c r="AT269" s="29" t="str">
        <f ca="1"/>
        <v>✔️</v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868</v>
      </c>
      <c r="B270" s="31" t="str">
        <v>ابانوب منسي جون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>✔️</v>
      </c>
      <c r="AC270" s="29" t="str">
        <f ca="1"/>
        <v/>
      </c>
      <c r="AD270" s="29" t="str">
        <f ca="1"/>
        <v/>
      </c>
      <c r="AE270" s="29" t="str">
        <f ca="1"/>
        <v>✔️</v>
      </c>
      <c r="AF270" s="29" t="str">
        <f ca="1"/>
        <v/>
      </c>
      <c r="AG270" s="29" t="str">
        <f ca="1"/>
        <v>✔️</v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>✔️</v>
      </c>
      <c r="AN270" s="29" t="str">
        <f ca="1"/>
        <v/>
      </c>
      <c r="AO270" s="29" t="str">
        <f ca="1"/>
        <v>✔️</v>
      </c>
      <c r="AP270" s="29" t="str">
        <f ca="1"/>
        <v/>
      </c>
      <c r="AQ270" s="29" t="str">
        <f ca="1"/>
        <v>✔️</v>
      </c>
      <c r="AR270" s="29" t="str">
        <f ca="1"/>
        <v/>
      </c>
      <c r="AS270" s="29" t="str">
        <f ca="1"/>
        <v/>
      </c>
      <c r="AT270" s="29" t="str">
        <f ca="1"/>
        <v>✔️</v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869</v>
      </c>
      <c r="B271" s="31" t="str">
        <v>يوسف نشات رزق الله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>✔️</v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>✔️</v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>✔️</v>
      </c>
      <c r="AG271" s="29" t="str">
        <f ca="1"/>
        <v/>
      </c>
      <c r="AH271" s="29" t="str">
        <f ca="1"/>
        <v>✔️</v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>✔️</v>
      </c>
      <c r="AM271" s="29" t="str">
        <f ca="1"/>
        <v/>
      </c>
      <c r="AN271" s="29" t="str">
        <f ca="1"/>
        <v/>
      </c>
      <c r="AO271" s="29" t="str">
        <f ca="1"/>
        <v>✔️</v>
      </c>
      <c r="AP271" s="29" t="str">
        <f ca="1"/>
        <v>✔️</v>
      </c>
      <c r="AQ271" s="29" t="str">
        <f ca="1"/>
        <v>✔️</v>
      </c>
      <c r="AR271" s="29" t="str">
        <f ca="1"/>
        <v/>
      </c>
      <c r="AS271" s="29" t="str">
        <f ca="1"/>
        <v/>
      </c>
      <c r="AT271" s="29" t="str">
        <f ca="1"/>
        <v>✔️</v>
      </c>
      <c r="AU271" s="29" t="str">
        <f ca="1"/>
        <v>✔️</v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870</v>
      </c>
      <c r="B272" s="31" t="str">
        <v>ستيفن اشرف عزيز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>✔️</v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>✔️</v>
      </c>
      <c r="AB272" s="29" t="str">
        <f ca="1"/>
        <v/>
      </c>
      <c r="AC272" s="29" t="str">
        <f ca="1"/>
        <v/>
      </c>
      <c r="AD272" s="29" t="str">
        <f ca="1"/>
        <v>✔️</v>
      </c>
      <c r="AE272" s="29" t="str">
        <f ca="1"/>
        <v>✔️</v>
      </c>
      <c r="AF272" s="29" t="str">
        <f ca="1"/>
        <v>✔️</v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>✔️</v>
      </c>
      <c r="AQ272" s="29" t="str">
        <f ca="1"/>
        <v>✔️</v>
      </c>
      <c r="AR272" s="29" t="str">
        <f ca="1"/>
        <v/>
      </c>
      <c r="AS272" s="29" t="str">
        <f ca="1"/>
        <v>✔️</v>
      </c>
      <c r="AT272" s="29" t="str">
        <f ca="1"/>
        <v>✔️</v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871</v>
      </c>
      <c r="B273" s="31" t="str">
        <v>ابانوب هاني محروس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>✔️</v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872</v>
      </c>
      <c r="B274" s="31" t="str">
        <v>فيلوباتير سامي نمر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>✔️</v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873</v>
      </c>
      <c r="B275" s="31" t="str">
        <v>بافلي كمال رزق الله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>✔️</v>
      </c>
      <c r="K275" s="29" t="str">
        <f ca="1"/>
        <v>✔️</v>
      </c>
      <c r="L275" s="29" t="str">
        <f ca="1"/>
        <v>✔️</v>
      </c>
      <c r="M275" s="29" t="str">
        <f ca="1"/>
        <v>✔️</v>
      </c>
      <c r="N275" s="29" t="str">
        <f ca="1"/>
        <v>✔️</v>
      </c>
      <c r="O275" s="29" t="str">
        <f ca="1"/>
        <v>✔️</v>
      </c>
      <c r="P275" s="29" t="str">
        <f ca="1"/>
        <v/>
      </c>
      <c r="Q275" s="29" t="str">
        <f ca="1"/>
        <v>✔️</v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>✔️</v>
      </c>
      <c r="W275" s="29" t="str">
        <f ca="1"/>
        <v/>
      </c>
      <c r="X275" s="29" t="str">
        <f ca="1"/>
        <v>✔️</v>
      </c>
      <c r="Y275" s="29" t="str">
        <f ca="1"/>
        <v>✔️</v>
      </c>
      <c r="Z275" s="29" t="str">
        <f ca="1"/>
        <v>✔️</v>
      </c>
      <c r="AA275" s="29" t="str">
        <f ca="1"/>
        <v>✔️</v>
      </c>
      <c r="AB275" s="29" t="str">
        <f ca="1"/>
        <v/>
      </c>
      <c r="AC275" s="29" t="str">
        <f ca="1"/>
        <v>✔️</v>
      </c>
      <c r="AD275" s="29" t="str">
        <f ca="1"/>
        <v>✔️</v>
      </c>
      <c r="AE275" s="29" t="str">
        <f ca="1"/>
        <v>✔️</v>
      </c>
      <c r="AF275" s="29" t="str">
        <f ca="1"/>
        <v>✔️</v>
      </c>
      <c r="AG275" s="29" t="str">
        <f ca="1"/>
        <v/>
      </c>
      <c r="AH275" s="29" t="str">
        <f ca="1"/>
        <v>✔️</v>
      </c>
      <c r="AI275" s="29" t="str">
        <f ca="1"/>
        <v/>
      </c>
      <c r="AJ275" s="29" t="str">
        <f ca="1"/>
        <v/>
      </c>
      <c r="AK275" s="29" t="str">
        <f ca="1"/>
        <v>✔️</v>
      </c>
      <c r="AL275" s="29" t="str">
        <f ca="1"/>
        <v>✔️</v>
      </c>
      <c r="AM275" s="29" t="str">
        <f ca="1"/>
        <v/>
      </c>
      <c r="AN275" s="29" t="str">
        <f ca="1"/>
        <v/>
      </c>
      <c r="AO275" s="29" t="str">
        <f ca="1"/>
        <v>✔️</v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>✔️</v>
      </c>
      <c r="AT275" s="29" t="str">
        <f ca="1"/>
        <v/>
      </c>
      <c r="AU275" s="29" t="str">
        <f ca="1"/>
        <v>✔️</v>
      </c>
      <c r="AV275" s="29" t="str">
        <f ca="1"/>
        <v>✔️</v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874</v>
      </c>
      <c r="B276" s="31" t="str">
        <v xml:space="preserve">فيلوباتير جورج صمؤيل </v>
      </c>
      <c r="C276" s="29" t="str">
        <f ca="1"/>
        <v/>
      </c>
      <c r="D276" s="29" t="str">
        <f ca="1"/>
        <v>✔️</v>
      </c>
      <c r="E276" s="29" t="str">
        <f ca="1"/>
        <v>✔️</v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>✔️</v>
      </c>
      <c r="N276" s="29" t="str">
        <f ca="1"/>
        <v>✔️</v>
      </c>
      <c r="O276" s="29" t="str">
        <f ca="1"/>
        <v/>
      </c>
      <c r="P276" s="29" t="str">
        <f ca="1"/>
        <v/>
      </c>
      <c r="Q276" s="29" t="str">
        <f ca="1"/>
        <v>✔️</v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>✔️</v>
      </c>
      <c r="W276" s="29" t="str">
        <f ca="1"/>
        <v>✔️</v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>✔️</v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>✔️</v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>✔️</v>
      </c>
      <c r="AK276" s="29" t="str">
        <f ca="1"/>
        <v>✔️</v>
      </c>
      <c r="AL276" s="29" t="str">
        <f ca="1"/>
        <v/>
      </c>
      <c r="AM276" s="29" t="str">
        <f ca="1"/>
        <v/>
      </c>
      <c r="AN276" s="29" t="str">
        <f ca="1"/>
        <v>✔️</v>
      </c>
      <c r="AO276" s="29" t="str">
        <f ca="1"/>
        <v/>
      </c>
      <c r="AP276" s="29" t="str">
        <f ca="1"/>
        <v/>
      </c>
      <c r="AQ276" s="29" t="str">
        <f ca="1"/>
        <v>✔️</v>
      </c>
      <c r="AR276" s="29" t="str">
        <f ca="1"/>
        <v/>
      </c>
      <c r="AS276" s="29" t="str">
        <f ca="1"/>
        <v>✔️</v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875</v>
      </c>
      <c r="B277" s="31" t="str">
        <v xml:space="preserve">دانيال شنوده تادرس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>✔️</v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>✔️</v>
      </c>
      <c r="AU277" s="29" t="str">
        <f ca="1"/>
        <v>✔️</v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876</v>
      </c>
      <c r="B278" s="31" t="str">
        <v>ابرام ريمون عربي زهري</v>
      </c>
      <c r="C278" s="29" t="str">
        <f ca="1"/>
        <v/>
      </c>
      <c r="D278" s="29" t="str">
        <f ca="1"/>
        <v/>
      </c>
      <c r="E278" s="29" t="str">
        <f ca="1"/>
        <v>✔️</v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>✔️</v>
      </c>
      <c r="J278" s="29" t="str">
        <f ca="1"/>
        <v/>
      </c>
      <c r="K278" s="29" t="str">
        <f ca="1"/>
        <v/>
      </c>
      <c r="L278" s="29" t="str">
        <f ca="1"/>
        <v>✔️</v>
      </c>
      <c r="M278" s="29" t="str">
        <f ca="1"/>
        <v>✔️</v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>✔️</v>
      </c>
      <c r="AA278" s="29" t="str">
        <f ca="1"/>
        <v/>
      </c>
      <c r="AB278" s="29" t="str">
        <f ca="1"/>
        <v>✔️</v>
      </c>
      <c r="AC278" s="29" t="str">
        <f ca="1"/>
        <v/>
      </c>
      <c r="AD278" s="29" t="str">
        <f ca="1"/>
        <v>✔️</v>
      </c>
      <c r="AE278" s="29" t="str">
        <f ca="1"/>
        <v/>
      </c>
      <c r="AF278" s="29" t="str">
        <f ca="1"/>
        <v>✔️</v>
      </c>
      <c r="AG278" s="29" t="str">
        <f ca="1"/>
        <v>✔️</v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>✔️</v>
      </c>
      <c r="AL278" s="29" t="str">
        <f ca="1"/>
        <v>✔️</v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>✔️</v>
      </c>
      <c r="AQ278" s="29" t="str">
        <f ca="1"/>
        <v>✔️</v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>✔️</v>
      </c>
      <c r="AV278" s="29" t="str">
        <f ca="1"/>
        <v>✔️</v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877</v>
      </c>
      <c r="B279" s="31" t="str">
        <v>ابرام ممدوح سمير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878</v>
      </c>
      <c r="B280" s="31" t="str">
        <v xml:space="preserve">بافلي اديب سمير </v>
      </c>
      <c r="C280" s="29" t="str">
        <f ca="1"/>
        <v/>
      </c>
      <c r="D280" s="29" t="str">
        <f ca="1"/>
        <v>✔️</v>
      </c>
      <c r="E280" s="29" t="str">
        <f ca="1"/>
        <v>✔️</v>
      </c>
      <c r="F280" s="29" t="str">
        <f ca="1"/>
        <v/>
      </c>
      <c r="G280" s="29" t="str">
        <f ca="1"/>
        <v>✔️</v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>✔️</v>
      </c>
      <c r="N280" s="29" t="str">
        <f ca="1"/>
        <v/>
      </c>
      <c r="O280" s="29" t="str">
        <f ca="1"/>
        <v>✔️</v>
      </c>
      <c r="P280" s="29" t="str">
        <f ca="1"/>
        <v/>
      </c>
      <c r="Q280" s="29" t="str">
        <f ca="1"/>
        <v>✔️</v>
      </c>
      <c r="R280" s="29" t="str">
        <f ca="1"/>
        <v>✔️</v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>✔️</v>
      </c>
      <c r="W280" s="29" t="str">
        <f ca="1"/>
        <v>✔️</v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>✔️</v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>✔️</v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>✔️</v>
      </c>
      <c r="AM280" s="29" t="str">
        <f ca="1"/>
        <v/>
      </c>
      <c r="AN280" s="29" t="str">
        <f ca="1"/>
        <v>✔️</v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>✔️</v>
      </c>
      <c r="AT280" s="29" t="str">
        <f ca="1"/>
        <v>✔️</v>
      </c>
      <c r="AU280" s="29" t="str">
        <f ca="1"/>
        <v>✔️</v>
      </c>
      <c r="AV280" s="29" t="str">
        <f ca="1"/>
        <v>✔️</v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879</v>
      </c>
      <c r="B281" s="31" t="str">
        <v xml:space="preserve">ميشيل اكرامي حبيب </v>
      </c>
      <c r="C281" s="29" t="str">
        <f ca="1"/>
        <v/>
      </c>
      <c r="D281" s="29" t="str">
        <f ca="1"/>
        <v>✔️</v>
      </c>
      <c r="E281" s="29" t="str">
        <f ca="1"/>
        <v>✔️</v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>✔️</v>
      </c>
      <c r="N281" s="29" t="str">
        <f ca="1"/>
        <v/>
      </c>
      <c r="O281" s="29" t="str">
        <f ca="1"/>
        <v>✔️</v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>✔️</v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>✔️</v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>✔️</v>
      </c>
      <c r="AC281" s="29" t="str">
        <f ca="1"/>
        <v/>
      </c>
      <c r="AD281" s="29" t="str">
        <f ca="1"/>
        <v>✔️</v>
      </c>
      <c r="AE281" s="29" t="str">
        <f ca="1"/>
        <v/>
      </c>
      <c r="AF281" s="29" t="str">
        <f ca="1"/>
        <v>✔️</v>
      </c>
      <c r="AG281" s="29" t="str">
        <f ca="1"/>
        <v/>
      </c>
      <c r="AH281" s="29" t="str">
        <f ca="1"/>
        <v>✔️</v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>✔️</v>
      </c>
      <c r="AM281" s="29" t="str">
        <f ca="1"/>
        <v/>
      </c>
      <c r="AN281" s="29" t="str">
        <f ca="1"/>
        <v/>
      </c>
      <c r="AO281" s="29" t="str">
        <f ca="1"/>
        <v>✔️</v>
      </c>
      <c r="AP281" s="29" t="str">
        <f ca="1"/>
        <v>✔️</v>
      </c>
      <c r="AQ281" s="29" t="str">
        <f ca="1"/>
        <v/>
      </c>
      <c r="AR281" s="29" t="str">
        <f ca="1"/>
        <v/>
      </c>
      <c r="AS281" s="29" t="str">
        <f ca="1"/>
        <v>✔️</v>
      </c>
      <c r="AT281" s="29" t="str">
        <f ca="1"/>
        <v>✔️</v>
      </c>
      <c r="AU281" s="29" t="str">
        <f ca="1"/>
        <v>✔️</v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880</v>
      </c>
      <c r="B282" s="31" t="str">
        <v xml:space="preserve">نوفير اسامة حنا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>✔️</v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>✔️</v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>✔️</v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881</v>
      </c>
      <c r="B283" s="31" t="str">
        <v xml:space="preserve">يوسف ريمون فؤاد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>✔️</v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>✔️</v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>✔️</v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>✔️</v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882</v>
      </c>
      <c r="B284" s="31" t="str">
        <v xml:space="preserve">فرانك عصام جرجس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>✔️</v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883</v>
      </c>
      <c r="B285" s="31" t="str">
        <v>جورج نشات جورج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>✔️</v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>✔️</v>
      </c>
      <c r="W285" s="29" t="str">
        <f ca="1"/>
        <v>✔️</v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>✔️</v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>✔️</v>
      </c>
      <c r="AN285" s="29" t="str">
        <f ca="1"/>
        <v/>
      </c>
      <c r="AO285" s="29" t="str">
        <f ca="1"/>
        <v/>
      </c>
      <c r="AP285" s="29" t="str">
        <f ca="1"/>
        <v>✔️</v>
      </c>
      <c r="AQ285" s="29" t="str">
        <f ca="1"/>
        <v>✔️</v>
      </c>
      <c r="AR285" s="29" t="str">
        <f ca="1"/>
        <v/>
      </c>
      <c r="AS285" s="29" t="str">
        <f ca="1"/>
        <v>✔️</v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884</v>
      </c>
      <c r="B286" s="31" t="str">
        <v xml:space="preserve"> بيشوي سامح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886</v>
      </c>
      <c r="B287" s="31" t="str">
        <v xml:space="preserve"> كيرلس فايق ماهر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887</v>
      </c>
      <c r="B288" s="31" t="str">
        <v xml:space="preserve"> كيرلس راضي لطفي 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>✔️</v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888</v>
      </c>
      <c r="B289" s="31" t="str">
        <v>جوزيف اشرف سمير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>✔️</v>
      </c>
      <c r="AP289" s="29" t="str">
        <f ca="1"/>
        <v>✔️</v>
      </c>
      <c r="AQ289" s="29" t="str">
        <f ca="1"/>
        <v>✔️</v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889</v>
      </c>
      <c r="B290" s="31" t="str">
        <v>يوسف مسامح يوسف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>✔️</v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>✔️</v>
      </c>
      <c r="AN290" s="29" t="str">
        <f ca="1"/>
        <v/>
      </c>
      <c r="AO290" s="29" t="str">
        <f ca="1"/>
        <v/>
      </c>
      <c r="AP290" s="29" t="str">
        <f ca="1"/>
        <v>✔️</v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890</v>
      </c>
      <c r="B291" s="31" t="str">
        <v>كيرلس هاني منصور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>✔️</v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891</v>
      </c>
      <c r="B292" s="31" t="str">
        <v>كيرلس ناصر اليكسان</v>
      </c>
      <c r="C292" s="29" t="str">
        <f ca="1"/>
        <v/>
      </c>
      <c r="D292" s="29" t="str">
        <f ca="1"/>
        <v/>
      </c>
      <c r="E292" s="29" t="str">
        <f ca="1"/>
        <v>✔️</v>
      </c>
      <c r="F292" s="29" t="str">
        <f ca="1"/>
        <v>✔️</v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>✔️</v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>✔️</v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>✔️</v>
      </c>
      <c r="AD292" s="29" t="str">
        <f ca="1"/>
        <v>✔️</v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>✔️</v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>✔️</v>
      </c>
      <c r="AP292" s="29" t="str">
        <f ca="1"/>
        <v/>
      </c>
      <c r="AQ292" s="29" t="str">
        <f ca="1"/>
        <v>✔️</v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892</v>
      </c>
      <c r="B293" s="31" t="str">
        <v>يوسف الامير جمال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>✔️</v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>✔️</v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893</v>
      </c>
      <c r="B294" s="31" t="str">
        <v>كيرلس بولس عشم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>✔️</v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894</v>
      </c>
      <c r="B295" s="31" t="str">
        <v>مينا عاطف داود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>✔️</v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>✔️</v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894</v>
      </c>
      <c r="B296" s="31" t="str">
        <v>مينا عاطف داود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>✔️</v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>✔️</v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opLeftCell="BT474" zoomScale="61" workbookViewId="0">
      <selection sqref="A1:CX501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1378</v>
      </c>
      <c r="C1" s="95" cm="1">
        <f t="array" aca="1" ref="C1:CX1" ca="1">_xlfn.ANCHORARRAY('Attendance table_S'!B1)</f>
        <v>45534</v>
      </c>
      <c r="D1" s="95">
        <f ca="1"/>
        <v>45527</v>
      </c>
      <c r="E1" s="95">
        <f ca="1"/>
        <v>45520</v>
      </c>
      <c r="F1" s="28">
        <f ca="1"/>
        <v>45513</v>
      </c>
      <c r="G1" s="28">
        <f ca="1"/>
        <v>45506</v>
      </c>
      <c r="H1" s="28">
        <f ca="1"/>
        <v>45499</v>
      </c>
      <c r="I1" s="28">
        <f ca="1"/>
        <v>45492</v>
      </c>
      <c r="J1" s="28">
        <f ca="1"/>
        <v>45485</v>
      </c>
      <c r="K1" s="28">
        <f ca="1"/>
        <v>45478</v>
      </c>
      <c r="L1" s="28">
        <f ca="1"/>
        <v>45471</v>
      </c>
      <c r="M1" s="28">
        <f ca="1"/>
        <v>45464</v>
      </c>
      <c r="N1" s="28">
        <f ca="1"/>
        <v>45457</v>
      </c>
      <c r="O1" s="28">
        <f ca="1"/>
        <v>45450</v>
      </c>
      <c r="P1" s="28">
        <f ca="1"/>
        <v>45443</v>
      </c>
      <c r="Q1" s="28">
        <f ca="1"/>
        <v>45436</v>
      </c>
      <c r="R1" s="28">
        <f ca="1"/>
        <v>45429</v>
      </c>
      <c r="S1" s="28">
        <f ca="1"/>
        <v>45422</v>
      </c>
      <c r="T1" s="28">
        <f ca="1"/>
        <v>45415</v>
      </c>
      <c r="U1" s="28">
        <f ca="1"/>
        <v>45408</v>
      </c>
      <c r="V1" s="28">
        <f ca="1"/>
        <v>45401</v>
      </c>
      <c r="W1" s="28">
        <f ca="1"/>
        <v>45394</v>
      </c>
      <c r="X1" s="28">
        <f ca="1"/>
        <v>45387</v>
      </c>
      <c r="Y1" s="28">
        <f ca="1"/>
        <v>45380</v>
      </c>
      <c r="Z1" s="28">
        <f ca="1"/>
        <v>45373</v>
      </c>
      <c r="AA1" s="28">
        <f ca="1"/>
        <v>45366</v>
      </c>
      <c r="AB1" s="28">
        <f ca="1"/>
        <v>45359</v>
      </c>
      <c r="AC1" s="28">
        <f ca="1"/>
        <v>45352</v>
      </c>
      <c r="AD1" s="28">
        <f ca="1"/>
        <v>45345</v>
      </c>
      <c r="AE1" s="28">
        <f ca="1"/>
        <v>45338</v>
      </c>
      <c r="AF1" s="28">
        <f ca="1"/>
        <v>45331</v>
      </c>
      <c r="AG1" s="28">
        <f ca="1"/>
        <v>45324</v>
      </c>
      <c r="AH1" s="28">
        <f ca="1"/>
        <v>45317</v>
      </c>
      <c r="AI1" s="28">
        <f ca="1"/>
        <v>45310</v>
      </c>
      <c r="AJ1" s="28">
        <f ca="1"/>
        <v>45303</v>
      </c>
      <c r="AK1" s="28">
        <f ca="1"/>
        <v>45296</v>
      </c>
      <c r="AL1" s="28">
        <f ca="1"/>
        <v>45289</v>
      </c>
      <c r="AM1" s="28">
        <f ca="1"/>
        <v>45282</v>
      </c>
      <c r="AN1" s="28">
        <f ca="1"/>
        <v>45275</v>
      </c>
      <c r="AO1" s="28">
        <f ca="1"/>
        <v>45268</v>
      </c>
      <c r="AP1" s="28">
        <f ca="1"/>
        <v>45261</v>
      </c>
      <c r="AQ1" s="28">
        <f ca="1"/>
        <v>45254</v>
      </c>
      <c r="AR1" s="28">
        <f ca="1"/>
        <v>45247</v>
      </c>
      <c r="AS1" s="28">
        <f ca="1"/>
        <v>45240</v>
      </c>
      <c r="AT1" s="28">
        <f ca="1"/>
        <v>45233</v>
      </c>
      <c r="AU1" s="28">
        <f ca="1"/>
        <v>45226</v>
      </c>
      <c r="AV1" s="28">
        <f ca="1"/>
        <v>45219</v>
      </c>
      <c r="AW1" s="28">
        <f ca="1"/>
        <v>45212</v>
      </c>
      <c r="AX1" s="28">
        <f ca="1"/>
        <v>45205</v>
      </c>
      <c r="AY1" s="28">
        <f ca="1"/>
        <v>45198</v>
      </c>
      <c r="AZ1" s="28">
        <f ca="1"/>
        <v>45191</v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8">_xlfn.ANCHORARRAY('Attendance table_S'!A2)</f>
        <v>1</v>
      </c>
      <c r="B2" s="31" t="str" cm="1">
        <f t="array" ref="B2:B3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>✔️</v>
      </c>
      <c r="I2" s="29" t="str">
        <f ca="1"/>
        <v>✔️</v>
      </c>
      <c r="J2" s="29" t="str">
        <f ca="1"/>
        <v>✔️</v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/>
      </c>
      <c r="Q2" s="29" t="str">
        <f ca="1"/>
        <v>✔️</v>
      </c>
      <c r="R2" s="29" t="str">
        <f ca="1"/>
        <v>✔️</v>
      </c>
      <c r="S2" s="29" t="str">
        <f ca="1"/>
        <v>✔️</v>
      </c>
      <c r="T2" s="29" t="str">
        <f ca="1"/>
        <v/>
      </c>
      <c r="U2" s="29" t="str">
        <f ca="1"/>
        <v/>
      </c>
      <c r="V2" s="29" t="str">
        <f ca="1"/>
        <v>✔️</v>
      </c>
      <c r="W2" s="29" t="str">
        <f ca="1"/>
        <v>✔️</v>
      </c>
      <c r="X2" s="29" t="str">
        <f ca="1"/>
        <v/>
      </c>
      <c r="Y2" s="29" t="str">
        <f ca="1"/>
        <v>✔️</v>
      </c>
      <c r="Z2" s="29" t="str">
        <f ca="1"/>
        <v/>
      </c>
      <c r="AA2" s="29" t="str">
        <f ca="1"/>
        <v>✔️</v>
      </c>
      <c r="AB2" s="29" t="str">
        <f ca="1"/>
        <v>✔️</v>
      </c>
      <c r="AC2" s="29" t="str">
        <f ca="1"/>
        <v/>
      </c>
      <c r="AD2" s="29" t="str">
        <f ca="1"/>
        <v>✔️</v>
      </c>
      <c r="AE2" s="29" t="str">
        <f ca="1"/>
        <v/>
      </c>
      <c r="AF2" s="29" t="str">
        <f ca="1"/>
        <v>✔️</v>
      </c>
      <c r="AG2" s="29" t="str">
        <f ca="1"/>
        <v/>
      </c>
      <c r="AH2" s="29" t="str">
        <f ca="1"/>
        <v>✔️</v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>✔️</v>
      </c>
      <c r="AM2" s="29" t="str">
        <f ca="1"/>
        <v>✔️</v>
      </c>
      <c r="AN2" s="29" t="str">
        <f ca="1"/>
        <v/>
      </c>
      <c r="AO2" s="29" t="str">
        <f ca="1"/>
        <v/>
      </c>
      <c r="AP2" s="29" t="str">
        <f ca="1"/>
        <v>✔️</v>
      </c>
      <c r="AQ2" s="29" t="str">
        <f ca="1"/>
        <v>✔️</v>
      </c>
      <c r="AR2" s="29" t="str">
        <f ca="1"/>
        <v>✔️</v>
      </c>
      <c r="AS2" s="29" t="str">
        <f ca="1"/>
        <v/>
      </c>
      <c r="AT2" s="29" t="str">
        <f ca="1"/>
        <v>✔️</v>
      </c>
      <c r="AU2" s="29" t="str">
        <f ca="1"/>
        <v/>
      </c>
      <c r="AV2" s="29" t="str">
        <f ca="1"/>
        <v>✔️</v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>✔️</v>
      </c>
      <c r="E4" s="29" t="str">
        <f ca="1"/>
        <v/>
      </c>
      <c r="F4" s="29" t="str">
        <f ca="1"/>
        <v/>
      </c>
      <c r="G4" s="29" t="str">
        <f ca="1"/>
        <v>✔️</v>
      </c>
      <c r="H4" s="29" t="str">
        <f ca="1"/>
        <v/>
      </c>
      <c r="I4" s="29" t="str">
        <f ca="1"/>
        <v/>
      </c>
      <c r="J4" s="29" t="str">
        <f ca="1"/>
        <v>✔️</v>
      </c>
      <c r="K4" s="29" t="str">
        <f ca="1"/>
        <v>✔️</v>
      </c>
      <c r="L4" s="29" t="str">
        <f ca="1"/>
        <v>✔️</v>
      </c>
      <c r="M4" s="29" t="str">
        <f ca="1"/>
        <v>✔️</v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/>
      </c>
      <c r="U4" s="29" t="str">
        <f ca="1"/>
        <v/>
      </c>
      <c r="V4" s="29" t="str">
        <f ca="1"/>
        <v>✔️</v>
      </c>
      <c r="W4" s="29" t="str">
        <f ca="1"/>
        <v>✔️</v>
      </c>
      <c r="X4" s="29" t="str">
        <f ca="1"/>
        <v/>
      </c>
      <c r="Y4" s="29" t="str">
        <f ca="1"/>
        <v>✔️</v>
      </c>
      <c r="Z4" s="29" t="str">
        <f ca="1"/>
        <v/>
      </c>
      <c r="AA4" s="29" t="str">
        <f ca="1"/>
        <v>✔️</v>
      </c>
      <c r="AB4" s="29" t="str">
        <f ca="1"/>
        <v/>
      </c>
      <c r="AC4" s="29" t="str">
        <f ca="1"/>
        <v>✔️</v>
      </c>
      <c r="AD4" s="29" t="str">
        <f ca="1"/>
        <v>✔️</v>
      </c>
      <c r="AE4" s="29" t="str">
        <f ca="1"/>
        <v>✔️</v>
      </c>
      <c r="AF4" s="29" t="str">
        <f ca="1"/>
        <v>✔️</v>
      </c>
      <c r="AG4" s="29" t="str">
        <f ca="1"/>
        <v>✔️</v>
      </c>
      <c r="AH4" s="29" t="str">
        <f ca="1"/>
        <v>✔️</v>
      </c>
      <c r="AI4" s="29" t="str">
        <f ca="1"/>
        <v/>
      </c>
      <c r="AJ4" s="29" t="str">
        <f ca="1"/>
        <v>✔️</v>
      </c>
      <c r="AK4" s="29" t="str">
        <f ca="1"/>
        <v>✔️</v>
      </c>
      <c r="AL4" s="29" t="str">
        <f ca="1"/>
        <v>✔️</v>
      </c>
      <c r="AM4" s="29" t="str">
        <f ca="1"/>
        <v>✔️</v>
      </c>
      <c r="AN4" s="29" t="str">
        <f ca="1"/>
        <v>✔️</v>
      </c>
      <c r="AO4" s="29" t="str">
        <f ca="1"/>
        <v>✔️</v>
      </c>
      <c r="AP4" s="29" t="str">
        <f ca="1"/>
        <v>✔️</v>
      </c>
      <c r="AQ4" s="29" t="str">
        <f ca="1"/>
        <v>✔️</v>
      </c>
      <c r="AR4" s="29" t="str">
        <f ca="1"/>
        <v/>
      </c>
      <c r="AS4" s="29" t="str">
        <f ca="1"/>
        <v>✔️</v>
      </c>
      <c r="AT4" s="29" t="str">
        <f ca="1"/>
        <v>✔️</v>
      </c>
      <c r="AU4" s="29" t="str">
        <f ca="1"/>
        <v/>
      </c>
      <c r="AV4" s="29" t="str">
        <f ca="1"/>
        <v>✔️</v>
      </c>
      <c r="AW4" s="29" t="str">
        <f ca="1"/>
        <v>✔️</v>
      </c>
      <c r="AX4" s="29" t="str">
        <f ca="1"/>
        <v>✔️</v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>✔️</v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>✔️</v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>✔️</v>
      </c>
      <c r="W5" s="29" t="str">
        <f ca="1"/>
        <v/>
      </c>
      <c r="X5" s="29" t="str">
        <f ca="1"/>
        <v>✔️</v>
      </c>
      <c r="Y5" s="29" t="str">
        <f ca="1"/>
        <v>✔️</v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>✔️</v>
      </c>
      <c r="AF5" s="29" t="str">
        <f ca="1"/>
        <v>✔️</v>
      </c>
      <c r="AG5" s="29" t="str">
        <f ca="1"/>
        <v/>
      </c>
      <c r="AH5" s="29" t="str">
        <f ca="1"/>
        <v>✔️</v>
      </c>
      <c r="AI5" s="29" t="str">
        <f ca="1"/>
        <v/>
      </c>
      <c r="AJ5" s="29" t="str">
        <f ca="1"/>
        <v/>
      </c>
      <c r="AK5" s="29" t="str">
        <f ca="1"/>
        <v>✔️</v>
      </c>
      <c r="AL5" s="29" t="str">
        <f ca="1"/>
        <v>✔️</v>
      </c>
      <c r="AM5" s="29" t="str">
        <f ca="1"/>
        <v>✔️</v>
      </c>
      <c r="AN5" s="29" t="str">
        <f ca="1"/>
        <v/>
      </c>
      <c r="AO5" s="29" t="str">
        <f ca="1"/>
        <v>✔️</v>
      </c>
      <c r="AP5" s="29" t="str">
        <f ca="1"/>
        <v>✔️</v>
      </c>
      <c r="AQ5" s="29" t="str">
        <f ca="1"/>
        <v>✔️</v>
      </c>
      <c r="AR5" s="29" t="str">
        <f ca="1"/>
        <v/>
      </c>
      <c r="AS5" s="29" t="str">
        <f ca="1"/>
        <v/>
      </c>
      <c r="AT5" s="29" t="str">
        <f ca="1"/>
        <v>✔️</v>
      </c>
      <c r="AU5" s="29" t="str">
        <f ca="1"/>
        <v>✔️</v>
      </c>
      <c r="AV5" s="29" t="str">
        <f ca="1"/>
        <v>✔️</v>
      </c>
      <c r="AW5" s="29" t="str">
        <f ca="1"/>
        <v>✔️</v>
      </c>
      <c r="AX5" s="29" t="str">
        <f ca="1"/>
        <v/>
      </c>
      <c r="AY5" s="29" t="str">
        <f ca="1"/>
        <v>✔️</v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>✔️</v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>✔️</v>
      </c>
      <c r="AG6" s="29" t="str">
        <f ca="1"/>
        <v/>
      </c>
      <c r="AH6" s="29" t="str">
        <f ca="1"/>
        <v>✔️</v>
      </c>
      <c r="AI6" s="29" t="str">
        <f ca="1"/>
        <v/>
      </c>
      <c r="AJ6" s="29" t="str">
        <f ca="1"/>
        <v/>
      </c>
      <c r="AK6" s="29" t="str">
        <f ca="1"/>
        <v>✔️</v>
      </c>
      <c r="AL6" s="29" t="str">
        <f ca="1"/>
        <v>✔️</v>
      </c>
      <c r="AM6" s="29" t="str">
        <f ca="1"/>
        <v>✔️</v>
      </c>
      <c r="AN6" s="29" t="str">
        <f ca="1"/>
        <v>✔️</v>
      </c>
      <c r="AO6" s="29" t="str">
        <f ca="1"/>
        <v/>
      </c>
      <c r="AP6" s="29" t="str">
        <f ca="1"/>
        <v>✔️</v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>✔️</v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7</v>
      </c>
      <c r="B7" s="31" t="str">
        <v>ميلاد ممتاز منسي تادرس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9</v>
      </c>
      <c r="B8" s="31" t="str">
        <v>عادل فريد فؤاد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</v>
      </c>
      <c r="B9" s="31" t="str">
        <v>شنوده حبيب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11</v>
      </c>
      <c r="B10" s="31" t="str">
        <v>ديفيد جورج ماهر</v>
      </c>
      <c r="C10" s="29" t="str">
        <f ca="1"/>
        <v/>
      </c>
      <c r="D10" s="29" t="str">
        <f ca="1"/>
        <v>✔️</v>
      </c>
      <c r="E10" s="29" t="str">
        <f ca="1"/>
        <v>✔️</v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>✔️</v>
      </c>
      <c r="L10" s="29" t="str">
        <f ca="1"/>
        <v/>
      </c>
      <c r="M10" s="29" t="str">
        <f ca="1"/>
        <v>✔️</v>
      </c>
      <c r="N10" s="29" t="str">
        <f ca="1"/>
        <v/>
      </c>
      <c r="O10" s="29" t="str">
        <f ca="1"/>
        <v>✔️</v>
      </c>
      <c r="P10" s="29" t="str">
        <f ca="1"/>
        <v/>
      </c>
      <c r="Q10" s="29" t="str">
        <f ca="1"/>
        <v>✔️</v>
      </c>
      <c r="R10" s="29" t="str">
        <f ca="1"/>
        <v>✔️</v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>✔️</v>
      </c>
      <c r="Y10" s="29" t="str">
        <f ca="1"/>
        <v>✔️</v>
      </c>
      <c r="Z10" s="29" t="str">
        <f ca="1"/>
        <v>✔️</v>
      </c>
      <c r="AA10" s="29" t="str">
        <f ca="1"/>
        <v>✔️</v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102</v>
      </c>
      <c r="B11" s="31" t="str">
        <v>مينا حربي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>✔️</v>
      </c>
      <c r="AD11" s="29" t="str">
        <f ca="1"/>
        <v>✔️</v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>✔️</v>
      </c>
      <c r="AP11" s="29" t="str">
        <f ca="1"/>
        <v/>
      </c>
      <c r="AQ11" s="29" t="str">
        <f ca="1"/>
        <v>✔️</v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>✔️</v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103</v>
      </c>
      <c r="B12" s="31" t="str">
        <v>ديفيد جون داود مساك</v>
      </c>
      <c r="C12" s="29" t="str">
        <f ca="1"/>
        <v/>
      </c>
      <c r="D12" s="29" t="str">
        <f ca="1"/>
        <v/>
      </c>
      <c r="E12" s="29" t="str">
        <f ca="1"/>
        <v>✔️</v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>✔️</v>
      </c>
      <c r="O12" s="29" t="str">
        <f ca="1"/>
        <v>✔️</v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>✔️</v>
      </c>
      <c r="T12" s="29" t="str">
        <f ca="1"/>
        <v/>
      </c>
      <c r="U12" s="29" t="str">
        <f ca="1"/>
        <v/>
      </c>
      <c r="V12" s="29" t="str">
        <f ca="1"/>
        <v>✔️</v>
      </c>
      <c r="W12" s="29" t="str">
        <f ca="1"/>
        <v/>
      </c>
      <c r="X12" s="29" t="str">
        <f ca="1"/>
        <v>✔️</v>
      </c>
      <c r="Y12" s="29" t="str">
        <f ca="1"/>
        <v>✔️</v>
      </c>
      <c r="Z12" s="29" t="str">
        <f ca="1"/>
        <v>✔️</v>
      </c>
      <c r="AA12" s="29" t="str">
        <f ca="1"/>
        <v/>
      </c>
      <c r="AB12" s="29" t="str">
        <f ca="1"/>
        <v>✔️</v>
      </c>
      <c r="AC12" s="29" t="str">
        <f ca="1"/>
        <v>✔️</v>
      </c>
      <c r="AD12" s="29" t="str">
        <f ca="1"/>
        <v/>
      </c>
      <c r="AE12" s="29" t="str">
        <f ca="1"/>
        <v/>
      </c>
      <c r="AF12" s="29" t="str">
        <f ca="1"/>
        <v>✔️</v>
      </c>
      <c r="AG12" s="29" t="str">
        <f ca="1"/>
        <v>✔️</v>
      </c>
      <c r="AH12" s="29" t="str">
        <f ca="1"/>
        <v>✔️</v>
      </c>
      <c r="AI12" s="29" t="str">
        <f ca="1"/>
        <v/>
      </c>
      <c r="AJ12" s="29" t="str">
        <f ca="1"/>
        <v>✔️</v>
      </c>
      <c r="AK12" s="29" t="str">
        <f ca="1"/>
        <v>✔️</v>
      </c>
      <c r="AL12" s="29" t="str">
        <f ca="1"/>
        <v>✔️</v>
      </c>
      <c r="AM12" s="29" t="str">
        <f ca="1"/>
        <v>✔️</v>
      </c>
      <c r="AN12" s="29" t="str">
        <f ca="1"/>
        <v/>
      </c>
      <c r="AO12" s="29" t="str">
        <f ca="1"/>
        <v/>
      </c>
      <c r="AP12" s="29" t="str">
        <f ca="1"/>
        <v>✔️</v>
      </c>
      <c r="AQ12" s="29" t="str">
        <f ca="1"/>
        <v/>
      </c>
      <c r="AR12" s="29" t="str">
        <f ca="1"/>
        <v/>
      </c>
      <c r="AS12" s="29" t="str">
        <f ca="1"/>
        <v>✔️</v>
      </c>
      <c r="AT12" s="29" t="str">
        <f ca="1"/>
        <v>✔️</v>
      </c>
      <c r="AU12" s="29" t="str">
        <f ca="1"/>
        <v/>
      </c>
      <c r="AV12" s="29" t="str">
        <f ca="1"/>
        <v>✔️</v>
      </c>
      <c r="AW12" s="29" t="str">
        <f ca="1"/>
        <v>✔️</v>
      </c>
      <c r="AX12" s="29" t="str">
        <f ca="1"/>
        <v>✔️</v>
      </c>
      <c r="AY12" s="29" t="str">
        <f ca="1"/>
        <v>✔️</v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104</v>
      </c>
      <c r="B13" s="31" t="str">
        <v>كيرلس مجدي شاكر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>✔️</v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>✔️</v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>✔️</v>
      </c>
      <c r="AX13" s="29" t="str">
        <f ca="1"/>
        <v>✔️</v>
      </c>
      <c r="AY13" s="29" t="str">
        <f ca="1"/>
        <v>✔️</v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202</v>
      </c>
      <c r="B14" s="31" t="str">
        <v>اشرف رافت رفله شنوده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>✔️</v>
      </c>
      <c r="AB14" s="29" t="str">
        <f ca="1"/>
        <v/>
      </c>
      <c r="AC14" s="29" t="str">
        <f ca="1"/>
        <v/>
      </c>
      <c r="AD14" s="29" t="str">
        <f ca="1"/>
        <v>✔️</v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>✔️</v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203</v>
      </c>
      <c r="B15" s="31" t="str">
        <v>امير سامي بشاي جرجس</v>
      </c>
      <c r="C15" s="29" t="str">
        <f ca="1"/>
        <v/>
      </c>
      <c r="D15" s="29" t="str">
        <f ca="1"/>
        <v>✔️</v>
      </c>
      <c r="E15" s="29" t="str">
        <f ca="1"/>
        <v>✔️</v>
      </c>
      <c r="F15" s="29" t="str">
        <f ca="1"/>
        <v/>
      </c>
      <c r="G15" s="29" t="str">
        <f ca="1"/>
        <v>✔️</v>
      </c>
      <c r="H15" s="29" t="str">
        <f ca="1"/>
        <v/>
      </c>
      <c r="I15" s="29" t="str">
        <f ca="1"/>
        <v>✔️</v>
      </c>
      <c r="J15" s="29" t="str">
        <f ca="1"/>
        <v>✔️</v>
      </c>
      <c r="K15" s="29" t="str">
        <f ca="1"/>
        <v>✔️</v>
      </c>
      <c r="L15" s="29" t="str">
        <f ca="1"/>
        <v>✔️</v>
      </c>
      <c r="M15" s="29" t="str">
        <f ca="1"/>
        <v>✔️</v>
      </c>
      <c r="N15" s="29" t="str">
        <f ca="1"/>
        <v>✔️</v>
      </c>
      <c r="O15" s="29" t="str">
        <f ca="1"/>
        <v>✔️</v>
      </c>
      <c r="P15" s="29" t="str">
        <f ca="1"/>
        <v/>
      </c>
      <c r="Q15" s="29" t="str">
        <f ca="1"/>
        <v>✔️</v>
      </c>
      <c r="R15" s="29" t="str">
        <f ca="1"/>
        <v/>
      </c>
      <c r="S15" s="29" t="str">
        <f ca="1"/>
        <v>✔️</v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>✔️</v>
      </c>
      <c r="X15" s="29" t="str">
        <f ca="1"/>
        <v/>
      </c>
      <c r="Y15" s="29" t="str">
        <f ca="1"/>
        <v>✔️</v>
      </c>
      <c r="Z15" s="29" t="str">
        <f ca="1"/>
        <v>✔️</v>
      </c>
      <c r="AA15" s="29" t="str">
        <f ca="1"/>
        <v/>
      </c>
      <c r="AB15" s="29" t="str">
        <f ca="1"/>
        <v/>
      </c>
      <c r="AC15" s="29" t="str">
        <f ca="1"/>
        <v>✔️</v>
      </c>
      <c r="AD15" s="29" t="str">
        <f ca="1"/>
        <v>✔️</v>
      </c>
      <c r="AE15" s="29" t="str">
        <f ca="1"/>
        <v>✔️</v>
      </c>
      <c r="AF15" s="29" t="str">
        <f ca="1"/>
        <v>✔️</v>
      </c>
      <c r="AG15" s="29" t="str">
        <f ca="1"/>
        <v/>
      </c>
      <c r="AH15" s="29" t="str">
        <f ca="1"/>
        <v>✔️</v>
      </c>
      <c r="AI15" s="29" t="str">
        <f ca="1"/>
        <v/>
      </c>
      <c r="AJ15" s="29" t="str">
        <f ca="1"/>
        <v>✔️</v>
      </c>
      <c r="AK15" s="29" t="str">
        <f ca="1"/>
        <v>✔️</v>
      </c>
      <c r="AL15" s="29" t="str">
        <f ca="1"/>
        <v>✔️</v>
      </c>
      <c r="AM15" s="29" t="str">
        <f ca="1"/>
        <v>✔️</v>
      </c>
      <c r="AN15" s="29" t="str">
        <f ca="1"/>
        <v/>
      </c>
      <c r="AO15" s="29" t="str">
        <f ca="1"/>
        <v>✔️</v>
      </c>
      <c r="AP15" s="29" t="str">
        <f ca="1"/>
        <v>✔️</v>
      </c>
      <c r="AQ15" s="29" t="str">
        <f ca="1"/>
        <v>✔️</v>
      </c>
      <c r="AR15" s="29" t="str">
        <f ca="1"/>
        <v/>
      </c>
      <c r="AS15" s="29" t="str">
        <f ca="1"/>
        <v>✔️</v>
      </c>
      <c r="AT15" s="29" t="str">
        <f ca="1"/>
        <v>✔️</v>
      </c>
      <c r="AU15" s="29" t="str">
        <f ca="1"/>
        <v>✔️</v>
      </c>
      <c r="AV15" s="29" t="str">
        <f ca="1"/>
        <v>✔️</v>
      </c>
      <c r="AW15" s="29" t="str">
        <f ca="1"/>
        <v>✔️</v>
      </c>
      <c r="AX15" s="29" t="str">
        <f ca="1"/>
        <v>✔️</v>
      </c>
      <c r="AY15" s="29" t="str">
        <f ca="1"/>
        <v>✔️</v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204</v>
      </c>
      <c r="B16" s="31" t="str">
        <v>مرقس صبري وديع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>✔️</v>
      </c>
      <c r="X16" s="29" t="str">
        <f ca="1"/>
        <v>✔️</v>
      </c>
      <c r="Y16" s="29" t="str">
        <f ca="1"/>
        <v>✔️</v>
      </c>
      <c r="Z16" s="29" t="str">
        <f ca="1"/>
        <v/>
      </c>
      <c r="AA16" s="29" t="str">
        <f ca="1"/>
        <v>✔️</v>
      </c>
      <c r="AB16" s="29" t="str">
        <f ca="1"/>
        <v>✔️</v>
      </c>
      <c r="AC16" s="29" t="str">
        <f ca="1"/>
        <v/>
      </c>
      <c r="AD16" s="29" t="str">
        <f ca="1"/>
        <v>✔️</v>
      </c>
      <c r="AE16" s="29" t="str">
        <f ca="1"/>
        <v/>
      </c>
      <c r="AF16" s="29" t="str">
        <f ca="1"/>
        <v>✔️</v>
      </c>
      <c r="AG16" s="29" t="str">
        <f ca="1"/>
        <v>✔️</v>
      </c>
      <c r="AH16" s="29" t="str">
        <f ca="1"/>
        <v/>
      </c>
      <c r="AI16" s="29" t="str">
        <f ca="1"/>
        <v/>
      </c>
      <c r="AJ16" s="29" t="str">
        <f ca="1"/>
        <v>✔️</v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210</v>
      </c>
      <c r="B17" s="31" t="str">
        <v xml:space="preserve">ابرام جرجس سعيد 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>✔️</v>
      </c>
      <c r="O17" s="29" t="str">
        <f ca="1"/>
        <v/>
      </c>
      <c r="P17" s="29" t="str">
        <f ca="1"/>
        <v/>
      </c>
      <c r="Q17" s="29" t="str">
        <f ca="1"/>
        <v>✔️</v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>✔️</v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>✔️</v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>✔️</v>
      </c>
      <c r="AT17" s="29" t="str">
        <f ca="1"/>
        <v>✔️</v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303</v>
      </c>
      <c r="B18" s="31" t="str">
        <v>باهر لطفي قلته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/>
      </c>
      <c r="J18" s="29" t="str">
        <f ca="1"/>
        <v>✔️</v>
      </c>
      <c r="K18" s="29" t="str">
        <f ca="1"/>
        <v>✔️</v>
      </c>
      <c r="L18" s="29" t="str">
        <f ca="1"/>
        <v>✔️</v>
      </c>
      <c r="M18" s="29" t="str">
        <f ca="1"/>
        <v>✔️</v>
      </c>
      <c r="N18" s="29" t="str">
        <f ca="1"/>
        <v>✔️</v>
      </c>
      <c r="O18" s="29" t="str">
        <f ca="1"/>
        <v>✔️</v>
      </c>
      <c r="P18" s="29" t="str">
        <f ca="1"/>
        <v/>
      </c>
      <c r="Q18" s="29" t="str">
        <f ca="1"/>
        <v>✔️</v>
      </c>
      <c r="R18" s="29" t="str">
        <f ca="1"/>
        <v/>
      </c>
      <c r="S18" s="29" t="str">
        <f ca="1"/>
        <v>✔️</v>
      </c>
      <c r="T18" s="29" t="str">
        <f ca="1"/>
        <v/>
      </c>
      <c r="U18" s="29" t="str">
        <f ca="1"/>
        <v/>
      </c>
      <c r="V18" s="29" t="str">
        <f ca="1"/>
        <v>✔️</v>
      </c>
      <c r="W18" s="29" t="str">
        <f ca="1"/>
        <v>✔️</v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>✔️</v>
      </c>
      <c r="AB18" s="29" t="str">
        <f ca="1"/>
        <v>✔️</v>
      </c>
      <c r="AC18" s="29" t="str">
        <f ca="1"/>
        <v>✔️</v>
      </c>
      <c r="AD18" s="29" t="str">
        <f ca="1"/>
        <v>✔️</v>
      </c>
      <c r="AE18" s="29" t="str">
        <f ca="1"/>
        <v/>
      </c>
      <c r="AF18" s="29" t="str">
        <f ca="1"/>
        <v>✔️</v>
      </c>
      <c r="AG18" s="29" t="str">
        <f ca="1"/>
        <v/>
      </c>
      <c r="AH18" s="29" t="str">
        <f ca="1"/>
        <v>✔️</v>
      </c>
      <c r="AI18" s="29" t="str">
        <f ca="1"/>
        <v/>
      </c>
      <c r="AJ18" s="29" t="str">
        <f ca="1"/>
        <v>✔️</v>
      </c>
      <c r="AK18" s="29" t="str">
        <f ca="1"/>
        <v/>
      </c>
      <c r="AL18" s="29" t="str">
        <f ca="1"/>
        <v>✔️</v>
      </c>
      <c r="AM18" s="29" t="str">
        <f ca="1"/>
        <v/>
      </c>
      <c r="AN18" s="29" t="str">
        <f ca="1"/>
        <v/>
      </c>
      <c r="AO18" s="29" t="str">
        <f ca="1"/>
        <v>✔️</v>
      </c>
      <c r="AP18" s="29" t="str">
        <f ca="1"/>
        <v>✔️</v>
      </c>
      <c r="AQ18" s="29" t="str">
        <f ca="1"/>
        <v/>
      </c>
      <c r="AR18" s="29" t="str">
        <f ca="1"/>
        <v/>
      </c>
      <c r="AS18" s="29" t="str">
        <f ca="1"/>
        <v>✔️</v>
      </c>
      <c r="AT18" s="29" t="str">
        <f ca="1"/>
        <v>✔️</v>
      </c>
      <c r="AU18" s="29" t="str">
        <f ca="1"/>
        <v>✔️</v>
      </c>
      <c r="AV18" s="29" t="str">
        <f ca="1"/>
        <v/>
      </c>
      <c r="AW18" s="29" t="str">
        <f ca="1"/>
        <v>✔️</v>
      </c>
      <c r="AX18" s="29" t="str">
        <f ca="1"/>
        <v>✔️</v>
      </c>
      <c r="AY18" s="29" t="str">
        <f ca="1"/>
        <v>✔️</v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304</v>
      </c>
      <c r="B19" s="31" t="str">
        <v>بيشوي سامي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>✔️</v>
      </c>
      <c r="G19" s="29" t="str">
        <f ca="1"/>
        <v/>
      </c>
      <c r="H19" s="29" t="str">
        <f ca="1"/>
        <v/>
      </c>
      <c r="I19" s="29" t="str">
        <f ca="1"/>
        <v>✔️</v>
      </c>
      <c r="J19" s="29" t="str">
        <f ca="1"/>
        <v/>
      </c>
      <c r="K19" s="29" t="str">
        <f ca="1"/>
        <v>✔️</v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>✔️</v>
      </c>
      <c r="P19" s="29" t="str">
        <f ca="1"/>
        <v/>
      </c>
      <c r="Q19" s="29" t="str">
        <f ca="1"/>
        <v>✔️</v>
      </c>
      <c r="R19" s="29" t="str">
        <f ca="1"/>
        <v/>
      </c>
      <c r="S19" s="29" t="str">
        <f ca="1"/>
        <v>✔️</v>
      </c>
      <c r="T19" s="29" t="str">
        <f ca="1"/>
        <v/>
      </c>
      <c r="U19" s="29" t="str">
        <f ca="1"/>
        <v/>
      </c>
      <c r="V19" s="29" t="str">
        <f ca="1"/>
        <v>✔️</v>
      </c>
      <c r="W19" s="29" t="str">
        <f ca="1"/>
        <v>✔️</v>
      </c>
      <c r="X19" s="29" t="str">
        <f ca="1"/>
        <v>✔️</v>
      </c>
      <c r="Y19" s="29" t="str">
        <f ca="1"/>
        <v>✔️</v>
      </c>
      <c r="Z19" s="29" t="str">
        <f ca="1"/>
        <v>✔️</v>
      </c>
      <c r="AA19" s="29" t="str">
        <f ca="1"/>
        <v>✔️</v>
      </c>
      <c r="AB19" s="29" t="str">
        <f ca="1"/>
        <v>✔️</v>
      </c>
      <c r="AC19" s="29" t="str">
        <f ca="1"/>
        <v>✔️</v>
      </c>
      <c r="AD19" s="29" t="str">
        <f ca="1"/>
        <v>✔️</v>
      </c>
      <c r="AE19" s="29" t="str">
        <f ca="1"/>
        <v>✔️</v>
      </c>
      <c r="AF19" s="29" t="str">
        <f ca="1"/>
        <v>✔️</v>
      </c>
      <c r="AG19" s="29" t="str">
        <f ca="1"/>
        <v>✔️</v>
      </c>
      <c r="AH19" s="29" t="str">
        <f ca="1"/>
        <v>✔️</v>
      </c>
      <c r="AI19" s="29" t="str">
        <f ca="1"/>
        <v/>
      </c>
      <c r="AJ19" s="29" t="str">
        <f ca="1"/>
        <v/>
      </c>
      <c r="AK19" s="29" t="str">
        <f ca="1"/>
        <v>✔️</v>
      </c>
      <c r="AL19" s="29" t="str">
        <f ca="1"/>
        <v>✔️</v>
      </c>
      <c r="AM19" s="29" t="str">
        <f ca="1"/>
        <v>✔️</v>
      </c>
      <c r="AN19" s="29" t="str">
        <f ca="1"/>
        <v>✔️</v>
      </c>
      <c r="AO19" s="29" t="str">
        <f ca="1"/>
        <v/>
      </c>
      <c r="AP19" s="29" t="str">
        <f ca="1"/>
        <v>✔️</v>
      </c>
      <c r="AQ19" s="29" t="str">
        <f ca="1"/>
        <v>✔️</v>
      </c>
      <c r="AR19" s="29" t="str">
        <f ca="1"/>
        <v/>
      </c>
      <c r="AS19" s="29" t="str">
        <f ca="1"/>
        <v>✔️</v>
      </c>
      <c r="AT19" s="29" t="str">
        <f ca="1"/>
        <v>✔️</v>
      </c>
      <c r="AU19" s="29" t="str">
        <f ca="1"/>
        <v>✔️</v>
      </c>
      <c r="AV19" s="29" t="str">
        <f ca="1"/>
        <v>✔️</v>
      </c>
      <c r="AW19" s="29" t="str">
        <f ca="1"/>
        <v>✔️</v>
      </c>
      <c r="AX19" s="29" t="str">
        <f ca="1"/>
        <v>✔️</v>
      </c>
      <c r="AY19" s="29" t="str">
        <f ca="1"/>
        <v>✔️</v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310</v>
      </c>
      <c r="B20" s="31" t="str">
        <v xml:space="preserve">ابانوب عماد جابر 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>✔️</v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>✔️</v>
      </c>
      <c r="AC20" s="29" t="str">
        <f ca="1"/>
        <v>✔️</v>
      </c>
      <c r="AD20" s="29" t="str">
        <f ca="1"/>
        <v>✔️</v>
      </c>
      <c r="AE20" s="29" t="str">
        <f ca="1"/>
        <v>✔️</v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>✔️</v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>✔️</v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>✔️</v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402</v>
      </c>
      <c r="B21" s="31" t="str">
        <v>بيتر ماهر عبد الملاك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>✔️</v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>✔️</v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>✔️</v>
      </c>
      <c r="AC21" s="29" t="str">
        <f ca="1"/>
        <v>✔️</v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>✔️</v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>✔️</v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>✔️</v>
      </c>
      <c r="AY21" s="29" t="str">
        <f ca="1"/>
        <v>✔️</v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403</v>
      </c>
      <c r="B22" s="31" t="str">
        <v>مارين ماجد عادل قدسي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>✔️</v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>✔️</v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>✔️</v>
      </c>
      <c r="AE22" s="29" t="str">
        <f ca="1"/>
        <v/>
      </c>
      <c r="AF22" s="29" t="str">
        <f ca="1"/>
        <v>✔️</v>
      </c>
      <c r="AG22" s="29" t="str">
        <f ca="1"/>
        <v/>
      </c>
      <c r="AH22" s="29" t="str">
        <f ca="1"/>
        <v>✔️</v>
      </c>
      <c r="AI22" s="29" t="str">
        <f ca="1"/>
        <v/>
      </c>
      <c r="AJ22" s="29" t="str">
        <f ca="1"/>
        <v>✔️</v>
      </c>
      <c r="AK22" s="29" t="str">
        <f ca="1"/>
        <v/>
      </c>
      <c r="AL22" s="29" t="str">
        <f ca="1"/>
        <v/>
      </c>
      <c r="AM22" s="29" t="str">
        <f ca="1"/>
        <v>✔️</v>
      </c>
      <c r="AN22" s="29" t="str">
        <f ca="1"/>
        <v>✔️</v>
      </c>
      <c r="AO22" s="29" t="str">
        <f ca="1"/>
        <v>✔️</v>
      </c>
      <c r="AP22" s="29" t="str">
        <f ca="1"/>
        <v/>
      </c>
      <c r="AQ22" s="29" t="str">
        <f ca="1"/>
        <v>✔️</v>
      </c>
      <c r="AR22" s="29" t="str">
        <f ca="1"/>
        <v/>
      </c>
      <c r="AS22" s="29" t="str">
        <f ca="1"/>
        <v>✔️</v>
      </c>
      <c r="AT22" s="29" t="str">
        <f ca="1"/>
        <v/>
      </c>
      <c r="AU22" s="29" t="str">
        <f ca="1"/>
        <v/>
      </c>
      <c r="AV22" s="29" t="str">
        <f ca="1"/>
        <v>✔️</v>
      </c>
      <c r="AW22" s="29" t="str">
        <f ca="1"/>
        <v/>
      </c>
      <c r="AX22" s="29" t="str">
        <f ca="1"/>
        <v>✔️</v>
      </c>
      <c r="AY22" s="29" t="str">
        <f ca="1"/>
        <v>✔️</v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404</v>
      </c>
      <c r="B23" s="31" t="str">
        <v>وجيه جورج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>✔️</v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>✔️</v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>✔️</v>
      </c>
      <c r="AI23" s="29" t="str">
        <f ca="1"/>
        <v/>
      </c>
      <c r="AJ23" s="29" t="str">
        <f ca="1"/>
        <v/>
      </c>
      <c r="AK23" s="29" t="str">
        <f ca="1"/>
        <v>✔️</v>
      </c>
      <c r="AL23" s="29" t="str">
        <f ca="1"/>
        <v>✔️</v>
      </c>
      <c r="AM23" s="29" t="str">
        <f ca="1"/>
        <v/>
      </c>
      <c r="AN23" s="29" t="str">
        <f ca="1"/>
        <v/>
      </c>
      <c r="AO23" s="29" t="str">
        <f ca="1"/>
        <v>✔️</v>
      </c>
      <c r="AP23" s="29" t="str">
        <f ca="1"/>
        <v>✔️</v>
      </c>
      <c r="AQ23" s="29" t="str">
        <f ca="1"/>
        <v/>
      </c>
      <c r="AR23" s="29" t="str">
        <f ca="1"/>
        <v/>
      </c>
      <c r="AS23" s="29" t="str">
        <f ca="1"/>
        <v>✔️</v>
      </c>
      <c r="AT23" s="29" t="str">
        <f ca="1"/>
        <v>✔️</v>
      </c>
      <c r="AU23" s="29" t="str">
        <f ca="1"/>
        <v/>
      </c>
      <c r="AV23" s="29" t="str">
        <f ca="1"/>
        <v>✔️</v>
      </c>
      <c r="AW23" s="29" t="str">
        <f ca="1"/>
        <v>✔️</v>
      </c>
      <c r="AX23" s="29" t="str">
        <f ca="1"/>
        <v>✔️</v>
      </c>
      <c r="AY23" s="29" t="str">
        <f ca="1"/>
        <v>✔️</v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410</v>
      </c>
      <c r="B24" s="31" t="str">
        <v xml:space="preserve">ابرام جرجس تادرس 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502</v>
      </c>
      <c r="B25" s="31" t="str">
        <v>رامي ماهر شاكر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>✔️</v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>✔️</v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>✔️</v>
      </c>
      <c r="AI25" s="29" t="str">
        <f ca="1"/>
        <v/>
      </c>
      <c r="AJ25" s="29" t="str">
        <f ca="1"/>
        <v>✔️</v>
      </c>
      <c r="AK25" s="29" t="str">
        <f ca="1"/>
        <v/>
      </c>
      <c r="AL25" s="29" t="str">
        <f ca="1"/>
        <v>✔️</v>
      </c>
      <c r="AM25" s="29" t="str">
        <f ca="1"/>
        <v>✔️</v>
      </c>
      <c r="AN25" s="29" t="str">
        <f ca="1"/>
        <v/>
      </c>
      <c r="AO25" s="29" t="str">
        <f ca="1"/>
        <v>✔️</v>
      </c>
      <c r="AP25" s="29" t="str">
        <f ca="1"/>
        <v>✔️</v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>✔️</v>
      </c>
      <c r="AW25" s="29" t="str">
        <f ca="1"/>
        <v>✔️</v>
      </c>
      <c r="AX25" s="29" t="str">
        <f ca="1"/>
        <v>✔️</v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503</v>
      </c>
      <c r="B26" s="31" t="str">
        <v>رامي منير ميخائيل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/>
      </c>
      <c r="H26" s="29" t="str">
        <f ca="1"/>
        <v>✔️</v>
      </c>
      <c r="I26" s="29" t="str">
        <f ca="1"/>
        <v>✔️</v>
      </c>
      <c r="J26" s="29" t="str">
        <f ca="1"/>
        <v/>
      </c>
      <c r="K26" s="29" t="str">
        <f ca="1"/>
        <v>✔️</v>
      </c>
      <c r="L26" s="29" t="str">
        <f ca="1"/>
        <v/>
      </c>
      <c r="M26" s="29" t="str">
        <f ca="1"/>
        <v>✔️</v>
      </c>
      <c r="N26" s="29" t="str">
        <f ca="1"/>
        <v/>
      </c>
      <c r="O26" s="29" t="str">
        <f ca="1"/>
        <v>✔️</v>
      </c>
      <c r="P26" s="29" t="str">
        <f ca="1"/>
        <v/>
      </c>
      <c r="Q26" s="29" t="str">
        <f ca="1"/>
        <v>✔️</v>
      </c>
      <c r="R26" s="29" t="str">
        <f ca="1"/>
        <v/>
      </c>
      <c r="S26" s="29" t="str">
        <f ca="1"/>
        <v>✔️</v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>✔️</v>
      </c>
      <c r="X26" s="29" t="str">
        <f ca="1"/>
        <v>✔️</v>
      </c>
      <c r="Y26" s="29" t="str">
        <f ca="1"/>
        <v/>
      </c>
      <c r="Z26" s="29" t="str">
        <f ca="1"/>
        <v>✔️</v>
      </c>
      <c r="AA26" s="29" t="str">
        <f ca="1"/>
        <v>✔️</v>
      </c>
      <c r="AB26" s="29" t="str">
        <f ca="1"/>
        <v/>
      </c>
      <c r="AC26" s="29" t="str">
        <f ca="1"/>
        <v/>
      </c>
      <c r="AD26" s="29" t="str">
        <f ca="1"/>
        <v>✔️</v>
      </c>
      <c r="AE26" s="29" t="str">
        <f ca="1"/>
        <v/>
      </c>
      <c r="AF26" s="29" t="str">
        <f ca="1"/>
        <v/>
      </c>
      <c r="AG26" s="29" t="str">
        <f ca="1"/>
        <v>✔️</v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>✔️</v>
      </c>
      <c r="AL26" s="29" t="str">
        <f ca="1"/>
        <v/>
      </c>
      <c r="AM26" s="29" t="str">
        <f ca="1"/>
        <v>✔️</v>
      </c>
      <c r="AN26" s="29" t="str">
        <f ca="1"/>
        <v/>
      </c>
      <c r="AO26" s="29" t="str">
        <f ca="1"/>
        <v>✔️</v>
      </c>
      <c r="AP26" s="29" t="str">
        <f ca="1"/>
        <v/>
      </c>
      <c r="AQ26" s="29" t="str">
        <f ca="1"/>
        <v>✔️</v>
      </c>
      <c r="AR26" s="29" t="str">
        <f ca="1"/>
        <v/>
      </c>
      <c r="AS26" s="29" t="str">
        <f ca="1"/>
        <v>✔️</v>
      </c>
      <c r="AT26" s="29" t="str">
        <f ca="1"/>
        <v/>
      </c>
      <c r="AU26" s="29" t="str">
        <f ca="1"/>
        <v>✔️</v>
      </c>
      <c r="AV26" s="29" t="str">
        <f ca="1"/>
        <v>✔️</v>
      </c>
      <c r="AW26" s="29" t="str">
        <f ca="1"/>
        <v>✔️</v>
      </c>
      <c r="AX26" s="29" t="str">
        <f ca="1"/>
        <v>✔️</v>
      </c>
      <c r="AY26" s="29" t="str">
        <f ca="1"/>
        <v>✔️</v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504</v>
      </c>
      <c r="B27" s="31" t="str">
        <v>مينا اسعد نصيف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>✔️</v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>✔️</v>
      </c>
      <c r="AM27" s="29" t="str">
        <f ca="1"/>
        <v>✔️</v>
      </c>
      <c r="AN27" s="29" t="str">
        <f ca="1"/>
        <v>✔️</v>
      </c>
      <c r="AO27" s="29" t="str">
        <f ca="1"/>
        <v>✔️</v>
      </c>
      <c r="AP27" s="29" t="str">
        <f ca="1"/>
        <v>✔️</v>
      </c>
      <c r="AQ27" s="29" t="str">
        <f ca="1"/>
        <v>✔️</v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>✔️</v>
      </c>
      <c r="AW27" s="29" t="str">
        <f ca="1"/>
        <v>✔️</v>
      </c>
      <c r="AX27" s="29" t="str">
        <f ca="1"/>
        <v/>
      </c>
      <c r="AY27" s="29" t="str">
        <f ca="1"/>
        <v>✔️</v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510</v>
      </c>
      <c r="B28" s="31" t="str">
        <v xml:space="preserve">البرت امير سليمان 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602</v>
      </c>
      <c r="B29" s="31" t="str">
        <v>اشرف يوسف حنا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>✔️</v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>✔️</v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>✔️</v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>✔️</v>
      </c>
      <c r="AN29" s="29" t="str">
        <f ca="1"/>
        <v>✔️</v>
      </c>
      <c r="AO29" s="29" t="str">
        <f ca="1"/>
        <v>✔️</v>
      </c>
      <c r="AP29" s="29" t="str">
        <f ca="1"/>
        <v>✔️</v>
      </c>
      <c r="AQ29" s="29" t="str">
        <f ca="1"/>
        <v>✔️</v>
      </c>
      <c r="AR29" s="29" t="str">
        <f ca="1"/>
        <v/>
      </c>
      <c r="AS29" s="29" t="str">
        <f ca="1"/>
        <v>✔️</v>
      </c>
      <c r="AT29" s="29" t="str">
        <f ca="1"/>
        <v/>
      </c>
      <c r="AU29" s="29" t="str">
        <f ca="1"/>
        <v>✔️</v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603</v>
      </c>
      <c r="B30" s="31" t="str">
        <v>مينا ناجح عزمي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>✔️</v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>✔️</v>
      </c>
      <c r="T30" s="29" t="str">
        <f ca="1"/>
        <v/>
      </c>
      <c r="U30" s="29" t="str">
        <f ca="1"/>
        <v/>
      </c>
      <c r="V30" s="29" t="str">
        <f ca="1"/>
        <v>✔️</v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/>
      </c>
      <c r="AA30" s="29" t="str">
        <f ca="1"/>
        <v>✔️</v>
      </c>
      <c r="AB30" s="29" t="str">
        <f ca="1"/>
        <v>✔️</v>
      </c>
      <c r="AC30" s="29" t="str">
        <f ca="1"/>
        <v>✔️</v>
      </c>
      <c r="AD30" s="29" t="str">
        <f ca="1"/>
        <v/>
      </c>
      <c r="AE30" s="29" t="str">
        <f ca="1"/>
        <v>✔️</v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>✔️</v>
      </c>
      <c r="AM30" s="29" t="str">
        <f ca="1"/>
        <v>✔️</v>
      </c>
      <c r="AN30" s="29" t="str">
        <f ca="1"/>
        <v/>
      </c>
      <c r="AO30" s="29" t="str">
        <f ca="1"/>
        <v/>
      </c>
      <c r="AP30" s="29" t="str">
        <f ca="1"/>
        <v>✔️</v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>✔️</v>
      </c>
      <c r="AV30" s="29" t="str">
        <f ca="1"/>
        <v/>
      </c>
      <c r="AW30" s="29" t="str">
        <f ca="1"/>
        <v>✔️</v>
      </c>
      <c r="AX30" s="29" t="str">
        <f ca="1"/>
        <v>✔️</v>
      </c>
      <c r="AY30" s="29" t="str">
        <f ca="1"/>
        <v>✔️</v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610</v>
      </c>
      <c r="B31" s="31" t="str">
        <v>فادي عماد موسى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>✔️</v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>✔️</v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>✔️</v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>✔️</v>
      </c>
      <c r="AE31" s="29" t="str">
        <f ca="1"/>
        <v>✔️</v>
      </c>
      <c r="AF31" s="29" t="str">
        <f ca="1"/>
        <v>✔️</v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>✔️</v>
      </c>
      <c r="AM31" s="29" t="str">
        <f ca="1"/>
        <v>✔️</v>
      </c>
      <c r="AN31" s="29" t="str">
        <f ca="1"/>
        <v>✔️</v>
      </c>
      <c r="AO31" s="29" t="str">
        <f ca="1"/>
        <v>✔️</v>
      </c>
      <c r="AP31" s="29" t="str">
        <f ca="1"/>
        <v>✔️</v>
      </c>
      <c r="AQ31" s="29" t="str">
        <f ca="1"/>
        <v>✔️</v>
      </c>
      <c r="AR31" s="29" t="str">
        <f ca="1"/>
        <v/>
      </c>
      <c r="AS31" s="29" t="str">
        <f ca="1"/>
        <v>✔️</v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702</v>
      </c>
      <c r="B32" s="31" t="str">
        <v>اسامه رضا باسيلي</v>
      </c>
      <c r="C32" s="29" t="str">
        <f ca="1"/>
        <v/>
      </c>
      <c r="D32" s="29" t="str">
        <f ca="1"/>
        <v/>
      </c>
      <c r="E32" s="29" t="str">
        <f ca="1"/>
        <v>✔️</v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>✔️</v>
      </c>
      <c r="K32" s="29" t="str">
        <f ca="1"/>
        <v>✔️</v>
      </c>
      <c r="L32" s="29" t="str">
        <f ca="1"/>
        <v>✔️</v>
      </c>
      <c r="M32" s="29" t="str">
        <f ca="1"/>
        <v>✔️</v>
      </c>
      <c r="N32" s="29" t="str">
        <f ca="1"/>
        <v>✔️</v>
      </c>
      <c r="O32" s="29" t="str">
        <f ca="1"/>
        <v>✔️</v>
      </c>
      <c r="P32" s="29" t="str">
        <f ca="1"/>
        <v/>
      </c>
      <c r="Q32" s="29" t="str">
        <f ca="1"/>
        <v>✔️</v>
      </c>
      <c r="R32" s="29" t="str">
        <f ca="1"/>
        <v>✔️</v>
      </c>
      <c r="S32" s="29" t="str">
        <f ca="1"/>
        <v>✔️</v>
      </c>
      <c r="T32" s="29" t="str">
        <f ca="1"/>
        <v/>
      </c>
      <c r="U32" s="29" t="str">
        <f ca="1"/>
        <v/>
      </c>
      <c r="V32" s="29" t="str">
        <f ca="1"/>
        <v>✔️</v>
      </c>
      <c r="W32" s="29" t="str">
        <f ca="1"/>
        <v>✔️</v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>✔️</v>
      </c>
      <c r="AB32" s="29" t="str">
        <f ca="1"/>
        <v/>
      </c>
      <c r="AC32" s="29" t="str">
        <f ca="1"/>
        <v/>
      </c>
      <c r="AD32" s="29" t="str">
        <f ca="1"/>
        <v>✔️</v>
      </c>
      <c r="AE32" s="29" t="str">
        <f ca="1"/>
        <v>✔️</v>
      </c>
      <c r="AF32" s="29" t="str">
        <f ca="1"/>
        <v>✔️</v>
      </c>
      <c r="AG32" s="29" t="str">
        <f ca="1"/>
        <v>✔️</v>
      </c>
      <c r="AH32" s="29" t="str">
        <f ca="1"/>
        <v>✔️</v>
      </c>
      <c r="AI32" s="29" t="str">
        <f ca="1"/>
        <v/>
      </c>
      <c r="AJ32" s="29" t="str">
        <f ca="1"/>
        <v/>
      </c>
      <c r="AK32" s="29" t="str">
        <f ca="1"/>
        <v>✔️</v>
      </c>
      <c r="AL32" s="29" t="str">
        <f ca="1"/>
        <v>✔️</v>
      </c>
      <c r="AM32" s="29" t="str">
        <f ca="1"/>
        <v>✔️</v>
      </c>
      <c r="AN32" s="29" t="str">
        <f ca="1"/>
        <v>✔️</v>
      </c>
      <c r="AO32" s="29" t="str">
        <f ca="1"/>
        <v>✔️</v>
      </c>
      <c r="AP32" s="29" t="str">
        <f ca="1"/>
        <v>✔️</v>
      </c>
      <c r="AQ32" s="29" t="str">
        <f ca="1"/>
        <v>✔️</v>
      </c>
      <c r="AR32" s="29" t="str">
        <f ca="1"/>
        <v/>
      </c>
      <c r="AS32" s="29" t="str">
        <f ca="1"/>
        <v>✔️</v>
      </c>
      <c r="AT32" s="29" t="str">
        <f ca="1"/>
        <v/>
      </c>
      <c r="AU32" s="29" t="str">
        <f ca="1"/>
        <v>✔️</v>
      </c>
      <c r="AV32" s="29" t="str">
        <f ca="1"/>
        <v>✔️</v>
      </c>
      <c r="AW32" s="29" t="str">
        <f ca="1"/>
        <v>✔️</v>
      </c>
      <c r="AX32" s="29" t="str">
        <f ca="1"/>
        <v>✔️</v>
      </c>
      <c r="AY32" s="29" t="str">
        <f ca="1"/>
        <v>✔️</v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703</v>
      </c>
      <c r="B33" s="31" t="str">
        <v>ابانوب مدحت</v>
      </c>
      <c r="C33" s="29" t="str">
        <f ca="1"/>
        <v/>
      </c>
      <c r="D33" s="29" t="str">
        <f ca="1"/>
        <v/>
      </c>
      <c r="E33" s="29" t="str">
        <f ca="1"/>
        <v>✔️</v>
      </c>
      <c r="F33" s="29" t="str">
        <f ca="1"/>
        <v/>
      </c>
      <c r="G33" s="29" t="str">
        <f ca="1"/>
        <v>✔️</v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>✔️</v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>✔️</v>
      </c>
      <c r="AD33" s="29" t="str">
        <f ca="1"/>
        <v/>
      </c>
      <c r="AE33" s="29" t="str">
        <f ca="1"/>
        <v/>
      </c>
      <c r="AF33" s="29" t="str">
        <f ca="1"/>
        <v>✔️</v>
      </c>
      <c r="AG33" s="29" t="str">
        <f ca="1"/>
        <v/>
      </c>
      <c r="AH33" s="29" t="str">
        <f ca="1"/>
        <v>✔️</v>
      </c>
      <c r="AI33" s="29" t="str">
        <f ca="1"/>
        <v/>
      </c>
      <c r="AJ33" s="29" t="str">
        <f ca="1"/>
        <v>✔️</v>
      </c>
      <c r="AK33" s="29" t="str">
        <f ca="1"/>
        <v>✔️</v>
      </c>
      <c r="AL33" s="29" t="str">
        <f ca="1"/>
        <v/>
      </c>
      <c r="AM33" s="29" t="str">
        <f ca="1"/>
        <v>✔️</v>
      </c>
      <c r="AN33" s="29" t="str">
        <f ca="1"/>
        <v>✔️</v>
      </c>
      <c r="AO33" s="29" t="str">
        <f ca="1"/>
        <v>✔️</v>
      </c>
      <c r="AP33" s="29" t="str">
        <f ca="1"/>
        <v>✔️</v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>✔️</v>
      </c>
      <c r="AU33" s="29" t="str">
        <f ca="1"/>
        <v/>
      </c>
      <c r="AV33" s="29" t="str">
        <f ca="1"/>
        <v>✔️</v>
      </c>
      <c r="AW33" s="29" t="str">
        <f ca="1"/>
        <v>✔️</v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710</v>
      </c>
      <c r="B34" s="31" t="str">
        <v xml:space="preserve">ابانوب إيهاب سعد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>✔️</v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>✔️</v>
      </c>
      <c r="AC34" s="29" t="str">
        <f ca="1"/>
        <v/>
      </c>
      <c r="AD34" s="29" t="str">
        <f ca="1"/>
        <v>✔️</v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>✔️</v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>✔️</v>
      </c>
      <c r="AM34" s="29" t="str">
        <f ca="1"/>
        <v>✔️</v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>✔️</v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802</v>
      </c>
      <c r="B35" s="31" t="str">
        <v>كيرلس ناجي صبحي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>✔️</v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>✔️</v>
      </c>
      <c r="X35" s="29" t="str">
        <f ca="1"/>
        <v/>
      </c>
      <c r="Y35" s="29" t="str">
        <f ca="1"/>
        <v/>
      </c>
      <c r="Z35" s="29" t="str">
        <f ca="1"/>
        <v>✔️</v>
      </c>
      <c r="AA35" s="29" t="str">
        <f ca="1"/>
        <v>✔️</v>
      </c>
      <c r="AB35" s="29" t="str">
        <f ca="1"/>
        <v/>
      </c>
      <c r="AC35" s="29" t="str">
        <f ca="1"/>
        <v>✔️</v>
      </c>
      <c r="AD35" s="29" t="str">
        <f ca="1"/>
        <v>✔️</v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>✔️</v>
      </c>
      <c r="AI35" s="29" t="str">
        <f ca="1"/>
        <v/>
      </c>
      <c r="AJ35" s="29" t="str">
        <f ca="1"/>
        <v/>
      </c>
      <c r="AK35" s="29" t="str">
        <f ca="1"/>
        <v>✔️</v>
      </c>
      <c r="AL35" s="29" t="str">
        <f ca="1"/>
        <v>✔️</v>
      </c>
      <c r="AM35" s="29" t="str">
        <f ca="1"/>
        <v/>
      </c>
      <c r="AN35" s="29" t="str">
        <f ca="1"/>
        <v/>
      </c>
      <c r="AO35" s="29" t="str">
        <f ca="1"/>
        <v>✔️</v>
      </c>
      <c r="AP35" s="29" t="str">
        <f ca="1"/>
        <v>✔️</v>
      </c>
      <c r="AQ35" s="29" t="str">
        <f ca="1"/>
        <v>✔️</v>
      </c>
      <c r="AR35" s="29" t="str">
        <f ca="1"/>
        <v/>
      </c>
      <c r="AS35" s="29" t="str">
        <f ca="1"/>
        <v>✔️</v>
      </c>
      <c r="AT35" s="29" t="str">
        <f ca="1"/>
        <v>✔️</v>
      </c>
      <c r="AU35" s="29" t="str">
        <f ca="1"/>
        <v>✔️</v>
      </c>
      <c r="AV35" s="29" t="str">
        <f ca="1"/>
        <v>✔️</v>
      </c>
      <c r="AW35" s="29" t="str">
        <f ca="1"/>
        <v>✔️</v>
      </c>
      <c r="AX35" s="29" t="str">
        <f ca="1"/>
        <v/>
      </c>
      <c r="AY35" s="29" t="str">
        <f ca="1"/>
        <v>✔️</v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803</v>
      </c>
      <c r="B36" s="31" t="str">
        <v>اندرو جرجس صبحي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>✔️</v>
      </c>
      <c r="Z36" s="29" t="str">
        <f ca="1"/>
        <v/>
      </c>
      <c r="AA36" s="29" t="str">
        <f ca="1"/>
        <v/>
      </c>
      <c r="AB36" s="29" t="str">
        <f ca="1"/>
        <v>✔️</v>
      </c>
      <c r="AC36" s="29" t="str">
        <f ca="1"/>
        <v/>
      </c>
      <c r="AD36" s="29" t="str">
        <f ca="1"/>
        <v>✔️</v>
      </c>
      <c r="AE36" s="29" t="str">
        <f ca="1"/>
        <v>✔️</v>
      </c>
      <c r="AF36" s="29" t="str">
        <f ca="1"/>
        <v/>
      </c>
      <c r="AG36" s="29" t="str">
        <f ca="1"/>
        <v/>
      </c>
      <c r="AH36" s="29" t="str">
        <f ca="1"/>
        <v>✔️</v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>✔️</v>
      </c>
      <c r="AM36" s="29" t="str">
        <f ca="1"/>
        <v>✔️</v>
      </c>
      <c r="AN36" s="29" t="str">
        <f ca="1"/>
        <v>✔️</v>
      </c>
      <c r="AO36" s="29" t="str">
        <f ca="1"/>
        <v/>
      </c>
      <c r="AP36" s="29" t="str">
        <f ca="1"/>
        <v/>
      </c>
      <c r="AQ36" s="29" t="str">
        <f ca="1"/>
        <v>✔️</v>
      </c>
      <c r="AR36" s="29" t="str">
        <f ca="1"/>
        <v/>
      </c>
      <c r="AS36" s="29" t="str">
        <f ca="1"/>
        <v>✔️</v>
      </c>
      <c r="AT36" s="29" t="str">
        <f ca="1"/>
        <v/>
      </c>
      <c r="AU36" s="29" t="str">
        <f ca="1"/>
        <v>✔️</v>
      </c>
      <c r="AV36" s="29" t="str">
        <f ca="1"/>
        <v/>
      </c>
      <c r="AW36" s="29" t="str">
        <f ca="1"/>
        <v>✔️</v>
      </c>
      <c r="AX36" s="29" t="str">
        <f ca="1"/>
        <v>✔️</v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804</v>
      </c>
      <c r="B37" s="31" t="str">
        <v>ماهر تادرس نجيب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>✔️</v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>✔️</v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>✔️</v>
      </c>
      <c r="AN37" s="29" t="str">
        <f ca="1"/>
        <v>✔️</v>
      </c>
      <c r="AO37" s="29" t="str">
        <f ca="1"/>
        <v>✔️</v>
      </c>
      <c r="AP37" s="29" t="str">
        <f ca="1"/>
        <v>✔️</v>
      </c>
      <c r="AQ37" s="29" t="str">
        <f ca="1"/>
        <v/>
      </c>
      <c r="AR37" s="29" t="str">
        <f ca="1"/>
        <v>✔️</v>
      </c>
      <c r="AS37" s="29" t="str">
        <f ca="1"/>
        <v>✔️</v>
      </c>
      <c r="AT37" s="29" t="str">
        <f ca="1"/>
        <v>✔️</v>
      </c>
      <c r="AU37" s="29" t="str">
        <f ca="1"/>
        <v>✔️</v>
      </c>
      <c r="AV37" s="29" t="str">
        <f ca="1"/>
        <v>✔️</v>
      </c>
      <c r="AW37" s="29" t="str">
        <f ca="1"/>
        <v>✔️</v>
      </c>
      <c r="AX37" s="29" t="str">
        <f ca="1"/>
        <v>✔️</v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810</v>
      </c>
      <c r="B38" s="31" t="str">
        <v xml:space="preserve">ابانوب اشرف جابر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>✔️</v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>✔️</v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2:R745"/>
  <sheetViews>
    <sheetView topLeftCell="D138" zoomScale="70" zoomScaleNormal="70" workbookViewId="0">
      <selection activeCell="M27" sqref="M27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22.42578125" customWidth="1"/>
    <col min="17" max="17" width="21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2" spans="1:17" ht="21">
      <c r="A2" s="156" t="s">
        <v>1634</v>
      </c>
      <c r="B2" s="157"/>
      <c r="C2" s="156" t="s">
        <v>23</v>
      </c>
      <c r="D2" s="156"/>
      <c r="E2" s="82">
        <f ca="1">TODAY()</f>
        <v>45534</v>
      </c>
      <c r="H2" s="81" t="str" cm="1">
        <f t="array" ref="H2:H745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2" s="81" t="str" cm="1">
        <f t="array" ref="I2:I745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3" spans="1:17" ht="21.75" thickBot="1">
      <c r="A3" s="83" cm="1">
        <f t="array" ref="A3">COUNTA(_xlfn._xlws.FILTER('Standard report'!B5:B505,('Standard report'!B5:B505-FLOOR('Standard report'!B5:B505,100)&gt;9)*('Standard report'!B5:B505&lt;&gt;0)*('Standard report'!B5:B505&gt;100)*('Standard report'!B5:B505&lt;&gt;9999)))-5</f>
        <v>173</v>
      </c>
      <c r="B3" s="84">
        <f>A3/A6</f>
        <v>0.58644067796610166</v>
      </c>
      <c r="C3" s="85" cm="1">
        <f t="array" ref="C3">COUNTA(_xlfn._xlws.FILTER('Standard report'!B5:B505,('Standard report'!B5:B505-FLOOR('Standard report'!B5:B505,100)&lt;7)*('Standard report'!B5:B505&lt;&gt;0)*('Standard report'!B5:B505&lt;&gt;9999)))</f>
        <v>24</v>
      </c>
      <c r="D3" s="86">
        <f>C3/C6</f>
        <v>0.92307692307692313</v>
      </c>
      <c r="E3" s="87" t="s">
        <v>1618</v>
      </c>
      <c r="H3" s="81" t="str">
        <v>108.jpg</v>
      </c>
      <c r="I3" s="81" t="str">
        <v>y</v>
      </c>
      <c r="Q3" s="99"/>
    </row>
    <row r="4" spans="1:17" ht="31.15" customHeight="1" thickTop="1">
      <c r="A4" s="83" cm="1">
        <f t="array" ref="A4">COUNTA(_xlfn._xlws.FILTER(Filelist!A1:A300,_xlfn.XLOOKUP(Filelist!A1:A300,_xlfn.ANCHORARRAY(H2),_xlfn.ANCHORARRAY(I2),"",0)="y"))-5</f>
        <v>171</v>
      </c>
      <c r="B4" s="84">
        <f>A4/A6</f>
        <v>0.57966101694915251</v>
      </c>
      <c r="C4" s="85" cm="1">
        <f t="array" ref="C4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4" s="86">
        <f>C4/C6</f>
        <v>0.84615384615384615</v>
      </c>
      <c r="E4" s="87" t="s">
        <v>1914</v>
      </c>
      <c r="H4" s="81" t="str">
        <v>109.jpg</v>
      </c>
      <c r="I4" s="81" t="str">
        <v>y</v>
      </c>
      <c r="L4" s="52"/>
      <c r="M4" s="53"/>
      <c r="N4" s="45" t="s">
        <v>1323</v>
      </c>
      <c r="O4" s="46" t="s">
        <v>1961</v>
      </c>
      <c r="P4" s="53"/>
      <c r="Q4" s="54"/>
    </row>
    <row r="5" spans="1:17" ht="21">
      <c r="A5" s="88" cm="1">
        <f t="array" ref="A5">COUNTA(_xlfn._xlws.FILTER(Table1[ID],(Table1[ID]-FLOOR(Table1[ID],100)&gt;9)*(Table1[school_job]&lt;&gt;"")))</f>
        <v>152</v>
      </c>
      <c r="B5" s="89">
        <f>A5/A6</f>
        <v>0.51525423728813557</v>
      </c>
      <c r="C5" s="90" cm="1">
        <f t="array" ref="C5">COUNT(_xlfn._xlws.FILTER(Table1[ID],(Table1[ID]-FLOOR(Table1[ID],100)&lt;7)*(Table1[address2]&lt;&gt;"")))</f>
        <v>26</v>
      </c>
      <c r="D5" s="91">
        <f>C5/C6</f>
        <v>1</v>
      </c>
      <c r="E5" s="92" t="s">
        <v>1635</v>
      </c>
      <c r="H5" s="81" t="str">
        <v>110.jpg</v>
      </c>
      <c r="I5" s="81" t="str">
        <v>y</v>
      </c>
      <c r="L5" s="51"/>
      <c r="N5" s="43" t="s">
        <v>89</v>
      </c>
      <c r="O5" s="4">
        <v>47</v>
      </c>
      <c r="Q5" s="55"/>
    </row>
    <row r="6" spans="1:17" ht="21">
      <c r="A6" s="158" cm="1">
        <f t="array" ref="A6">COUNTA(_xlfn._xlws.FILTER(Table1[ID],(Table1[ID]-FLOOR(Table1[ID],100)&gt;9)*(Table1[ID]&gt;99)))</f>
        <v>295</v>
      </c>
      <c r="B6" s="159"/>
      <c r="C6" s="160" cm="1">
        <f t="array" ref="C6">COUNT(_xlfn._xlws.FILTER(Table1[ID],(Table1[ID]-FLOOR(Table1[ID],100)&lt;7)))</f>
        <v>26</v>
      </c>
      <c r="D6" s="158"/>
      <c r="E6" s="93" t="s">
        <v>1636</v>
      </c>
      <c r="H6" s="81" t="str">
        <v>111.jpg</v>
      </c>
      <c r="I6" s="81" t="str">
        <v>y</v>
      </c>
      <c r="L6" s="51"/>
      <c r="Q6" s="55"/>
    </row>
    <row r="7" spans="1:17" ht="18.600000000000001" customHeight="1" thickBot="1">
      <c r="H7" s="81" t="str">
        <v>112.jpg</v>
      </c>
      <c r="I7" s="81" t="str">
        <v>y</v>
      </c>
      <c r="L7" s="57"/>
      <c r="M7" s="58"/>
      <c r="N7" s="59" t="s">
        <v>1956</v>
      </c>
      <c r="O7" s="58"/>
      <c r="P7" s="58"/>
      <c r="Q7" s="55"/>
    </row>
    <row r="8" spans="1:17" ht="18.75">
      <c r="H8" s="81" t="str">
        <v>113.jpg</v>
      </c>
      <c r="I8" s="81" t="str">
        <v>y</v>
      </c>
      <c r="L8" s="68"/>
      <c r="M8" s="67" t="str" cm="1">
        <f t="array" ref="M8:O8">TRANSPOSE(_xlfn._xlws.FILTER(Servants!$D$5:$D$100,Servants!$E$5:$E$100=Table4[Class]))</f>
        <v>مينا حربي</v>
      </c>
      <c r="N8" s="62" t="str">
        <v>ديفيد جون داود مساك</v>
      </c>
      <c r="O8" s="62" t="str">
        <v>كيرلس مجدي شاكر</v>
      </c>
      <c r="P8" s="49" t="s">
        <v>2092</v>
      </c>
      <c r="Q8" s="100"/>
    </row>
    <row r="9" spans="1:17">
      <c r="H9" s="81" t="str">
        <v>114.jpg</v>
      </c>
      <c r="I9" s="81" t="str">
        <v>y</v>
      </c>
      <c r="L9" s="69" t="s">
        <v>1957</v>
      </c>
      <c r="M9" s="65">
        <f ca="1">IF(M8&lt;&gt;"",_xlfn.XLOOKUP(M8,Servants!$D$5:$D$100,Servants!$H$5:$H$100),"")</f>
        <v>8.5106382978723402E-2</v>
      </c>
      <c r="N9" s="61">
        <f ca="1">IF(N8&lt;&gt;"",_xlfn.XLOOKUP(N8,Servants!$D$5:$D$100,Servants!$H$5:$H$100),"")</f>
        <v>0.46808510638297873</v>
      </c>
      <c r="O9" s="61">
        <f ca="1">IF(O8&lt;&gt;"",_xlfn.XLOOKUP(O8,Servants!$D$5:$D$100,Servants!$H$5:$H$100),"")</f>
        <v>6.3829787234042548E-2</v>
      </c>
      <c r="P9" s="50">
        <f ca="1">SUM(M9:O9)</f>
        <v>0.61702127659574468</v>
      </c>
      <c r="Q9" s="100"/>
    </row>
    <row r="10" spans="1:17">
      <c r="H10" s="81" t="str">
        <v>115.jpg</v>
      </c>
      <c r="I10" s="81" t="str">
        <v>y</v>
      </c>
      <c r="L10" s="69" t="s">
        <v>1960</v>
      </c>
      <c r="M10" s="65">
        <f ca="1">IFERROR(IF(M8&lt;&gt;"",1-_xlfn.XLOOKUP(M8,Servants!$D$5:$D$100,Servants!$I$5:$I$100),""),"")</f>
        <v>0.5</v>
      </c>
      <c r="N10" s="61">
        <f ca="1">IFERROR(IF(N8&lt;&gt;"",1-_xlfn.XLOOKUP(N8,Servants!$D$5:$D$100,Servants!$I$5:$I$100),""),"")</f>
        <v>0.72727272727272729</v>
      </c>
      <c r="O10" s="61">
        <f ca="1">IFERROR(IF(O8&lt;&gt;"",1-_xlfn.XLOOKUP(O8,Servants!$D$5:$D$100,Servants!$I$5:$I$100),""),"")</f>
        <v>0.66666666666666674</v>
      </c>
      <c r="P10" s="76">
        <f ca="1">M10*M9+N10*N9+N(O10)*N(O9)</f>
        <v>0.42553191489361702</v>
      </c>
      <c r="Q10" s="100"/>
    </row>
    <row r="11" spans="1:17" ht="15.75" thickBot="1">
      <c r="H11" s="81" t="str">
        <v>116.jpg</v>
      </c>
      <c r="I11" s="81" t="str">
        <v>y</v>
      </c>
      <c r="L11" s="70" t="s">
        <v>1966</v>
      </c>
      <c r="M11" s="63">
        <f>IFERROR(IF(M8&lt;&gt;"",_xlfn.XLOOKUP(M8,Servants!$D$5:$D$100,Servants!$F$5:$F$100),""),"")</f>
        <v>45352</v>
      </c>
      <c r="N11" s="64">
        <f>IFERROR(IF(N8&lt;&gt;"",_xlfn.XLOOKUP(N8,Servants!$D$5:$D$100,Servants!$F$5:$F$100),""),"")</f>
        <v>45520</v>
      </c>
      <c r="O11" s="66">
        <f>IFERROR(IF(O8&lt;&gt;"",_xlfn.XLOOKUP(O8,Servants!$D$5:$D$100,Servants!$F$5:$F$100),""),"")</f>
        <v>45513</v>
      </c>
      <c r="P11" s="55"/>
      <c r="Q11" s="100"/>
    </row>
    <row r="12" spans="1:17">
      <c r="H12" s="81" t="str">
        <v>117.jpg</v>
      </c>
      <c r="I12" s="81" t="str">
        <v>y</v>
      </c>
      <c r="L12" s="114"/>
      <c r="O12" s="101"/>
      <c r="P12" s="101"/>
      <c r="Q12" s="55"/>
    </row>
    <row r="13" spans="1:17">
      <c r="H13" s="81" t="str">
        <v>118.jpg</v>
      </c>
      <c r="I13" s="81" t="str">
        <v>y</v>
      </c>
      <c r="L13" s="51"/>
      <c r="Q13" s="55"/>
    </row>
    <row r="14" spans="1:17" ht="18.75">
      <c r="H14" s="81" t="str">
        <v>119.jpg</v>
      </c>
      <c r="I14" s="81" t="str">
        <v>y</v>
      </c>
      <c r="L14" s="51"/>
      <c r="N14" s="31" t="s">
        <v>1958</v>
      </c>
      <c r="Q14" s="55"/>
    </row>
    <row r="15" spans="1:17" ht="34.9" customHeight="1">
      <c r="H15" s="81" t="str">
        <v>120.jpg</v>
      </c>
      <c r="I15" s="81" t="str">
        <v>y</v>
      </c>
      <c r="L15" s="51"/>
      <c r="N15" s="44" t="s">
        <v>1963</v>
      </c>
      <c r="O15" s="46" t="s">
        <v>1961</v>
      </c>
      <c r="Q15" s="55"/>
    </row>
    <row r="16" spans="1:17" ht="16.149999999999999" customHeight="1">
      <c r="H16" s="81" t="str">
        <v>121.jpg</v>
      </c>
      <c r="I16" s="81" t="str">
        <v>y</v>
      </c>
      <c r="L16" s="51"/>
      <c r="N16" s="47">
        <v>0.25</v>
      </c>
      <c r="O16" s="97">
        <v>47</v>
      </c>
      <c r="Q16" s="55"/>
    </row>
    <row r="17" spans="8:18">
      <c r="H17" s="81" t="str">
        <v>122.jpg</v>
      </c>
      <c r="I17" s="81" t="str">
        <v>y</v>
      </c>
      <c r="L17" s="51"/>
      <c r="P17" s="102"/>
      <c r="Q17" s="103"/>
    </row>
    <row r="18" spans="8:18" ht="30" customHeight="1">
      <c r="H18" s="81" t="str">
        <v>123.jpg</v>
      </c>
      <c r="I18" s="81" t="str">
        <v>y</v>
      </c>
      <c r="K18" s="55"/>
      <c r="L18" s="115"/>
      <c r="M18" s="74" t="s">
        <v>1964</v>
      </c>
      <c r="N18" s="75" t="s">
        <v>1962</v>
      </c>
      <c r="O18" s="104" t="s">
        <v>2093</v>
      </c>
      <c r="P18" s="109" t="s">
        <v>2095</v>
      </c>
      <c r="Q18" s="105" t="s">
        <v>2094</v>
      </c>
    </row>
    <row r="19" spans="8:18">
      <c r="H19" s="81" t="str">
        <v>124.jpg</v>
      </c>
      <c r="I19" s="81" t="str">
        <v>y</v>
      </c>
      <c r="K19" s="55"/>
      <c r="L19" s="116" t="s">
        <v>1959</v>
      </c>
      <c r="M19" s="72" cm="1">
        <f t="array" aca="1" ref="M19" ca="1">COUNTA(_xlfn._xlws.FILTER(Class!$C$5:$C$505,(Class!$G$5:$G$505&gt;Table5[Attendance threshold])*(Class!$W$5:$W$505=Table4[Class])))</f>
        <v>1</v>
      </c>
      <c r="N19" s="48" cm="1">
        <f t="array" ref="N19">COUNTA(_xlfn._xlws.FILTER(Class!$C$5:$C$505,(Class!$W$5:$W$505=Table4[Class])))</f>
        <v>1</v>
      </c>
      <c r="O19" s="72" cm="1">
        <f t="array" aca="1" ref="O19" ca="1">MIN(_xlfn._xlws.FILTER('Friday classes'!$B$2:$I$100,'Friday classes'!$B$1:$I$1=_xlfn.XLOOKUP(Table4[Class],Classes!$B$1:$B$10,Classes!$A$1:$A$10)))</f>
        <v>0</v>
      </c>
      <c r="P19" s="112" cm="1">
        <f t="array" aca="1" ref="P19" ca="1">AVERAGE(_xlfn._xlws.FILTER('Friday classes'!$B$2:$I$100,'Friday classes'!$B$1:$I$1=_xlfn.XLOOKUP(Table4[Class],Classes!$B$1:$B$10,Classes!$A$1:$A$10)))</f>
        <v>4.7142857142857144</v>
      </c>
      <c r="Q19" s="108" cm="1">
        <f t="array" aca="1" ref="Q19" ca="1">MAX(_xlfn._xlws.FILTER('Friday classes'!$B$2:$I$100,'Friday classes'!$B$1:$I$1=_xlfn.XLOOKUP(Table4[Class],Classes!$B$1:$B$10,Classes!$A$1:$A$10)))</f>
        <v>12</v>
      </c>
    </row>
    <row r="20" spans="8:18" ht="15.75" thickBot="1">
      <c r="H20" s="81" t="str">
        <v>125.jpg</v>
      </c>
      <c r="I20" s="81" t="str">
        <v>y</v>
      </c>
      <c r="L20" s="113" t="s">
        <v>1965</v>
      </c>
      <c r="M20" s="73">
        <f ca="1">M19/N19</f>
        <v>1</v>
      </c>
      <c r="N20" s="71"/>
      <c r="O20" s="73">
        <f ca="1">O19/N19</f>
        <v>0</v>
      </c>
      <c r="P20" s="73">
        <f ca="1">P19/N19</f>
        <v>4.7142857142857144</v>
      </c>
      <c r="Q20" s="107">
        <f ca="1">Q19/N19</f>
        <v>12</v>
      </c>
      <c r="R20" s="51"/>
    </row>
    <row r="21" spans="8:18" ht="15.75" thickTop="1">
      <c r="H21" s="81" t="str">
        <v>126.jpg</v>
      </c>
      <c r="I21" s="81" t="str">
        <v>y</v>
      </c>
      <c r="M21" s="53"/>
    </row>
    <row r="22" spans="8:18">
      <c r="H22" s="81" t="str">
        <v>127.jpg</v>
      </c>
      <c r="I22" s="81" t="str">
        <v>y</v>
      </c>
    </row>
    <row r="23" spans="8:18" ht="15.75" thickBot="1">
      <c r="H23" s="81" t="str">
        <v>128.jpg</v>
      </c>
      <c r="I23" s="81" t="str">
        <v>y</v>
      </c>
    </row>
    <row r="24" spans="8:18" ht="30.75" thickTop="1">
      <c r="H24" s="81" t="str">
        <v>129.jpg</v>
      </c>
      <c r="I24" s="81" t="str">
        <v>y</v>
      </c>
      <c r="L24" s="52"/>
      <c r="M24" s="53"/>
      <c r="N24" s="45" t="s">
        <v>1323</v>
      </c>
      <c r="O24" s="46" t="s">
        <v>1961</v>
      </c>
      <c r="P24" s="53"/>
      <c r="Q24" s="54"/>
    </row>
    <row r="25" spans="8:18" ht="18.75">
      <c r="H25" s="81" t="str">
        <v>130.jpg</v>
      </c>
      <c r="I25" s="81" t="str">
        <v>y</v>
      </c>
      <c r="L25" s="51"/>
      <c r="N25" s="43" t="s">
        <v>246</v>
      </c>
      <c r="O25" s="4">
        <v>47</v>
      </c>
      <c r="Q25" s="55"/>
    </row>
    <row r="26" spans="8:18">
      <c r="H26" s="81" t="str">
        <v>131.jpg</v>
      </c>
      <c r="I26" s="81" t="str">
        <v>y</v>
      </c>
      <c r="L26" s="51"/>
      <c r="Q26" s="55"/>
    </row>
    <row r="27" spans="8:18" ht="19.5" thickBot="1">
      <c r="H27" s="81" t="str">
        <v>132.jpg</v>
      </c>
      <c r="I27" s="81" t="str">
        <v>y</v>
      </c>
      <c r="L27" s="57"/>
      <c r="M27" s="58"/>
      <c r="N27" s="59" t="s">
        <v>1956</v>
      </c>
      <c r="O27" s="58"/>
      <c r="P27" s="58"/>
      <c r="Q27" s="55"/>
    </row>
    <row r="28" spans="8:18" ht="18.75">
      <c r="H28" s="81" t="str">
        <v>133.jpg</v>
      </c>
      <c r="I28" s="81" t="str">
        <v>y</v>
      </c>
      <c r="L28" s="68"/>
      <c r="M28" s="67" t="str" cm="1">
        <f t="array" ref="M28:O28">TRANSPOSE(_xlfn._xlws.FILTER(Servants!$D$5:$D$100,Servants!$E$5:$E$100=Table435[Class]))</f>
        <v>اشرف رافت رفله شنوده</v>
      </c>
      <c r="N28" s="62" t="str">
        <v>امير سامي بشاي جرجس</v>
      </c>
      <c r="O28" s="62" t="str">
        <v>مرقس صبري وديع</v>
      </c>
      <c r="P28" s="49" t="s">
        <v>2092</v>
      </c>
      <c r="Q28" s="100"/>
    </row>
    <row r="29" spans="8:18">
      <c r="H29" s="81" t="str">
        <v>134.jpg</v>
      </c>
      <c r="I29" s="81" t="str">
        <v>y</v>
      </c>
      <c r="L29" s="69" t="s">
        <v>1957</v>
      </c>
      <c r="M29" s="65">
        <f ca="1">IF(M28&lt;&gt;"",_xlfn.XLOOKUP(M28,Servants!$D$5:$D$100,Servants!$H$5:$H$100),"")</f>
        <v>4.2553191489361701E-2</v>
      </c>
      <c r="N29" s="61">
        <f ca="1">IF(N28&lt;&gt;"",_xlfn.XLOOKUP(N28,Servants!$D$5:$D$100,Servants!$H$5:$H$100),"")</f>
        <v>0.68085106382978722</v>
      </c>
      <c r="O29" s="61">
        <f ca="1">IF(O28&lt;&gt;"",_xlfn.XLOOKUP(O28,Servants!$D$5:$D$100,Servants!$H$5:$H$100),"")</f>
        <v>0.23404255319148937</v>
      </c>
      <c r="P29" s="50">
        <f ca="1">SUM(M29:O29)</f>
        <v>0.95744680851063824</v>
      </c>
      <c r="Q29" s="100"/>
    </row>
    <row r="30" spans="8:18">
      <c r="H30" s="81" t="str">
        <v>135.jpg</v>
      </c>
      <c r="I30" s="81" t="str">
        <v>y</v>
      </c>
      <c r="L30" s="69" t="s">
        <v>1960</v>
      </c>
      <c r="M30" s="65">
        <f ca="1">IFERROR(IF(M28&lt;&gt;"",1-_xlfn.XLOOKUP(M28,Servants!$D$5:$D$100,Servants!$I$5:$I$100),""),"")</f>
        <v>0.5</v>
      </c>
      <c r="N30" s="61">
        <f ca="1">IFERROR(IF(N28&lt;&gt;"",1-_xlfn.XLOOKUP(N28,Servants!$D$5:$D$100,Servants!$I$5:$I$100),""),"")</f>
        <v>0.75</v>
      </c>
      <c r="O30" s="61">
        <f ca="1">IFERROR(IF(O28&lt;&gt;"",1-_xlfn.XLOOKUP(O28,Servants!$D$5:$D$100,Servants!$I$5:$I$100),""),"")</f>
        <v>0.45454545454545459</v>
      </c>
      <c r="P30" s="76">
        <f ca="1">M30*M29+N30*N29+N(O30)*N(O29)</f>
        <v>0.63829787234042556</v>
      </c>
      <c r="Q30" s="100"/>
    </row>
    <row r="31" spans="8:18" ht="15.75" thickBot="1">
      <c r="H31" s="81" t="str">
        <v>136.jpg</v>
      </c>
      <c r="I31" s="81" t="str">
        <v>y</v>
      </c>
      <c r="L31" s="70" t="s">
        <v>1966</v>
      </c>
      <c r="M31" s="63">
        <f>IFERROR(IF(M28&lt;&gt;"",_xlfn.XLOOKUP(M28,Servants!$D$5:$D$100,Servants!$F$5:$F$100),""),"")</f>
        <v>45366</v>
      </c>
      <c r="N31" s="64">
        <f>IFERROR(IF(N28&lt;&gt;"",_xlfn.XLOOKUP(N28,Servants!$D$5:$D$100,Servants!$F$5:$F$100),""),"")</f>
        <v>45527</v>
      </c>
      <c r="O31" s="66">
        <f>IFERROR(IF(O28&lt;&gt;"",_xlfn.XLOOKUP(O28,Servants!$D$5:$D$100,Servants!$F$5:$F$100),""),"")</f>
        <v>45436</v>
      </c>
      <c r="P31" s="55"/>
      <c r="Q31" s="100"/>
    </row>
    <row r="32" spans="8:18">
      <c r="H32" s="81" t="str">
        <v>137.jpg</v>
      </c>
      <c r="I32" s="81" t="str">
        <v>y</v>
      </c>
      <c r="L32" s="114"/>
      <c r="O32" s="101"/>
      <c r="P32" s="101"/>
      <c r="Q32" s="55"/>
    </row>
    <row r="33" spans="8:17">
      <c r="H33" s="81" t="str">
        <v>138.jpg</v>
      </c>
      <c r="I33" s="81" t="str">
        <v>y</v>
      </c>
      <c r="L33" s="51"/>
      <c r="Q33" s="55"/>
    </row>
    <row r="34" spans="8:17" ht="18.75">
      <c r="H34" s="81" t="str">
        <v>139.jpg</v>
      </c>
      <c r="I34" s="81" t="str">
        <v>y</v>
      </c>
      <c r="L34" s="51"/>
      <c r="N34" s="31" t="s">
        <v>1958</v>
      </c>
      <c r="Q34" s="55"/>
    </row>
    <row r="35" spans="8:17" ht="33" customHeight="1">
      <c r="H35" s="81" t="str">
        <v>140.jpg</v>
      </c>
      <c r="I35" s="81" t="str">
        <v>y</v>
      </c>
      <c r="L35" s="51"/>
      <c r="N35" s="44" t="s">
        <v>1963</v>
      </c>
      <c r="O35" s="46" t="s">
        <v>1961</v>
      </c>
      <c r="Q35" s="55"/>
    </row>
    <row r="36" spans="8:17">
      <c r="H36" s="81" t="str">
        <v>141.jpg</v>
      </c>
      <c r="I36" s="81" t="str">
        <v>y</v>
      </c>
      <c r="L36" s="51"/>
      <c r="N36" s="47">
        <v>0.25</v>
      </c>
      <c r="O36" s="97">
        <v>47</v>
      </c>
      <c r="Q36" s="55"/>
    </row>
    <row r="37" spans="8:17">
      <c r="H37" s="81" t="str">
        <v>142.jpg</v>
      </c>
      <c r="I37" s="81" t="str">
        <v>y</v>
      </c>
      <c r="L37" s="51"/>
      <c r="P37" s="102"/>
      <c r="Q37" s="103"/>
    </row>
    <row r="38" spans="8:17" ht="31.5">
      <c r="H38" s="81" t="str">
        <v>143.jpg</v>
      </c>
      <c r="I38" s="81" t="str">
        <v>y</v>
      </c>
      <c r="L38" s="115"/>
      <c r="M38" s="74" t="s">
        <v>1964</v>
      </c>
      <c r="N38" s="75" t="s">
        <v>1962</v>
      </c>
      <c r="O38" s="104" t="s">
        <v>2093</v>
      </c>
      <c r="P38" s="109" t="s">
        <v>2095</v>
      </c>
      <c r="Q38" s="105" t="s">
        <v>2094</v>
      </c>
    </row>
    <row r="39" spans="8:17">
      <c r="H39" s="81" t="str">
        <v>144.jpg</v>
      </c>
      <c r="I39" s="81" t="str">
        <v>y</v>
      </c>
      <c r="L39" s="116" t="s">
        <v>1959</v>
      </c>
      <c r="M39" s="72" cm="1">
        <f t="array" aca="1" ref="M39" ca="1">COUNTA(_xlfn._xlws.FILTER(Class!$C$5:$C$505,(Class!$G$5:$G$505&gt;Table536[Attendance threshold])*(Class!$W$5:$W$505=Table435[Class])))</f>
        <v>1</v>
      </c>
      <c r="N39" s="48" cm="1">
        <f t="array" ref="N39">COUNTA(_xlfn._xlws.FILTER(Class!$C$5:$C$505,(Class!$W$5:$W$505=Table435[Class])))</f>
        <v>1</v>
      </c>
      <c r="O39" s="72" cm="1">
        <f t="array" aca="1" ref="O39" ca="1">MIN(_xlfn._xlws.FILTER('Friday classes'!$B$2:$I$100,'Friday classes'!$B$1:$I$1=_xlfn.XLOOKUP(Table435[Class],Classes!$B$1:$B$10,Classes!$A$1:$A$10)))</f>
        <v>0</v>
      </c>
      <c r="P39" s="112" cm="1">
        <f t="array" aca="1" ref="P39" ca="1">AVERAGE(_xlfn._xlws.FILTER('Friday classes'!$B$2:$I$100,'Friday classes'!$B$1:$I$1=_xlfn.XLOOKUP(Table435[Class],Classes!$B$1:$B$10,Classes!$A$1:$A$10)))</f>
        <v>4.7857142857142856</v>
      </c>
      <c r="Q39" s="108" cm="1">
        <f t="array" aca="1" ref="Q39" ca="1">MAX(_xlfn._xlws.FILTER('Friday classes'!$B$2:$I$100,'Friday classes'!$B$1:$I$1=_xlfn.XLOOKUP(Table435[Class],Classes!$B$1:$B$10,Classes!$A$1:$A$10)))</f>
        <v>13</v>
      </c>
    </row>
    <row r="40" spans="8:17" ht="15.75" thickBot="1">
      <c r="H40" s="81" t="str">
        <v>145.jpg</v>
      </c>
      <c r="I40" s="81" t="str">
        <v>y</v>
      </c>
      <c r="L40" s="113" t="s">
        <v>1965</v>
      </c>
      <c r="M40" s="73">
        <f ca="1">M39/N39</f>
        <v>1</v>
      </c>
      <c r="N40" s="71"/>
      <c r="O40" s="73">
        <f ca="1">O39/N39</f>
        <v>0</v>
      </c>
      <c r="P40" s="73">
        <f ca="1">P39/N39</f>
        <v>4.7857142857142856</v>
      </c>
      <c r="Q40" s="107">
        <f ca="1">Q39/N39</f>
        <v>13</v>
      </c>
    </row>
    <row r="41" spans="8:17" ht="15.75" thickTop="1">
      <c r="H41" s="81" t="str">
        <v>146.jpg</v>
      </c>
      <c r="I41" s="81" t="str">
        <v>y</v>
      </c>
    </row>
    <row r="42" spans="8:17">
      <c r="H42" s="81" t="str">
        <v>147.jpg</v>
      </c>
      <c r="I42" s="81" t="str">
        <v>y</v>
      </c>
    </row>
    <row r="43" spans="8:17" ht="15.75" thickBot="1">
      <c r="H43" s="81" t="str">
        <v>148.jpg</v>
      </c>
      <c r="I43" s="81" t="str">
        <v>y</v>
      </c>
    </row>
    <row r="44" spans="8:17" ht="30.75" thickTop="1">
      <c r="H44" s="81" t="str">
        <v>149.jpg</v>
      </c>
      <c r="I44" s="81" t="str">
        <v>y</v>
      </c>
      <c r="L44" s="52"/>
      <c r="M44" s="53"/>
      <c r="N44" s="45" t="s">
        <v>1323</v>
      </c>
      <c r="O44" s="46" t="s">
        <v>1961</v>
      </c>
      <c r="P44" s="53"/>
      <c r="Q44" s="54"/>
    </row>
    <row r="45" spans="8:17" ht="18.75">
      <c r="H45" s="81" t="str">
        <v>150.jpg</v>
      </c>
      <c r="I45" s="81" t="str">
        <v>y</v>
      </c>
      <c r="L45" s="51"/>
      <c r="N45" s="43" t="s">
        <v>447</v>
      </c>
      <c r="O45" s="4">
        <v>47</v>
      </c>
      <c r="Q45" s="55"/>
    </row>
    <row r="46" spans="8:17">
      <c r="H46" s="81" t="str">
        <v>151.jpg</v>
      </c>
      <c r="I46" s="81" t="str">
        <v>y</v>
      </c>
      <c r="L46" s="51"/>
      <c r="Q46" s="55"/>
    </row>
    <row r="47" spans="8:17" ht="19.5" thickBot="1">
      <c r="H47" s="81" t="str">
        <v>152.jpg</v>
      </c>
      <c r="I47" s="81" t="str">
        <v>y</v>
      </c>
      <c r="L47" s="57"/>
      <c r="M47" s="58"/>
      <c r="N47" s="59" t="s">
        <v>1956</v>
      </c>
      <c r="O47" s="58"/>
      <c r="P47" s="58"/>
      <c r="Q47" s="55"/>
    </row>
    <row r="48" spans="8:17" ht="18.75">
      <c r="H48" s="81" t="str">
        <v>153.jpg</v>
      </c>
      <c r="I48" s="81" t="str">
        <v>y</v>
      </c>
      <c r="L48" s="68"/>
      <c r="M48" s="67" t="str" cm="1">
        <f t="array" ref="M48:N48">TRANSPOSE(_xlfn._xlws.FILTER(Servants!$D$5:$D$100,Servants!$E$5:$E$100=Table437[Class]))</f>
        <v>باهر لطفي قلته</v>
      </c>
      <c r="N48" s="62" t="str">
        <v>بيشوي سامي</v>
      </c>
      <c r="O48" s="62"/>
      <c r="P48" s="49" t="s">
        <v>2092</v>
      </c>
      <c r="Q48" s="100"/>
    </row>
    <row r="49" spans="8:17">
      <c r="H49" s="81" t="str">
        <v>154.jpg</v>
      </c>
      <c r="I49" s="81" t="str">
        <v>y</v>
      </c>
      <c r="L49" s="69" t="s">
        <v>1957</v>
      </c>
      <c r="M49" s="65">
        <f ca="1">IF(M48&lt;&gt;"",_xlfn.XLOOKUP(M48,Servants!$D$5:$D$100,Servants!$H$5:$H$100),"")</f>
        <v>0.53191489361702127</v>
      </c>
      <c r="N49" s="61">
        <f ca="1">IF(N48&lt;&gt;"",_xlfn.XLOOKUP(N48,Servants!$D$5:$D$100,Servants!$H$5:$H$100),"")</f>
        <v>0.63829787234042556</v>
      </c>
      <c r="O49" s="61" t="str">
        <f>IF(O48&lt;&gt;"",_xlfn.XLOOKUP(O48,Servants!$D$5:$D$100,Servants!$H$5:$H$100),"")</f>
        <v/>
      </c>
      <c r="P49" s="50">
        <f ca="1">SUM(M49:O49)</f>
        <v>1.1702127659574468</v>
      </c>
      <c r="Q49" s="100"/>
    </row>
    <row r="50" spans="8:17">
      <c r="H50" s="81" t="str">
        <v>155.jpg</v>
      </c>
      <c r="I50" s="81" t="str">
        <v>y</v>
      </c>
      <c r="L50" s="69" t="s">
        <v>1960</v>
      </c>
      <c r="M50" s="65">
        <f ca="1">IFERROR(IF(M48&lt;&gt;"",1-_xlfn.XLOOKUP(M48,Servants!$D$5:$D$100,Servants!$I$5:$I$100),""),"")</f>
        <v>0.56000000000000005</v>
      </c>
      <c r="N50" s="61">
        <f ca="1">IFERROR(IF(N48&lt;&gt;"",1-_xlfn.XLOOKUP(N48,Servants!$D$5:$D$100,Servants!$I$5:$I$100),""),"")</f>
        <v>0.8</v>
      </c>
      <c r="O50" s="61" t="str">
        <f>IFERROR(IF(O48&lt;&gt;"",1-_xlfn.XLOOKUP(O48,Servants!$D$5:$D$100,Servants!$I$5:$I$100),""),"")</f>
        <v/>
      </c>
      <c r="P50" s="76">
        <f ca="1">M50*M49+N50*N49+N(O50)*N(O49)</f>
        <v>0.8085106382978724</v>
      </c>
      <c r="Q50" s="100"/>
    </row>
    <row r="51" spans="8:17" ht="15.75" thickBot="1">
      <c r="H51" s="81" t="str">
        <v>156.jpg</v>
      </c>
      <c r="I51" s="81" t="str">
        <v>y</v>
      </c>
      <c r="L51" s="70" t="s">
        <v>1966</v>
      </c>
      <c r="M51" s="63">
        <f>IFERROR(IF(M48&lt;&gt;"",_xlfn.XLOOKUP(M48,Servants!$D$5:$D$100,Servants!$F$5:$F$100),""),"")</f>
        <v>45506</v>
      </c>
      <c r="N51" s="64">
        <f>IFERROR(IF(N48&lt;&gt;"",_xlfn.XLOOKUP(N48,Servants!$D$5:$D$100,Servants!$F$5:$F$100),""),"")</f>
        <v>45513</v>
      </c>
      <c r="O51" s="66" t="str">
        <f>IFERROR(IF(O48&lt;&gt;"",_xlfn.XLOOKUP(O48,Servants!$D$5:$D$100,Servants!$F$5:$F$100),""),"")</f>
        <v/>
      </c>
      <c r="P51" s="55"/>
      <c r="Q51" s="100"/>
    </row>
    <row r="52" spans="8:17">
      <c r="H52" s="81" t="str">
        <v>157.jpg</v>
      </c>
      <c r="I52" s="81" t="str">
        <v>y</v>
      </c>
      <c r="L52" s="114"/>
      <c r="O52" s="101"/>
      <c r="P52" s="101"/>
      <c r="Q52" s="55"/>
    </row>
    <row r="53" spans="8:17">
      <c r="H53" s="81" t="str">
        <v>158.jpg</v>
      </c>
      <c r="I53" s="81" t="str">
        <v>y</v>
      </c>
      <c r="L53" s="51"/>
      <c r="Q53" s="55"/>
    </row>
    <row r="54" spans="8:17" ht="18.75">
      <c r="H54" s="81" t="str">
        <v>159.jpg</v>
      </c>
      <c r="I54" s="81" t="str">
        <v>y</v>
      </c>
      <c r="L54" s="51"/>
      <c r="N54" s="31" t="s">
        <v>1958</v>
      </c>
      <c r="Q54" s="55"/>
    </row>
    <row r="55" spans="8:17" ht="37.15" customHeight="1">
      <c r="H55" s="81" t="str">
        <v>160.jpg</v>
      </c>
      <c r="I55" s="81" t="str">
        <v>y</v>
      </c>
      <c r="L55" s="51"/>
      <c r="N55" s="44" t="s">
        <v>1963</v>
      </c>
      <c r="O55" s="46" t="s">
        <v>1961</v>
      </c>
      <c r="Q55" s="55"/>
    </row>
    <row r="56" spans="8:17">
      <c r="H56" s="81" t="str">
        <v>161.jpg</v>
      </c>
      <c r="I56" s="81" t="str">
        <v>y</v>
      </c>
      <c r="L56" s="51"/>
      <c r="N56" s="47">
        <v>0.25</v>
      </c>
      <c r="O56" s="97">
        <v>47</v>
      </c>
      <c r="Q56" s="55"/>
    </row>
    <row r="57" spans="8:17">
      <c r="H57" s="81" t="str">
        <v>162.jpg</v>
      </c>
      <c r="I57" s="81" t="str">
        <v>y</v>
      </c>
      <c r="L57" s="51"/>
      <c r="P57" s="102"/>
      <c r="Q57" s="103"/>
    </row>
    <row r="58" spans="8:17" ht="31.5">
      <c r="H58" s="81" t="str">
        <v>163.jpg</v>
      </c>
      <c r="I58" s="81" t="str">
        <v>y</v>
      </c>
      <c r="L58" s="115"/>
      <c r="M58" s="74" t="s">
        <v>1964</v>
      </c>
      <c r="N58" s="75" t="s">
        <v>1962</v>
      </c>
      <c r="O58" s="104" t="s">
        <v>2093</v>
      </c>
      <c r="P58" s="109" t="s">
        <v>2095</v>
      </c>
      <c r="Q58" s="105" t="s">
        <v>2094</v>
      </c>
    </row>
    <row r="59" spans="8:17">
      <c r="H59" s="81" t="str">
        <v>164.jpg</v>
      </c>
      <c r="I59" s="81" t="str">
        <v>y</v>
      </c>
      <c r="L59" s="116" t="s">
        <v>1959</v>
      </c>
      <c r="M59" s="72" cm="1">
        <f t="array" aca="1" ref="M59" ca="1">COUNTA(_xlfn._xlws.FILTER(Class!$C$5:$C$505,(Class!$G$5:$G$505&gt;Table538[Attendance threshold])*(Class!$W$5:$W$505=Table437[Class])))</f>
        <v>1</v>
      </c>
      <c r="N59" s="48" cm="1">
        <f t="array" ref="N59">COUNTA(_xlfn._xlws.FILTER(Class!$C$5:$C$505,(Class!$W$5:$W$505=Table437[Class])))</f>
        <v>1</v>
      </c>
      <c r="O59" s="72" cm="1">
        <f t="array" aca="1" ref="O59" ca="1">MIN(_xlfn._xlws.FILTER('Friday classes'!$B$2:$I$100,'Friday classes'!$B$1:$I$1=_xlfn.XLOOKUP(Table437[Class],Classes!$B$1:$B$10,Classes!$A$1:$A$10)))</f>
        <v>0</v>
      </c>
      <c r="P59" s="112" cm="1">
        <f t="array" aca="1" ref="P59" ca="1">AVERAGE(_xlfn._xlws.FILTER('Friday classes'!$B$2:$I$100,'Friday classes'!$B$1:$I$1=_xlfn.XLOOKUP(Table437[Class],Classes!$B$1:$B$10,Classes!$A$1:$A$10)))</f>
        <v>5.9047619047619051</v>
      </c>
      <c r="Q59" s="108" cm="1">
        <f t="array" aca="1" ref="Q59" ca="1">MAX(_xlfn._xlws.FILTER('Friday classes'!$B$2:$I$100,'Friday classes'!$B$1:$I$1=_xlfn.XLOOKUP(Table437[Class],Classes!$B$1:$B$10,Classes!$A$1:$A$10)))</f>
        <v>14</v>
      </c>
    </row>
    <row r="60" spans="8:17" ht="15.75" thickBot="1">
      <c r="H60" s="81" t="str">
        <v>165.jpg</v>
      </c>
      <c r="I60" s="81" t="str">
        <v>y</v>
      </c>
      <c r="L60" s="113" t="s">
        <v>1965</v>
      </c>
      <c r="M60" s="73">
        <f ca="1">M59/N59</f>
        <v>1</v>
      </c>
      <c r="N60" s="71"/>
      <c r="O60" s="73">
        <f ca="1">O59/N59</f>
        <v>0</v>
      </c>
      <c r="P60" s="73">
        <f ca="1">P59/N59</f>
        <v>5.9047619047619051</v>
      </c>
      <c r="Q60" s="107">
        <f ca="1">Q59/N59</f>
        <v>14</v>
      </c>
    </row>
    <row r="61" spans="8:17" ht="15.75" thickTop="1">
      <c r="H61" s="81" t="str">
        <v>166.jpg</v>
      </c>
      <c r="I61" s="81" t="str">
        <v>y</v>
      </c>
    </row>
    <row r="62" spans="8:17">
      <c r="H62" s="81" t="str">
        <v>167.jpg</v>
      </c>
      <c r="I62" s="81" t="str">
        <v>y</v>
      </c>
    </row>
    <row r="63" spans="8:17" ht="15.75" thickBot="1">
      <c r="H63" s="81" t="str">
        <v>168.jpg</v>
      </c>
      <c r="I63" s="81" t="str">
        <v>y</v>
      </c>
    </row>
    <row r="64" spans="8:17" ht="30.75" thickTop="1">
      <c r="H64" s="81" t="str">
        <v>169.jpg</v>
      </c>
      <c r="I64" s="81" t="str">
        <v>y</v>
      </c>
      <c r="L64" s="52"/>
      <c r="M64" s="53"/>
      <c r="N64" s="45" t="s">
        <v>1323</v>
      </c>
      <c r="O64" s="46" t="s">
        <v>1961</v>
      </c>
      <c r="P64" s="53"/>
      <c r="Q64" s="54"/>
    </row>
    <row r="65" spans="8:17" ht="18.75">
      <c r="H65" s="81" t="str">
        <v>170.jpg</v>
      </c>
      <c r="I65" s="81" t="str">
        <v>y</v>
      </c>
      <c r="L65" s="51"/>
      <c r="N65" s="43" t="s">
        <v>607</v>
      </c>
      <c r="O65" s="4">
        <v>47</v>
      </c>
      <c r="Q65" s="55"/>
    </row>
    <row r="66" spans="8:17">
      <c r="H66" s="81" t="str">
        <v>171.jpg</v>
      </c>
      <c r="I66" s="81" t="str">
        <v>y</v>
      </c>
      <c r="L66" s="51"/>
      <c r="Q66" s="55"/>
    </row>
    <row r="67" spans="8:17" ht="19.5" thickBot="1">
      <c r="H67" s="81" t="str">
        <v>172.jpg</v>
      </c>
      <c r="I67" s="81" t="str">
        <v>y</v>
      </c>
      <c r="L67" s="57"/>
      <c r="M67" s="58"/>
      <c r="N67" s="59" t="s">
        <v>1956</v>
      </c>
      <c r="O67" s="58"/>
      <c r="P67" s="58"/>
      <c r="Q67" s="55"/>
    </row>
    <row r="68" spans="8:17" ht="18.75">
      <c r="H68" s="81" t="str">
        <v>173.jpg</v>
      </c>
      <c r="I68" s="81" t="str">
        <v>y</v>
      </c>
      <c r="L68" s="68"/>
      <c r="M68" s="67" t="str" cm="1">
        <f t="array" ref="M68:O68">TRANSPOSE(_xlfn._xlws.FILTER(Servants!$D$5:$D$100,Servants!$E$5:$E$100=Table439[Class]))</f>
        <v>بيتر ماهر عبد الملاك</v>
      </c>
      <c r="N68" s="62" t="str">
        <v>مارين ماجد عادل قدسي</v>
      </c>
      <c r="O68" s="62" t="str">
        <v>وجيه جورج</v>
      </c>
      <c r="P68" s="49" t="s">
        <v>2092</v>
      </c>
      <c r="Q68" s="100"/>
    </row>
    <row r="69" spans="8:17">
      <c r="H69" s="81" t="str">
        <v>174.jpg</v>
      </c>
      <c r="I69" s="81" t="str">
        <v>y</v>
      </c>
      <c r="L69" s="69" t="s">
        <v>1957</v>
      </c>
      <c r="M69" s="65">
        <f ca="1">IF(M68&lt;&gt;"",_xlfn.XLOOKUP(M68,Servants!$D$5:$D$100,Servants!$H$5:$H$100),"")</f>
        <v>0.1276595744680851</v>
      </c>
      <c r="N69" s="61">
        <f ca="1">IF(N68&lt;&gt;"",_xlfn.XLOOKUP(N68,Servants!$D$5:$D$100,Servants!$H$5:$H$100),"")</f>
        <v>0.25531914893617019</v>
      </c>
      <c r="O69" s="61">
        <f ca="1">IF(O68&lt;&gt;"",_xlfn.XLOOKUP(O68,Servants!$D$5:$D$100,Servants!$H$5:$H$100),"")</f>
        <v>0.23404255319148937</v>
      </c>
      <c r="P69" s="50">
        <f ca="1">SUM(M69:O69)</f>
        <v>0.61702127659574468</v>
      </c>
      <c r="Q69" s="100"/>
    </row>
    <row r="70" spans="8:17">
      <c r="H70" s="81" t="str">
        <v>175.jpg</v>
      </c>
      <c r="I70" s="81" t="str">
        <v>y</v>
      </c>
      <c r="L70" s="69" t="s">
        <v>1960</v>
      </c>
      <c r="M70" s="65">
        <f ca="1">IFERROR(IF(M68&lt;&gt;"",1-_xlfn.XLOOKUP(M68,Servants!$D$5:$D$100,Servants!$I$5:$I$100),""),"")</f>
        <v>0.66666666666666674</v>
      </c>
      <c r="N70" s="61">
        <f ca="1">IFERROR(IF(N68&lt;&gt;"",1-_xlfn.XLOOKUP(N68,Servants!$D$5:$D$100,Servants!$I$5:$I$100),""),"")</f>
        <v>0.91666666666666663</v>
      </c>
      <c r="O70" s="61">
        <f ca="1">IFERROR(IF(O68&lt;&gt;"",1-_xlfn.XLOOKUP(O68,Servants!$D$5:$D$100,Servants!$I$5:$I$100),""),"")</f>
        <v>0.36363636363636365</v>
      </c>
      <c r="P70" s="76">
        <f ca="1">M70*M69+N70*N69+N(O70)*N(O69)</f>
        <v>0.40425531914893614</v>
      </c>
      <c r="Q70" s="100"/>
    </row>
    <row r="71" spans="8:17" ht="15.75" thickBot="1">
      <c r="H71" s="81" t="str">
        <v>176.jpg</v>
      </c>
      <c r="I71" s="81" t="str">
        <v>y</v>
      </c>
      <c r="L71" s="70" t="s">
        <v>1966</v>
      </c>
      <c r="M71" s="63">
        <f>IFERROR(IF(M68&lt;&gt;"",_xlfn.XLOOKUP(M68,Servants!$D$5:$D$100,Servants!$F$5:$F$100),""),"")</f>
        <v>45464</v>
      </c>
      <c r="N71" s="64">
        <f>IFERROR(IF(N68&lt;&gt;"",_xlfn.XLOOKUP(N68,Servants!$D$5:$D$100,Servants!$F$5:$F$100),""),"")</f>
        <v>45464</v>
      </c>
      <c r="O71" s="66">
        <f>IFERROR(IF(O68&lt;&gt;"",_xlfn.XLOOKUP(O68,Servants!$D$5:$D$100,Servants!$F$5:$F$100),""),"")</f>
        <v>45394</v>
      </c>
      <c r="P71" s="55"/>
      <c r="Q71" s="100"/>
    </row>
    <row r="72" spans="8:17">
      <c r="H72" s="81" t="str">
        <v>177.jpg</v>
      </c>
      <c r="I72" s="81" t="str">
        <v>y</v>
      </c>
      <c r="L72" s="114"/>
      <c r="O72" s="101"/>
      <c r="P72" s="101"/>
      <c r="Q72" s="55"/>
    </row>
    <row r="73" spans="8:17">
      <c r="H73" s="81" t="str">
        <v>178.jpg</v>
      </c>
      <c r="I73" s="81" t="str">
        <v>y</v>
      </c>
      <c r="L73" s="51"/>
      <c r="Q73" s="55"/>
    </row>
    <row r="74" spans="8:17" ht="18.75">
      <c r="H74" s="81" t="str">
        <v>179.jpg</v>
      </c>
      <c r="I74" s="81" t="str">
        <v>y</v>
      </c>
      <c r="L74" s="51"/>
      <c r="N74" s="31" t="s">
        <v>1958</v>
      </c>
      <c r="Q74" s="55"/>
    </row>
    <row r="75" spans="8:17" ht="36.6" customHeight="1">
      <c r="H75" s="81" t="str">
        <v>180.jpg</v>
      </c>
      <c r="I75" s="81" t="str">
        <v>y</v>
      </c>
      <c r="L75" s="51"/>
      <c r="N75" s="44" t="s">
        <v>1963</v>
      </c>
      <c r="O75" s="46" t="s">
        <v>1961</v>
      </c>
      <c r="Q75" s="55"/>
    </row>
    <row r="76" spans="8:17">
      <c r="H76" s="81" t="str">
        <v>181.jpg</v>
      </c>
      <c r="I76" s="81" t="str">
        <v>y</v>
      </c>
      <c r="L76" s="51"/>
      <c r="N76" s="47">
        <v>0.25</v>
      </c>
      <c r="O76" s="97">
        <v>47</v>
      </c>
      <c r="Q76" s="55"/>
    </row>
    <row r="77" spans="8:17">
      <c r="H77" s="81" t="str">
        <v>182.jpg</v>
      </c>
      <c r="I77" s="81" t="str">
        <v>y</v>
      </c>
      <c r="L77" s="51"/>
      <c r="P77" s="102"/>
      <c r="Q77" s="103"/>
    </row>
    <row r="78" spans="8:17" ht="31.5">
      <c r="H78" s="81" t="str">
        <v>183.jpg</v>
      </c>
      <c r="I78" s="81" t="str">
        <v>y</v>
      </c>
      <c r="L78" s="115"/>
      <c r="M78" s="74" t="s">
        <v>1964</v>
      </c>
      <c r="N78" s="75" t="s">
        <v>1962</v>
      </c>
      <c r="O78" s="104" t="s">
        <v>2093</v>
      </c>
      <c r="P78" s="109" t="s">
        <v>2095</v>
      </c>
      <c r="Q78" s="105" t="s">
        <v>2094</v>
      </c>
    </row>
    <row r="79" spans="8:17">
      <c r="H79" s="81" t="str">
        <v>184.jpg</v>
      </c>
      <c r="I79" s="81" t="str">
        <v>y</v>
      </c>
      <c r="L79" s="116" t="s">
        <v>1959</v>
      </c>
      <c r="M79" s="72" cm="1">
        <f t="array" aca="1" ref="M79" ca="1">COUNTA(_xlfn._xlws.FILTER(Class!$C$5:$C$505,(Class!$G$5:$G$505&gt;Table540[Attendance threshold])*(Class!$W$5:$W$505=Table439[Class])))</f>
        <v>1</v>
      </c>
      <c r="N79" s="48" cm="1">
        <f t="array" ref="N79">COUNTA(_xlfn._xlws.FILTER(Class!$C$5:$C$505,(Class!$W$5:$W$505=Table439[Class])))</f>
        <v>1</v>
      </c>
      <c r="O79" s="72" cm="1">
        <f t="array" aca="1" ref="O79" ca="1">MIN(_xlfn._xlws.FILTER('Friday classes'!$B$2:$I$100,'Friday classes'!$B$1:$I$1=_xlfn.XLOOKUP(Table439[Class],Classes!$B$1:$B$10,Classes!$A$1:$A$10)))</f>
        <v>1</v>
      </c>
      <c r="P79" s="112" cm="1">
        <f t="array" aca="1" ref="P79" ca="1">AVERAGE(_xlfn._xlws.FILTER('Friday classes'!$B$2:$I$100,'Friday classes'!$B$1:$I$1=_xlfn.XLOOKUP(Table439[Class],Classes!$B$1:$B$10,Classes!$A$1:$A$10)))</f>
        <v>5.0476190476190474</v>
      </c>
      <c r="Q79" s="108" cm="1">
        <f t="array" aca="1" ref="Q79" ca="1">MAX(_xlfn._xlws.FILTER('Friday classes'!$B$2:$I$100,'Friday classes'!$B$1:$I$1=_xlfn.XLOOKUP(Table439[Class],Classes!$B$1:$B$10,Classes!$A$1:$A$10)))</f>
        <v>11</v>
      </c>
    </row>
    <row r="80" spans="8:17" ht="15.75" thickBot="1">
      <c r="H80" s="81" t="str">
        <v>185.jpg</v>
      </c>
      <c r="I80" s="81" t="str">
        <v>y</v>
      </c>
      <c r="L80" s="113" t="s">
        <v>1965</v>
      </c>
      <c r="M80" s="73">
        <f ca="1">M79/N79</f>
        <v>1</v>
      </c>
      <c r="N80" s="71"/>
      <c r="O80" s="73">
        <f ca="1">O79/N79</f>
        <v>1</v>
      </c>
      <c r="P80" s="73">
        <f ca="1">P79/N79</f>
        <v>5.0476190476190474</v>
      </c>
      <c r="Q80" s="107">
        <f ca="1">Q79/N79</f>
        <v>11</v>
      </c>
    </row>
    <row r="81" spans="8:17" ht="15.75" thickTop="1">
      <c r="H81" s="81" t="str">
        <v>186.jpg</v>
      </c>
      <c r="I81" s="81" t="str">
        <v>y</v>
      </c>
    </row>
    <row r="82" spans="8:17">
      <c r="H82" s="81" t="str">
        <v>187.jpg</v>
      </c>
      <c r="I82" s="81" t="str">
        <v>y</v>
      </c>
    </row>
    <row r="83" spans="8:17" ht="15.75" thickBot="1">
      <c r="H83" s="81" t="str">
        <v>188.jpg</v>
      </c>
      <c r="I83" s="81" t="str">
        <v>y</v>
      </c>
    </row>
    <row r="84" spans="8:17" ht="30.75" thickTop="1">
      <c r="H84" s="81" t="str">
        <v>189.jpg</v>
      </c>
      <c r="I84" s="81" t="str">
        <v>y</v>
      </c>
      <c r="L84" s="52"/>
      <c r="M84" s="53"/>
      <c r="N84" s="45" t="s">
        <v>1323</v>
      </c>
      <c r="O84" s="46" t="s">
        <v>1961</v>
      </c>
      <c r="P84" s="53"/>
      <c r="Q84" s="54"/>
    </row>
    <row r="85" spans="8:17" ht="18.75">
      <c r="H85" s="81" t="str">
        <v>190.jpg</v>
      </c>
      <c r="I85" s="81" t="str">
        <v>y</v>
      </c>
      <c r="L85" s="51"/>
      <c r="N85" s="43" t="s">
        <v>762</v>
      </c>
      <c r="O85" s="4">
        <v>47</v>
      </c>
      <c r="Q85" s="55"/>
    </row>
    <row r="86" spans="8:17">
      <c r="H86" s="81" t="str">
        <v>191.jpg</v>
      </c>
      <c r="I86" s="81" t="str">
        <v>y</v>
      </c>
      <c r="L86" s="51"/>
      <c r="Q86" s="55"/>
    </row>
    <row r="87" spans="8:17" ht="19.5" thickBot="1">
      <c r="H87" s="81" t="str">
        <v>192.jpg</v>
      </c>
      <c r="I87" s="81" t="str">
        <v>y</v>
      </c>
      <c r="L87" s="57"/>
      <c r="M87" s="58"/>
      <c r="N87" s="59" t="s">
        <v>1956</v>
      </c>
      <c r="O87" s="58"/>
      <c r="P87" s="58"/>
      <c r="Q87" s="55"/>
    </row>
    <row r="88" spans="8:17" ht="18.75">
      <c r="H88" s="81" t="str">
        <v>193.jpg</v>
      </c>
      <c r="I88" s="81" t="str">
        <v>y</v>
      </c>
      <c r="L88" s="68"/>
      <c r="M88" s="67" t="str" cm="1">
        <f t="array" ref="M88:O88">TRANSPOSE(_xlfn._xlws.FILTER(Servants!$D$5:$D$100,Servants!$E$5:$E$100=Table441[Class]))</f>
        <v>رامي ماهر شاكر</v>
      </c>
      <c r="N88" s="62" t="str">
        <v>رامي منير ميخائيل</v>
      </c>
      <c r="O88" s="62" t="str">
        <v>مينا اسعد نصيف</v>
      </c>
      <c r="P88" s="49" t="s">
        <v>2092</v>
      </c>
      <c r="Q88" s="100"/>
    </row>
    <row r="89" spans="8:17">
      <c r="H89" s="81" t="str">
        <v>194.jpg</v>
      </c>
      <c r="I89" s="81" t="str">
        <v>y</v>
      </c>
      <c r="L89" s="69" t="s">
        <v>1957</v>
      </c>
      <c r="M89" s="65">
        <f ca="1">IF(M88&lt;&gt;"",_xlfn.XLOOKUP(M88,Servants!$D$5:$D$100,Servants!$H$5:$H$100),"")</f>
        <v>0.21276595744680851</v>
      </c>
      <c r="N89" s="61">
        <f ca="1">IF(N88&lt;&gt;"",_xlfn.XLOOKUP(N88,Servants!$D$5:$D$100,Servants!$H$5:$H$100),"")</f>
        <v>0.46808510638297873</v>
      </c>
      <c r="O89" s="61">
        <f ca="1">IF(O88&lt;&gt;"",_xlfn.XLOOKUP(O88,Servants!$D$5:$D$100,Servants!$H$5:$H$100),"")</f>
        <v>0.19148936170212766</v>
      </c>
      <c r="P89" s="50">
        <f ca="1">SUM(M89:O89)</f>
        <v>0.87234042553191493</v>
      </c>
      <c r="Q89" s="100"/>
    </row>
    <row r="90" spans="8:17">
      <c r="H90" s="81" t="str">
        <v>195.jpg</v>
      </c>
      <c r="I90" s="81" t="str">
        <v>y</v>
      </c>
      <c r="L90" s="69" t="s">
        <v>1960</v>
      </c>
      <c r="M90" s="65">
        <f ca="1">IFERROR(IF(M88&lt;&gt;"",1-_xlfn.XLOOKUP(M88,Servants!$D$5:$D$100,Servants!$I$5:$I$100),""),"")</f>
        <v>0.7</v>
      </c>
      <c r="N90" s="61">
        <f ca="1">IFERROR(IF(N88&lt;&gt;"",1-_xlfn.XLOOKUP(N88,Servants!$D$5:$D$100,Servants!$I$5:$I$100),""),"")</f>
        <v>0.68181818181818188</v>
      </c>
      <c r="O90" s="61">
        <f ca="1">IFERROR(IF(O88&lt;&gt;"",1-_xlfn.XLOOKUP(O88,Servants!$D$5:$D$100,Servants!$I$5:$I$100),""),"")</f>
        <v>0.55555555555555558</v>
      </c>
      <c r="P90" s="76">
        <f ca="1">M90*M89+N90*N89+N(O90)*N(O89)</f>
        <v>0.57446808510638303</v>
      </c>
      <c r="Q90" s="100"/>
    </row>
    <row r="91" spans="8:17" ht="15.75" thickBot="1">
      <c r="H91" s="81" t="str">
        <v>196.jpg</v>
      </c>
      <c r="I91" s="81" t="str">
        <v>y</v>
      </c>
      <c r="L91" s="70" t="s">
        <v>1966</v>
      </c>
      <c r="M91" s="63">
        <f>IFERROR(IF(M88&lt;&gt;"",_xlfn.XLOOKUP(M88,Servants!$D$5:$D$100,Servants!$F$5:$F$100),""),"")</f>
        <v>45485</v>
      </c>
      <c r="N91" s="64">
        <f>IFERROR(IF(N88&lt;&gt;"",_xlfn.XLOOKUP(N88,Servants!$D$5:$D$100,Servants!$F$5:$F$100),""),"")</f>
        <v>45520</v>
      </c>
      <c r="O91" s="66">
        <f>IFERROR(IF(O88&lt;&gt;"",_xlfn.XLOOKUP(O88,Servants!$D$5:$D$100,Servants!$F$5:$F$100),""),"")</f>
        <v>45331</v>
      </c>
      <c r="P91" s="55"/>
      <c r="Q91" s="100"/>
    </row>
    <row r="92" spans="8:17">
      <c r="H92" s="81" t="str">
        <v>197.jpg</v>
      </c>
      <c r="I92" s="81" t="str">
        <v>y</v>
      </c>
      <c r="L92" s="114"/>
      <c r="O92" s="101"/>
      <c r="P92" s="101"/>
      <c r="Q92" s="55"/>
    </row>
    <row r="93" spans="8:17">
      <c r="H93" s="81" t="str">
        <v>198.jpg</v>
      </c>
      <c r="I93" s="81" t="str">
        <v>y</v>
      </c>
      <c r="L93" s="51"/>
      <c r="Q93" s="55"/>
    </row>
    <row r="94" spans="8:17" ht="18.75">
      <c r="H94" s="81" t="str">
        <v>199.jpg</v>
      </c>
      <c r="I94" s="81" t="str">
        <v>y</v>
      </c>
      <c r="L94" s="51"/>
      <c r="N94" s="31" t="s">
        <v>1958</v>
      </c>
      <c r="Q94" s="55"/>
    </row>
    <row r="95" spans="8:17" ht="30">
      <c r="H95" s="81" t="str">
        <v>207.jpg</v>
      </c>
      <c r="I95" s="81" t="str">
        <v>y</v>
      </c>
      <c r="L95" s="51"/>
      <c r="N95" s="44" t="s">
        <v>1963</v>
      </c>
      <c r="O95" s="46" t="s">
        <v>1961</v>
      </c>
      <c r="Q95" s="55"/>
    </row>
    <row r="96" spans="8:17">
      <c r="H96" s="81" t="str">
        <v>208.jpg</v>
      </c>
      <c r="I96" s="81" t="str">
        <v>y</v>
      </c>
      <c r="L96" s="51"/>
      <c r="N96" s="47">
        <v>0.25</v>
      </c>
      <c r="O96" s="97">
        <v>47</v>
      </c>
      <c r="Q96" s="55"/>
    </row>
    <row r="97" spans="8:17">
      <c r="H97" s="81" t="str">
        <v>209.jpg</v>
      </c>
      <c r="I97" s="81" t="str">
        <v>y</v>
      </c>
      <c r="L97" s="51"/>
      <c r="P97" s="102"/>
      <c r="Q97" s="103"/>
    </row>
    <row r="98" spans="8:17" ht="31.5">
      <c r="H98" s="81" t="str">
        <v>210.jpg</v>
      </c>
      <c r="I98" s="81" t="str">
        <v>y</v>
      </c>
      <c r="L98" s="115"/>
      <c r="M98" s="74" t="s">
        <v>1964</v>
      </c>
      <c r="N98" s="75" t="s">
        <v>1962</v>
      </c>
      <c r="O98" s="104" t="s">
        <v>2093</v>
      </c>
      <c r="P98" s="109" t="s">
        <v>2095</v>
      </c>
      <c r="Q98" s="105" t="s">
        <v>2094</v>
      </c>
    </row>
    <row r="99" spans="8:17">
      <c r="H99" s="81" t="str">
        <v>211.jpg</v>
      </c>
      <c r="I99" s="81" t="str">
        <v>y</v>
      </c>
      <c r="L99" s="116" t="s">
        <v>1959</v>
      </c>
      <c r="M99" s="72" cm="1">
        <f t="array" aca="1" ref="M99" ca="1">COUNTA(_xlfn._xlws.FILTER(Class!$C$5:$C$505,(Class!$G$5:$G$505&gt;Table542[Attendance threshold])*(Class!$W$5:$W$505=Table441[Class])))</f>
        <v>1</v>
      </c>
      <c r="N99" s="48" cm="1">
        <f t="array" ref="N99">COUNTA(_xlfn._xlws.FILTER(Class!$C$5:$C$505,(Class!$W$5:$W$505=Table441[Class])))</f>
        <v>1</v>
      </c>
      <c r="O99" s="72" cm="1">
        <f t="array" aca="1" ref="O99" ca="1">MIN(_xlfn._xlws.FILTER('Friday classes'!$B$2:$I$100,'Friday classes'!$B$1:$I$1=_xlfn.XLOOKUP(Table441[Class],Classes!$B$1:$B$10,Classes!$A$1:$A$10)))</f>
        <v>0</v>
      </c>
      <c r="P99" s="112" cm="1">
        <f t="array" aca="1" ref="P99" ca="1">AVERAGE(_xlfn._xlws.FILTER('Friday classes'!$B$2:$I$100,'Friday classes'!$B$1:$I$1=_xlfn.XLOOKUP(Table441[Class],Classes!$B$1:$B$10,Classes!$A$1:$A$10)))</f>
        <v>1.2142857142857142</v>
      </c>
      <c r="Q99" s="108" cm="1">
        <f t="array" aca="1" ref="Q99" ca="1">MAX(_xlfn._xlws.FILTER('Friday classes'!$B$2:$I$100,'Friday classes'!$B$1:$I$1=_xlfn.XLOOKUP(Table441[Class],Classes!$B$1:$B$10,Classes!$A$1:$A$10)))</f>
        <v>4</v>
      </c>
    </row>
    <row r="100" spans="8:17" ht="15.75" thickBot="1">
      <c r="H100" s="81" t="str">
        <v>212.jpg</v>
      </c>
      <c r="I100" s="81" t="str">
        <v>y</v>
      </c>
      <c r="L100" s="113" t="s">
        <v>1965</v>
      </c>
      <c r="M100" s="73">
        <f ca="1">M99/N99</f>
        <v>1</v>
      </c>
      <c r="N100" s="71"/>
      <c r="O100" s="73">
        <f ca="1">O99/N99</f>
        <v>0</v>
      </c>
      <c r="P100" s="73">
        <f ca="1">P99/N99</f>
        <v>1.2142857142857142</v>
      </c>
      <c r="Q100" s="107">
        <f ca="1">Q99/N99</f>
        <v>4</v>
      </c>
    </row>
    <row r="101" spans="8:17" ht="15.75" thickTop="1">
      <c r="H101" s="81" t="str">
        <v>213.jpg</v>
      </c>
      <c r="I101" s="81" t="str">
        <v>y</v>
      </c>
      <c r="M101" s="53"/>
    </row>
    <row r="102" spans="8:17">
      <c r="H102" s="81" t="str">
        <v>214.jpg</v>
      </c>
      <c r="I102" s="81" t="str">
        <v>y</v>
      </c>
    </row>
    <row r="103" spans="8:17" ht="15.75" thickBot="1">
      <c r="H103" s="81" t="str">
        <v>215.jpg</v>
      </c>
      <c r="I103" s="81" t="str">
        <v>y</v>
      </c>
    </row>
    <row r="104" spans="8:17" ht="30.75" thickTop="1">
      <c r="H104" s="81" t="str">
        <v>216.jpg</v>
      </c>
      <c r="I104" s="81" t="str">
        <v>y</v>
      </c>
      <c r="L104" s="52"/>
      <c r="M104" s="53"/>
      <c r="N104" s="45" t="s">
        <v>1323</v>
      </c>
      <c r="O104" s="46" t="s">
        <v>1961</v>
      </c>
      <c r="P104" s="53"/>
      <c r="Q104" s="54"/>
    </row>
    <row r="105" spans="8:17" ht="18.75">
      <c r="H105" s="81" t="str">
        <v>217.jpg</v>
      </c>
      <c r="I105" s="81" t="str">
        <v>y</v>
      </c>
      <c r="L105" s="51"/>
      <c r="N105" s="43" t="s">
        <v>822</v>
      </c>
      <c r="O105" s="4">
        <v>47</v>
      </c>
      <c r="Q105" s="55"/>
    </row>
    <row r="106" spans="8:17">
      <c r="H106" s="81" t="str">
        <v>218.jpg</v>
      </c>
      <c r="I106" s="81" t="str">
        <v>y</v>
      </c>
      <c r="L106" s="51"/>
      <c r="Q106" s="55"/>
    </row>
    <row r="107" spans="8:17" ht="19.5" thickBot="1">
      <c r="H107" s="81" t="str">
        <v>219.jpg</v>
      </c>
      <c r="I107" s="81" t="str">
        <v>y</v>
      </c>
      <c r="L107" s="57"/>
      <c r="M107" s="58"/>
      <c r="N107" s="59" t="s">
        <v>1956</v>
      </c>
      <c r="O107" s="58"/>
      <c r="P107" s="58"/>
      <c r="Q107" s="55"/>
    </row>
    <row r="108" spans="8:17" ht="18.75">
      <c r="H108" s="81" t="str">
        <v>220.jpg</v>
      </c>
      <c r="I108" s="81" t="str">
        <v>y</v>
      </c>
      <c r="L108" s="68"/>
      <c r="M108" s="67" t="str" cm="1">
        <f t="array" ref="M108:N108">TRANSPOSE(_xlfn._xlws.FILTER(Servants!$D$5:$D$100,Servants!$E$5:$E$100=Table443[Class]))</f>
        <v>اشرف يوسف حنا</v>
      </c>
      <c r="N108" s="62" t="str">
        <v>مينا ناجح عزمي</v>
      </c>
      <c r="O108" s="62"/>
      <c r="P108" s="49" t="s">
        <v>2092</v>
      </c>
      <c r="Q108" s="100"/>
    </row>
    <row r="109" spans="8:17">
      <c r="H109" s="81" t="str">
        <v>221.jpg</v>
      </c>
      <c r="I109" s="81" t="str">
        <v>y</v>
      </c>
      <c r="L109" s="69" t="s">
        <v>1957</v>
      </c>
      <c r="M109" s="65">
        <f ca="1">IF(M108&lt;&gt;"",_xlfn.XLOOKUP(M108,Servants!$D$5:$D$100,Servants!$H$5:$H$100),"")</f>
        <v>0.21276595744680851</v>
      </c>
      <c r="N109" s="61">
        <f ca="1">IF(N108&lt;&gt;"",_xlfn.XLOOKUP(N108,Servants!$D$5:$D$100,Servants!$H$5:$H$100),"")</f>
        <v>0.27659574468085107</v>
      </c>
      <c r="O109" s="61" t="str">
        <f>IF(O108&lt;&gt;"",_xlfn.XLOOKUP(O108,Servants!$D$5:$D$100,Servants!$H$5:$H$100),"")</f>
        <v/>
      </c>
      <c r="P109" s="50">
        <f ca="1">SUM(M109:O109)</f>
        <v>0.48936170212765961</v>
      </c>
      <c r="Q109" s="100"/>
    </row>
    <row r="110" spans="8:17">
      <c r="H110" s="81" t="str">
        <v>222.jpg</v>
      </c>
      <c r="I110" s="81" t="str">
        <v>y</v>
      </c>
      <c r="L110" s="69" t="s">
        <v>1960</v>
      </c>
      <c r="M110" s="65">
        <f ca="1">IFERROR(IF(M108&lt;&gt;"",1-_xlfn.XLOOKUP(M108,Servants!$D$5:$D$100,Servants!$I$5:$I$100),""),"")</f>
        <v>0.8</v>
      </c>
      <c r="N110" s="61">
        <f ca="1">IFERROR(IF(N108&lt;&gt;"",1-_xlfn.XLOOKUP(N108,Servants!$D$5:$D$100,Servants!$I$5:$I$100),""),"")</f>
        <v>0.46153846153846156</v>
      </c>
      <c r="O110" s="61" t="str">
        <f>IFERROR(IF(O108&lt;&gt;"",1-_xlfn.XLOOKUP(O108,Servants!$D$5:$D$100,Servants!$I$5:$I$100),""),"")</f>
        <v/>
      </c>
      <c r="P110" s="76">
        <f ca="1">M110*M109+N110*N109+N(O110)*N(O109)</f>
        <v>0.29787234042553196</v>
      </c>
      <c r="Q110" s="100"/>
    </row>
    <row r="111" spans="8:17" ht="15.75" thickBot="1">
      <c r="H111" s="81" t="str">
        <v>223.jpg</v>
      </c>
      <c r="I111" s="81" t="str">
        <v>y</v>
      </c>
      <c r="L111" s="70" t="s">
        <v>1966</v>
      </c>
      <c r="M111" s="63">
        <f>IFERROR(IF(M108&lt;&gt;"",_xlfn.XLOOKUP(M108,Servants!$D$5:$D$100,Servants!$F$5:$F$100),""),"")</f>
        <v>45492</v>
      </c>
      <c r="N111" s="64">
        <f>IFERROR(IF(N108&lt;&gt;"",_xlfn.XLOOKUP(N108,Servants!$D$5:$D$100,Servants!$F$5:$F$100),""),"")</f>
        <v>45513</v>
      </c>
      <c r="O111" s="66" t="str">
        <f>IFERROR(IF(O108&lt;&gt;"",_xlfn.XLOOKUP(O108,Servants!$D$5:$D$100,Servants!$F$5:$F$100),""),"")</f>
        <v/>
      </c>
      <c r="P111" s="55"/>
      <c r="Q111" s="100"/>
    </row>
    <row r="112" spans="8:17">
      <c r="H112" s="81" t="str">
        <v>224.jpg</v>
      </c>
      <c r="I112" s="81" t="str">
        <v>y</v>
      </c>
      <c r="L112" s="114"/>
      <c r="O112" s="101"/>
      <c r="P112" s="101"/>
      <c r="Q112" s="55"/>
    </row>
    <row r="113" spans="8:17">
      <c r="H113" s="81" t="str">
        <v>225.jpg</v>
      </c>
      <c r="I113" s="81" t="str">
        <v>y</v>
      </c>
      <c r="L113" s="51"/>
      <c r="Q113" s="55"/>
    </row>
    <row r="114" spans="8:17" ht="18.75">
      <c r="H114" s="81" t="str">
        <v>226.jpg</v>
      </c>
      <c r="I114" s="81" t="str">
        <v>y</v>
      </c>
      <c r="L114" s="51"/>
      <c r="N114" s="31" t="s">
        <v>1958</v>
      </c>
      <c r="Q114" s="55"/>
    </row>
    <row r="115" spans="8:17" ht="30">
      <c r="H115" s="81" t="str">
        <v>227.jpg</v>
      </c>
      <c r="I115" s="81" t="str">
        <v>y</v>
      </c>
      <c r="L115" s="51"/>
      <c r="N115" s="44" t="s">
        <v>1963</v>
      </c>
      <c r="O115" s="46" t="s">
        <v>1961</v>
      </c>
      <c r="Q115" s="55"/>
    </row>
    <row r="116" spans="8:17">
      <c r="H116" s="81" t="str">
        <v>228.jpg</v>
      </c>
      <c r="I116" s="81" t="str">
        <v>y</v>
      </c>
      <c r="L116" s="51"/>
      <c r="N116" s="47">
        <v>0.25</v>
      </c>
      <c r="O116" s="97">
        <v>47</v>
      </c>
      <c r="Q116" s="55"/>
    </row>
    <row r="117" spans="8:17">
      <c r="H117" s="81" t="str">
        <v>229.jpg</v>
      </c>
      <c r="I117" s="81" t="str">
        <v>y</v>
      </c>
      <c r="L117" s="51"/>
      <c r="P117" s="102"/>
      <c r="Q117" s="103"/>
    </row>
    <row r="118" spans="8:17" ht="31.5">
      <c r="H118" s="81" t="str">
        <v>230.jpg</v>
      </c>
      <c r="I118" s="81" t="str">
        <v>y</v>
      </c>
      <c r="L118" s="115"/>
      <c r="M118" s="74" t="s">
        <v>1964</v>
      </c>
      <c r="N118" s="75" t="s">
        <v>1962</v>
      </c>
      <c r="O118" s="104" t="s">
        <v>2093</v>
      </c>
      <c r="P118" s="109" t="s">
        <v>2095</v>
      </c>
      <c r="Q118" s="105" t="s">
        <v>2094</v>
      </c>
    </row>
    <row r="119" spans="8:17">
      <c r="H119" s="81" t="str">
        <v>231.jpg</v>
      </c>
      <c r="I119" s="81" t="str">
        <v>y</v>
      </c>
      <c r="L119" s="116" t="s">
        <v>1959</v>
      </c>
      <c r="M119" s="72" cm="1">
        <f t="array" aca="1" ref="M119" ca="1">COUNTA(_xlfn._xlws.FILTER(Class!$C$5:$C$505,(Class!$G$5:$G$505&gt;Table544[Attendance threshold])*(Class!$W$5:$W$505=Table443[Class])))</f>
        <v>1</v>
      </c>
      <c r="N119" s="48" cm="1">
        <f t="array" ref="N119">COUNTA(_xlfn._xlws.FILTER(Class!$C$5:$C$505,(Class!$W$5:$W$505=Table443[Class])))</f>
        <v>1</v>
      </c>
      <c r="O119" s="72" cm="1">
        <f t="array" aca="1" ref="O119" ca="1">MIN(_xlfn._xlws.FILTER('Friday classes'!$B$2:$I$100,'Friday classes'!$B$1:$I$1=_xlfn.XLOOKUP(Table443[Class],Classes!$B$1:$B$10,Classes!$A$1:$A$10)))</f>
        <v>0</v>
      </c>
      <c r="P119" s="112" cm="1">
        <f t="array" aca="1" ref="P119" ca="1">AVERAGE(_xlfn._xlws.FILTER('Friday classes'!$B$2:$I$100,'Friday classes'!$B$1:$I$1=_xlfn.XLOOKUP(Table443[Class],Classes!$B$1:$B$10,Classes!$A$1:$A$10)))</f>
        <v>2.4285714285714284</v>
      </c>
      <c r="Q119" s="108" cm="1">
        <f t="array" aca="1" ref="Q119" ca="1">MAX(_xlfn._xlws.FILTER('Friday classes'!$B$2:$I$100,'Friday classes'!$B$1:$I$1=_xlfn.XLOOKUP(Table443[Class],Classes!$B$1:$B$10,Classes!$A$1:$A$10)))</f>
        <v>7</v>
      </c>
    </row>
    <row r="120" spans="8:17" ht="15.75" thickBot="1">
      <c r="H120" s="81" t="str">
        <v>232.jpg</v>
      </c>
      <c r="I120" s="81" t="str">
        <v>y</v>
      </c>
      <c r="L120" s="113" t="s">
        <v>1965</v>
      </c>
      <c r="M120" s="73">
        <f ca="1">M119/N119</f>
        <v>1</v>
      </c>
      <c r="N120" s="71"/>
      <c r="O120" s="73">
        <f ca="1">O119/N119</f>
        <v>0</v>
      </c>
      <c r="P120" s="73">
        <f ca="1">P119/N119</f>
        <v>2.4285714285714284</v>
      </c>
      <c r="Q120" s="107">
        <f ca="1">Q119/N119</f>
        <v>7</v>
      </c>
    </row>
    <row r="121" spans="8:17" ht="15.75" thickTop="1">
      <c r="H121" s="81" t="str">
        <v>233.jpg</v>
      </c>
      <c r="I121" s="81" t="str">
        <v>y</v>
      </c>
      <c r="M121" s="53"/>
    </row>
    <row r="122" spans="8:17">
      <c r="H122" s="81" t="str">
        <v>234.jpg</v>
      </c>
      <c r="I122" s="81" t="str">
        <v>y</v>
      </c>
    </row>
    <row r="123" spans="8:17" ht="15.75" thickBot="1">
      <c r="H123" s="81" t="str">
        <v>235.jpg</v>
      </c>
      <c r="I123" s="81" t="str">
        <v>y</v>
      </c>
    </row>
    <row r="124" spans="8:17" ht="30.75" thickTop="1">
      <c r="H124" s="81" t="str">
        <v>236.jpg</v>
      </c>
      <c r="I124" s="81" t="str">
        <v>y</v>
      </c>
      <c r="L124" s="52"/>
      <c r="M124" s="53"/>
      <c r="N124" s="45" t="s">
        <v>1323</v>
      </c>
      <c r="O124" s="46" t="s">
        <v>1961</v>
      </c>
      <c r="P124" s="53"/>
      <c r="Q124" s="54"/>
    </row>
    <row r="125" spans="8:17" ht="18.75">
      <c r="H125" s="81" t="str">
        <v>237.jpg</v>
      </c>
      <c r="I125" s="81" t="str">
        <v>y</v>
      </c>
      <c r="L125" s="51"/>
      <c r="N125" s="43" t="s">
        <v>873</v>
      </c>
      <c r="O125" s="4">
        <v>47</v>
      </c>
      <c r="Q125" s="55"/>
    </row>
    <row r="126" spans="8:17">
      <c r="H126" s="81" t="str">
        <v>238.jpg</v>
      </c>
      <c r="I126" s="81" t="str">
        <v>y</v>
      </c>
      <c r="L126" s="51"/>
      <c r="Q126" s="55"/>
    </row>
    <row r="127" spans="8:17" ht="19.5" thickBot="1">
      <c r="H127" s="81" t="str">
        <v>239.jpg</v>
      </c>
      <c r="I127" s="81" t="str">
        <v>y</v>
      </c>
      <c r="L127" s="57"/>
      <c r="M127" s="58"/>
      <c r="N127" s="59" t="s">
        <v>1956</v>
      </c>
      <c r="O127" s="58"/>
      <c r="P127" s="58"/>
      <c r="Q127" s="55"/>
    </row>
    <row r="128" spans="8:17" ht="18.75">
      <c r="H128" s="81" t="str">
        <v>240.jpg</v>
      </c>
      <c r="I128" s="81" t="str">
        <v>y</v>
      </c>
      <c r="L128" s="68"/>
      <c r="M128" s="67" t="str" cm="1">
        <f t="array" ref="M128:N128">TRANSPOSE(_xlfn._xlws.FILTER(Servants!$D$5:$D$100,Servants!$E$5:$E$100=Table445[Class]))</f>
        <v>اسامه رضا باسيلي</v>
      </c>
      <c r="N128" s="62" t="str">
        <v>ابانوب مدحت</v>
      </c>
      <c r="O128" s="62"/>
      <c r="P128" s="49" t="s">
        <v>2092</v>
      </c>
      <c r="Q128" s="100"/>
    </row>
    <row r="129" spans="8:17">
      <c r="H129" s="81" t="str">
        <v>241.jpg</v>
      </c>
      <c r="I129" s="81" t="str">
        <v>y</v>
      </c>
      <c r="L129" s="69" t="s">
        <v>1957</v>
      </c>
      <c r="M129" s="65">
        <f ca="1">IF(M128&lt;&gt;"",_xlfn.XLOOKUP(M128,Servants!$D$5:$D$100,Servants!$H$5:$H$100),"")</f>
        <v>0.61702127659574468</v>
      </c>
      <c r="N129" s="61">
        <f ca="1">IF(N128&lt;&gt;"",_xlfn.XLOOKUP(N128,Servants!$D$5:$D$100,Servants!$H$5:$H$100),"")</f>
        <v>0.31914893617021278</v>
      </c>
      <c r="O129" s="61" t="str">
        <f>IF(O128&lt;&gt;"",_xlfn.XLOOKUP(O128,Servants!$D$5:$D$100,Servants!$H$5:$H$100),"")</f>
        <v/>
      </c>
      <c r="P129" s="50">
        <f ca="1">SUM(M129:O129)</f>
        <v>0.93617021276595747</v>
      </c>
      <c r="Q129" s="100"/>
    </row>
    <row r="130" spans="8:17">
      <c r="H130" s="81" t="str">
        <v>242.jpg</v>
      </c>
      <c r="I130" s="81" t="str">
        <v>y</v>
      </c>
      <c r="L130" s="69" t="s">
        <v>1960</v>
      </c>
      <c r="M130" s="65">
        <f ca="1">IFERROR(IF(M128&lt;&gt;"",1-_xlfn.XLOOKUP(M128,Servants!$D$5:$D$100,Servants!$I$5:$I$100),""),"")</f>
        <v>0.51724137931034475</v>
      </c>
      <c r="N130" s="61">
        <f ca="1">IFERROR(IF(N128&lt;&gt;"",1-_xlfn.XLOOKUP(N128,Servants!$D$5:$D$100,Servants!$I$5:$I$100),""),"")</f>
        <v>0.8</v>
      </c>
      <c r="O130" s="61" t="str">
        <f>IFERROR(IF(O128&lt;&gt;"",1-_xlfn.XLOOKUP(O128,Servants!$D$5:$D$100,Servants!$I$5:$I$100),""),"")</f>
        <v/>
      </c>
      <c r="P130" s="76">
        <f ca="1">M130*M129+N130*N129+N(O130)*N(O129)</f>
        <v>0.57446808510638303</v>
      </c>
      <c r="Q130" s="100"/>
    </row>
    <row r="131" spans="8:17" ht="15.75" thickBot="1">
      <c r="H131" s="81" t="str">
        <v>243.jpg</v>
      </c>
      <c r="I131" s="81" t="str">
        <v>y</v>
      </c>
      <c r="L131" s="70" t="s">
        <v>1966</v>
      </c>
      <c r="M131" s="63">
        <f>IFERROR(IF(M128&lt;&gt;"",_xlfn.XLOOKUP(M128,Servants!$D$5:$D$100,Servants!$F$5:$F$100),""),"")</f>
        <v>45520</v>
      </c>
      <c r="N131" s="64">
        <f>IFERROR(IF(N128&lt;&gt;"",_xlfn.XLOOKUP(N128,Servants!$D$5:$D$100,Servants!$F$5:$F$100),""),"")</f>
        <v>45520</v>
      </c>
      <c r="O131" s="66" t="str">
        <f>IFERROR(IF(O128&lt;&gt;"",_xlfn.XLOOKUP(O128,Servants!$D$5:$D$100,Servants!$F$5:$F$100),""),"")</f>
        <v/>
      </c>
      <c r="P131" s="55"/>
      <c r="Q131" s="100"/>
    </row>
    <row r="132" spans="8:17">
      <c r="H132" s="81" t="str">
        <v>244.jpg</v>
      </c>
      <c r="I132" s="81" t="str">
        <v>y</v>
      </c>
      <c r="L132" s="114"/>
      <c r="O132" s="101"/>
      <c r="P132" s="101"/>
      <c r="Q132" s="55"/>
    </row>
    <row r="133" spans="8:17">
      <c r="H133" s="81" t="str">
        <v>245.jpg</v>
      </c>
      <c r="I133" s="81" t="str">
        <v>y</v>
      </c>
      <c r="L133" s="51"/>
      <c r="Q133" s="55"/>
    </row>
    <row r="134" spans="8:17" ht="18.75">
      <c r="H134" s="81" t="str">
        <v>246.jpg</v>
      </c>
      <c r="I134" s="81" t="str">
        <v>y</v>
      </c>
      <c r="L134" s="51"/>
      <c r="N134" s="31" t="s">
        <v>1958</v>
      </c>
      <c r="Q134" s="55"/>
    </row>
    <row r="135" spans="8:17" ht="30">
      <c r="H135" s="81" t="str">
        <v>247.jpg</v>
      </c>
      <c r="I135" s="81" t="str">
        <v>y</v>
      </c>
      <c r="L135" s="51"/>
      <c r="N135" s="44" t="s">
        <v>1963</v>
      </c>
      <c r="O135" s="46" t="s">
        <v>1961</v>
      </c>
      <c r="Q135" s="55"/>
    </row>
    <row r="136" spans="8:17">
      <c r="H136" s="81" t="str">
        <v>248.jpg</v>
      </c>
      <c r="I136" s="81" t="str">
        <v>y</v>
      </c>
      <c r="L136" s="51"/>
      <c r="N136" s="47">
        <v>0.25</v>
      </c>
      <c r="O136" s="97">
        <v>47</v>
      </c>
      <c r="Q136" s="55"/>
    </row>
    <row r="137" spans="8:17">
      <c r="H137" s="81" t="str">
        <v>249.jpg</v>
      </c>
      <c r="I137" s="81" t="str">
        <v>y</v>
      </c>
      <c r="L137" s="51"/>
      <c r="P137" s="102"/>
      <c r="Q137" s="103"/>
    </row>
    <row r="138" spans="8:17" ht="31.5">
      <c r="H138" s="81" t="str">
        <v>250.jpg</v>
      </c>
      <c r="I138" s="81" t="str">
        <v>y</v>
      </c>
      <c r="L138" s="115"/>
      <c r="M138" s="74" t="s">
        <v>1964</v>
      </c>
      <c r="N138" s="75" t="s">
        <v>1962</v>
      </c>
      <c r="O138" s="104" t="s">
        <v>2093</v>
      </c>
      <c r="P138" s="109" t="s">
        <v>2095</v>
      </c>
      <c r="Q138" s="105" t="s">
        <v>2094</v>
      </c>
    </row>
    <row r="139" spans="8:17">
      <c r="H139" s="81" t="str">
        <v>251.jpg</v>
      </c>
      <c r="I139" s="81" t="str">
        <v>y</v>
      </c>
      <c r="L139" s="116" t="s">
        <v>1959</v>
      </c>
      <c r="M139" s="72" cm="1">
        <f t="array" aca="1" ref="M139" ca="1">COUNTA(_xlfn._xlws.FILTER(Class!$C$5:$C$505,(Class!$G$5:$G$505&gt;Table546[Attendance threshold])*(Class!$W$5:$W$505=Table445[Class])))</f>
        <v>1</v>
      </c>
      <c r="N139" s="48" cm="1">
        <f t="array" ref="N139">COUNTA(_xlfn._xlws.FILTER(Class!$C$5:$C$505,(Class!$W$5:$W$505=Table445[Class])))</f>
        <v>1</v>
      </c>
      <c r="O139" s="72" cm="1">
        <f t="array" aca="1" ref="O139" ca="1">MIN(_xlfn._xlws.FILTER('Friday classes'!$B$2:$I$100,'Friday classes'!$B$1:$I$1=_xlfn.XLOOKUP(Table445[Class],Classes!$B$1:$B$10,Classes!$A$1:$A$10)))</f>
        <v>1</v>
      </c>
      <c r="P139" s="112" cm="1">
        <f t="array" aca="1" ref="P139" ca="1">AVERAGE(_xlfn._xlws.FILTER('Friday classes'!$B$2:$I$100,'Friday classes'!$B$1:$I$1=_xlfn.XLOOKUP(Table445[Class],Classes!$B$1:$B$10,Classes!$A$1:$A$10)))</f>
        <v>5.5952380952380949</v>
      </c>
      <c r="Q139" s="108" cm="1">
        <f t="array" aca="1" ref="Q139" ca="1">MAX(_xlfn._xlws.FILTER('Friday classes'!$B$2:$I$100,'Friday classes'!$B$1:$I$1=_xlfn.XLOOKUP(Table445[Class],Classes!$B$1:$B$10,Classes!$A$1:$A$10)))</f>
        <v>13</v>
      </c>
    </row>
    <row r="140" spans="8:17" ht="15.75" thickBot="1">
      <c r="H140" s="81" t="str">
        <v>252.jpg</v>
      </c>
      <c r="I140" s="81" t="str">
        <v>y</v>
      </c>
      <c r="L140" s="113" t="s">
        <v>1965</v>
      </c>
      <c r="M140" s="73">
        <f ca="1">M139/N139</f>
        <v>1</v>
      </c>
      <c r="N140" s="71"/>
      <c r="O140" s="73">
        <f ca="1">O139/N139</f>
        <v>1</v>
      </c>
      <c r="P140" s="73">
        <f ca="1">P139/N139</f>
        <v>5.5952380952380949</v>
      </c>
      <c r="Q140" s="107">
        <f ca="1">Q139/N139</f>
        <v>13</v>
      </c>
    </row>
    <row r="141" spans="8:17" ht="15.75" thickTop="1">
      <c r="H141" s="81" t="str">
        <v>253.jpg</v>
      </c>
      <c r="I141" s="81" t="str">
        <v>y</v>
      </c>
      <c r="M141" s="53"/>
    </row>
    <row r="142" spans="8:17" ht="15.75" thickBot="1">
      <c r="H142" s="81" t="str">
        <v>254.jpg</v>
      </c>
      <c r="I142" s="81" t="str">
        <v>y</v>
      </c>
    </row>
    <row r="143" spans="8:17" ht="30.75" thickTop="1">
      <c r="H143" s="81" t="str">
        <v>255.jpg</v>
      </c>
      <c r="I143" s="81" t="str">
        <v>y</v>
      </c>
      <c r="L143" s="52"/>
      <c r="M143" s="53"/>
      <c r="N143" s="45" t="s">
        <v>1323</v>
      </c>
      <c r="O143" s="46" t="s">
        <v>1961</v>
      </c>
      <c r="P143" s="53"/>
      <c r="Q143" s="54"/>
    </row>
    <row r="144" spans="8:17" ht="18.75">
      <c r="H144" s="81" t="str">
        <v>256.jpg</v>
      </c>
      <c r="I144" s="81" t="str">
        <v>y</v>
      </c>
      <c r="L144" s="51"/>
      <c r="N144" s="43" t="s">
        <v>435</v>
      </c>
      <c r="O144" s="4">
        <v>47</v>
      </c>
      <c r="Q144" s="55"/>
    </row>
    <row r="145" spans="8:17">
      <c r="H145" s="81" t="str">
        <v>257.jpg</v>
      </c>
      <c r="I145" s="81" t="str">
        <v>y</v>
      </c>
      <c r="L145" s="51"/>
      <c r="Q145" s="55"/>
    </row>
    <row r="146" spans="8:17" ht="19.5" thickBot="1">
      <c r="H146" s="81" t="str">
        <v>258.jpg</v>
      </c>
      <c r="I146" s="81" t="str">
        <v>y</v>
      </c>
      <c r="L146" s="57"/>
      <c r="M146" s="58"/>
      <c r="N146" s="59" t="s">
        <v>1956</v>
      </c>
      <c r="O146" s="58"/>
      <c r="P146" s="58"/>
      <c r="Q146" s="55"/>
    </row>
    <row r="147" spans="8:17" ht="18.75">
      <c r="H147" s="81" t="str">
        <v>259.jpg</v>
      </c>
      <c r="I147" s="81" t="str">
        <v>y</v>
      </c>
      <c r="L147" s="68"/>
      <c r="M147" s="67" t="str" cm="1">
        <f t="array" ref="M147:O147">TRANSPOSE(_xlfn._xlws.FILTER(Servants!$D$5:$D$100,Servants!$E$5:$E$100=Table447[Class]))</f>
        <v>كيرلس ناجي صبحي</v>
      </c>
      <c r="N147" s="62" t="str">
        <v>اندرو جرجس صبحي</v>
      </c>
      <c r="O147" s="62" t="str">
        <v>ماهر تادرس نجيب</v>
      </c>
      <c r="P147" s="49" t="s">
        <v>2092</v>
      </c>
      <c r="Q147" s="100"/>
    </row>
    <row r="148" spans="8:17">
      <c r="H148" s="81" t="str">
        <v>260.jpg</v>
      </c>
      <c r="I148" s="81" t="str">
        <v>y</v>
      </c>
      <c r="L148" s="69" t="s">
        <v>1957</v>
      </c>
      <c r="M148" s="65">
        <f ca="1">IF(M147&lt;&gt;"",_xlfn.XLOOKUP(M147,Servants!$D$5:$D$100,Servants!$H$5:$H$100),"")</f>
        <v>0.36170212765957449</v>
      </c>
      <c r="N148" s="61">
        <f ca="1">IF(N147&lt;&gt;"",_xlfn.XLOOKUP(N147,Servants!$D$5:$D$100,Servants!$H$5:$H$100),"")</f>
        <v>0.25531914893617019</v>
      </c>
      <c r="O148" s="61">
        <f ca="1">IF(O147&lt;&gt;"",_xlfn.XLOOKUP(O147,Servants!$D$5:$D$100,Servants!$H$5:$H$100),"")</f>
        <v>0.25531914893617019</v>
      </c>
      <c r="P148" s="50">
        <f ca="1">SUM(M148:O148)</f>
        <v>0.87234042553191493</v>
      </c>
      <c r="Q148" s="100"/>
    </row>
    <row r="149" spans="8:17">
      <c r="H149" s="81" t="str">
        <v>261.jpg</v>
      </c>
      <c r="I149" s="81" t="str">
        <v>y</v>
      </c>
      <c r="L149" s="69" t="s">
        <v>1960</v>
      </c>
      <c r="M149" s="65">
        <f ca="1">IFERROR(IF(M147&lt;&gt;"",1-_xlfn.XLOOKUP(M147,Servants!$D$5:$D$100,Servants!$I$5:$I$100),""),"")</f>
        <v>0.52941176470588236</v>
      </c>
      <c r="N149" s="61">
        <f ca="1">IFERROR(IF(N147&lt;&gt;"",1-_xlfn.XLOOKUP(N147,Servants!$D$5:$D$100,Servants!$I$5:$I$100),""),"")</f>
        <v>0.75</v>
      </c>
      <c r="O149" s="61">
        <f ca="1">IFERROR(IF(O147&lt;&gt;"",1-_xlfn.XLOOKUP(O147,Servants!$D$5:$D$100,Servants!$I$5:$I$100),""),"")</f>
        <v>0.41666666666666663</v>
      </c>
      <c r="P149" s="76">
        <f ca="1">M149*M148+N149*N148+N(O149)*N(O148)</f>
        <v>0.48936170212765956</v>
      </c>
      <c r="Q149" s="100"/>
    </row>
    <row r="150" spans="8:17" ht="15.75" thickBot="1">
      <c r="H150" s="81" t="str">
        <v>262.jpg</v>
      </c>
      <c r="I150" s="81" t="str">
        <v>y</v>
      </c>
      <c r="L150" s="70" t="s">
        <v>1966</v>
      </c>
      <c r="M150" s="63">
        <f>IFERROR(IF(M147&lt;&gt;"",_xlfn.XLOOKUP(M147,Servants!$D$5:$D$100,Servants!$F$5:$F$100),""),"")</f>
        <v>45464</v>
      </c>
      <c r="N150" s="64">
        <f>IFERROR(IF(N147&lt;&gt;"",_xlfn.XLOOKUP(N147,Servants!$D$5:$D$100,Servants!$F$5:$F$100),""),"")</f>
        <v>45380</v>
      </c>
      <c r="O150" s="66">
        <f>IFERROR(IF(O147&lt;&gt;"",_xlfn.XLOOKUP(O147,Servants!$D$5:$D$100,Servants!$F$5:$F$100),""),"")</f>
        <v>45352</v>
      </c>
      <c r="P150" s="55"/>
      <c r="Q150" s="100"/>
    </row>
    <row r="151" spans="8:17">
      <c r="H151" s="81" t="str">
        <v>263.jpg</v>
      </c>
      <c r="I151" s="81" t="str">
        <v>y</v>
      </c>
      <c r="L151" s="114"/>
      <c r="O151" s="101"/>
      <c r="P151" s="101"/>
      <c r="Q151" s="55"/>
    </row>
    <row r="152" spans="8:17">
      <c r="H152" s="81" t="str">
        <v>264.jpg</v>
      </c>
      <c r="I152" s="81" t="str">
        <v>y</v>
      </c>
      <c r="L152" s="51"/>
      <c r="Q152" s="55"/>
    </row>
    <row r="153" spans="8:17" ht="18.75">
      <c r="H153" s="81" t="str">
        <v>265.jpg</v>
      </c>
      <c r="I153" s="81" t="str">
        <v>y</v>
      </c>
      <c r="L153" s="51"/>
      <c r="N153" s="31" t="s">
        <v>1958</v>
      </c>
      <c r="Q153" s="55"/>
    </row>
    <row r="154" spans="8:17" ht="30">
      <c r="H154" s="81" t="str">
        <v>266.jpg</v>
      </c>
      <c r="I154" s="81" t="str">
        <v>y</v>
      </c>
      <c r="L154" s="51"/>
      <c r="N154" s="44" t="s">
        <v>1963</v>
      </c>
      <c r="O154" s="46" t="s">
        <v>1961</v>
      </c>
      <c r="Q154" s="55"/>
    </row>
    <row r="155" spans="8:17">
      <c r="H155" s="81" t="str">
        <v>267.jpg</v>
      </c>
      <c r="I155" s="81" t="str">
        <v>y</v>
      </c>
      <c r="L155" s="51"/>
      <c r="N155" s="47">
        <v>0.25</v>
      </c>
      <c r="O155" s="97">
        <v>47</v>
      </c>
      <c r="Q155" s="55"/>
    </row>
    <row r="156" spans="8:17">
      <c r="H156" s="81" t="str">
        <v>268.jpg</v>
      </c>
      <c r="I156" s="81" t="str">
        <v>y</v>
      </c>
      <c r="L156" s="51"/>
      <c r="P156" s="102"/>
      <c r="Q156" s="103"/>
    </row>
    <row r="157" spans="8:17" ht="31.5">
      <c r="H157" s="81" t="str">
        <v>269.jpg</v>
      </c>
      <c r="I157" s="81" t="str">
        <v>y</v>
      </c>
      <c r="L157" s="115"/>
      <c r="M157" s="74" t="s">
        <v>1964</v>
      </c>
      <c r="N157" s="75" t="s">
        <v>1962</v>
      </c>
      <c r="O157" s="104" t="s">
        <v>2093</v>
      </c>
      <c r="P157" s="109" t="s">
        <v>2095</v>
      </c>
      <c r="Q157" s="105" t="s">
        <v>2094</v>
      </c>
    </row>
    <row r="158" spans="8:17">
      <c r="H158" s="81" t="str">
        <v>270.jpg</v>
      </c>
      <c r="I158" s="81" t="str">
        <v>y</v>
      </c>
      <c r="L158" s="116" t="s">
        <v>1959</v>
      </c>
      <c r="M158" s="72" cm="1">
        <f t="array" aca="1" ref="M158" ca="1">COUNTA(_xlfn._xlws.FILTER(Class!$C$5:$C$505,(Class!$G$5:$G$505&gt;Table548[Attendance threshold])*(Class!$W$5:$W$505=Table447[Class])))</f>
        <v>11</v>
      </c>
      <c r="N158" s="48" cm="1">
        <f t="array" ref="N158">COUNTA(_xlfn._xlws.FILTER(Class!$C$5:$C$505,(Class!$W$5:$W$505=Table447[Class])))</f>
        <v>77</v>
      </c>
      <c r="O158" s="72" cm="1">
        <f t="array" aca="1" ref="O158" ca="1">MIN(_xlfn._xlws.FILTER('Friday classes'!$B$2:$I$100,'Friday classes'!$B$1:$I$1=_xlfn.XLOOKUP(Table447[Class],Classes!$B$1:$B$10,Classes!$A$1:$A$10)))</f>
        <v>1</v>
      </c>
      <c r="P158" s="112" cm="1">
        <f t="array" aca="1" ref="P158" ca="1">AVERAGE(_xlfn._xlws.FILTER('Friday classes'!$B$2:$I$100,'Friday classes'!$B$1:$I$1=_xlfn.XLOOKUP(Table447[Class],Classes!$B$1:$B$10,Classes!$A$1:$A$10)))</f>
        <v>9.1904761904761898</v>
      </c>
      <c r="Q158" s="108" cm="1">
        <f t="array" aca="1" ref="Q158" ca="1">MAX(_xlfn._xlws.FILTER('Friday classes'!$B$2:$I$100,'Friday classes'!$B$1:$I$1=_xlfn.XLOOKUP(Table447[Class],Classes!$B$1:$B$10,Classes!$A$1:$A$10)))</f>
        <v>28</v>
      </c>
    </row>
    <row r="159" spans="8:17" ht="15.75" thickBot="1">
      <c r="H159" s="81" t="str">
        <v>271.jpg</v>
      </c>
      <c r="I159" s="81" t="str">
        <v>y</v>
      </c>
      <c r="L159" s="113" t="s">
        <v>1965</v>
      </c>
      <c r="M159" s="73">
        <f ca="1">M158/N158</f>
        <v>0.14285714285714285</v>
      </c>
      <c r="N159" s="71"/>
      <c r="O159" s="73">
        <f ca="1">O158/N158</f>
        <v>1.2987012987012988E-2</v>
      </c>
      <c r="P159" s="73">
        <f ca="1">P158/N158</f>
        <v>0.11935683364254791</v>
      </c>
      <c r="Q159" s="107">
        <f ca="1">Q158/N158</f>
        <v>0.36363636363636365</v>
      </c>
    </row>
    <row r="160" spans="8:17" ht="15.75" thickTop="1">
      <c r="H160" s="81" t="str">
        <v>272.jpg</v>
      </c>
      <c r="I160" s="81" t="str">
        <v>y</v>
      </c>
      <c r="M160" s="53"/>
    </row>
    <row r="161" spans="8:17" ht="408.75" customHeight="1">
      <c r="H161" s="81" t="str">
        <v>273.jpg</v>
      </c>
      <c r="I161" s="81" t="str">
        <v>y</v>
      </c>
    </row>
    <row r="162" spans="8:17" ht="15.75" thickBot="1">
      <c r="H162" s="81" t="str">
        <v>274.jpg</v>
      </c>
      <c r="I162" s="81" t="str">
        <v>y</v>
      </c>
    </row>
    <row r="163" spans="8:17" ht="30.75" thickTop="1">
      <c r="H163" s="81" t="str">
        <v>275.jpg</v>
      </c>
      <c r="I163" s="81" t="str">
        <v>y</v>
      </c>
      <c r="L163" s="52"/>
      <c r="M163" s="53"/>
      <c r="N163" s="45" t="s">
        <v>1323</v>
      </c>
      <c r="O163" s="46" t="s">
        <v>1961</v>
      </c>
      <c r="P163" s="53"/>
      <c r="Q163" s="54"/>
    </row>
    <row r="164" spans="8:17" ht="18.75">
      <c r="H164" s="81" t="str">
        <v>276.jpg</v>
      </c>
      <c r="I164" s="81" t="str">
        <v>y</v>
      </c>
      <c r="L164" s="51"/>
      <c r="N164" s="43" t="s">
        <v>1967</v>
      </c>
      <c r="O164" s="4" cm="1">
        <f t="array" ref="O164">Table35[حساب الحضور من اخر عدد مرات]</f>
        <v>47</v>
      </c>
      <c r="Q164" s="55"/>
    </row>
    <row r="165" spans="8:17">
      <c r="H165" s="81" t="str">
        <v>277.jpg</v>
      </c>
      <c r="I165" s="81" t="str">
        <v>y</v>
      </c>
      <c r="L165" s="51"/>
      <c r="Q165" s="55"/>
    </row>
    <row r="166" spans="8:17" ht="19.5" thickBot="1">
      <c r="H166" s="81" t="str">
        <v>278.jpg</v>
      </c>
      <c r="I166" s="81" t="str">
        <v>y</v>
      </c>
      <c r="L166" s="57"/>
      <c r="M166" s="58"/>
      <c r="N166" s="155" t="s">
        <v>1956</v>
      </c>
      <c r="O166" s="155"/>
      <c r="P166" s="58"/>
      <c r="Q166" s="60"/>
    </row>
    <row r="167" spans="8:17" ht="18.75">
      <c r="H167" s="81" t="str">
        <v>279.jpg</v>
      </c>
      <c r="I167" s="81" t="str">
        <v>y</v>
      </c>
      <c r="L167" s="68"/>
      <c r="M167" s="67" t="str" cm="1">
        <f t="array" ref="M167:P167">TRANSPOSE(_xlfn._xlws.FILTER(Servants!$D$5:$D$100,Servants!$E$5:$E$100=Table42232[Class]))</f>
        <v>كيرلس مدحت سمير</v>
      </c>
      <c r="N167" s="62" t="str">
        <v>جرجس نصحي حليم</v>
      </c>
      <c r="O167" s="62" t="str">
        <v>مايكل زكي عزمي</v>
      </c>
      <c r="P167" s="62" t="str">
        <v>ديفيد جورج ماهر</v>
      </c>
      <c r="Q167" s="49"/>
    </row>
    <row r="168" spans="8:17">
      <c r="H168" s="81" t="str">
        <v>280.jpg</v>
      </c>
      <c r="I168" s="81" t="str">
        <v>y</v>
      </c>
      <c r="L168" s="69" t="s">
        <v>1957</v>
      </c>
      <c r="M168" s="65">
        <f ca="1">IF(M167&lt;&gt;"",_xlfn.XLOOKUP(M167,Servants!$D$5:$D$100,Servants!$H$5:$H$100),"")</f>
        <v>0.65957446808510634</v>
      </c>
      <c r="N168" s="61">
        <f ca="1">IF(N167&lt;&gt;"",_xlfn.XLOOKUP(N167,Servants!$D$5:$D$100,Servants!$H$5:$H$100),"")</f>
        <v>0.38297872340425532</v>
      </c>
      <c r="O168" s="61">
        <f ca="1">IF(O167&lt;&gt;"",_xlfn.XLOOKUP(O167,Servants!$D$5:$D$100,Servants!$H$5:$H$100),"")</f>
        <v>0.19148936170212766</v>
      </c>
      <c r="P168" s="61">
        <f ca="1">IF(P167&lt;&gt;"",_xlfn.XLOOKUP(P167,Servants!$D$5:$D$100,Servants!$H$5:$H$100),"")</f>
        <v>0.23404255319148937</v>
      </c>
      <c r="Q168" s="50"/>
    </row>
    <row r="169" spans="8:17">
      <c r="H169" s="81" t="str">
        <v>281.jpg</v>
      </c>
      <c r="I169" s="81" t="str">
        <v>y</v>
      </c>
      <c r="L169" s="69" t="s">
        <v>1960</v>
      </c>
      <c r="M169" s="65">
        <f ca="1">IFERROR(IF(M167&lt;&gt;"",1-_xlfn.XLOOKUP(M167,Servants!$D$5:$D$100,Servants!$I$5:$I$100),""),"")</f>
        <v>0.90322580645161288</v>
      </c>
      <c r="N169" s="61">
        <f ca="1">IFERROR(IF(N167&lt;&gt;"",1-_xlfn.XLOOKUP(N167,Servants!$D$5:$D$100,Servants!$I$5:$I$100),""),"")</f>
        <v>0.83333333333333337</v>
      </c>
      <c r="O169" s="61">
        <f ca="1">IFERROR(IF(O167&lt;&gt;"",1-_xlfn.XLOOKUP(O167,Servants!$D$5:$D$100,Servants!$I$5:$I$100),""),"")</f>
        <v>0.88888888888888884</v>
      </c>
      <c r="P169" s="61">
        <f ca="1">IFERROR(IF(P167&lt;&gt;"",1-_xlfn.XLOOKUP(P167,Servants!$D$5:$D$100,Servants!$I$5:$I$100),""),"")</f>
        <v>0.54545454545454541</v>
      </c>
      <c r="Q169" s="76"/>
    </row>
    <row r="170" spans="8:17" ht="15.75" thickBot="1">
      <c r="H170" s="81" t="str">
        <v>282.jpg</v>
      </c>
      <c r="I170" s="81" t="str">
        <v>y</v>
      </c>
      <c r="L170" s="77" t="s">
        <v>1966</v>
      </c>
      <c r="M170" s="78">
        <f>IFERROR(IF(M167&lt;&gt;"",_xlfn.XLOOKUP(M167,Servants!$D$5:$D$100,Servants!$F$5:$F$100),""),"")</f>
        <v>45527</v>
      </c>
      <c r="N170" s="79">
        <f>IFERROR(IF(N167&lt;&gt;"",_xlfn.XLOOKUP(N167,Servants!$D$5:$D$100,Servants!$F$5:$F$100),""),"")</f>
        <v>45506</v>
      </c>
      <c r="O170" s="80">
        <f>IFERROR(IF(O167&lt;&gt;"",_xlfn.XLOOKUP(O167,Servants!$D$5:$D$100,Servants!$F$5:$F$100),""),"")</f>
        <v>45359</v>
      </c>
      <c r="P170" s="80">
        <f>IFERROR(IF(P167&lt;&gt;"",_xlfn.XLOOKUP(P167,Servants!$D$5:$D$100,Servants!$F$5:$F$100),""),"")</f>
        <v>45527</v>
      </c>
      <c r="Q170" s="56"/>
    </row>
    <row r="171" spans="8:17" ht="15.75" thickTop="1">
      <c r="H171" s="81" t="str">
        <v>283.jpg</v>
      </c>
      <c r="I171" s="81" t="str">
        <v>y</v>
      </c>
    </row>
    <row r="172" spans="8:17">
      <c r="H172" s="81" t="str">
        <v>284.jpg</v>
      </c>
      <c r="I172" s="81" t="str">
        <v>y</v>
      </c>
    </row>
    <row r="173" spans="8:17" ht="15.75" thickBot="1">
      <c r="H173" s="81" t="str">
        <v>285.jpg</v>
      </c>
      <c r="I173" s="81" t="str">
        <v>y</v>
      </c>
    </row>
    <row r="174" spans="8:17" ht="30.75" thickTop="1">
      <c r="H174" s="81" t="str">
        <v>286.jpg</v>
      </c>
      <c r="I174" s="81" t="str">
        <v>y</v>
      </c>
      <c r="L174" s="52"/>
      <c r="M174" s="53"/>
      <c r="N174" s="45" t="s">
        <v>1323</v>
      </c>
      <c r="O174" s="46" t="s">
        <v>1961</v>
      </c>
      <c r="P174" s="53"/>
      <c r="Q174" s="54"/>
    </row>
    <row r="175" spans="8:17" ht="18.75">
      <c r="H175" s="81" t="str">
        <v>287.jpg</v>
      </c>
      <c r="I175" s="81" t="str">
        <v>y</v>
      </c>
      <c r="L175" s="51"/>
      <c r="N175" s="43" t="s">
        <v>1701</v>
      </c>
      <c r="O175" s="4">
        <v>47</v>
      </c>
      <c r="Q175" s="55"/>
    </row>
    <row r="176" spans="8:17">
      <c r="H176" s="81" t="str">
        <v>288.jpg</v>
      </c>
      <c r="I176" s="81" t="str">
        <v>y</v>
      </c>
      <c r="L176" s="51"/>
      <c r="Q176" s="55"/>
    </row>
    <row r="177" spans="8:17" ht="19.5" thickBot="1">
      <c r="H177" s="81" t="str">
        <v>289.jpg</v>
      </c>
      <c r="I177" s="81" t="str">
        <v>y</v>
      </c>
      <c r="L177" s="123"/>
      <c r="M177" s="98"/>
      <c r="N177" s="153" t="s">
        <v>1956</v>
      </c>
      <c r="O177" s="153"/>
      <c r="P177" s="98"/>
      <c r="Q177" s="55"/>
    </row>
    <row r="178" spans="8:17" ht="31.5">
      <c r="H178" s="81" t="str">
        <v>290.jpg</v>
      </c>
      <c r="I178" s="81" t="str">
        <v>y</v>
      </c>
      <c r="L178" s="68"/>
      <c r="M178" s="74" t="s">
        <v>2096</v>
      </c>
      <c r="N178" s="75" t="s">
        <v>1701</v>
      </c>
      <c r="O178" s="104" t="s">
        <v>2093</v>
      </c>
      <c r="P178" s="109" t="s">
        <v>2095</v>
      </c>
      <c r="Q178" s="106" t="s">
        <v>2094</v>
      </c>
    </row>
    <row r="179" spans="8:17">
      <c r="H179" s="81" t="str">
        <v>291.jpg</v>
      </c>
      <c r="I179" s="81" t="str">
        <v>y</v>
      </c>
      <c r="L179" s="126" t="s">
        <v>1959</v>
      </c>
      <c r="M179" s="72" cm="1">
        <f t="array" aca="1" ref="M179" ca="1">COUNTIF(Servants!H5:H100,"&gt;"&amp;Table529[Attendance threshold])</f>
        <v>15</v>
      </c>
      <c r="N179" s="48" cm="1">
        <f t="array" ref="N179">Table35[العدد]</f>
        <v>26</v>
      </c>
      <c r="O179" s="72">
        <f ca="1">MIN('Friday classes'!K2:K100)</f>
        <v>2</v>
      </c>
      <c r="P179" s="111">
        <f ca="1">AVERAGE('Friday classes'!K2:K100)</f>
        <v>9.75</v>
      </c>
      <c r="Q179" s="108">
        <f ca="1">MAX('Friday classes'!K2:K100)</f>
        <v>17</v>
      </c>
    </row>
    <row r="180" spans="8:17" ht="15.75" thickBot="1">
      <c r="H180" s="81" t="str">
        <v>292.jpg</v>
      </c>
      <c r="I180" s="81" t="str">
        <v>y</v>
      </c>
      <c r="L180" s="113" t="s">
        <v>1965</v>
      </c>
      <c r="M180" s="73">
        <f ca="1">M179/N179</f>
        <v>0.57692307692307687</v>
      </c>
      <c r="N180" s="71"/>
      <c r="O180" s="73">
        <f ca="1">O179/N179</f>
        <v>7.6923076923076927E-2</v>
      </c>
      <c r="P180" s="73">
        <f ca="1">P179/N179</f>
        <v>0.375</v>
      </c>
      <c r="Q180" s="107">
        <f ca="1">Q179/N179</f>
        <v>0.65384615384615385</v>
      </c>
    </row>
    <row r="181" spans="8:17" ht="15.75" thickTop="1">
      <c r="H181" s="81" t="str">
        <v>293.jpg</v>
      </c>
      <c r="I181" s="81" t="str">
        <v>y</v>
      </c>
      <c r="L181" s="117"/>
      <c r="M181" s="53"/>
      <c r="N181" s="53"/>
      <c r="O181" s="118"/>
      <c r="P181" s="118"/>
      <c r="Q181" s="125"/>
    </row>
    <row r="182" spans="8:17">
      <c r="H182" s="81" t="str">
        <v>294.jpg</v>
      </c>
      <c r="I182" s="81" t="str">
        <v>y</v>
      </c>
      <c r="L182" s="51"/>
      <c r="Q182" s="55"/>
    </row>
    <row r="183" spans="8:17">
      <c r="H183" s="81" t="str">
        <v>295.jpg</v>
      </c>
      <c r="I183" s="81" t="str">
        <v>y</v>
      </c>
      <c r="L183" s="51"/>
      <c r="Q183" s="55"/>
    </row>
    <row r="184" spans="8:17" ht="18.75">
      <c r="H184" s="81" t="str">
        <v>296.jpg</v>
      </c>
      <c r="I184" s="81" t="str">
        <v>y</v>
      </c>
      <c r="L184" s="51"/>
      <c r="N184" s="154" t="s">
        <v>1958</v>
      </c>
      <c r="O184" s="154"/>
      <c r="Q184" s="55"/>
    </row>
    <row r="185" spans="8:17" ht="30">
      <c r="H185" s="81" t="str">
        <v>297.jpg</v>
      </c>
      <c r="I185" s="81" t="str">
        <v>y</v>
      </c>
      <c r="L185" s="51"/>
      <c r="N185" s="44" t="s">
        <v>1963</v>
      </c>
      <c r="O185" s="46" t="s">
        <v>1961</v>
      </c>
      <c r="Q185" s="55"/>
    </row>
    <row r="186" spans="8:17">
      <c r="H186" s="81" t="str">
        <v>298.jpg</v>
      </c>
      <c r="I186" s="81" t="str">
        <v>y</v>
      </c>
      <c r="L186" s="51"/>
      <c r="N186" s="47">
        <v>0.25</v>
      </c>
      <c r="O186" s="97">
        <v>47</v>
      </c>
      <c r="Q186" s="55"/>
    </row>
    <row r="187" spans="8:17" ht="15.75" thickBot="1">
      <c r="H187" s="81" t="str">
        <v>299.jpg</v>
      </c>
      <c r="I187" s="81" t="str">
        <v>y</v>
      </c>
      <c r="L187" s="123"/>
      <c r="M187" s="98"/>
      <c r="N187" s="98"/>
      <c r="O187" s="98"/>
      <c r="P187" s="98"/>
      <c r="Q187" s="124"/>
    </row>
    <row r="188" spans="8:17" ht="31.5">
      <c r="H188" s="81" t="str">
        <v>307.jpg</v>
      </c>
      <c r="I188" s="81" t="str">
        <v>y</v>
      </c>
      <c r="L188" s="51"/>
      <c r="M188" s="119" t="s">
        <v>2096</v>
      </c>
      <c r="N188" s="120" t="s">
        <v>1701</v>
      </c>
      <c r="O188" s="121" t="s">
        <v>2093</v>
      </c>
      <c r="P188" s="109" t="s">
        <v>2095</v>
      </c>
      <c r="Q188" s="122" t="s">
        <v>2094</v>
      </c>
    </row>
    <row r="189" spans="8:17">
      <c r="H189" s="81" t="str">
        <v>308.jpg</v>
      </c>
      <c r="I189" s="81" t="str">
        <v>y</v>
      </c>
      <c r="L189" s="126" t="s">
        <v>1959</v>
      </c>
      <c r="M189" s="72" cm="1">
        <f t="array" aca="1" ref="M189" ca="1">COUNTIF(Class!$G$5:$G$505,"&gt;"&amp;Table529[Attendance threshold])</f>
        <v>11</v>
      </c>
      <c r="N189" s="48" cm="1">
        <f t="array" ref="N189">Table3[العدد]</f>
        <v>77</v>
      </c>
      <c r="O189" s="72">
        <f ca="1">MIN('Friday classes'!J2:J100)</f>
        <v>9</v>
      </c>
      <c r="P189" s="110">
        <f ca="1">AVERAGE('Friday classes'!J2:J100)</f>
        <v>38.88095238095238</v>
      </c>
      <c r="Q189" s="108">
        <f ca="1">MAX('Friday classes'!J2:J100)</f>
        <v>79</v>
      </c>
    </row>
    <row r="190" spans="8:17" ht="15.75" thickBot="1">
      <c r="H190" s="81" t="str">
        <v>309.jpg</v>
      </c>
      <c r="I190" s="81" t="str">
        <v>y</v>
      </c>
      <c r="L190" s="113" t="s">
        <v>1965</v>
      </c>
      <c r="M190" s="73">
        <f ca="1">M189/N189</f>
        <v>0.14285714285714285</v>
      </c>
      <c r="N190" s="71"/>
      <c r="O190" s="73">
        <f ca="1">O189/N189</f>
        <v>0.11688311688311688</v>
      </c>
      <c r="P190" s="73">
        <f ca="1">P189/N189</f>
        <v>0.50494743351886207</v>
      </c>
      <c r="Q190" s="107">
        <f ca="1">Q189/N189</f>
        <v>1.025974025974026</v>
      </c>
    </row>
    <row r="191" spans="8:17" ht="15.75" thickTop="1">
      <c r="H191" s="81" t="str">
        <v>310.jpg</v>
      </c>
      <c r="I191" s="81" t="str">
        <v>y</v>
      </c>
      <c r="P191" s="53"/>
    </row>
    <row r="192" spans="8:17">
      <c r="H192" s="81" t="str">
        <v>311.jpg</v>
      </c>
      <c r="I192" s="81" t="str">
        <v>y</v>
      </c>
    </row>
    <row r="193" spans="8:9">
      <c r="H193" s="81" t="str">
        <v>312.jpg</v>
      </c>
      <c r="I193" s="81" t="str">
        <v>y</v>
      </c>
    </row>
    <row r="194" spans="8:9">
      <c r="H194" s="81" t="str">
        <v>313.jpg</v>
      </c>
      <c r="I194" s="81" t="str">
        <v>y</v>
      </c>
    </row>
    <row r="195" spans="8:9">
      <c r="H195" s="81" t="str">
        <v>314.jpg</v>
      </c>
      <c r="I195" s="81" t="str">
        <v>y</v>
      </c>
    </row>
    <row r="196" spans="8:9">
      <c r="H196" s="81" t="str">
        <v>315.jpg</v>
      </c>
      <c r="I196" s="81" t="str">
        <v>y</v>
      </c>
    </row>
    <row r="197" spans="8:9">
      <c r="H197" s="81" t="str">
        <v>316.jpg</v>
      </c>
      <c r="I197" s="81" t="str">
        <v>y</v>
      </c>
    </row>
    <row r="198" spans="8:9">
      <c r="H198" s="81" t="str">
        <v>317.jpg</v>
      </c>
      <c r="I198" s="81" t="str">
        <v>y</v>
      </c>
    </row>
    <row r="199" spans="8:9">
      <c r="H199" s="81" t="str">
        <v>318.jpg</v>
      </c>
      <c r="I199" s="81" t="str">
        <v>y</v>
      </c>
    </row>
    <row r="200" spans="8:9">
      <c r="H200" s="81" t="str">
        <v>319.jpg</v>
      </c>
      <c r="I200" s="81" t="str">
        <v>y</v>
      </c>
    </row>
    <row r="201" spans="8:9">
      <c r="H201" s="81" t="str">
        <v>320.jpg</v>
      </c>
      <c r="I201" s="81" t="str">
        <v>y</v>
      </c>
    </row>
    <row r="202" spans="8:9">
      <c r="H202" s="81" t="str">
        <v>321.jpg</v>
      </c>
      <c r="I202" s="81" t="str">
        <v>y</v>
      </c>
    </row>
    <row r="203" spans="8:9">
      <c r="H203" s="81" t="str">
        <v>322.jpg</v>
      </c>
      <c r="I203" s="81" t="str">
        <v>y</v>
      </c>
    </row>
    <row r="204" spans="8:9">
      <c r="H204" s="81" t="str">
        <v>323.jpg</v>
      </c>
      <c r="I204" s="81" t="str">
        <v>y</v>
      </c>
    </row>
    <row r="205" spans="8:9">
      <c r="H205" s="81" t="str">
        <v>324.jpg</v>
      </c>
      <c r="I205" s="81" t="str">
        <v>y</v>
      </c>
    </row>
    <row r="206" spans="8:9">
      <c r="H206" s="81" t="str">
        <v>325.jpg</v>
      </c>
      <c r="I206" s="81" t="str">
        <v>y</v>
      </c>
    </row>
    <row r="207" spans="8:9">
      <c r="H207" s="81" t="str">
        <v>326.jpg</v>
      </c>
      <c r="I207" s="81" t="str">
        <v>y</v>
      </c>
    </row>
    <row r="208" spans="8:9">
      <c r="H208" s="81" t="str">
        <v>327.jpg</v>
      </c>
      <c r="I208" s="81" t="str">
        <v>y</v>
      </c>
    </row>
    <row r="209" spans="8:9">
      <c r="H209" s="81" t="str">
        <v>328.jpg</v>
      </c>
      <c r="I209" s="81" t="str">
        <v>y</v>
      </c>
    </row>
    <row r="210" spans="8:9">
      <c r="H210" s="81" t="str">
        <v>329.jpg</v>
      </c>
      <c r="I210" s="81" t="str">
        <v>y</v>
      </c>
    </row>
    <row r="211" spans="8:9">
      <c r="H211" s="81" t="str">
        <v>330.jpg</v>
      </c>
      <c r="I211" s="81" t="str">
        <v>y</v>
      </c>
    </row>
    <row r="212" spans="8:9">
      <c r="H212" s="81" t="str">
        <v>331.jpg</v>
      </c>
      <c r="I212" s="81" t="str">
        <v>y</v>
      </c>
    </row>
    <row r="213" spans="8:9">
      <c r="H213" s="81" t="str">
        <v>332.jpg</v>
      </c>
      <c r="I213" s="81" t="str">
        <v>y</v>
      </c>
    </row>
    <row r="214" spans="8:9">
      <c r="H214" s="81" t="str">
        <v>333.jpg</v>
      </c>
      <c r="I214" s="81" t="str">
        <v>y</v>
      </c>
    </row>
    <row r="215" spans="8:9">
      <c r="H215" s="81" t="str">
        <v>334.jpg</v>
      </c>
      <c r="I215" s="81" t="str">
        <v>y</v>
      </c>
    </row>
    <row r="216" spans="8:9">
      <c r="H216" s="81" t="str">
        <v>335.jpg</v>
      </c>
      <c r="I216" s="81" t="str">
        <v>y</v>
      </c>
    </row>
    <row r="217" spans="8:9">
      <c r="H217" s="81" t="str">
        <v>336.jpg</v>
      </c>
      <c r="I217" s="81" t="str">
        <v>y</v>
      </c>
    </row>
    <row r="218" spans="8:9">
      <c r="H218" s="81" t="str">
        <v>337.jpg</v>
      </c>
      <c r="I218" s="81" t="str">
        <v>y</v>
      </c>
    </row>
    <row r="219" spans="8:9">
      <c r="H219" s="81" t="str">
        <v>338.jpg</v>
      </c>
      <c r="I219" s="81" t="str">
        <v>y</v>
      </c>
    </row>
    <row r="220" spans="8:9">
      <c r="H220" s="81" t="str">
        <v>339.jpg</v>
      </c>
      <c r="I220" s="81" t="str">
        <v>y</v>
      </c>
    </row>
    <row r="221" spans="8:9">
      <c r="H221" s="81" t="str">
        <v>340.jpg</v>
      </c>
      <c r="I221" s="81" t="str">
        <v>y</v>
      </c>
    </row>
    <row r="222" spans="8:9">
      <c r="H222" s="81" t="str">
        <v>341.jpg</v>
      </c>
      <c r="I222" s="81" t="str">
        <v>y</v>
      </c>
    </row>
    <row r="223" spans="8:9">
      <c r="H223" s="81" t="str">
        <v>342.jpg</v>
      </c>
      <c r="I223" s="81" t="str">
        <v>y</v>
      </c>
    </row>
    <row r="224" spans="8:9">
      <c r="H224" s="81" t="str">
        <v>343.jpg</v>
      </c>
      <c r="I224" s="81" t="str">
        <v>y</v>
      </c>
    </row>
    <row r="225" spans="8:9">
      <c r="H225" s="81" t="str">
        <v>344.jpg</v>
      </c>
      <c r="I225" s="81" t="str">
        <v>y</v>
      </c>
    </row>
    <row r="226" spans="8:9">
      <c r="H226" s="81" t="str">
        <v>345.jpg</v>
      </c>
      <c r="I226" s="81" t="str">
        <v>y</v>
      </c>
    </row>
    <row r="227" spans="8:9">
      <c r="H227" s="81" t="str">
        <v>346.jpg</v>
      </c>
      <c r="I227" s="81" t="str">
        <v>y</v>
      </c>
    </row>
    <row r="228" spans="8:9">
      <c r="H228" s="81" t="str">
        <v>347.jpg</v>
      </c>
      <c r="I228" s="81" t="str">
        <v>y</v>
      </c>
    </row>
    <row r="229" spans="8:9">
      <c r="H229" s="81" t="str">
        <v>348.jpg</v>
      </c>
      <c r="I229" s="81" t="str">
        <v>y</v>
      </c>
    </row>
    <row r="230" spans="8:9">
      <c r="H230" s="81" t="str">
        <v>349.jpg</v>
      </c>
      <c r="I230" s="81" t="str">
        <v>y</v>
      </c>
    </row>
    <row r="231" spans="8:9">
      <c r="H231" s="81" t="str">
        <v>350.jpg</v>
      </c>
      <c r="I231" s="81" t="str">
        <v>y</v>
      </c>
    </row>
    <row r="232" spans="8:9">
      <c r="H232" s="81" t="str">
        <v>351.jpg</v>
      </c>
      <c r="I232" s="81" t="str">
        <v>y</v>
      </c>
    </row>
    <row r="233" spans="8:9">
      <c r="H233" s="81" t="str">
        <v>352.jpg</v>
      </c>
      <c r="I233" s="81" t="str">
        <v>y</v>
      </c>
    </row>
    <row r="234" spans="8:9">
      <c r="H234" s="81" t="str">
        <v>353.jpg</v>
      </c>
      <c r="I234" s="81" t="str">
        <v>y</v>
      </c>
    </row>
    <row r="235" spans="8:9">
      <c r="H235" s="81" t="str">
        <v>354.jpg</v>
      </c>
      <c r="I235" s="81" t="str">
        <v>y</v>
      </c>
    </row>
    <row r="236" spans="8:9">
      <c r="H236" s="81" t="str">
        <v>355.jpg</v>
      </c>
      <c r="I236" s="81" t="str">
        <v>y</v>
      </c>
    </row>
    <row r="237" spans="8:9">
      <c r="H237" s="81" t="str">
        <v>356.jpg</v>
      </c>
      <c r="I237" s="81" t="str">
        <v>y</v>
      </c>
    </row>
    <row r="238" spans="8:9">
      <c r="H238" s="81" t="str">
        <v>357.jpg</v>
      </c>
      <c r="I238" s="81" t="str">
        <v>y</v>
      </c>
    </row>
    <row r="239" spans="8:9">
      <c r="H239" s="81" t="str">
        <v>358.jpg</v>
      </c>
      <c r="I239" s="81" t="str">
        <v>y</v>
      </c>
    </row>
    <row r="240" spans="8:9">
      <c r="H240" s="81" t="str">
        <v>359.jpg</v>
      </c>
      <c r="I240" s="81" t="str">
        <v>y</v>
      </c>
    </row>
    <row r="241" spans="8:9">
      <c r="H241" s="81" t="str">
        <v>360.jpg</v>
      </c>
      <c r="I241" s="81" t="str">
        <v>y</v>
      </c>
    </row>
    <row r="242" spans="8:9">
      <c r="H242" s="81" t="str">
        <v>361.jpg</v>
      </c>
      <c r="I242" s="81" t="str">
        <v>y</v>
      </c>
    </row>
    <row r="243" spans="8:9">
      <c r="H243" s="81" t="str">
        <v>362.jpg</v>
      </c>
      <c r="I243" s="81" t="str">
        <v>y</v>
      </c>
    </row>
    <row r="244" spans="8:9">
      <c r="H244" s="81" t="str">
        <v>363.jpg</v>
      </c>
      <c r="I244" s="81" t="str">
        <v>y</v>
      </c>
    </row>
    <row r="245" spans="8:9">
      <c r="H245" s="81" t="str">
        <v>364.jpg</v>
      </c>
      <c r="I245" s="81" t="str">
        <v>y</v>
      </c>
    </row>
    <row r="246" spans="8:9">
      <c r="H246" s="81" t="str">
        <v>365.jpg</v>
      </c>
      <c r="I246" s="81" t="str">
        <v>y</v>
      </c>
    </row>
    <row r="247" spans="8:9">
      <c r="H247" s="81" t="str">
        <v>366.jpg</v>
      </c>
      <c r="I247" s="81" t="str">
        <v>y</v>
      </c>
    </row>
    <row r="248" spans="8:9">
      <c r="H248" s="81" t="str">
        <v>367.jpg</v>
      </c>
      <c r="I248" s="81" t="str">
        <v>y</v>
      </c>
    </row>
    <row r="249" spans="8:9">
      <c r="H249" s="81" t="str">
        <v>368.jpg</v>
      </c>
      <c r="I249" s="81" t="str">
        <v>y</v>
      </c>
    </row>
    <row r="250" spans="8:9">
      <c r="H250" s="81" t="str">
        <v>369.jpg</v>
      </c>
      <c r="I250" s="81" t="str">
        <v>y</v>
      </c>
    </row>
    <row r="251" spans="8:9">
      <c r="H251" s="81" t="str">
        <v>370.jpg</v>
      </c>
      <c r="I251" s="81" t="str">
        <v>y</v>
      </c>
    </row>
    <row r="252" spans="8:9">
      <c r="H252" s="81" t="str">
        <v>371.jpg</v>
      </c>
      <c r="I252" s="81" t="str">
        <v>y</v>
      </c>
    </row>
    <row r="253" spans="8:9">
      <c r="H253" s="81" t="str">
        <v>372.jpg</v>
      </c>
      <c r="I253" s="81" t="str">
        <v>y</v>
      </c>
    </row>
    <row r="254" spans="8:9">
      <c r="H254" s="81" t="str">
        <v>373.jpg</v>
      </c>
      <c r="I254" s="81" t="str">
        <v>y</v>
      </c>
    </row>
    <row r="255" spans="8:9">
      <c r="H255" s="81" t="str">
        <v>374.jpg</v>
      </c>
      <c r="I255" s="81" t="str">
        <v>y</v>
      </c>
    </row>
    <row r="256" spans="8:9">
      <c r="H256" s="81" t="str">
        <v>375.jpg</v>
      </c>
      <c r="I256" s="81" t="str">
        <v>y</v>
      </c>
    </row>
    <row r="257" spans="8:9">
      <c r="H257" s="81" t="str">
        <v>376.jpg</v>
      </c>
      <c r="I257" s="81" t="str">
        <v>y</v>
      </c>
    </row>
    <row r="258" spans="8:9">
      <c r="H258" s="81" t="str">
        <v>377.jpg</v>
      </c>
      <c r="I258" s="81" t="str">
        <v>y</v>
      </c>
    </row>
    <row r="259" spans="8:9">
      <c r="H259" s="81" t="str">
        <v>378.jpg</v>
      </c>
      <c r="I259" s="81" t="str">
        <v>y</v>
      </c>
    </row>
    <row r="260" spans="8:9">
      <c r="H260" s="81" t="str">
        <v>379.jpg</v>
      </c>
      <c r="I260" s="81" t="str">
        <v>y</v>
      </c>
    </row>
    <row r="261" spans="8:9">
      <c r="H261" s="81" t="str">
        <v>380.jpg</v>
      </c>
      <c r="I261" s="81" t="str">
        <v>y</v>
      </c>
    </row>
    <row r="262" spans="8:9">
      <c r="H262" s="81" t="str">
        <v>381.jpg</v>
      </c>
      <c r="I262" s="81" t="str">
        <v>y</v>
      </c>
    </row>
    <row r="263" spans="8:9">
      <c r="H263" s="81" t="str">
        <v>382.jpg</v>
      </c>
      <c r="I263" s="81" t="str">
        <v>y</v>
      </c>
    </row>
    <row r="264" spans="8:9">
      <c r="H264" s="81" t="str">
        <v>383.jpg</v>
      </c>
      <c r="I264" s="81" t="str">
        <v>y</v>
      </c>
    </row>
    <row r="265" spans="8:9">
      <c r="H265" s="81" t="str">
        <v>384.jpg</v>
      </c>
      <c r="I265" s="81" t="str">
        <v>y</v>
      </c>
    </row>
    <row r="266" spans="8:9">
      <c r="H266" s="81" t="str">
        <v>385.jpg</v>
      </c>
      <c r="I266" s="81" t="str">
        <v>y</v>
      </c>
    </row>
    <row r="267" spans="8:9">
      <c r="H267" s="81" t="str">
        <v>386.jpg</v>
      </c>
      <c r="I267" s="81" t="str">
        <v>y</v>
      </c>
    </row>
    <row r="268" spans="8:9">
      <c r="H268" s="81" t="str">
        <v>387.jpg</v>
      </c>
      <c r="I268" s="81" t="str">
        <v>y</v>
      </c>
    </row>
    <row r="269" spans="8:9">
      <c r="H269" s="81" t="str">
        <v>388.jpg</v>
      </c>
      <c r="I269" s="81" t="str">
        <v>y</v>
      </c>
    </row>
    <row r="270" spans="8:9">
      <c r="H270" s="81" t="str">
        <v>389.jpg</v>
      </c>
      <c r="I270" s="81" t="str">
        <v>y</v>
      </c>
    </row>
    <row r="271" spans="8:9">
      <c r="H271" s="81" t="str">
        <v>390.jpg</v>
      </c>
      <c r="I271" s="81" t="str">
        <v>y</v>
      </c>
    </row>
    <row r="272" spans="8:9">
      <c r="H272" s="81" t="str">
        <v>391.jpg</v>
      </c>
      <c r="I272" s="81" t="str">
        <v>y</v>
      </c>
    </row>
    <row r="273" spans="8:9">
      <c r="H273" s="81" t="str">
        <v>392.jpg</v>
      </c>
      <c r="I273" s="81" t="str">
        <v>y</v>
      </c>
    </row>
    <row r="274" spans="8:9">
      <c r="H274" s="81" t="str">
        <v>393.jpg</v>
      </c>
      <c r="I274" s="81" t="str">
        <v>y</v>
      </c>
    </row>
    <row r="275" spans="8:9">
      <c r="H275" s="81" t="str">
        <v>394.jpg</v>
      </c>
      <c r="I275" s="81" t="str">
        <v>y</v>
      </c>
    </row>
    <row r="276" spans="8:9">
      <c r="H276" s="81" t="str">
        <v>395.jpg</v>
      </c>
      <c r="I276" s="81" t="str">
        <v>y</v>
      </c>
    </row>
    <row r="277" spans="8:9">
      <c r="H277" s="81" t="str">
        <v>396.jpg</v>
      </c>
      <c r="I277" s="81" t="str">
        <v>y</v>
      </c>
    </row>
    <row r="278" spans="8:9">
      <c r="H278" s="81" t="str">
        <v>397.jpg</v>
      </c>
      <c r="I278" s="81" t="str">
        <v>y</v>
      </c>
    </row>
    <row r="279" spans="8:9">
      <c r="H279" s="81" t="str">
        <v>398.jpg</v>
      </c>
      <c r="I279" s="81" t="str">
        <v>y</v>
      </c>
    </row>
    <row r="280" spans="8:9">
      <c r="H280" s="81" t="str">
        <v>399.jpg</v>
      </c>
      <c r="I280" s="81" t="str">
        <v>y</v>
      </c>
    </row>
    <row r="281" spans="8:9">
      <c r="H281" s="81" t="str">
        <v>407.jpg</v>
      </c>
      <c r="I281" s="81" t="str">
        <v>y</v>
      </c>
    </row>
    <row r="282" spans="8:9">
      <c r="H282" s="81" t="str">
        <v>408.jpg</v>
      </c>
      <c r="I282" s="81" t="str">
        <v>y</v>
      </c>
    </row>
    <row r="283" spans="8:9">
      <c r="H283" s="81" t="str">
        <v>409.jpg</v>
      </c>
      <c r="I283" s="81" t="str">
        <v>y</v>
      </c>
    </row>
    <row r="284" spans="8:9">
      <c r="H284" s="81" t="str">
        <v>410.jpg</v>
      </c>
      <c r="I284" s="81" t="str">
        <v>y</v>
      </c>
    </row>
    <row r="285" spans="8:9">
      <c r="H285" s="81" t="str">
        <v>411.jpg</v>
      </c>
      <c r="I285" s="81" t="str">
        <v>y</v>
      </c>
    </row>
    <row r="286" spans="8:9">
      <c r="H286" s="81" t="str">
        <v>412.jpg</v>
      </c>
      <c r="I286" s="81" t="str">
        <v>y</v>
      </c>
    </row>
    <row r="287" spans="8:9">
      <c r="H287" s="81" t="str">
        <v>413.jpg</v>
      </c>
      <c r="I287" s="81" t="str">
        <v>y</v>
      </c>
    </row>
    <row r="288" spans="8:9">
      <c r="H288" s="81" t="str">
        <v>414.jpg</v>
      </c>
      <c r="I288" s="81" t="str">
        <v>y</v>
      </c>
    </row>
    <row r="289" spans="8:9">
      <c r="H289" s="81" t="str">
        <v>415.jpg</v>
      </c>
      <c r="I289" s="81" t="str">
        <v>y</v>
      </c>
    </row>
    <row r="290" spans="8:9">
      <c r="H290" s="81" t="str">
        <v>416.jpg</v>
      </c>
      <c r="I290" s="81" t="str">
        <v>y</v>
      </c>
    </row>
    <row r="291" spans="8:9">
      <c r="H291" s="81" t="str">
        <v>417.jpg</v>
      </c>
      <c r="I291" s="81" t="str">
        <v>y</v>
      </c>
    </row>
    <row r="292" spans="8:9">
      <c r="H292" s="81" t="str">
        <v>418.jpg</v>
      </c>
      <c r="I292" s="81" t="str">
        <v>y</v>
      </c>
    </row>
    <row r="293" spans="8:9">
      <c r="H293" s="81" t="str">
        <v>419.jpg</v>
      </c>
      <c r="I293" s="81" t="str">
        <v>y</v>
      </c>
    </row>
    <row r="294" spans="8:9">
      <c r="H294" s="81" t="str">
        <v>420.jpg</v>
      </c>
      <c r="I294" s="81" t="str">
        <v>y</v>
      </c>
    </row>
    <row r="295" spans="8:9">
      <c r="H295" s="81" t="str">
        <v>421.jpg</v>
      </c>
      <c r="I295" s="81" t="str">
        <v>y</v>
      </c>
    </row>
    <row r="296" spans="8:9">
      <c r="H296" s="81" t="str">
        <v>422.jpg</v>
      </c>
      <c r="I296" s="81" t="str">
        <v>y</v>
      </c>
    </row>
    <row r="297" spans="8:9">
      <c r="H297" s="81" t="str">
        <v>423.jpg</v>
      </c>
      <c r="I297" s="81" t="str">
        <v>y</v>
      </c>
    </row>
    <row r="298" spans="8:9">
      <c r="H298" s="81" t="str">
        <v>424.jpg</v>
      </c>
      <c r="I298" s="81" t="str">
        <v>y</v>
      </c>
    </row>
    <row r="299" spans="8:9">
      <c r="H299" s="81" t="str">
        <v>425.jpg</v>
      </c>
      <c r="I299" s="81" t="str">
        <v>y</v>
      </c>
    </row>
    <row r="300" spans="8:9">
      <c r="H300" s="81" t="str">
        <v>426.jpg</v>
      </c>
      <c r="I300" s="81" t="str">
        <v>y</v>
      </c>
    </row>
    <row r="301" spans="8:9">
      <c r="H301" s="81" t="str">
        <v>427.jpg</v>
      </c>
      <c r="I301" s="81" t="str">
        <v>y</v>
      </c>
    </row>
    <row r="302" spans="8:9">
      <c r="H302" s="81" t="str">
        <v>428.jpg</v>
      </c>
      <c r="I302" s="81" t="str">
        <v>y</v>
      </c>
    </row>
    <row r="303" spans="8:9">
      <c r="H303" s="81" t="str">
        <v>429.jpg</v>
      </c>
      <c r="I303" s="81" t="str">
        <v>y</v>
      </c>
    </row>
    <row r="304" spans="8:9">
      <c r="H304" s="81" t="str">
        <v>430.jpg</v>
      </c>
      <c r="I304" s="81" t="str">
        <v>y</v>
      </c>
    </row>
    <row r="305" spans="8:9">
      <c r="H305" s="81" t="str">
        <v>431.jpg</v>
      </c>
      <c r="I305" s="81" t="str">
        <v>y</v>
      </c>
    </row>
    <row r="306" spans="8:9">
      <c r="H306" s="81" t="str">
        <v>432.jpg</v>
      </c>
      <c r="I306" s="81" t="str">
        <v>y</v>
      </c>
    </row>
    <row r="307" spans="8:9">
      <c r="H307" s="81" t="str">
        <v>433.jpg</v>
      </c>
      <c r="I307" s="81" t="str">
        <v>y</v>
      </c>
    </row>
    <row r="308" spans="8:9">
      <c r="H308" s="81" t="str">
        <v>434.jpg</v>
      </c>
      <c r="I308" s="81" t="str">
        <v>y</v>
      </c>
    </row>
    <row r="309" spans="8:9">
      <c r="H309" s="81" t="str">
        <v>435.jpg</v>
      </c>
      <c r="I309" s="81" t="str">
        <v>y</v>
      </c>
    </row>
    <row r="310" spans="8:9">
      <c r="H310" s="81" t="str">
        <v>436.jpg</v>
      </c>
      <c r="I310" s="81" t="str">
        <v>y</v>
      </c>
    </row>
    <row r="311" spans="8:9">
      <c r="H311" s="81" t="str">
        <v>437.jpg</v>
      </c>
      <c r="I311" s="81" t="str">
        <v>y</v>
      </c>
    </row>
    <row r="312" spans="8:9">
      <c r="H312" s="81" t="str">
        <v>438.jpg</v>
      </c>
      <c r="I312" s="81" t="str">
        <v>y</v>
      </c>
    </row>
    <row r="313" spans="8:9">
      <c r="H313" s="81" t="str">
        <v>439.jpg</v>
      </c>
      <c r="I313" s="81" t="str">
        <v>y</v>
      </c>
    </row>
    <row r="314" spans="8:9">
      <c r="H314" s="81" t="str">
        <v>440.jpg</v>
      </c>
      <c r="I314" s="81" t="str">
        <v>y</v>
      </c>
    </row>
    <row r="315" spans="8:9">
      <c r="H315" s="81" t="str">
        <v>441.jpg</v>
      </c>
      <c r="I315" s="81" t="str">
        <v>y</v>
      </c>
    </row>
    <row r="316" spans="8:9">
      <c r="H316" s="81" t="str">
        <v>442.jpg</v>
      </c>
      <c r="I316" s="81" t="str">
        <v>y</v>
      </c>
    </row>
    <row r="317" spans="8:9">
      <c r="H317" s="81" t="str">
        <v>443.jpg</v>
      </c>
      <c r="I317" s="81" t="str">
        <v>y</v>
      </c>
    </row>
    <row r="318" spans="8:9">
      <c r="H318" s="81" t="str">
        <v>444.jpg</v>
      </c>
      <c r="I318" s="81" t="str">
        <v>y</v>
      </c>
    </row>
    <row r="319" spans="8:9">
      <c r="H319" s="81" t="str">
        <v>445.jpg</v>
      </c>
      <c r="I319" s="81" t="str">
        <v>y</v>
      </c>
    </row>
    <row r="320" spans="8:9">
      <c r="H320" s="81" t="str">
        <v>446.jpg</v>
      </c>
      <c r="I320" s="81" t="str">
        <v>y</v>
      </c>
    </row>
    <row r="321" spans="8:9">
      <c r="H321" s="81" t="str">
        <v>447.jpg</v>
      </c>
      <c r="I321" s="81" t="str">
        <v>y</v>
      </c>
    </row>
    <row r="322" spans="8:9">
      <c r="H322" s="81" t="str">
        <v>448.jpg</v>
      </c>
      <c r="I322" s="81" t="str">
        <v>y</v>
      </c>
    </row>
    <row r="323" spans="8:9">
      <c r="H323" s="81" t="str">
        <v>449.jpg</v>
      </c>
      <c r="I323" s="81" t="str">
        <v>y</v>
      </c>
    </row>
    <row r="324" spans="8:9">
      <c r="H324" s="81" t="str">
        <v>450.jpg</v>
      </c>
      <c r="I324" s="81" t="str">
        <v>y</v>
      </c>
    </row>
    <row r="325" spans="8:9">
      <c r="H325" s="81" t="str">
        <v>451.jpg</v>
      </c>
      <c r="I325" s="81" t="str">
        <v>y</v>
      </c>
    </row>
    <row r="326" spans="8:9">
      <c r="H326" s="81" t="str">
        <v>452.jpg</v>
      </c>
      <c r="I326" s="81" t="str">
        <v>y</v>
      </c>
    </row>
    <row r="327" spans="8:9">
      <c r="H327" s="81" t="str">
        <v>453.jpg</v>
      </c>
      <c r="I327" s="81" t="str">
        <v>y</v>
      </c>
    </row>
    <row r="328" spans="8:9">
      <c r="H328" s="81" t="str">
        <v>454.jpg</v>
      </c>
      <c r="I328" s="81" t="str">
        <v>y</v>
      </c>
    </row>
    <row r="329" spans="8:9">
      <c r="H329" s="81" t="str">
        <v>455.jpg</v>
      </c>
      <c r="I329" s="81" t="str">
        <v>y</v>
      </c>
    </row>
    <row r="330" spans="8:9">
      <c r="H330" s="81" t="str">
        <v>456.jpg</v>
      </c>
      <c r="I330" s="81" t="str">
        <v>y</v>
      </c>
    </row>
    <row r="331" spans="8:9">
      <c r="H331" s="81" t="str">
        <v>457.jpg</v>
      </c>
      <c r="I331" s="81" t="str">
        <v>y</v>
      </c>
    </row>
    <row r="332" spans="8:9">
      <c r="H332" s="81" t="str">
        <v>458.jpg</v>
      </c>
      <c r="I332" s="81" t="str">
        <v>y</v>
      </c>
    </row>
    <row r="333" spans="8:9">
      <c r="H333" s="81" t="str">
        <v>459.jpg</v>
      </c>
      <c r="I333" s="81" t="str">
        <v>y</v>
      </c>
    </row>
    <row r="334" spans="8:9">
      <c r="H334" s="81" t="str">
        <v>460.jpg</v>
      </c>
      <c r="I334" s="81" t="str">
        <v>y</v>
      </c>
    </row>
    <row r="335" spans="8:9">
      <c r="H335" s="81" t="str">
        <v>461.jpg</v>
      </c>
      <c r="I335" s="81" t="str">
        <v>y</v>
      </c>
    </row>
    <row r="336" spans="8:9">
      <c r="H336" s="81" t="str">
        <v>462.jpg</v>
      </c>
      <c r="I336" s="81" t="str">
        <v>y</v>
      </c>
    </row>
    <row r="337" spans="8:9">
      <c r="H337" s="81" t="str">
        <v>463.jpg</v>
      </c>
      <c r="I337" s="81" t="str">
        <v>y</v>
      </c>
    </row>
    <row r="338" spans="8:9">
      <c r="H338" s="81" t="str">
        <v>464.jpg</v>
      </c>
      <c r="I338" s="81" t="str">
        <v>y</v>
      </c>
    </row>
    <row r="339" spans="8:9">
      <c r="H339" s="81" t="str">
        <v>465.jpg</v>
      </c>
      <c r="I339" s="81" t="str">
        <v>y</v>
      </c>
    </row>
    <row r="340" spans="8:9">
      <c r="H340" s="81" t="str">
        <v>466.jpg</v>
      </c>
      <c r="I340" s="81" t="str">
        <v>y</v>
      </c>
    </row>
    <row r="341" spans="8:9">
      <c r="H341" s="81" t="str">
        <v>467.jpg</v>
      </c>
      <c r="I341" s="81" t="str">
        <v>y</v>
      </c>
    </row>
    <row r="342" spans="8:9">
      <c r="H342" s="81" t="str">
        <v>468.jpg</v>
      </c>
      <c r="I342" s="81" t="str">
        <v>y</v>
      </c>
    </row>
    <row r="343" spans="8:9">
      <c r="H343" s="81" t="str">
        <v>469.jpg</v>
      </c>
      <c r="I343" s="81" t="str">
        <v>y</v>
      </c>
    </row>
    <row r="344" spans="8:9">
      <c r="H344" s="81" t="str">
        <v>470.jpg</v>
      </c>
      <c r="I344" s="81" t="str">
        <v>y</v>
      </c>
    </row>
    <row r="345" spans="8:9">
      <c r="H345" s="81" t="str">
        <v>471.jpg</v>
      </c>
      <c r="I345" s="81" t="str">
        <v>y</v>
      </c>
    </row>
    <row r="346" spans="8:9">
      <c r="H346" s="81" t="str">
        <v>472.jpg</v>
      </c>
      <c r="I346" s="81" t="str">
        <v>y</v>
      </c>
    </row>
    <row r="347" spans="8:9">
      <c r="H347" s="81" t="str">
        <v>473.jpg</v>
      </c>
      <c r="I347" s="81" t="str">
        <v>y</v>
      </c>
    </row>
    <row r="348" spans="8:9">
      <c r="H348" s="81" t="str">
        <v>474.jpg</v>
      </c>
      <c r="I348" s="81" t="str">
        <v>y</v>
      </c>
    </row>
    <row r="349" spans="8:9">
      <c r="H349" s="81" t="str">
        <v>475.jpg</v>
      </c>
      <c r="I349" s="81" t="str">
        <v>y</v>
      </c>
    </row>
    <row r="350" spans="8:9">
      <c r="H350" s="81" t="str">
        <v>476.jpg</v>
      </c>
      <c r="I350" s="81" t="str">
        <v>y</v>
      </c>
    </row>
    <row r="351" spans="8:9">
      <c r="H351" s="81" t="str">
        <v>477.jpg</v>
      </c>
      <c r="I351" s="81" t="str">
        <v>y</v>
      </c>
    </row>
    <row r="352" spans="8:9">
      <c r="H352" s="81" t="str">
        <v>478.jpg</v>
      </c>
      <c r="I352" s="81" t="str">
        <v>y</v>
      </c>
    </row>
    <row r="353" spans="8:9">
      <c r="H353" s="81" t="str">
        <v>479.jpg</v>
      </c>
      <c r="I353" s="81" t="str">
        <v>y</v>
      </c>
    </row>
    <row r="354" spans="8:9">
      <c r="H354" s="81" t="str">
        <v>480.jpg</v>
      </c>
      <c r="I354" s="81" t="str">
        <v>y</v>
      </c>
    </row>
    <row r="355" spans="8:9">
      <c r="H355" s="81" t="str">
        <v>481.jpg</v>
      </c>
      <c r="I355" s="81" t="str">
        <v>y</v>
      </c>
    </row>
    <row r="356" spans="8:9">
      <c r="H356" s="81" t="str">
        <v>482.jpg</v>
      </c>
      <c r="I356" s="81" t="str">
        <v>y</v>
      </c>
    </row>
    <row r="357" spans="8:9">
      <c r="H357" s="81" t="str">
        <v>483.jpg</v>
      </c>
      <c r="I357" s="81" t="str">
        <v>y</v>
      </c>
    </row>
    <row r="358" spans="8:9">
      <c r="H358" s="81" t="str">
        <v>484.jpg</v>
      </c>
      <c r="I358" s="81" t="str">
        <v>y</v>
      </c>
    </row>
    <row r="359" spans="8:9">
      <c r="H359" s="81" t="str">
        <v>485.jpg</v>
      </c>
      <c r="I359" s="81" t="str">
        <v>y</v>
      </c>
    </row>
    <row r="360" spans="8:9">
      <c r="H360" s="81" t="str">
        <v>486.jpg</v>
      </c>
      <c r="I360" s="81" t="str">
        <v>y</v>
      </c>
    </row>
    <row r="361" spans="8:9">
      <c r="H361" s="81" t="str">
        <v>487.jpg</v>
      </c>
      <c r="I361" s="81" t="str">
        <v>y</v>
      </c>
    </row>
    <row r="362" spans="8:9">
      <c r="H362" s="81" t="str">
        <v>488.jpg</v>
      </c>
      <c r="I362" s="81" t="str">
        <v>y</v>
      </c>
    </row>
    <row r="363" spans="8:9">
      <c r="H363" s="81" t="str">
        <v>489.jpg</v>
      </c>
      <c r="I363" s="81" t="str">
        <v>y</v>
      </c>
    </row>
    <row r="364" spans="8:9">
      <c r="H364" s="81" t="str">
        <v>490.jpg</v>
      </c>
      <c r="I364" s="81" t="str">
        <v>y</v>
      </c>
    </row>
    <row r="365" spans="8:9">
      <c r="H365" s="81" t="str">
        <v>491.jpg</v>
      </c>
      <c r="I365" s="81" t="str">
        <v>y</v>
      </c>
    </row>
    <row r="366" spans="8:9">
      <c r="H366" s="81" t="str">
        <v>492.jpg</v>
      </c>
      <c r="I366" s="81" t="str">
        <v>y</v>
      </c>
    </row>
    <row r="367" spans="8:9">
      <c r="H367" s="81" t="str">
        <v>493.jpg</v>
      </c>
      <c r="I367" s="81" t="str">
        <v>y</v>
      </c>
    </row>
    <row r="368" spans="8:9">
      <c r="H368" s="81" t="str">
        <v>494.jpg</v>
      </c>
      <c r="I368" s="81" t="str">
        <v>y</v>
      </c>
    </row>
    <row r="369" spans="8:9">
      <c r="H369" s="81" t="str">
        <v>495.jpg</v>
      </c>
      <c r="I369" s="81" t="str">
        <v>y</v>
      </c>
    </row>
    <row r="370" spans="8:9">
      <c r="H370" s="81" t="str">
        <v>496.jpg</v>
      </c>
      <c r="I370" s="81" t="str">
        <v>y</v>
      </c>
    </row>
    <row r="371" spans="8:9">
      <c r="H371" s="81" t="str">
        <v>497.jpg</v>
      </c>
      <c r="I371" s="81" t="str">
        <v>y</v>
      </c>
    </row>
    <row r="372" spans="8:9">
      <c r="H372" s="81" t="str">
        <v>498.jpg</v>
      </c>
      <c r="I372" s="81" t="str">
        <v>y</v>
      </c>
    </row>
    <row r="373" spans="8:9">
      <c r="H373" s="81" t="str">
        <v>499.jpg</v>
      </c>
      <c r="I373" s="81" t="str">
        <v>y</v>
      </c>
    </row>
    <row r="374" spans="8:9">
      <c r="H374" s="81" t="str">
        <v>507.jpg</v>
      </c>
      <c r="I374" s="81" t="str">
        <v>y</v>
      </c>
    </row>
    <row r="375" spans="8:9">
      <c r="H375" s="81" t="str">
        <v>508.jpg</v>
      </c>
      <c r="I375" s="81" t="str">
        <v>y</v>
      </c>
    </row>
    <row r="376" spans="8:9">
      <c r="H376" s="81" t="str">
        <v>509.jpg</v>
      </c>
      <c r="I376" s="81" t="str">
        <v>y</v>
      </c>
    </row>
    <row r="377" spans="8:9">
      <c r="H377" s="81" t="str">
        <v>510.jpg</v>
      </c>
      <c r="I377" s="81" t="str">
        <v>y</v>
      </c>
    </row>
    <row r="378" spans="8:9">
      <c r="H378" s="81" t="str">
        <v>511.jpg</v>
      </c>
      <c r="I378" s="81" t="str">
        <v>y</v>
      </c>
    </row>
    <row r="379" spans="8:9">
      <c r="H379" s="81" t="str">
        <v>512.jpg</v>
      </c>
      <c r="I379" s="81" t="str">
        <v>y</v>
      </c>
    </row>
    <row r="380" spans="8:9">
      <c r="H380" s="81" t="str">
        <v>513.jpg</v>
      </c>
      <c r="I380" s="81" t="str">
        <v>y</v>
      </c>
    </row>
    <row r="381" spans="8:9">
      <c r="H381" s="81" t="str">
        <v>514.jpg</v>
      </c>
      <c r="I381" s="81" t="str">
        <v>y</v>
      </c>
    </row>
    <row r="382" spans="8:9">
      <c r="H382" s="81" t="str">
        <v>515.jpg</v>
      </c>
      <c r="I382" s="81" t="str">
        <v>y</v>
      </c>
    </row>
    <row r="383" spans="8:9">
      <c r="H383" s="81" t="str">
        <v>516.jpg</v>
      </c>
      <c r="I383" s="81" t="str">
        <v>y</v>
      </c>
    </row>
    <row r="384" spans="8:9">
      <c r="H384" s="81" t="str">
        <v>517.jpg</v>
      </c>
      <c r="I384" s="81" t="str">
        <v>y</v>
      </c>
    </row>
    <row r="385" spans="8:9">
      <c r="H385" s="81" t="str">
        <v>518.jpg</v>
      </c>
      <c r="I385" s="81" t="str">
        <v>y</v>
      </c>
    </row>
    <row r="386" spans="8:9">
      <c r="H386" s="81" t="str">
        <v>519.jpg</v>
      </c>
      <c r="I386" s="81" t="str">
        <v>y</v>
      </c>
    </row>
    <row r="387" spans="8:9">
      <c r="H387" s="81" t="str">
        <v>520.jpg</v>
      </c>
      <c r="I387" s="81" t="str">
        <v>y</v>
      </c>
    </row>
    <row r="388" spans="8:9">
      <c r="H388" s="81" t="str">
        <v>521.jpg</v>
      </c>
      <c r="I388" s="81" t="str">
        <v>y</v>
      </c>
    </row>
    <row r="389" spans="8:9">
      <c r="H389" s="81" t="str">
        <v>522.jpg</v>
      </c>
      <c r="I389" s="81" t="str">
        <v>y</v>
      </c>
    </row>
    <row r="390" spans="8:9">
      <c r="H390" s="81" t="str">
        <v>523.jpg</v>
      </c>
      <c r="I390" s="81" t="str">
        <v>y</v>
      </c>
    </row>
    <row r="391" spans="8:9">
      <c r="H391" s="81" t="str">
        <v>524.jpg</v>
      </c>
      <c r="I391" s="81" t="str">
        <v>y</v>
      </c>
    </row>
    <row r="392" spans="8:9">
      <c r="H392" s="81" t="str">
        <v>525.jpg</v>
      </c>
      <c r="I392" s="81" t="str">
        <v>y</v>
      </c>
    </row>
    <row r="393" spans="8:9">
      <c r="H393" s="81" t="str">
        <v>526.jpg</v>
      </c>
      <c r="I393" s="81" t="str">
        <v>y</v>
      </c>
    </row>
    <row r="394" spans="8:9">
      <c r="H394" s="81" t="str">
        <v>527.jpg</v>
      </c>
      <c r="I394" s="81" t="str">
        <v>y</v>
      </c>
    </row>
    <row r="395" spans="8:9">
      <c r="H395" s="81" t="str">
        <v>528.jpg</v>
      </c>
      <c r="I395" s="81" t="str">
        <v>y</v>
      </c>
    </row>
    <row r="396" spans="8:9">
      <c r="H396" s="81" t="str">
        <v>529.jpg</v>
      </c>
      <c r="I396" s="81" t="str">
        <v>y</v>
      </c>
    </row>
    <row r="397" spans="8:9">
      <c r="H397" s="81" t="str">
        <v>530.jpg</v>
      </c>
      <c r="I397" s="81" t="str">
        <v>y</v>
      </c>
    </row>
    <row r="398" spans="8:9">
      <c r="H398" s="81" t="str">
        <v>531.jpg</v>
      </c>
      <c r="I398" s="81" t="str">
        <v>y</v>
      </c>
    </row>
    <row r="399" spans="8:9">
      <c r="H399" s="81" t="str">
        <v>532.jpg</v>
      </c>
      <c r="I399" s="81" t="str">
        <v>y</v>
      </c>
    </row>
    <row r="400" spans="8:9">
      <c r="H400" s="81" t="str">
        <v>533.jpg</v>
      </c>
      <c r="I400" s="81" t="str">
        <v>y</v>
      </c>
    </row>
    <row r="401" spans="8:9">
      <c r="H401" s="81" t="str">
        <v>534.jpg</v>
      </c>
      <c r="I401" s="81" t="str">
        <v>y</v>
      </c>
    </row>
    <row r="402" spans="8:9">
      <c r="H402" s="81" t="str">
        <v>535.jpg</v>
      </c>
      <c r="I402" s="81" t="str">
        <v>y</v>
      </c>
    </row>
    <row r="403" spans="8:9">
      <c r="H403" s="81" t="str">
        <v>536.jpg</v>
      </c>
      <c r="I403" s="81" t="str">
        <v>y</v>
      </c>
    </row>
    <row r="404" spans="8:9">
      <c r="H404" s="81" t="str">
        <v>537.jpg</v>
      </c>
      <c r="I404" s="81" t="str">
        <v>y</v>
      </c>
    </row>
    <row r="405" spans="8:9">
      <c r="H405" s="81" t="str">
        <v>538.jpg</v>
      </c>
      <c r="I405" s="81" t="str">
        <v>y</v>
      </c>
    </row>
    <row r="406" spans="8:9">
      <c r="H406" s="81" t="str">
        <v>539.jpg</v>
      </c>
      <c r="I406" s="81" t="str">
        <v>y</v>
      </c>
    </row>
    <row r="407" spans="8:9">
      <c r="H407" s="81" t="str">
        <v>540.jpg</v>
      </c>
      <c r="I407" s="81" t="str">
        <v>y</v>
      </c>
    </row>
    <row r="408" spans="8:9">
      <c r="H408" s="81" t="str">
        <v>541.jpg</v>
      </c>
      <c r="I408" s="81" t="str">
        <v>y</v>
      </c>
    </row>
    <row r="409" spans="8:9">
      <c r="H409" s="81" t="str">
        <v>542.jpg</v>
      </c>
      <c r="I409" s="81" t="str">
        <v>y</v>
      </c>
    </row>
    <row r="410" spans="8:9">
      <c r="H410" s="81" t="str">
        <v>543.jpg</v>
      </c>
      <c r="I410" s="81" t="str">
        <v>y</v>
      </c>
    </row>
    <row r="411" spans="8:9">
      <c r="H411" s="81" t="str">
        <v>544.jpg</v>
      </c>
      <c r="I411" s="81" t="str">
        <v>y</v>
      </c>
    </row>
    <row r="412" spans="8:9">
      <c r="H412" s="81" t="str">
        <v>545.jpg</v>
      </c>
      <c r="I412" s="81" t="str">
        <v>y</v>
      </c>
    </row>
    <row r="413" spans="8:9">
      <c r="H413" s="81" t="str">
        <v>546.jpg</v>
      </c>
      <c r="I413" s="81" t="str">
        <v>y</v>
      </c>
    </row>
    <row r="414" spans="8:9">
      <c r="H414" s="81" t="str">
        <v>547.jpg</v>
      </c>
      <c r="I414" s="81" t="str">
        <v>y</v>
      </c>
    </row>
    <row r="415" spans="8:9">
      <c r="H415" s="81" t="str">
        <v>548.jpg</v>
      </c>
      <c r="I415" s="81" t="str">
        <v>y</v>
      </c>
    </row>
    <row r="416" spans="8:9">
      <c r="H416" s="81" t="str">
        <v>549.jpg</v>
      </c>
      <c r="I416" s="81" t="str">
        <v>y</v>
      </c>
    </row>
    <row r="417" spans="8:9">
      <c r="H417" s="81" t="str">
        <v>550.jpg</v>
      </c>
      <c r="I417" s="81" t="str">
        <v>y</v>
      </c>
    </row>
    <row r="418" spans="8:9">
      <c r="H418" s="81" t="str">
        <v>551.jpg</v>
      </c>
      <c r="I418" s="81" t="str">
        <v>y</v>
      </c>
    </row>
    <row r="419" spans="8:9">
      <c r="H419" s="81" t="str">
        <v>552.jpg</v>
      </c>
      <c r="I419" s="81" t="str">
        <v>y</v>
      </c>
    </row>
    <row r="420" spans="8:9">
      <c r="H420" s="81" t="str">
        <v>553.jpg</v>
      </c>
      <c r="I420" s="81" t="str">
        <v>y</v>
      </c>
    </row>
    <row r="421" spans="8:9">
      <c r="H421" s="81" t="str">
        <v>554.jpg</v>
      </c>
      <c r="I421" s="81" t="str">
        <v>y</v>
      </c>
    </row>
    <row r="422" spans="8:9">
      <c r="H422" s="81" t="str">
        <v>555.jpg</v>
      </c>
      <c r="I422" s="81" t="str">
        <v>y</v>
      </c>
    </row>
    <row r="423" spans="8:9">
      <c r="H423" s="81" t="str">
        <v>556.jpg</v>
      </c>
      <c r="I423" s="81" t="str">
        <v>y</v>
      </c>
    </row>
    <row r="424" spans="8:9">
      <c r="H424" s="81" t="str">
        <v>557.jpg</v>
      </c>
      <c r="I424" s="81" t="str">
        <v>y</v>
      </c>
    </row>
    <row r="425" spans="8:9">
      <c r="H425" s="81" t="str">
        <v>558.jpg</v>
      </c>
      <c r="I425" s="81" t="str">
        <v>y</v>
      </c>
    </row>
    <row r="426" spans="8:9">
      <c r="H426" s="81" t="str">
        <v>559.jpg</v>
      </c>
      <c r="I426" s="81" t="str">
        <v>y</v>
      </c>
    </row>
    <row r="427" spans="8:9">
      <c r="H427" s="81" t="str">
        <v>560.jpg</v>
      </c>
      <c r="I427" s="81" t="str">
        <v>y</v>
      </c>
    </row>
    <row r="428" spans="8:9">
      <c r="H428" s="81" t="str">
        <v>561.jpg</v>
      </c>
      <c r="I428" s="81" t="str">
        <v>y</v>
      </c>
    </row>
    <row r="429" spans="8:9">
      <c r="H429" s="81" t="str">
        <v>562.jpg</v>
      </c>
      <c r="I429" s="81" t="str">
        <v>y</v>
      </c>
    </row>
    <row r="430" spans="8:9">
      <c r="H430" s="81" t="str">
        <v>563.jpg</v>
      </c>
      <c r="I430" s="81" t="str">
        <v>y</v>
      </c>
    </row>
    <row r="431" spans="8:9">
      <c r="H431" s="81" t="str">
        <v>564.jpg</v>
      </c>
      <c r="I431" s="81" t="str">
        <v>y</v>
      </c>
    </row>
    <row r="432" spans="8:9">
      <c r="H432" s="81" t="str">
        <v>565.jpg</v>
      </c>
      <c r="I432" s="81" t="str">
        <v>y</v>
      </c>
    </row>
    <row r="433" spans="8:9">
      <c r="H433" s="81" t="str">
        <v>566.jpg</v>
      </c>
      <c r="I433" s="81" t="str">
        <v>y</v>
      </c>
    </row>
    <row r="434" spans="8:9">
      <c r="H434" s="81" t="str">
        <v>567.jpg</v>
      </c>
      <c r="I434" s="81" t="str">
        <v>y</v>
      </c>
    </row>
    <row r="435" spans="8:9">
      <c r="H435" s="81" t="str">
        <v>568.jpg</v>
      </c>
      <c r="I435" s="81" t="str">
        <v>y</v>
      </c>
    </row>
    <row r="436" spans="8:9">
      <c r="H436" s="81" t="str">
        <v>569.jpg</v>
      </c>
      <c r="I436" s="81" t="str">
        <v>y</v>
      </c>
    </row>
    <row r="437" spans="8:9">
      <c r="H437" s="81" t="str">
        <v>570.jpg</v>
      </c>
      <c r="I437" s="81" t="str">
        <v>y</v>
      </c>
    </row>
    <row r="438" spans="8:9">
      <c r="H438" s="81" t="str">
        <v>571.jpg</v>
      </c>
      <c r="I438" s="81" t="str">
        <v>y</v>
      </c>
    </row>
    <row r="439" spans="8:9">
      <c r="H439" s="81" t="str">
        <v>572.jpg</v>
      </c>
      <c r="I439" s="81" t="str">
        <v>y</v>
      </c>
    </row>
    <row r="440" spans="8:9">
      <c r="H440" s="81" t="str">
        <v>573.jpg</v>
      </c>
      <c r="I440" s="81" t="str">
        <v>y</v>
      </c>
    </row>
    <row r="441" spans="8:9">
      <c r="H441" s="81" t="str">
        <v>574.jpg</v>
      </c>
      <c r="I441" s="81" t="str">
        <v>y</v>
      </c>
    </row>
    <row r="442" spans="8:9">
      <c r="H442" s="81" t="str">
        <v>575.jpg</v>
      </c>
      <c r="I442" s="81" t="str">
        <v>y</v>
      </c>
    </row>
    <row r="443" spans="8:9">
      <c r="H443" s="81" t="str">
        <v>576.jpg</v>
      </c>
      <c r="I443" s="81" t="str">
        <v>y</v>
      </c>
    </row>
    <row r="444" spans="8:9">
      <c r="H444" s="81" t="str">
        <v>577.jpg</v>
      </c>
      <c r="I444" s="81" t="str">
        <v>y</v>
      </c>
    </row>
    <row r="445" spans="8:9">
      <c r="H445" s="81" t="str">
        <v>578.jpg</v>
      </c>
      <c r="I445" s="81" t="str">
        <v>y</v>
      </c>
    </row>
    <row r="446" spans="8:9">
      <c r="H446" s="81" t="str">
        <v>579.jpg</v>
      </c>
      <c r="I446" s="81" t="str">
        <v>y</v>
      </c>
    </row>
    <row r="447" spans="8:9">
      <c r="H447" s="81" t="str">
        <v>580.jpg</v>
      </c>
      <c r="I447" s="81" t="str">
        <v>y</v>
      </c>
    </row>
    <row r="448" spans="8:9">
      <c r="H448" s="81" t="str">
        <v>581.jpg</v>
      </c>
      <c r="I448" s="81" t="str">
        <v>y</v>
      </c>
    </row>
    <row r="449" spans="8:9">
      <c r="H449" s="81" t="str">
        <v>582.jpg</v>
      </c>
      <c r="I449" s="81" t="str">
        <v>y</v>
      </c>
    </row>
    <row r="450" spans="8:9">
      <c r="H450" s="81" t="str">
        <v>583.jpg</v>
      </c>
      <c r="I450" s="81" t="str">
        <v>y</v>
      </c>
    </row>
    <row r="451" spans="8:9">
      <c r="H451" s="81" t="str">
        <v>584.jpg</v>
      </c>
      <c r="I451" s="81" t="str">
        <v>y</v>
      </c>
    </row>
    <row r="452" spans="8:9">
      <c r="H452" s="81" t="str">
        <v>585.jpg</v>
      </c>
      <c r="I452" s="81" t="str">
        <v>y</v>
      </c>
    </row>
    <row r="453" spans="8:9">
      <c r="H453" s="81" t="str">
        <v>586.jpg</v>
      </c>
      <c r="I453" s="81" t="str">
        <v>y</v>
      </c>
    </row>
    <row r="454" spans="8:9">
      <c r="H454" s="81" t="str">
        <v>587.jpg</v>
      </c>
      <c r="I454" s="81" t="str">
        <v>y</v>
      </c>
    </row>
    <row r="455" spans="8:9">
      <c r="H455" s="81" t="str">
        <v>588.jpg</v>
      </c>
      <c r="I455" s="81" t="str">
        <v>y</v>
      </c>
    </row>
    <row r="456" spans="8:9">
      <c r="H456" s="81" t="str">
        <v>589.jpg</v>
      </c>
      <c r="I456" s="81" t="str">
        <v>y</v>
      </c>
    </row>
    <row r="457" spans="8:9">
      <c r="H457" s="81" t="str">
        <v>590.jpg</v>
      </c>
      <c r="I457" s="81" t="str">
        <v>y</v>
      </c>
    </row>
    <row r="458" spans="8:9">
      <c r="H458" s="81" t="str">
        <v>591.jpg</v>
      </c>
      <c r="I458" s="81" t="str">
        <v>y</v>
      </c>
    </row>
    <row r="459" spans="8:9">
      <c r="H459" s="81" t="str">
        <v>592.jpg</v>
      </c>
      <c r="I459" s="81" t="str">
        <v>y</v>
      </c>
    </row>
    <row r="460" spans="8:9">
      <c r="H460" s="81" t="str">
        <v>593.jpg</v>
      </c>
      <c r="I460" s="81" t="str">
        <v>y</v>
      </c>
    </row>
    <row r="461" spans="8:9">
      <c r="H461" s="81" t="str">
        <v>594.jpg</v>
      </c>
      <c r="I461" s="81" t="str">
        <v>y</v>
      </c>
    </row>
    <row r="462" spans="8:9">
      <c r="H462" s="81" t="str">
        <v>595.jpg</v>
      </c>
      <c r="I462" s="81" t="str">
        <v>y</v>
      </c>
    </row>
    <row r="463" spans="8:9">
      <c r="H463" s="81" t="str">
        <v>596.jpg</v>
      </c>
      <c r="I463" s="81" t="str">
        <v>y</v>
      </c>
    </row>
    <row r="464" spans="8:9">
      <c r="H464" s="81" t="str">
        <v>597.jpg</v>
      </c>
      <c r="I464" s="81" t="str">
        <v>y</v>
      </c>
    </row>
    <row r="465" spans="8:9">
      <c r="H465" s="81" t="str">
        <v>598.jpg</v>
      </c>
      <c r="I465" s="81" t="str">
        <v>y</v>
      </c>
    </row>
    <row r="466" spans="8:9">
      <c r="H466" s="81" t="str">
        <v>599.jpg</v>
      </c>
      <c r="I466" s="81" t="str">
        <v>y</v>
      </c>
    </row>
    <row r="467" spans="8:9">
      <c r="H467" s="81" t="str">
        <v>607.jpg</v>
      </c>
      <c r="I467" s="81" t="str">
        <v>y</v>
      </c>
    </row>
    <row r="468" spans="8:9">
      <c r="H468" s="81" t="str">
        <v>608.jpg</v>
      </c>
      <c r="I468" s="81" t="str">
        <v>y</v>
      </c>
    </row>
    <row r="469" spans="8:9">
      <c r="H469" s="81" t="str">
        <v>609.jpg</v>
      </c>
      <c r="I469" s="81" t="str">
        <v>y</v>
      </c>
    </row>
    <row r="470" spans="8:9">
      <c r="H470" s="81" t="str">
        <v>610.jpg</v>
      </c>
      <c r="I470" s="81" t="str">
        <v>y</v>
      </c>
    </row>
    <row r="471" spans="8:9">
      <c r="H471" s="81" t="str">
        <v>611.jpg</v>
      </c>
      <c r="I471" s="81" t="str">
        <v>y</v>
      </c>
    </row>
    <row r="472" spans="8:9">
      <c r="H472" s="81" t="str">
        <v>612.jpg</v>
      </c>
      <c r="I472" s="81" t="str">
        <v>y</v>
      </c>
    </row>
    <row r="473" spans="8:9">
      <c r="H473" s="81" t="str">
        <v>613.jpg</v>
      </c>
      <c r="I473" s="81" t="str">
        <v>y</v>
      </c>
    </row>
    <row r="474" spans="8:9">
      <c r="H474" s="81" t="str">
        <v>614.jpg</v>
      </c>
      <c r="I474" s="81" t="str">
        <v>y</v>
      </c>
    </row>
    <row r="475" spans="8:9">
      <c r="H475" s="81" t="str">
        <v>615.jpg</v>
      </c>
      <c r="I475" s="81" t="str">
        <v>y</v>
      </c>
    </row>
    <row r="476" spans="8:9">
      <c r="H476" s="81" t="str">
        <v>616.jpg</v>
      </c>
      <c r="I476" s="81" t="str">
        <v>y</v>
      </c>
    </row>
    <row r="477" spans="8:9">
      <c r="H477" s="81" t="str">
        <v>617.jpg</v>
      </c>
      <c r="I477" s="81" t="str">
        <v>y</v>
      </c>
    </row>
    <row r="478" spans="8:9">
      <c r="H478" s="81" t="str">
        <v>618.jpg</v>
      </c>
      <c r="I478" s="81" t="str">
        <v>y</v>
      </c>
    </row>
    <row r="479" spans="8:9">
      <c r="H479" s="81" t="str">
        <v>619.jpg</v>
      </c>
      <c r="I479" s="81" t="str">
        <v>y</v>
      </c>
    </row>
    <row r="480" spans="8:9">
      <c r="H480" s="81" t="str">
        <v>620.jpg</v>
      </c>
      <c r="I480" s="81" t="str">
        <v>y</v>
      </c>
    </row>
    <row r="481" spans="8:9">
      <c r="H481" s="81" t="str">
        <v>621.jpg</v>
      </c>
      <c r="I481" s="81" t="str">
        <v>y</v>
      </c>
    </row>
    <row r="482" spans="8:9">
      <c r="H482" s="81" t="str">
        <v>622.jpg</v>
      </c>
      <c r="I482" s="81" t="str">
        <v>y</v>
      </c>
    </row>
    <row r="483" spans="8:9">
      <c r="H483" s="81" t="str">
        <v>623.jpg</v>
      </c>
      <c r="I483" s="81" t="str">
        <v>y</v>
      </c>
    </row>
    <row r="484" spans="8:9">
      <c r="H484" s="81" t="str">
        <v>624.jpg</v>
      </c>
      <c r="I484" s="81" t="str">
        <v>y</v>
      </c>
    </row>
    <row r="485" spans="8:9">
      <c r="H485" s="81" t="str">
        <v>625.jpg</v>
      </c>
      <c r="I485" s="81" t="str">
        <v>y</v>
      </c>
    </row>
    <row r="486" spans="8:9">
      <c r="H486" s="81" t="str">
        <v>626.jpg</v>
      </c>
      <c r="I486" s="81" t="str">
        <v>y</v>
      </c>
    </row>
    <row r="487" spans="8:9">
      <c r="H487" s="81" t="str">
        <v>627.jpg</v>
      </c>
      <c r="I487" s="81" t="str">
        <v>y</v>
      </c>
    </row>
    <row r="488" spans="8:9">
      <c r="H488" s="81" t="str">
        <v>628.jpg</v>
      </c>
      <c r="I488" s="81" t="str">
        <v>y</v>
      </c>
    </row>
    <row r="489" spans="8:9">
      <c r="H489" s="81" t="str">
        <v>629.jpg</v>
      </c>
      <c r="I489" s="81" t="str">
        <v>y</v>
      </c>
    </row>
    <row r="490" spans="8:9">
      <c r="H490" s="81" t="str">
        <v>630.jpg</v>
      </c>
      <c r="I490" s="81" t="str">
        <v>y</v>
      </c>
    </row>
    <row r="491" spans="8:9">
      <c r="H491" s="81" t="str">
        <v>631.jpg</v>
      </c>
      <c r="I491" s="81" t="str">
        <v>y</v>
      </c>
    </row>
    <row r="492" spans="8:9">
      <c r="H492" s="81" t="str">
        <v>632.jpg</v>
      </c>
      <c r="I492" s="81" t="str">
        <v>y</v>
      </c>
    </row>
    <row r="493" spans="8:9">
      <c r="H493" s="81" t="str">
        <v>633.jpg</v>
      </c>
      <c r="I493" s="81" t="str">
        <v>y</v>
      </c>
    </row>
    <row r="494" spans="8:9">
      <c r="H494" s="81" t="str">
        <v>634.jpg</v>
      </c>
      <c r="I494" s="81" t="str">
        <v>y</v>
      </c>
    </row>
    <row r="495" spans="8:9">
      <c r="H495" s="81" t="str">
        <v>635.jpg</v>
      </c>
      <c r="I495" s="81" t="str">
        <v>y</v>
      </c>
    </row>
    <row r="496" spans="8:9">
      <c r="H496" s="81" t="str">
        <v>636.jpg</v>
      </c>
      <c r="I496" s="81" t="str">
        <v>y</v>
      </c>
    </row>
    <row r="497" spans="8:9">
      <c r="H497" s="81" t="str">
        <v>637.jpg</v>
      </c>
      <c r="I497" s="81" t="str">
        <v>y</v>
      </c>
    </row>
    <row r="498" spans="8:9">
      <c r="H498" s="81" t="str">
        <v>638.jpg</v>
      </c>
      <c r="I498" s="81" t="str">
        <v>y</v>
      </c>
    </row>
    <row r="499" spans="8:9">
      <c r="H499" s="81" t="str">
        <v>639.jpg</v>
      </c>
      <c r="I499" s="81" t="str">
        <v>y</v>
      </c>
    </row>
    <row r="500" spans="8:9">
      <c r="H500" s="81" t="str">
        <v>640.jpg</v>
      </c>
      <c r="I500" s="81" t="str">
        <v>y</v>
      </c>
    </row>
    <row r="501" spans="8:9">
      <c r="H501" s="81" t="str">
        <v>641.jpg</v>
      </c>
      <c r="I501" s="81" t="str">
        <v>y</v>
      </c>
    </row>
    <row r="502" spans="8:9">
      <c r="H502" s="81" t="str">
        <v>642.jpg</v>
      </c>
      <c r="I502" s="81" t="str">
        <v>y</v>
      </c>
    </row>
    <row r="503" spans="8:9">
      <c r="H503" s="81" t="str">
        <v>643.jpg</v>
      </c>
      <c r="I503" s="81" t="str">
        <v>y</v>
      </c>
    </row>
    <row r="504" spans="8:9">
      <c r="H504" s="81" t="str">
        <v>644.jpg</v>
      </c>
      <c r="I504" s="81" t="str">
        <v>y</v>
      </c>
    </row>
    <row r="505" spans="8:9">
      <c r="H505" s="81" t="str">
        <v>645.jpg</v>
      </c>
      <c r="I505" s="81" t="str">
        <v>y</v>
      </c>
    </row>
    <row r="506" spans="8:9">
      <c r="H506" s="81" t="str">
        <v>646.jpg</v>
      </c>
      <c r="I506" s="81" t="str">
        <v>y</v>
      </c>
    </row>
    <row r="507" spans="8:9">
      <c r="H507" s="81" t="str">
        <v>647.jpg</v>
      </c>
      <c r="I507" s="81" t="str">
        <v>y</v>
      </c>
    </row>
    <row r="508" spans="8:9">
      <c r="H508" s="81" t="str">
        <v>648.jpg</v>
      </c>
      <c r="I508" s="81" t="str">
        <v>y</v>
      </c>
    </row>
    <row r="509" spans="8:9">
      <c r="H509" s="81" t="str">
        <v>649.jpg</v>
      </c>
      <c r="I509" s="81" t="str">
        <v>y</v>
      </c>
    </row>
    <row r="510" spans="8:9">
      <c r="H510" s="81" t="str">
        <v>650.jpg</v>
      </c>
      <c r="I510" s="81" t="str">
        <v>y</v>
      </c>
    </row>
    <row r="511" spans="8:9">
      <c r="H511" s="81" t="str">
        <v>651.jpg</v>
      </c>
      <c r="I511" s="81" t="str">
        <v>y</v>
      </c>
    </row>
    <row r="512" spans="8:9">
      <c r="H512" s="81" t="str">
        <v>652.jpg</v>
      </c>
      <c r="I512" s="81" t="str">
        <v>y</v>
      </c>
    </row>
    <row r="513" spans="8:9">
      <c r="H513" s="81" t="str">
        <v>653.jpg</v>
      </c>
      <c r="I513" s="81" t="str">
        <v>y</v>
      </c>
    </row>
    <row r="514" spans="8:9">
      <c r="H514" s="81" t="str">
        <v>654.jpg</v>
      </c>
      <c r="I514" s="81" t="str">
        <v>y</v>
      </c>
    </row>
    <row r="515" spans="8:9">
      <c r="H515" s="81" t="str">
        <v>655.jpg</v>
      </c>
      <c r="I515" s="81" t="str">
        <v>y</v>
      </c>
    </row>
    <row r="516" spans="8:9">
      <c r="H516" s="81" t="str">
        <v>656.jpg</v>
      </c>
      <c r="I516" s="81" t="str">
        <v>y</v>
      </c>
    </row>
    <row r="517" spans="8:9">
      <c r="H517" s="81" t="str">
        <v>657.jpg</v>
      </c>
      <c r="I517" s="81" t="str">
        <v>y</v>
      </c>
    </row>
    <row r="518" spans="8:9">
      <c r="H518" s="81" t="str">
        <v>658.jpg</v>
      </c>
      <c r="I518" s="81" t="str">
        <v>y</v>
      </c>
    </row>
    <row r="519" spans="8:9">
      <c r="H519" s="81" t="str">
        <v>659.jpg</v>
      </c>
      <c r="I519" s="81" t="str">
        <v>y</v>
      </c>
    </row>
    <row r="520" spans="8:9">
      <c r="H520" s="81" t="str">
        <v>660.jpg</v>
      </c>
      <c r="I520" s="81" t="str">
        <v>y</v>
      </c>
    </row>
    <row r="521" spans="8:9">
      <c r="H521" s="81" t="str">
        <v>661.jpg</v>
      </c>
      <c r="I521" s="81" t="str">
        <v>y</v>
      </c>
    </row>
    <row r="522" spans="8:9">
      <c r="H522" s="81" t="str">
        <v>662.jpg</v>
      </c>
      <c r="I522" s="81" t="str">
        <v>y</v>
      </c>
    </row>
    <row r="523" spans="8:9">
      <c r="H523" s="81" t="str">
        <v>663.jpg</v>
      </c>
      <c r="I523" s="81" t="str">
        <v>y</v>
      </c>
    </row>
    <row r="524" spans="8:9">
      <c r="H524" s="81" t="str">
        <v>664.jpg</v>
      </c>
      <c r="I524" s="81" t="str">
        <v>y</v>
      </c>
    </row>
    <row r="525" spans="8:9">
      <c r="H525" s="81" t="str">
        <v>665.jpg</v>
      </c>
      <c r="I525" s="81" t="str">
        <v>y</v>
      </c>
    </row>
    <row r="526" spans="8:9">
      <c r="H526" s="81" t="str">
        <v>666.jpg</v>
      </c>
      <c r="I526" s="81" t="str">
        <v>y</v>
      </c>
    </row>
    <row r="527" spans="8:9">
      <c r="H527" s="81" t="str">
        <v>667.jpg</v>
      </c>
      <c r="I527" s="81" t="str">
        <v>y</v>
      </c>
    </row>
    <row r="528" spans="8:9">
      <c r="H528" s="81" t="str">
        <v>668.jpg</v>
      </c>
      <c r="I528" s="81" t="str">
        <v>y</v>
      </c>
    </row>
    <row r="529" spans="8:9">
      <c r="H529" s="81" t="str">
        <v>669.jpg</v>
      </c>
      <c r="I529" s="81" t="str">
        <v>y</v>
      </c>
    </row>
    <row r="530" spans="8:9">
      <c r="H530" s="81" t="str">
        <v>670.jpg</v>
      </c>
      <c r="I530" s="81" t="str">
        <v>y</v>
      </c>
    </row>
    <row r="531" spans="8:9">
      <c r="H531" s="81" t="str">
        <v>671.jpg</v>
      </c>
      <c r="I531" s="81" t="str">
        <v>y</v>
      </c>
    </row>
    <row r="532" spans="8:9">
      <c r="H532" s="81" t="str">
        <v>672.jpg</v>
      </c>
      <c r="I532" s="81" t="str">
        <v>y</v>
      </c>
    </row>
    <row r="533" spans="8:9">
      <c r="H533" s="81" t="str">
        <v>673.jpg</v>
      </c>
      <c r="I533" s="81" t="str">
        <v>y</v>
      </c>
    </row>
    <row r="534" spans="8:9">
      <c r="H534" s="81" t="str">
        <v>674.jpg</v>
      </c>
      <c r="I534" s="81" t="str">
        <v>y</v>
      </c>
    </row>
    <row r="535" spans="8:9">
      <c r="H535" s="81" t="str">
        <v>675.jpg</v>
      </c>
      <c r="I535" s="81" t="str">
        <v>y</v>
      </c>
    </row>
    <row r="536" spans="8:9">
      <c r="H536" s="81" t="str">
        <v>676.jpg</v>
      </c>
      <c r="I536" s="81" t="str">
        <v>y</v>
      </c>
    </row>
    <row r="537" spans="8:9">
      <c r="H537" s="81" t="str">
        <v>677.jpg</v>
      </c>
      <c r="I537" s="81" t="str">
        <v>y</v>
      </c>
    </row>
    <row r="538" spans="8:9">
      <c r="H538" s="81" t="str">
        <v>678.jpg</v>
      </c>
      <c r="I538" s="81" t="str">
        <v>y</v>
      </c>
    </row>
    <row r="539" spans="8:9">
      <c r="H539" s="81" t="str">
        <v>679.jpg</v>
      </c>
      <c r="I539" s="81" t="str">
        <v>y</v>
      </c>
    </row>
    <row r="540" spans="8:9">
      <c r="H540" s="81" t="str">
        <v>680.jpg</v>
      </c>
      <c r="I540" s="81" t="str">
        <v>y</v>
      </c>
    </row>
    <row r="541" spans="8:9">
      <c r="H541" s="81" t="str">
        <v>681.jpg</v>
      </c>
      <c r="I541" s="81" t="str">
        <v>y</v>
      </c>
    </row>
    <row r="542" spans="8:9">
      <c r="H542" s="81" t="str">
        <v>682.jpg</v>
      </c>
      <c r="I542" s="81" t="str">
        <v>y</v>
      </c>
    </row>
    <row r="543" spans="8:9">
      <c r="H543" s="81" t="str">
        <v>683.jpg</v>
      </c>
      <c r="I543" s="81" t="str">
        <v>y</v>
      </c>
    </row>
    <row r="544" spans="8:9">
      <c r="H544" s="81" t="str">
        <v>684.jpg</v>
      </c>
      <c r="I544" s="81" t="str">
        <v>y</v>
      </c>
    </row>
    <row r="545" spans="8:9">
      <c r="H545" s="81" t="str">
        <v>685.jpg</v>
      </c>
      <c r="I545" s="81" t="str">
        <v>y</v>
      </c>
    </row>
    <row r="546" spans="8:9">
      <c r="H546" s="81" t="str">
        <v>686.jpg</v>
      </c>
      <c r="I546" s="81" t="str">
        <v>y</v>
      </c>
    </row>
    <row r="547" spans="8:9">
      <c r="H547" s="81" t="str">
        <v>687.jpg</v>
      </c>
      <c r="I547" s="81" t="str">
        <v>y</v>
      </c>
    </row>
    <row r="548" spans="8:9">
      <c r="H548" s="81" t="str">
        <v>688.jpg</v>
      </c>
      <c r="I548" s="81" t="str">
        <v>y</v>
      </c>
    </row>
    <row r="549" spans="8:9">
      <c r="H549" s="81" t="str">
        <v>689.jpg</v>
      </c>
      <c r="I549" s="81" t="str">
        <v>y</v>
      </c>
    </row>
    <row r="550" spans="8:9">
      <c r="H550" s="81" t="str">
        <v>690.jpg</v>
      </c>
      <c r="I550" s="81" t="str">
        <v>y</v>
      </c>
    </row>
    <row r="551" spans="8:9">
      <c r="H551" s="81" t="str">
        <v>691.jpg</v>
      </c>
      <c r="I551" s="81" t="str">
        <v>y</v>
      </c>
    </row>
    <row r="552" spans="8:9">
      <c r="H552" s="81" t="str">
        <v>692.jpg</v>
      </c>
      <c r="I552" s="81" t="str">
        <v>y</v>
      </c>
    </row>
    <row r="553" spans="8:9">
      <c r="H553" s="81" t="str">
        <v>693.jpg</v>
      </c>
      <c r="I553" s="81" t="str">
        <v>y</v>
      </c>
    </row>
    <row r="554" spans="8:9">
      <c r="H554" s="81" t="str">
        <v>694.jpg</v>
      </c>
      <c r="I554" s="81" t="str">
        <v>y</v>
      </c>
    </row>
    <row r="555" spans="8:9">
      <c r="H555" s="81" t="str">
        <v>695.jpg</v>
      </c>
      <c r="I555" s="81" t="str">
        <v>y</v>
      </c>
    </row>
    <row r="556" spans="8:9">
      <c r="H556" s="81" t="str">
        <v>696.jpg</v>
      </c>
      <c r="I556" s="81" t="str">
        <v>y</v>
      </c>
    </row>
    <row r="557" spans="8:9">
      <c r="H557" s="81" t="str">
        <v>697.jpg</v>
      </c>
      <c r="I557" s="81" t="str">
        <v>y</v>
      </c>
    </row>
    <row r="558" spans="8:9">
      <c r="H558" s="81" t="str">
        <v>698.jpg</v>
      </c>
      <c r="I558" s="81" t="str">
        <v>y</v>
      </c>
    </row>
    <row r="559" spans="8:9">
      <c r="H559" s="81" t="str">
        <v>699.jpg</v>
      </c>
      <c r="I559" s="81" t="str">
        <v>y</v>
      </c>
    </row>
    <row r="560" spans="8:9">
      <c r="H560" s="81" t="str">
        <v>707.jpg</v>
      </c>
      <c r="I560" s="81" t="str">
        <v>y</v>
      </c>
    </row>
    <row r="561" spans="8:9">
      <c r="H561" s="81" t="str">
        <v>708.jpg</v>
      </c>
      <c r="I561" s="81" t="str">
        <v>y</v>
      </c>
    </row>
    <row r="562" spans="8:9">
      <c r="H562" s="81" t="str">
        <v>709.jpg</v>
      </c>
      <c r="I562" s="81" t="str">
        <v>y</v>
      </c>
    </row>
    <row r="563" spans="8:9">
      <c r="H563" s="81" t="str">
        <v>710.jpg</v>
      </c>
      <c r="I563" s="81" t="str">
        <v>y</v>
      </c>
    </row>
    <row r="564" spans="8:9">
      <c r="H564" s="81" t="str">
        <v>711.jpg</v>
      </c>
      <c r="I564" s="81" t="str">
        <v>y</v>
      </c>
    </row>
    <row r="565" spans="8:9">
      <c r="H565" s="81" t="str">
        <v>712.jpg</v>
      </c>
      <c r="I565" s="81" t="str">
        <v>y</v>
      </c>
    </row>
    <row r="566" spans="8:9">
      <c r="H566" s="81" t="str">
        <v>713.jpg</v>
      </c>
      <c r="I566" s="81" t="str">
        <v>y</v>
      </c>
    </row>
    <row r="567" spans="8:9">
      <c r="H567" s="81" t="str">
        <v>714.jpg</v>
      </c>
      <c r="I567" s="81" t="str">
        <v>y</v>
      </c>
    </row>
    <row r="568" spans="8:9">
      <c r="H568" s="81" t="str">
        <v>715.jpg</v>
      </c>
      <c r="I568" s="81" t="str">
        <v>y</v>
      </c>
    </row>
    <row r="569" spans="8:9">
      <c r="H569" s="81" t="str">
        <v>716.jpg</v>
      </c>
      <c r="I569" s="81" t="str">
        <v>y</v>
      </c>
    </row>
    <row r="570" spans="8:9">
      <c r="H570" s="81" t="str">
        <v>717.jpg</v>
      </c>
      <c r="I570" s="81" t="str">
        <v>y</v>
      </c>
    </row>
    <row r="571" spans="8:9">
      <c r="H571" s="81" t="str">
        <v>718.jpg</v>
      </c>
      <c r="I571" s="81" t="str">
        <v>y</v>
      </c>
    </row>
    <row r="572" spans="8:9">
      <c r="H572" s="81" t="str">
        <v>719.jpg</v>
      </c>
      <c r="I572" s="81" t="str">
        <v>y</v>
      </c>
    </row>
    <row r="573" spans="8:9">
      <c r="H573" s="81" t="str">
        <v>720.jpg</v>
      </c>
      <c r="I573" s="81" t="str">
        <v>y</v>
      </c>
    </row>
    <row r="574" spans="8:9">
      <c r="H574" s="81" t="str">
        <v>721.jpg</v>
      </c>
      <c r="I574" s="81" t="str">
        <v>y</v>
      </c>
    </row>
    <row r="575" spans="8:9">
      <c r="H575" s="81" t="str">
        <v>722.jpg</v>
      </c>
      <c r="I575" s="81" t="str">
        <v>y</v>
      </c>
    </row>
    <row r="576" spans="8:9">
      <c r="H576" s="81" t="str">
        <v>723.jpg</v>
      </c>
      <c r="I576" s="81" t="str">
        <v>y</v>
      </c>
    </row>
    <row r="577" spans="8:9">
      <c r="H577" s="81" t="str">
        <v>724.jpg</v>
      </c>
      <c r="I577" s="81" t="str">
        <v>y</v>
      </c>
    </row>
    <row r="578" spans="8:9">
      <c r="H578" s="81" t="str">
        <v>725.jpg</v>
      </c>
      <c r="I578" s="81" t="str">
        <v>y</v>
      </c>
    </row>
    <row r="579" spans="8:9">
      <c r="H579" s="81" t="str">
        <v>726.jpg</v>
      </c>
      <c r="I579" s="81" t="str">
        <v>y</v>
      </c>
    </row>
    <row r="580" spans="8:9">
      <c r="H580" s="81" t="str">
        <v>727.jpg</v>
      </c>
      <c r="I580" s="81" t="str">
        <v>y</v>
      </c>
    </row>
    <row r="581" spans="8:9">
      <c r="H581" s="81" t="str">
        <v>728.jpg</v>
      </c>
      <c r="I581" s="81" t="str">
        <v>y</v>
      </c>
    </row>
    <row r="582" spans="8:9">
      <c r="H582" s="81" t="str">
        <v>729.jpg</v>
      </c>
      <c r="I582" s="81" t="str">
        <v>y</v>
      </c>
    </row>
    <row r="583" spans="8:9">
      <c r="H583" s="81" t="str">
        <v>730.jpg</v>
      </c>
      <c r="I583" s="81" t="str">
        <v>y</v>
      </c>
    </row>
    <row r="584" spans="8:9">
      <c r="H584" s="81" t="str">
        <v>731.jpg</v>
      </c>
      <c r="I584" s="81" t="str">
        <v>y</v>
      </c>
    </row>
    <row r="585" spans="8:9">
      <c r="H585" s="81" t="str">
        <v>732.jpg</v>
      </c>
      <c r="I585" s="81" t="str">
        <v>y</v>
      </c>
    </row>
    <row r="586" spans="8:9">
      <c r="H586" s="81" t="str">
        <v>733.jpg</v>
      </c>
      <c r="I586" s="81" t="str">
        <v>y</v>
      </c>
    </row>
    <row r="587" spans="8:9">
      <c r="H587" s="81" t="str">
        <v>734.jpg</v>
      </c>
      <c r="I587" s="81" t="str">
        <v>y</v>
      </c>
    </row>
    <row r="588" spans="8:9">
      <c r="H588" s="81" t="str">
        <v>735.jpg</v>
      </c>
      <c r="I588" s="81" t="str">
        <v>y</v>
      </c>
    </row>
    <row r="589" spans="8:9">
      <c r="H589" s="81" t="str">
        <v>736.jpg</v>
      </c>
      <c r="I589" s="81" t="str">
        <v>y</v>
      </c>
    </row>
    <row r="590" spans="8:9">
      <c r="H590" s="81" t="str">
        <v>737.jpg</v>
      </c>
      <c r="I590" s="81" t="str">
        <v>y</v>
      </c>
    </row>
    <row r="591" spans="8:9">
      <c r="H591" s="81" t="str">
        <v>738.jpg</v>
      </c>
      <c r="I591" s="81" t="str">
        <v>y</v>
      </c>
    </row>
    <row r="592" spans="8:9">
      <c r="H592" s="81" t="str">
        <v>739.jpg</v>
      </c>
      <c r="I592" s="81" t="str">
        <v>y</v>
      </c>
    </row>
    <row r="593" spans="8:9">
      <c r="H593" s="81" t="str">
        <v>740.jpg</v>
      </c>
      <c r="I593" s="81" t="str">
        <v>y</v>
      </c>
    </row>
    <row r="594" spans="8:9">
      <c r="H594" s="81" t="str">
        <v>741.jpg</v>
      </c>
      <c r="I594" s="81" t="str">
        <v>y</v>
      </c>
    </row>
    <row r="595" spans="8:9">
      <c r="H595" s="81" t="str">
        <v>742.jpg</v>
      </c>
      <c r="I595" s="81" t="str">
        <v>y</v>
      </c>
    </row>
    <row r="596" spans="8:9">
      <c r="H596" s="81" t="str">
        <v>743.jpg</v>
      </c>
      <c r="I596" s="81" t="str">
        <v>y</v>
      </c>
    </row>
    <row r="597" spans="8:9">
      <c r="H597" s="81" t="str">
        <v>744.jpg</v>
      </c>
      <c r="I597" s="81" t="str">
        <v>y</v>
      </c>
    </row>
    <row r="598" spans="8:9">
      <c r="H598" s="81" t="str">
        <v>745.jpg</v>
      </c>
      <c r="I598" s="81" t="str">
        <v>y</v>
      </c>
    </row>
    <row r="599" spans="8:9">
      <c r="H599" s="81" t="str">
        <v>746.jpg</v>
      </c>
      <c r="I599" s="81" t="str">
        <v>y</v>
      </c>
    </row>
    <row r="600" spans="8:9">
      <c r="H600" s="81" t="str">
        <v>747.jpg</v>
      </c>
      <c r="I600" s="81" t="str">
        <v>y</v>
      </c>
    </row>
    <row r="601" spans="8:9">
      <c r="H601" s="81" t="str">
        <v>748.jpg</v>
      </c>
      <c r="I601" s="81" t="str">
        <v>y</v>
      </c>
    </row>
    <row r="602" spans="8:9">
      <c r="H602" s="81" t="str">
        <v>749.jpg</v>
      </c>
      <c r="I602" s="81" t="str">
        <v>y</v>
      </c>
    </row>
    <row r="603" spans="8:9">
      <c r="H603" s="81" t="str">
        <v>750.jpg</v>
      </c>
      <c r="I603" s="81" t="str">
        <v>y</v>
      </c>
    </row>
    <row r="604" spans="8:9">
      <c r="H604" s="81" t="str">
        <v>751.jpg</v>
      </c>
      <c r="I604" s="81" t="str">
        <v>y</v>
      </c>
    </row>
    <row r="605" spans="8:9">
      <c r="H605" s="81" t="str">
        <v>752.jpg</v>
      </c>
      <c r="I605" s="81" t="str">
        <v>y</v>
      </c>
    </row>
    <row r="606" spans="8:9">
      <c r="H606" s="81" t="str">
        <v>753.jpg</v>
      </c>
      <c r="I606" s="81" t="str">
        <v>y</v>
      </c>
    </row>
    <row r="607" spans="8:9">
      <c r="H607" s="81" t="str">
        <v>754.jpg</v>
      </c>
      <c r="I607" s="81" t="str">
        <v>y</v>
      </c>
    </row>
    <row r="608" spans="8:9">
      <c r="H608" s="81" t="str">
        <v>755.jpg</v>
      </c>
      <c r="I608" s="81" t="str">
        <v>y</v>
      </c>
    </row>
    <row r="609" spans="8:9">
      <c r="H609" s="81" t="str">
        <v>756.jpg</v>
      </c>
      <c r="I609" s="81" t="str">
        <v>y</v>
      </c>
    </row>
    <row r="610" spans="8:9">
      <c r="H610" s="81" t="str">
        <v>757.jpg</v>
      </c>
      <c r="I610" s="81" t="str">
        <v>y</v>
      </c>
    </row>
    <row r="611" spans="8:9">
      <c r="H611" s="81" t="str">
        <v>758.jpg</v>
      </c>
      <c r="I611" s="81" t="str">
        <v>y</v>
      </c>
    </row>
    <row r="612" spans="8:9">
      <c r="H612" s="81" t="str">
        <v>759.jpg</v>
      </c>
      <c r="I612" s="81" t="str">
        <v>y</v>
      </c>
    </row>
    <row r="613" spans="8:9">
      <c r="H613" s="81" t="str">
        <v>760.jpg</v>
      </c>
      <c r="I613" s="81" t="str">
        <v>y</v>
      </c>
    </row>
    <row r="614" spans="8:9">
      <c r="H614" s="81" t="str">
        <v>761.jpg</v>
      </c>
      <c r="I614" s="81" t="str">
        <v>y</v>
      </c>
    </row>
    <row r="615" spans="8:9">
      <c r="H615" s="81" t="str">
        <v>762.jpg</v>
      </c>
      <c r="I615" s="81" t="str">
        <v>y</v>
      </c>
    </row>
    <row r="616" spans="8:9">
      <c r="H616" s="81" t="str">
        <v>763.jpg</v>
      </c>
      <c r="I616" s="81" t="str">
        <v>y</v>
      </c>
    </row>
    <row r="617" spans="8:9">
      <c r="H617" s="81" t="str">
        <v>764.jpg</v>
      </c>
      <c r="I617" s="81" t="str">
        <v>y</v>
      </c>
    </row>
    <row r="618" spans="8:9">
      <c r="H618" s="81" t="str">
        <v>765.jpg</v>
      </c>
      <c r="I618" s="81" t="str">
        <v>y</v>
      </c>
    </row>
    <row r="619" spans="8:9">
      <c r="H619" s="81" t="str">
        <v>766.jpg</v>
      </c>
      <c r="I619" s="81" t="str">
        <v>y</v>
      </c>
    </row>
    <row r="620" spans="8:9">
      <c r="H620" s="81" t="str">
        <v>767.jpg</v>
      </c>
      <c r="I620" s="81" t="str">
        <v>y</v>
      </c>
    </row>
    <row r="621" spans="8:9">
      <c r="H621" s="81" t="str">
        <v>768.jpg</v>
      </c>
      <c r="I621" s="81" t="str">
        <v>y</v>
      </c>
    </row>
    <row r="622" spans="8:9">
      <c r="H622" s="81" t="str">
        <v>769.jpg</v>
      </c>
      <c r="I622" s="81" t="str">
        <v>y</v>
      </c>
    </row>
    <row r="623" spans="8:9">
      <c r="H623" s="81" t="str">
        <v>770.jpg</v>
      </c>
      <c r="I623" s="81" t="str">
        <v>y</v>
      </c>
    </row>
    <row r="624" spans="8:9">
      <c r="H624" s="81" t="str">
        <v>771.jpg</v>
      </c>
      <c r="I624" s="81" t="str">
        <v>y</v>
      </c>
    </row>
    <row r="625" spans="8:9">
      <c r="H625" s="81" t="str">
        <v>772.jpg</v>
      </c>
      <c r="I625" s="81" t="str">
        <v>y</v>
      </c>
    </row>
    <row r="626" spans="8:9">
      <c r="H626" s="81" t="str">
        <v>773.jpg</v>
      </c>
      <c r="I626" s="81" t="str">
        <v>y</v>
      </c>
    </row>
    <row r="627" spans="8:9">
      <c r="H627" s="81" t="str">
        <v>774.jpg</v>
      </c>
      <c r="I627" s="81" t="str">
        <v>y</v>
      </c>
    </row>
    <row r="628" spans="8:9">
      <c r="H628" s="81" t="str">
        <v>775.jpg</v>
      </c>
      <c r="I628" s="81" t="str">
        <v>y</v>
      </c>
    </row>
    <row r="629" spans="8:9">
      <c r="H629" s="81" t="str">
        <v>776.jpg</v>
      </c>
      <c r="I629" s="81" t="str">
        <v>y</v>
      </c>
    </row>
    <row r="630" spans="8:9">
      <c r="H630" s="81" t="str">
        <v>777.jpg</v>
      </c>
      <c r="I630" s="81" t="str">
        <v>y</v>
      </c>
    </row>
    <row r="631" spans="8:9">
      <c r="H631" s="81" t="str">
        <v>778.jpg</v>
      </c>
      <c r="I631" s="81" t="str">
        <v>y</v>
      </c>
    </row>
    <row r="632" spans="8:9">
      <c r="H632" s="81" t="str">
        <v>779.jpg</v>
      </c>
      <c r="I632" s="81" t="str">
        <v>y</v>
      </c>
    </row>
    <row r="633" spans="8:9">
      <c r="H633" s="81" t="str">
        <v>780.jpg</v>
      </c>
      <c r="I633" s="81" t="str">
        <v>y</v>
      </c>
    </row>
    <row r="634" spans="8:9">
      <c r="H634" s="81" t="str">
        <v>781.jpg</v>
      </c>
      <c r="I634" s="81" t="str">
        <v>y</v>
      </c>
    </row>
    <row r="635" spans="8:9">
      <c r="H635" s="81" t="str">
        <v>782.jpg</v>
      </c>
      <c r="I635" s="81" t="str">
        <v>y</v>
      </c>
    </row>
    <row r="636" spans="8:9">
      <c r="H636" s="81" t="str">
        <v>783.jpg</v>
      </c>
      <c r="I636" s="81" t="str">
        <v>y</v>
      </c>
    </row>
    <row r="637" spans="8:9">
      <c r="H637" s="81" t="str">
        <v>784.jpg</v>
      </c>
      <c r="I637" s="81" t="str">
        <v>y</v>
      </c>
    </row>
    <row r="638" spans="8:9">
      <c r="H638" s="81" t="str">
        <v>785.jpg</v>
      </c>
      <c r="I638" s="81" t="str">
        <v>y</v>
      </c>
    </row>
    <row r="639" spans="8:9">
      <c r="H639" s="81" t="str">
        <v>786.jpg</v>
      </c>
      <c r="I639" s="81" t="str">
        <v>y</v>
      </c>
    </row>
    <row r="640" spans="8:9">
      <c r="H640" s="81" t="str">
        <v>787.jpg</v>
      </c>
      <c r="I640" s="81" t="str">
        <v>y</v>
      </c>
    </row>
    <row r="641" spans="8:9">
      <c r="H641" s="81" t="str">
        <v>788.jpg</v>
      </c>
      <c r="I641" s="81" t="str">
        <v>y</v>
      </c>
    </row>
    <row r="642" spans="8:9">
      <c r="H642" s="81" t="str">
        <v>789.jpg</v>
      </c>
      <c r="I642" s="81" t="str">
        <v>y</v>
      </c>
    </row>
    <row r="643" spans="8:9">
      <c r="H643" s="81" t="str">
        <v>790.jpg</v>
      </c>
      <c r="I643" s="81" t="str">
        <v>y</v>
      </c>
    </row>
    <row r="644" spans="8:9">
      <c r="H644" s="81" t="str">
        <v>791.jpg</v>
      </c>
      <c r="I644" s="81" t="str">
        <v>y</v>
      </c>
    </row>
    <row r="645" spans="8:9">
      <c r="H645" s="81" t="str">
        <v>792.jpg</v>
      </c>
      <c r="I645" s="81" t="str">
        <v>y</v>
      </c>
    </row>
    <row r="646" spans="8:9">
      <c r="H646" s="81" t="str">
        <v>793.jpg</v>
      </c>
      <c r="I646" s="81" t="str">
        <v>y</v>
      </c>
    </row>
    <row r="647" spans="8:9">
      <c r="H647" s="81" t="str">
        <v>794.jpg</v>
      </c>
      <c r="I647" s="81" t="str">
        <v>y</v>
      </c>
    </row>
    <row r="648" spans="8:9">
      <c r="H648" s="81" t="str">
        <v>795.jpg</v>
      </c>
      <c r="I648" s="81" t="str">
        <v>y</v>
      </c>
    </row>
    <row r="649" spans="8:9">
      <c r="H649" s="81" t="str">
        <v>796.jpg</v>
      </c>
      <c r="I649" s="81" t="str">
        <v>y</v>
      </c>
    </row>
    <row r="650" spans="8:9">
      <c r="H650" s="81" t="str">
        <v>797.jpg</v>
      </c>
      <c r="I650" s="81" t="str">
        <v>y</v>
      </c>
    </row>
    <row r="651" spans="8:9">
      <c r="H651" s="81" t="str">
        <v>798.jpg</v>
      </c>
      <c r="I651" s="81" t="str">
        <v>y</v>
      </c>
    </row>
    <row r="652" spans="8:9">
      <c r="H652" s="81" t="str">
        <v>799.jpg</v>
      </c>
      <c r="I652" s="81" t="str">
        <v>y</v>
      </c>
    </row>
    <row r="653" spans="8:9">
      <c r="H653" s="81" t="str">
        <v>807.jpg</v>
      </c>
      <c r="I653" s="81" t="str">
        <v>y</v>
      </c>
    </row>
    <row r="654" spans="8:9">
      <c r="H654" s="81" t="str">
        <v>808.jpg</v>
      </c>
      <c r="I654" s="81" t="str">
        <v>y</v>
      </c>
    </row>
    <row r="655" spans="8:9">
      <c r="H655" s="81" t="str">
        <v>809.jpg</v>
      </c>
      <c r="I655" s="81" t="str">
        <v>y</v>
      </c>
    </row>
    <row r="656" spans="8:9">
      <c r="H656" s="81" t="str">
        <v>810.jpg</v>
      </c>
      <c r="I656" s="81" t="str">
        <v>y</v>
      </c>
    </row>
    <row r="657" spans="8:9">
      <c r="H657" s="81" t="str">
        <v>811.jpg</v>
      </c>
      <c r="I657" s="81" t="str">
        <v>y</v>
      </c>
    </row>
    <row r="658" spans="8:9">
      <c r="H658" s="81" t="str">
        <v>812.jpg</v>
      </c>
      <c r="I658" s="81" t="str">
        <v>y</v>
      </c>
    </row>
    <row r="659" spans="8:9">
      <c r="H659" s="81" t="str">
        <v>813.jpg</v>
      </c>
      <c r="I659" s="81" t="str">
        <v>y</v>
      </c>
    </row>
    <row r="660" spans="8:9">
      <c r="H660" s="81" t="str">
        <v>814.jpg</v>
      </c>
      <c r="I660" s="81" t="str">
        <v>y</v>
      </c>
    </row>
    <row r="661" spans="8:9">
      <c r="H661" s="81" t="str">
        <v>815.jpg</v>
      </c>
      <c r="I661" s="81" t="str">
        <v>y</v>
      </c>
    </row>
    <row r="662" spans="8:9">
      <c r="H662" s="81" t="str">
        <v>816.jpg</v>
      </c>
      <c r="I662" s="81" t="str">
        <v>y</v>
      </c>
    </row>
    <row r="663" spans="8:9">
      <c r="H663" s="81" t="str">
        <v>817.jpg</v>
      </c>
      <c r="I663" s="81" t="str">
        <v>y</v>
      </c>
    </row>
    <row r="664" spans="8:9">
      <c r="H664" s="81" t="str">
        <v>818.jpg</v>
      </c>
      <c r="I664" s="81" t="str">
        <v>y</v>
      </c>
    </row>
    <row r="665" spans="8:9">
      <c r="H665" s="81" t="str">
        <v>819.jpg</v>
      </c>
      <c r="I665" s="81" t="str">
        <v>y</v>
      </c>
    </row>
    <row r="666" spans="8:9">
      <c r="H666" s="81" t="str">
        <v>820.jpg</v>
      </c>
      <c r="I666" s="81" t="str">
        <v>y</v>
      </c>
    </row>
    <row r="667" spans="8:9">
      <c r="H667" s="81" t="str">
        <v>821.jpg</v>
      </c>
      <c r="I667" s="81" t="str">
        <v>y</v>
      </c>
    </row>
    <row r="668" spans="8:9">
      <c r="H668" s="81" t="str">
        <v>822.jpg</v>
      </c>
      <c r="I668" s="81" t="str">
        <v>y</v>
      </c>
    </row>
    <row r="669" spans="8:9">
      <c r="H669" s="81" t="str">
        <v>823.jpg</v>
      </c>
      <c r="I669" s="81" t="str">
        <v>y</v>
      </c>
    </row>
    <row r="670" spans="8:9">
      <c r="H670" s="81" t="str">
        <v>824.jpg</v>
      </c>
      <c r="I670" s="81" t="str">
        <v>y</v>
      </c>
    </row>
    <row r="671" spans="8:9">
      <c r="H671" s="81" t="str">
        <v>825.jpg</v>
      </c>
      <c r="I671" s="81" t="str">
        <v>y</v>
      </c>
    </row>
    <row r="672" spans="8:9">
      <c r="H672" s="81" t="str">
        <v>826.jpg</v>
      </c>
      <c r="I672" s="81" t="str">
        <v>y</v>
      </c>
    </row>
    <row r="673" spans="8:9">
      <c r="H673" s="81" t="str">
        <v>827.jpg</v>
      </c>
      <c r="I673" s="81" t="str">
        <v>y</v>
      </c>
    </row>
    <row r="674" spans="8:9">
      <c r="H674" s="81" t="str">
        <v>828.jpg</v>
      </c>
      <c r="I674" s="81" t="str">
        <v>y</v>
      </c>
    </row>
    <row r="675" spans="8:9">
      <c r="H675" s="81" t="str">
        <v>829.jpg</v>
      </c>
      <c r="I675" s="81" t="str">
        <v>y</v>
      </c>
    </row>
    <row r="676" spans="8:9">
      <c r="H676" s="81" t="str">
        <v>830.jpg</v>
      </c>
      <c r="I676" s="81" t="str">
        <v>y</v>
      </c>
    </row>
    <row r="677" spans="8:9">
      <c r="H677" s="81" t="str">
        <v>831.jpg</v>
      </c>
      <c r="I677" s="81" t="str">
        <v>y</v>
      </c>
    </row>
    <row r="678" spans="8:9">
      <c r="H678" s="81" t="str">
        <v>832.jpg</v>
      </c>
      <c r="I678" s="81" t="str">
        <v>y</v>
      </c>
    </row>
    <row r="679" spans="8:9">
      <c r="H679" s="81" t="str">
        <v>833.jpg</v>
      </c>
      <c r="I679" s="81" t="str">
        <v>y</v>
      </c>
    </row>
    <row r="680" spans="8:9">
      <c r="H680" s="81" t="str">
        <v>834.jpg</v>
      </c>
      <c r="I680" s="81" t="str">
        <v>y</v>
      </c>
    </row>
    <row r="681" spans="8:9">
      <c r="H681" s="81" t="str">
        <v>835.jpg</v>
      </c>
      <c r="I681" s="81" t="str">
        <v>y</v>
      </c>
    </row>
    <row r="682" spans="8:9">
      <c r="H682" s="81" t="str">
        <v>836.jpg</v>
      </c>
      <c r="I682" s="81" t="str">
        <v>y</v>
      </c>
    </row>
    <row r="683" spans="8:9">
      <c r="H683" s="81" t="str">
        <v>837.jpg</v>
      </c>
      <c r="I683" s="81" t="str">
        <v>y</v>
      </c>
    </row>
    <row r="684" spans="8:9">
      <c r="H684" s="81" t="str">
        <v>838.jpg</v>
      </c>
      <c r="I684" s="81" t="str">
        <v>y</v>
      </c>
    </row>
    <row r="685" spans="8:9">
      <c r="H685" s="81" t="str">
        <v>839.jpg</v>
      </c>
      <c r="I685" s="81" t="str">
        <v>y</v>
      </c>
    </row>
    <row r="686" spans="8:9">
      <c r="H686" s="81" t="str">
        <v>840.jpg</v>
      </c>
      <c r="I686" s="81" t="str">
        <v>y</v>
      </c>
    </row>
    <row r="687" spans="8:9">
      <c r="H687" s="81" t="str">
        <v>841.jpg</v>
      </c>
      <c r="I687" s="81" t="str">
        <v>y</v>
      </c>
    </row>
    <row r="688" spans="8:9">
      <c r="H688" s="81" t="str">
        <v>842.jpg</v>
      </c>
      <c r="I688" s="81" t="str">
        <v>y</v>
      </c>
    </row>
    <row r="689" spans="8:9">
      <c r="H689" s="81" t="str">
        <v>843.jpg</v>
      </c>
      <c r="I689" s="81" t="str">
        <v>y</v>
      </c>
    </row>
    <row r="690" spans="8:9">
      <c r="H690" s="81" t="str">
        <v>844.jpg</v>
      </c>
      <c r="I690" s="81" t="str">
        <v>y</v>
      </c>
    </row>
    <row r="691" spans="8:9">
      <c r="H691" s="81" t="str">
        <v>845.jpg</v>
      </c>
      <c r="I691" s="81" t="str">
        <v>y</v>
      </c>
    </row>
    <row r="692" spans="8:9">
      <c r="H692" s="81" t="str">
        <v>846.jpg</v>
      </c>
      <c r="I692" s="81" t="str">
        <v>y</v>
      </c>
    </row>
    <row r="693" spans="8:9">
      <c r="H693" s="81" t="str">
        <v>847.jpg</v>
      </c>
      <c r="I693" s="81" t="str">
        <v>y</v>
      </c>
    </row>
    <row r="694" spans="8:9">
      <c r="H694" s="81" t="str">
        <v>848.jpg</v>
      </c>
      <c r="I694" s="81" t="str">
        <v>y</v>
      </c>
    </row>
    <row r="695" spans="8:9">
      <c r="H695" s="81" t="str">
        <v>849.jpg</v>
      </c>
      <c r="I695" s="81" t="str">
        <v>y</v>
      </c>
    </row>
    <row r="696" spans="8:9">
      <c r="H696" s="81" t="str">
        <v>850.jpg</v>
      </c>
      <c r="I696" s="81" t="str">
        <v>y</v>
      </c>
    </row>
    <row r="697" spans="8:9">
      <c r="H697" s="81" t="str">
        <v>851.jpg</v>
      </c>
      <c r="I697" s="81" t="str">
        <v>y</v>
      </c>
    </row>
    <row r="698" spans="8:9">
      <c r="H698" s="81" t="str">
        <v>852.jpg</v>
      </c>
      <c r="I698" s="81" t="str">
        <v>y</v>
      </c>
    </row>
    <row r="699" spans="8:9">
      <c r="H699" s="81" t="str">
        <v>853.jpg</v>
      </c>
      <c r="I699" s="81" t="str">
        <v>y</v>
      </c>
    </row>
    <row r="700" spans="8:9">
      <c r="H700" s="81" t="str">
        <v>854.jpg</v>
      </c>
      <c r="I700" s="81" t="str">
        <v>y</v>
      </c>
    </row>
    <row r="701" spans="8:9">
      <c r="H701" s="81" t="str">
        <v>855.jpg</v>
      </c>
      <c r="I701" s="81" t="str">
        <v>y</v>
      </c>
    </row>
    <row r="702" spans="8:9">
      <c r="H702" s="81" t="str">
        <v>856.jpg</v>
      </c>
      <c r="I702" s="81" t="str">
        <v>y</v>
      </c>
    </row>
    <row r="703" spans="8:9">
      <c r="H703" s="81" t="str">
        <v>857.jpg</v>
      </c>
      <c r="I703" s="81" t="str">
        <v>y</v>
      </c>
    </row>
    <row r="704" spans="8:9">
      <c r="H704" s="81" t="str">
        <v>858.jpg</v>
      </c>
      <c r="I704" s="81" t="str">
        <v>y</v>
      </c>
    </row>
    <row r="705" spans="8:9">
      <c r="H705" s="81" t="str">
        <v>859.jpg</v>
      </c>
      <c r="I705" s="81" t="str">
        <v>y</v>
      </c>
    </row>
    <row r="706" spans="8:9">
      <c r="H706" s="81" t="str">
        <v>860.jpg</v>
      </c>
      <c r="I706" s="81" t="str">
        <v>y</v>
      </c>
    </row>
    <row r="707" spans="8:9">
      <c r="H707" s="81" t="str">
        <v>861.jpg</v>
      </c>
      <c r="I707" s="81" t="str">
        <v>y</v>
      </c>
    </row>
    <row r="708" spans="8:9">
      <c r="H708" s="81" t="str">
        <v>862.jpg</v>
      </c>
      <c r="I708" s="81" t="str">
        <v>y</v>
      </c>
    </row>
    <row r="709" spans="8:9">
      <c r="H709" s="81" t="str">
        <v>863.jpg</v>
      </c>
      <c r="I709" s="81" t="str">
        <v>y</v>
      </c>
    </row>
    <row r="710" spans="8:9">
      <c r="H710" s="81" t="str">
        <v>864.jpg</v>
      </c>
      <c r="I710" s="81" t="str">
        <v>y</v>
      </c>
    </row>
    <row r="711" spans="8:9">
      <c r="H711" s="81" t="str">
        <v>865.jpg</v>
      </c>
      <c r="I711" s="81" t="str">
        <v>y</v>
      </c>
    </row>
    <row r="712" spans="8:9">
      <c r="H712" s="81" t="str">
        <v>866.jpg</v>
      </c>
      <c r="I712" s="81" t="str">
        <v>y</v>
      </c>
    </row>
    <row r="713" spans="8:9">
      <c r="H713" s="81" t="str">
        <v>867.jpg</v>
      </c>
      <c r="I713" s="81" t="str">
        <v>y</v>
      </c>
    </row>
    <row r="714" spans="8:9">
      <c r="H714" s="81" t="str">
        <v>868.jpg</v>
      </c>
      <c r="I714" s="81" t="str">
        <v>y</v>
      </c>
    </row>
    <row r="715" spans="8:9">
      <c r="H715" s="81" t="str">
        <v>869.jpg</v>
      </c>
      <c r="I715" s="81" t="str">
        <v>y</v>
      </c>
    </row>
    <row r="716" spans="8:9">
      <c r="H716" s="81" t="str">
        <v>870.jpg</v>
      </c>
      <c r="I716" s="81" t="str">
        <v>y</v>
      </c>
    </row>
    <row r="717" spans="8:9">
      <c r="H717" s="81" t="str">
        <v>871.jpg</v>
      </c>
      <c r="I717" s="81" t="str">
        <v>y</v>
      </c>
    </row>
    <row r="718" spans="8:9">
      <c r="H718" s="81" t="str">
        <v>872.jpg</v>
      </c>
      <c r="I718" s="81" t="str">
        <v>y</v>
      </c>
    </row>
    <row r="719" spans="8:9">
      <c r="H719" s="81" t="str">
        <v>873.jpg</v>
      </c>
      <c r="I719" s="81" t="str">
        <v>y</v>
      </c>
    </row>
    <row r="720" spans="8:9">
      <c r="H720" s="81" t="str">
        <v>874.jpg</v>
      </c>
      <c r="I720" s="81" t="str">
        <v>y</v>
      </c>
    </row>
    <row r="721" spans="8:9">
      <c r="H721" s="81" t="str">
        <v>875.jpg</v>
      </c>
      <c r="I721" s="81" t="str">
        <v>y</v>
      </c>
    </row>
    <row r="722" spans="8:9">
      <c r="H722" s="81" t="str">
        <v>876.jpg</v>
      </c>
      <c r="I722" s="81" t="str">
        <v>y</v>
      </c>
    </row>
    <row r="723" spans="8:9">
      <c r="H723" s="81" t="str">
        <v>877.jpg</v>
      </c>
      <c r="I723" s="81" t="str">
        <v>y</v>
      </c>
    </row>
    <row r="724" spans="8:9">
      <c r="H724" s="81" t="str">
        <v>878.jpg</v>
      </c>
      <c r="I724" s="81" t="str">
        <v>y</v>
      </c>
    </row>
    <row r="725" spans="8:9">
      <c r="H725" s="81" t="str">
        <v>879.jpg</v>
      </c>
      <c r="I725" s="81" t="str">
        <v>y</v>
      </c>
    </row>
    <row r="726" spans="8:9">
      <c r="H726" s="81" t="str">
        <v>880.jpg</v>
      </c>
      <c r="I726" s="81" t="str">
        <v>y</v>
      </c>
    </row>
    <row r="727" spans="8:9">
      <c r="H727" s="81" t="str">
        <v>881.jpg</v>
      </c>
      <c r="I727" s="81" t="str">
        <v>y</v>
      </c>
    </row>
    <row r="728" spans="8:9">
      <c r="H728" s="81" t="str">
        <v>882.jpg</v>
      </c>
      <c r="I728" s="81" t="str">
        <v>y</v>
      </c>
    </row>
    <row r="729" spans="8:9">
      <c r="H729" s="81" t="str">
        <v>883.jpg</v>
      </c>
      <c r="I729" s="81" t="str">
        <v>y</v>
      </c>
    </row>
    <row r="730" spans="8:9">
      <c r="H730" s="81" t="str">
        <v>884.jpg</v>
      </c>
      <c r="I730" s="81" t="str">
        <v>y</v>
      </c>
    </row>
    <row r="731" spans="8:9">
      <c r="H731" s="81" t="str">
        <v>885.jpg</v>
      </c>
      <c r="I731" s="81" t="str">
        <v>y</v>
      </c>
    </row>
    <row r="732" spans="8:9">
      <c r="H732" s="81" t="str">
        <v>886.jpg</v>
      </c>
      <c r="I732" s="81" t="str">
        <v>y</v>
      </c>
    </row>
    <row r="733" spans="8:9">
      <c r="H733" s="81" t="str">
        <v>887.jpg</v>
      </c>
      <c r="I733" s="81" t="str">
        <v>y</v>
      </c>
    </row>
    <row r="734" spans="8:9">
      <c r="H734" s="81" t="str">
        <v>888.jpg</v>
      </c>
      <c r="I734" s="81" t="str">
        <v>y</v>
      </c>
    </row>
    <row r="735" spans="8:9">
      <c r="H735" s="81" t="str">
        <v>889.jpg</v>
      </c>
      <c r="I735" s="81" t="str">
        <v>y</v>
      </c>
    </row>
    <row r="736" spans="8:9">
      <c r="H736" s="81" t="str">
        <v>890.jpg</v>
      </c>
      <c r="I736" s="81" t="str">
        <v>y</v>
      </c>
    </row>
    <row r="737" spans="8:9">
      <c r="H737" s="81" t="str">
        <v>891.jpg</v>
      </c>
      <c r="I737" s="81" t="str">
        <v>y</v>
      </c>
    </row>
    <row r="738" spans="8:9">
      <c r="H738" s="81" t="str">
        <v>892.jpg</v>
      </c>
      <c r="I738" s="81" t="str">
        <v>y</v>
      </c>
    </row>
    <row r="739" spans="8:9">
      <c r="H739" s="81" t="str">
        <v>893.jpg</v>
      </c>
      <c r="I739" s="81" t="str">
        <v>y</v>
      </c>
    </row>
    <row r="740" spans="8:9">
      <c r="H740" s="81" t="str">
        <v>894.jpg</v>
      </c>
      <c r="I740" s="81" t="str">
        <v>y</v>
      </c>
    </row>
    <row r="741" spans="8:9">
      <c r="H741" s="81" t="str">
        <v>895.jpg</v>
      </c>
      <c r="I741" s="81" t="str">
        <v>y</v>
      </c>
    </row>
    <row r="742" spans="8:9">
      <c r="H742" s="81" t="str">
        <v>896.jpg</v>
      </c>
      <c r="I742" s="81" t="str">
        <v>y</v>
      </c>
    </row>
    <row r="743" spans="8:9">
      <c r="H743" s="81" t="str">
        <v>897.jpg</v>
      </c>
      <c r="I743" s="81" t="str">
        <v>y</v>
      </c>
    </row>
    <row r="744" spans="8:9">
      <c r="H744" s="81" t="str">
        <v>898.jpg</v>
      </c>
      <c r="I744" s="81" t="str">
        <v>y</v>
      </c>
    </row>
    <row r="745" spans="8:9">
      <c r="H745" s="81" t="str">
        <v>899.jpg</v>
      </c>
      <c r="I745" s="81" t="str">
        <v>y</v>
      </c>
    </row>
  </sheetData>
  <mergeCells count="7">
    <mergeCell ref="N177:O177"/>
    <mergeCell ref="N184:O184"/>
    <mergeCell ref="N166:O166"/>
    <mergeCell ref="A2:B2"/>
    <mergeCell ref="C2:D2"/>
    <mergeCell ref="A6:B6"/>
    <mergeCell ref="C6:D6"/>
  </mergeCells>
  <conditionalFormatting sqref="M180">
    <cfRule type="colorScale" priority="19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90">
    <cfRule type="colorScale" priority="23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9:P10">
    <cfRule type="colorScale" priority="8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9:P30">
    <cfRule type="colorScale" priority="1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9:P50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9:P70">
    <cfRule type="colorScale" priority="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9:P90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9:P110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9:P130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8:P149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8:P169">
    <cfRule type="colorScale" priority="9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40:Q40 M40">
    <cfRule type="colorScale" priority="1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60:Q60 M60">
    <cfRule type="colorScale" priority="1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80:Q80 M80">
    <cfRule type="colorScale" priority="1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00:Q100 M100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20:Q120 M120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40:Q140 M140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59:Q159 M159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80:Q180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90:Q190 M20 O20:Q20">
    <cfRule type="colorScale" priority="9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25" right="0.25" top="0.25" bottom="0.5" header="0.3" footer="0.3"/>
  <pageSetup paperSize="11" scale="29" fitToHeight="0" orientation="portrait" r:id="rId1"/>
  <ignoredErrors>
    <ignoredError sqref="C3 C5" formula="1"/>
  </ignoredErrors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N5 N105 N175 N25 N164 N45 N65 N85 N125 N144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0" zoomScale="71" workbookViewId="0">
      <selection activeCell="A2" sqref="A2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27">
      <c r="A1" cm="1">
        <f t="array" ref="A1:A295">_xlfn._xlws.FILTER(Table1[ID],(Table1[ID]-FLOOR(Table1[ID],100)&gt;9)*(Table1[ID]&gt;100))</f>
        <v>113</v>
      </c>
      <c r="B1" s="3" cm="1">
        <f t="array" ref="B1:J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  <c r="I1" s="3">
        <v>45506</v>
      </c>
      <c r="J1" s="3">
        <v>45513</v>
      </c>
    </row>
    <row r="2" spans="1:27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27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27">
      <c r="A4">
        <v>116</v>
      </c>
      <c r="B4" s="3" cm="1">
        <f t="array" ref="B4:AA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45449</v>
      </c>
      <c r="P4" s="3">
        <v>45450</v>
      </c>
      <c r="Q4" s="3">
        <v>45464</v>
      </c>
      <c r="R4" s="3">
        <v>45467</v>
      </c>
      <c r="S4" s="3">
        <v>45469</v>
      </c>
      <c r="T4" s="3">
        <v>45471</v>
      </c>
      <c r="U4" s="3">
        <v>45478</v>
      </c>
      <c r="V4" s="3">
        <v>45485</v>
      </c>
      <c r="W4" s="3">
        <v>45492</v>
      </c>
      <c r="X4" s="3">
        <v>45499</v>
      </c>
      <c r="Y4" s="3">
        <v>45506</v>
      </c>
      <c r="Z4" s="3">
        <v>45520</v>
      </c>
      <c r="AA4" s="3">
        <v>45527</v>
      </c>
    </row>
    <row r="5" spans="1:27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27">
      <c r="A6">
        <v>119</v>
      </c>
      <c r="B6" s="3" cm="1">
        <f t="array" ref="B6">IF(A6&lt;&gt;"",TRANSPOSE(_xlfn._xlws.FILTER(Table2[att_date],Table2[ID]=A6,"no_att")),"")</f>
        <v>45268</v>
      </c>
    </row>
    <row r="7" spans="1:27">
      <c r="A7">
        <v>120</v>
      </c>
      <c r="B7" s="3" cm="1">
        <f t="array" ref="B7:P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  <c r="N7" s="3">
        <v>45464</v>
      </c>
      <c r="O7" s="3">
        <v>45527</v>
      </c>
      <c r="P7" s="3">
        <v>45513</v>
      </c>
    </row>
    <row r="8" spans="1:27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27">
      <c r="A9">
        <v>122</v>
      </c>
      <c r="B9" s="3" cm="1">
        <f t="array" ref="B9:I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45464</v>
      </c>
      <c r="I9" s="3">
        <v>45513</v>
      </c>
    </row>
    <row r="10" spans="1:27">
      <c r="A10">
        <v>123</v>
      </c>
      <c r="B10" s="3" cm="1">
        <f t="array" ref="B10:F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  <c r="F10" s="3">
        <v>45478</v>
      </c>
    </row>
    <row r="11" spans="1:27">
      <c r="A11">
        <v>124</v>
      </c>
      <c r="B11" s="3" cm="1">
        <f t="array" ref="B11">IF(A11&lt;&gt;"",TRANSPOSE(_xlfn._xlws.FILTER(Table2[att_date],Table2[ID]=A11,"no_att")),"")</f>
        <v>45359</v>
      </c>
    </row>
    <row r="12" spans="1:27">
      <c r="A12">
        <v>125</v>
      </c>
      <c r="B12" s="3" cm="1">
        <f t="array" ref="B12">IF(A12&lt;&gt;"",TRANSPOSE(_xlfn._xlws.FILTER(Table2[att_date],Table2[ID]=A12,"no_att")),"")</f>
        <v>45436</v>
      </c>
    </row>
    <row r="13" spans="1:27">
      <c r="A13">
        <v>126</v>
      </c>
      <c r="B13" s="3" cm="1">
        <f t="array" ref="B13:K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  <c r="K13" s="3">
        <v>45457</v>
      </c>
    </row>
    <row r="14" spans="1:27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27">
      <c r="A15">
        <v>128</v>
      </c>
      <c r="B15" s="3" cm="1">
        <f t="array" ref="B15:K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45471</v>
      </c>
      <c r="H15" s="3">
        <v>45478</v>
      </c>
      <c r="I15" s="3">
        <v>45492</v>
      </c>
      <c r="J15" s="3">
        <v>45499</v>
      </c>
      <c r="K15" s="3">
        <v>45506</v>
      </c>
    </row>
    <row r="16" spans="1:27">
      <c r="A16">
        <v>129</v>
      </c>
      <c r="B16" s="3" cm="1">
        <f t="array" ref="B16:O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45446</v>
      </c>
      <c r="H16" s="3">
        <v>45449</v>
      </c>
      <c r="I16" s="3">
        <v>45450</v>
      </c>
      <c r="J16" s="3">
        <v>45456</v>
      </c>
      <c r="K16" s="3">
        <v>45457</v>
      </c>
      <c r="L16" s="3">
        <v>45464</v>
      </c>
      <c r="M16" s="3">
        <v>45471</v>
      </c>
      <c r="N16" s="3">
        <v>45478</v>
      </c>
      <c r="O16" s="3">
        <v>45485</v>
      </c>
    </row>
    <row r="17" spans="1:31">
      <c r="A17">
        <v>130</v>
      </c>
      <c r="B17" s="3" cm="1">
        <f t="array" ref="B17:J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  <c r="G17" s="3">
        <v>45457</v>
      </c>
      <c r="H17" s="3">
        <v>45464</v>
      </c>
      <c r="I17" s="3">
        <v>45527</v>
      </c>
      <c r="J17" s="3">
        <v>45513</v>
      </c>
    </row>
    <row r="18" spans="1:31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31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31">
      <c r="A20">
        <v>133</v>
      </c>
      <c r="B20" s="3" cm="1">
        <f t="array" ref="B20:I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  <c r="F20" s="3">
        <v>45457</v>
      </c>
      <c r="G20" s="3">
        <v>45464</v>
      </c>
      <c r="H20" s="3">
        <v>45520</v>
      </c>
      <c r="I20" s="3">
        <v>45527</v>
      </c>
    </row>
    <row r="21" spans="1:31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31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31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31">
      <c r="A24">
        <v>137</v>
      </c>
      <c r="B24" s="3" cm="1">
        <f t="array" ref="B24:U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  <c r="I24" s="3">
        <v>45436</v>
      </c>
      <c r="J24" s="3">
        <v>45443</v>
      </c>
      <c r="K24" s="3">
        <v>45453</v>
      </c>
      <c r="L24" s="3">
        <v>45455</v>
      </c>
      <c r="M24" s="3">
        <v>45460</v>
      </c>
      <c r="N24" s="3">
        <v>45464</v>
      </c>
      <c r="O24" s="3">
        <v>45467</v>
      </c>
      <c r="P24" s="3">
        <v>45471</v>
      </c>
      <c r="Q24" s="3">
        <v>45478</v>
      </c>
      <c r="R24" s="3">
        <v>45485</v>
      </c>
      <c r="S24" s="3">
        <v>45499</v>
      </c>
      <c r="T24" s="3">
        <v>45506</v>
      </c>
      <c r="U24" s="3">
        <v>45520</v>
      </c>
    </row>
    <row r="25" spans="1:31">
      <c r="A25">
        <v>138</v>
      </c>
      <c r="B25" s="3" cm="1">
        <f t="array" ref="B25:N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  <c r="L25" s="3">
        <v>45436</v>
      </c>
      <c r="M25" s="3">
        <v>45450</v>
      </c>
      <c r="N25" s="3">
        <v>45464</v>
      </c>
    </row>
    <row r="26" spans="1:31">
      <c r="A26">
        <v>139</v>
      </c>
      <c r="B26" s="3" cm="1">
        <f t="array" ref="B26:AE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  <c r="S26" s="3">
        <v>45446</v>
      </c>
      <c r="T26" s="3">
        <v>45450</v>
      </c>
      <c r="U26" s="3">
        <v>45457</v>
      </c>
      <c r="V26" s="3">
        <v>45460</v>
      </c>
      <c r="W26" s="3">
        <v>45462</v>
      </c>
      <c r="X26" s="3">
        <v>45469</v>
      </c>
      <c r="Y26" s="3">
        <v>45471</v>
      </c>
      <c r="Z26" s="3">
        <v>45478</v>
      </c>
      <c r="AA26" s="3">
        <v>45481</v>
      </c>
      <c r="AB26" s="3">
        <v>45485</v>
      </c>
      <c r="AC26" s="3">
        <v>45492</v>
      </c>
      <c r="AD26" s="3">
        <v>45499</v>
      </c>
      <c r="AE26" s="3">
        <v>45506</v>
      </c>
    </row>
    <row r="27" spans="1:31">
      <c r="A27">
        <v>140</v>
      </c>
      <c r="B27" s="3" cm="1">
        <f t="array" ref="B27:L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  <c r="K27" s="3">
        <v>45457</v>
      </c>
      <c r="L27" s="3">
        <v>45464</v>
      </c>
    </row>
    <row r="28" spans="1:31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31">
      <c r="A29">
        <v>210</v>
      </c>
      <c r="B29" s="3" cm="1">
        <f t="array" ref="B29:H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  <c r="H29" s="3">
        <v>45457</v>
      </c>
    </row>
    <row r="30" spans="1:31">
      <c r="A30">
        <v>211</v>
      </c>
      <c r="B30" s="3" cm="1">
        <f t="array" ref="B30:H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  <c r="H30" s="3">
        <v>45457</v>
      </c>
    </row>
    <row r="31" spans="1:31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31">
      <c r="A32">
        <v>214</v>
      </c>
      <c r="B32" s="3" cm="1">
        <f t="array" ref="B32:Q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  <c r="M32" s="3">
        <v>45457</v>
      </c>
      <c r="N32" s="3">
        <v>45464</v>
      </c>
      <c r="O32" s="3">
        <v>45520</v>
      </c>
      <c r="P32" s="3">
        <v>45527</v>
      </c>
      <c r="Q32" s="3">
        <v>45513</v>
      </c>
    </row>
    <row r="33" spans="1:15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5">
      <c r="A34">
        <v>216</v>
      </c>
      <c r="B34" s="3" cm="1">
        <f t="array" ref="B34">IF(A34&lt;&gt;"",TRANSPOSE(_xlfn._xlws.FILTER(Table2[att_date],Table2[ID]=A34,"no_att")),"")</f>
        <v>45289</v>
      </c>
    </row>
    <row r="35" spans="1:15">
      <c r="A35">
        <v>217</v>
      </c>
      <c r="B35" s="3" cm="1">
        <f t="array" ref="B35">IF(A35&lt;&gt;"",TRANSPOSE(_xlfn._xlws.FILTER(Table2[att_date],Table2[ID]=A35,"no_att")),"")</f>
        <v>45387</v>
      </c>
    </row>
    <row r="36" spans="1:15">
      <c r="A36">
        <v>218</v>
      </c>
      <c r="B36" s="3" cm="1">
        <f t="array" ref="B36:O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  <c r="O36" s="3">
        <v>45450</v>
      </c>
    </row>
    <row r="37" spans="1:15">
      <c r="A37">
        <v>219</v>
      </c>
      <c r="B37" s="3" cm="1">
        <f t="array" ref="B37:K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  <c r="K37" s="3">
        <v>45450</v>
      </c>
    </row>
    <row r="38" spans="1:15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5">
      <c r="A42">
        <v>224</v>
      </c>
      <c r="B42" s="3" cm="1">
        <f t="array" ref="B42:F42">IF(A42&lt;&gt;"",TRANSPOSE(_xlfn._xlws.FILTER(Table2[att_date],Table2[ID]=A42,"no_att")),"")</f>
        <v>45226</v>
      </c>
      <c r="C42" s="3">
        <v>45345</v>
      </c>
      <c r="D42" s="3">
        <v>45436</v>
      </c>
      <c r="E42" s="3">
        <v>45450</v>
      </c>
      <c r="F42" s="3">
        <v>45527</v>
      </c>
    </row>
    <row r="43" spans="1:15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5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5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5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5">
      <c r="A47">
        <v>229</v>
      </c>
      <c r="B47" s="3" cm="1">
        <f t="array" ref="B47:L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  <c r="I47" s="3">
        <v>45450</v>
      </c>
      <c r="J47" s="3">
        <v>45478</v>
      </c>
      <c r="K47" s="3">
        <v>45520</v>
      </c>
      <c r="L47" s="3">
        <v>45513</v>
      </c>
    </row>
    <row r="48" spans="1:15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J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  <c r="H50" s="3">
        <v>45478</v>
      </c>
      <c r="I50" s="3">
        <v>45485</v>
      </c>
      <c r="J50" s="3">
        <v>45506</v>
      </c>
    </row>
    <row r="51" spans="1:13">
      <c r="A51">
        <v>234</v>
      </c>
      <c r="B51" s="3" cm="1">
        <f t="array" ref="B51:M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  <c r="M51" s="3">
        <v>45464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F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  <c r="F53" s="3">
        <v>45457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:C56">IF(A56&lt;&gt;"",TRANSPOSE(_xlfn._xlws.FILTER(Table2[att_date],Table2[ID]=A56,"no_att")),"")</f>
        <v>45436</v>
      </c>
      <c r="C56" s="3">
        <v>45450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G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  <c r="F58" s="3">
        <v>45450</v>
      </c>
      <c r="G58" s="3">
        <v>45513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L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  <c r="I61" s="3">
        <v>45450</v>
      </c>
      <c r="J61" s="3">
        <v>45464</v>
      </c>
      <c r="K61" s="3">
        <v>45520</v>
      </c>
      <c r="L61" s="3">
        <v>45513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45450</v>
      </c>
    </row>
    <row r="63" spans="1:13">
      <c r="A63">
        <v>247</v>
      </c>
      <c r="B63" s="3" cm="1">
        <f t="array" ref="B63:K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  <c r="K63" s="3">
        <v>45464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45450</v>
      </c>
    </row>
    <row r="65" spans="1:11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11">
      <c r="A66">
        <v>250</v>
      </c>
      <c r="B66" s="3" cm="1">
        <f t="array" ref="B66">IF(A66&lt;&gt;"",TRANSPOSE(_xlfn._xlws.FILTER(Table2[att_date],Table2[ID]=A66,"no_att")),"")</f>
        <v>45240</v>
      </c>
    </row>
    <row r="67" spans="1:11">
      <c r="A67">
        <v>251</v>
      </c>
      <c r="B67" s="3" cm="1">
        <f t="array" ref="B67:K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  <c r="J67" s="3">
        <v>45457</v>
      </c>
      <c r="K67" s="3">
        <v>45464</v>
      </c>
    </row>
    <row r="68" spans="1:11">
      <c r="A68">
        <v>253</v>
      </c>
      <c r="B68" s="3" cm="1">
        <f t="array" ref="B68">IF(A68&lt;&gt;"",TRANSPOSE(_xlfn._xlws.FILTER(Table2[att_date],Table2[ID]=A68,"no_att")),"")</f>
        <v>45436</v>
      </c>
    </row>
    <row r="69" spans="1:11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11">
      <c r="A70">
        <v>255</v>
      </c>
      <c r="B70" s="3" cm="1">
        <f t="array" ref="B70">IF(A70&lt;&gt;"",TRANSPOSE(_xlfn._xlws.FILTER(Table2[att_date],Table2[ID]=A70,"no_att")),"")</f>
        <v>45254</v>
      </c>
    </row>
    <row r="71" spans="1:11">
      <c r="A71">
        <v>256</v>
      </c>
      <c r="B71" s="3" cm="1">
        <f t="array" ref="B71:G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  <c r="F71" s="3">
        <v>45478</v>
      </c>
      <c r="G71" s="3">
        <v>45513</v>
      </c>
    </row>
    <row r="72" spans="1:11">
      <c r="A72">
        <v>257</v>
      </c>
      <c r="B72" s="3" cm="1">
        <f t="array" ref="B72">IF(A72&lt;&gt;"",TRANSPOSE(_xlfn._xlws.FILTER(Table2[att_date],Table2[ID]=A72,"no_att")),"")</f>
        <v>45261</v>
      </c>
    </row>
    <row r="73" spans="1:11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1">
      <c r="A74">
        <v>259</v>
      </c>
      <c r="B74" s="3" cm="1">
        <f t="array" ref="B74:C74">IF(A74&lt;&gt;"",TRANSPOSE(_xlfn._xlws.FILTER(Table2[att_date],Table2[ID]=A74,"no_att")),"")</f>
        <v>45380</v>
      </c>
      <c r="C74" s="3">
        <v>45513</v>
      </c>
    </row>
    <row r="75" spans="1:11">
      <c r="A75">
        <v>260</v>
      </c>
      <c r="B75" s="3" cm="1">
        <f t="array" ref="B75">IF(A75&lt;&gt;"",TRANSPOSE(_xlfn._xlws.FILTER(Table2[att_date],Table2[ID]=A75,"no_att")),"")</f>
        <v>45422</v>
      </c>
    </row>
    <row r="76" spans="1:11">
      <c r="A76">
        <v>310</v>
      </c>
      <c r="B76" s="3" cm="1">
        <f t="array" ref="B76:I76">IF(A76&lt;&gt;"",TRANSPOSE(_xlfn._xlws.FILTER(Table2[att_date],Table2[ID]=A76,"no_att")),"")</f>
        <v>45226</v>
      </c>
      <c r="C76" s="3">
        <v>45261</v>
      </c>
      <c r="D76" s="3">
        <v>45303</v>
      </c>
      <c r="E76" s="3">
        <v>45338</v>
      </c>
      <c r="F76" s="3">
        <v>45345</v>
      </c>
      <c r="G76" s="3">
        <v>45352</v>
      </c>
      <c r="H76" s="3">
        <v>45359</v>
      </c>
      <c r="I76" s="3">
        <v>45422</v>
      </c>
    </row>
    <row r="77" spans="1:11">
      <c r="A77">
        <v>311</v>
      </c>
      <c r="B77" s="3" t="str" cm="1">
        <f t="array" ref="B77">IF(A77&lt;&gt;"",TRANSPOSE(_xlfn._xlws.FILTER(Table2[att_date],Table2[ID]=A77,"no_att")),"")</f>
        <v>no_att</v>
      </c>
    </row>
    <row r="78" spans="1:11">
      <c r="A78">
        <v>312</v>
      </c>
      <c r="B78" s="3" cm="1">
        <f t="array" ref="B78:G78">IF(A78&lt;&gt;"",TRANSPOSE(_xlfn._xlws.FILTER(Table2[att_date],Table2[ID]=A78,"no_att")),"")</f>
        <v>45240</v>
      </c>
      <c r="C78" s="3">
        <v>45261</v>
      </c>
      <c r="D78" s="3">
        <v>45317</v>
      </c>
      <c r="E78" s="3">
        <v>45345</v>
      </c>
      <c r="F78" s="3">
        <v>45359</v>
      </c>
      <c r="G78" s="3">
        <v>45450</v>
      </c>
    </row>
    <row r="79" spans="1:11">
      <c r="A79">
        <v>313</v>
      </c>
      <c r="B79" s="3" t="str" cm="1">
        <f t="array" ref="B79">IF(A79&lt;&gt;"",TRANSPOSE(_xlfn._xlws.FILTER(Table2[att_date],Table2[ID]=A79,"no_att")),"")</f>
        <v>no_att</v>
      </c>
    </row>
    <row r="80" spans="1:11">
      <c r="A80">
        <v>314</v>
      </c>
      <c r="B80" s="3" t="str" cm="1">
        <f t="array" ref="B80">IF(A80&lt;&gt;"",TRANSPOSE(_xlfn._xlws.FILTER(Table2[att_date],Table2[ID]=A80,"no_att")),"")</f>
        <v>no_att</v>
      </c>
    </row>
    <row r="81" spans="1:33">
      <c r="A81">
        <v>315</v>
      </c>
      <c r="B81" s="3" t="str" cm="1">
        <f t="array" ref="B81">IF(A81&lt;&gt;"",TRANSPOSE(_xlfn._xlws.FILTER(Table2[att_date],Table2[ID]=A81,"no_att")),"")</f>
        <v>no_att</v>
      </c>
    </row>
    <row r="82" spans="1:33">
      <c r="A82">
        <v>317</v>
      </c>
      <c r="B82" s="3" cm="1">
        <f t="array" ref="B82:V82">IF(A82&lt;&gt;"",TRANSPOSE(_xlfn._xlws.FILTER(Table2[att_date],Table2[ID]=A82,"no_att")),"")</f>
        <v>45219</v>
      </c>
      <c r="C82" s="3">
        <v>45226</v>
      </c>
      <c r="D82" s="3">
        <v>45233</v>
      </c>
      <c r="E82" s="3">
        <v>45254</v>
      </c>
      <c r="F82" s="3">
        <v>45261</v>
      </c>
      <c r="G82" s="3">
        <v>45268</v>
      </c>
      <c r="H82" s="3">
        <v>45289</v>
      </c>
      <c r="I82" s="3">
        <v>45317</v>
      </c>
      <c r="J82" s="3">
        <v>45331</v>
      </c>
      <c r="K82" s="3">
        <v>45394</v>
      </c>
      <c r="L82" s="3">
        <v>45401</v>
      </c>
      <c r="M82" s="3">
        <v>45436</v>
      </c>
      <c r="N82" s="3">
        <v>45450</v>
      </c>
      <c r="O82" s="3">
        <v>45457</v>
      </c>
      <c r="P82" s="3">
        <v>45464</v>
      </c>
      <c r="Q82" s="3">
        <v>45467</v>
      </c>
      <c r="R82" s="3">
        <v>45471</v>
      </c>
      <c r="S82" s="3">
        <v>45478</v>
      </c>
      <c r="T82" s="3">
        <v>45481</v>
      </c>
      <c r="U82" s="3">
        <v>45485</v>
      </c>
      <c r="V82" s="3">
        <v>45520</v>
      </c>
    </row>
    <row r="83" spans="1:33">
      <c r="A83">
        <v>318</v>
      </c>
      <c r="B83" s="3" cm="1">
        <f t="array" ref="B83:I83">IF(A83&lt;&gt;"",TRANSPOSE(_xlfn._xlws.FILTER(Table2[att_date],Table2[ID]=A83,"no_att")),"")</f>
        <v>45275</v>
      </c>
      <c r="C83" s="3">
        <v>45324</v>
      </c>
      <c r="D83" s="3">
        <v>45338</v>
      </c>
      <c r="E83" s="3">
        <v>45394</v>
      </c>
      <c r="F83" s="3">
        <v>45436</v>
      </c>
      <c r="G83" s="3">
        <v>45450</v>
      </c>
      <c r="H83" s="3">
        <v>45464</v>
      </c>
      <c r="I83" s="3">
        <v>45513</v>
      </c>
    </row>
    <row r="84" spans="1:33">
      <c r="A84">
        <v>319</v>
      </c>
      <c r="B84" s="3" cm="1">
        <f t="array" ref="B84:C84">IF(A84&lt;&gt;"",TRANSPOSE(_xlfn._xlws.FILTER(Table2[att_date],Table2[ID]=A84,"no_att")),"")</f>
        <v>45366</v>
      </c>
      <c r="C84" s="3">
        <v>45464</v>
      </c>
    </row>
    <row r="85" spans="1:33">
      <c r="A85">
        <v>321</v>
      </c>
      <c r="B85" s="3" t="str" cm="1">
        <f t="array" ref="B85">IF(A85&lt;&gt;"",TRANSPOSE(_xlfn._xlws.FILTER(Table2[att_date],Table2[ID]=A85,"no_att")),"")</f>
        <v>no_att</v>
      </c>
    </row>
    <row r="86" spans="1:33">
      <c r="A86">
        <v>322</v>
      </c>
      <c r="B86" s="3" t="str" cm="1">
        <f t="array" ref="B86">IF(A86&lt;&gt;"",TRANSPOSE(_xlfn._xlws.FILTER(Table2[att_date],Table2[ID]=A86,"no_att")),"")</f>
        <v>no_att</v>
      </c>
    </row>
    <row r="87" spans="1:33">
      <c r="A87">
        <v>323</v>
      </c>
      <c r="B87" s="3" cm="1">
        <f t="array" ref="B87:J87">IF(A87&lt;&gt;"",TRANSPOSE(_xlfn._xlws.FILTER(Table2[att_date],Table2[ID]=A87,"no_att")),"")</f>
        <v>45219</v>
      </c>
      <c r="C87" s="3">
        <v>45233</v>
      </c>
      <c r="D87" s="3">
        <v>45240</v>
      </c>
      <c r="E87" s="3">
        <v>45289</v>
      </c>
      <c r="F87" s="3">
        <v>45317</v>
      </c>
      <c r="G87" s="3">
        <v>45338</v>
      </c>
      <c r="H87" s="3">
        <v>45394</v>
      </c>
      <c r="I87" s="3">
        <v>45436</v>
      </c>
      <c r="J87" s="3">
        <v>45464</v>
      </c>
    </row>
    <row r="88" spans="1:33">
      <c r="A88">
        <v>324</v>
      </c>
      <c r="B88" s="3" cm="1">
        <f t="array" ref="B88">IF(A88&lt;&gt;"",TRANSPOSE(_xlfn._xlws.FILTER(Table2[att_date],Table2[ID]=A88,"no_att")),"")</f>
        <v>45226</v>
      </c>
    </row>
    <row r="89" spans="1:33">
      <c r="A89">
        <v>325</v>
      </c>
      <c r="B89" s="3" cm="1">
        <f t="array" ref="B89:U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45303</v>
      </c>
      <c r="K89" s="3">
        <v>45317</v>
      </c>
      <c r="L89" s="3">
        <v>45331</v>
      </c>
      <c r="M89" s="3">
        <v>45338</v>
      </c>
      <c r="N89" s="3">
        <v>45345</v>
      </c>
      <c r="O89" s="3">
        <v>45352</v>
      </c>
      <c r="P89" s="3">
        <v>45366</v>
      </c>
      <c r="Q89" s="3">
        <v>45401</v>
      </c>
      <c r="R89" s="3">
        <v>45422</v>
      </c>
      <c r="S89" s="3">
        <v>45429</v>
      </c>
      <c r="T89" s="3">
        <v>45436</v>
      </c>
      <c r="U89" s="3">
        <v>45471</v>
      </c>
    </row>
    <row r="90" spans="1:33">
      <c r="A90">
        <v>327</v>
      </c>
      <c r="B90" s="3" cm="1">
        <f t="array" ref="B90">IF(A90&lt;&gt;"",TRANSPOSE(_xlfn._xlws.FILTER(Table2[att_date],Table2[ID]=A90,"no_att")),"")</f>
        <v>45226</v>
      </c>
    </row>
    <row r="91" spans="1:33">
      <c r="A91">
        <v>328</v>
      </c>
      <c r="B91" s="3" t="str" cm="1">
        <f t="array" ref="B91">IF(A91&lt;&gt;"",TRANSPOSE(_xlfn._xlws.FILTER(Table2[att_date],Table2[ID]=A91,"no_att")),"")</f>
        <v>no_att</v>
      </c>
    </row>
    <row r="92" spans="1:33">
      <c r="A92">
        <v>329</v>
      </c>
      <c r="B92" s="3" cm="1">
        <f t="array" ref="B92:AG92">IF(A92&lt;&gt;"",TRANSPOSE(_xlfn._xlws.FILTER(Table2[att_date],Table2[ID]=A92,"no_att")),"")</f>
        <v>45219</v>
      </c>
      <c r="C92" s="3">
        <v>45226</v>
      </c>
      <c r="D92" s="3">
        <v>45233</v>
      </c>
      <c r="E92" s="3">
        <v>45240</v>
      </c>
      <c r="F92" s="3">
        <v>45254</v>
      </c>
      <c r="G92" s="3">
        <v>45268</v>
      </c>
      <c r="H92" s="3">
        <v>45282</v>
      </c>
      <c r="I92" s="3">
        <v>45289</v>
      </c>
      <c r="J92" s="3">
        <v>45296</v>
      </c>
      <c r="K92" s="3">
        <v>45303</v>
      </c>
      <c r="L92" s="3">
        <v>45317</v>
      </c>
      <c r="M92" s="3">
        <v>45324</v>
      </c>
      <c r="N92" s="3">
        <v>45331</v>
      </c>
      <c r="O92" s="3">
        <v>45338</v>
      </c>
      <c r="P92" s="3">
        <v>45352</v>
      </c>
      <c r="Q92" s="3">
        <v>45366</v>
      </c>
      <c r="R92" s="3">
        <v>45394</v>
      </c>
      <c r="S92" s="3">
        <v>45401</v>
      </c>
      <c r="T92" s="3">
        <v>45429</v>
      </c>
      <c r="U92" s="3">
        <v>45436</v>
      </c>
      <c r="V92" s="3">
        <v>45443</v>
      </c>
      <c r="W92" s="3">
        <v>45449</v>
      </c>
      <c r="X92" s="3">
        <v>45450</v>
      </c>
      <c r="Y92" s="3">
        <v>45457</v>
      </c>
      <c r="Z92" s="3">
        <v>45471</v>
      </c>
      <c r="AA92" s="3">
        <v>45478</v>
      </c>
      <c r="AB92" s="3">
        <v>45485</v>
      </c>
      <c r="AC92" s="3">
        <v>45492</v>
      </c>
      <c r="AD92" s="3">
        <v>45499</v>
      </c>
      <c r="AE92" s="3">
        <v>45506</v>
      </c>
      <c r="AF92" s="3">
        <v>45520</v>
      </c>
      <c r="AG92" s="3">
        <v>45527</v>
      </c>
    </row>
    <row r="93" spans="1:33">
      <c r="A93">
        <v>330</v>
      </c>
      <c r="B93" s="3" cm="1">
        <f t="array" ref="B93:K93">IF(A93&lt;&gt;"",TRANSPOSE(_xlfn._xlws.FILTER(Table2[att_date],Table2[ID]=A93,"no_att")),"")</f>
        <v>45219</v>
      </c>
      <c r="C93" s="3">
        <v>45261</v>
      </c>
      <c r="D93" s="3">
        <v>45317</v>
      </c>
      <c r="E93" s="3">
        <v>45324</v>
      </c>
      <c r="F93" s="3">
        <v>45345</v>
      </c>
      <c r="G93" s="3">
        <v>45359</v>
      </c>
      <c r="H93" s="3">
        <v>45373</v>
      </c>
      <c r="I93" s="3">
        <v>45436</v>
      </c>
      <c r="J93" s="3">
        <v>45478</v>
      </c>
      <c r="K93" s="3">
        <v>45485</v>
      </c>
    </row>
    <row r="94" spans="1:33">
      <c r="A94">
        <v>333</v>
      </c>
      <c r="B94" s="3" cm="1">
        <f t="array" ref="B94:H94">IF(A94&lt;&gt;"",TRANSPOSE(_xlfn._xlws.FILTER(Table2[att_date],Table2[ID]=A94,"no_att")),"")</f>
        <v>45233</v>
      </c>
      <c r="C94" s="3">
        <v>45240</v>
      </c>
      <c r="D94" s="3">
        <v>45247</v>
      </c>
      <c r="E94" s="3">
        <v>45289</v>
      </c>
      <c r="F94" s="3">
        <v>45317</v>
      </c>
      <c r="G94" s="3">
        <v>45436</v>
      </c>
      <c r="H94" s="3">
        <v>45464</v>
      </c>
    </row>
    <row r="95" spans="1:33">
      <c r="A95">
        <v>334</v>
      </c>
      <c r="B95" s="3" cm="1">
        <f t="array" ref="B95:L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45289</v>
      </c>
      <c r="F95" s="3">
        <v>45317</v>
      </c>
      <c r="G95" s="3">
        <v>45331</v>
      </c>
      <c r="H95" s="3">
        <v>45338</v>
      </c>
      <c r="I95" s="3">
        <v>45401</v>
      </c>
      <c r="J95" s="3">
        <v>45436</v>
      </c>
      <c r="K95" s="3">
        <v>45457</v>
      </c>
      <c r="L95" s="3">
        <v>45513</v>
      </c>
    </row>
    <row r="96" spans="1:33">
      <c r="A96">
        <v>336</v>
      </c>
      <c r="B96" s="3" cm="1">
        <f t="array" ref="B96:E96">IF(A96&lt;&gt;"",TRANSPOSE(_xlfn._xlws.FILTER(Table2[att_date],Table2[ID]=A96,"no_att")),"")</f>
        <v>45303</v>
      </c>
      <c r="C96" s="3">
        <v>45345</v>
      </c>
      <c r="D96" s="3">
        <v>45359</v>
      </c>
      <c r="E96" s="3">
        <v>45422</v>
      </c>
    </row>
    <row r="97" spans="1:26">
      <c r="A97">
        <v>337</v>
      </c>
      <c r="B97" s="3" cm="1">
        <f t="array" ref="B97:V97">IF(A97&lt;&gt;"",TRANSPOSE(_xlfn._xlws.FILTER(Table2[att_date],Table2[ID]=A97,"no_att")),"")</f>
        <v>45219</v>
      </c>
      <c r="C97" s="3">
        <v>45226</v>
      </c>
      <c r="D97" s="3">
        <v>45233</v>
      </c>
      <c r="E97" s="3">
        <v>45240</v>
      </c>
      <c r="F97" s="3">
        <v>45254</v>
      </c>
      <c r="G97" s="3">
        <v>45268</v>
      </c>
      <c r="H97" s="3">
        <v>45282</v>
      </c>
      <c r="I97" s="3">
        <v>45289</v>
      </c>
      <c r="J97" s="3">
        <v>45303</v>
      </c>
      <c r="K97" s="3">
        <v>45317</v>
      </c>
      <c r="L97" s="3">
        <v>45331</v>
      </c>
      <c r="M97" s="3">
        <v>45338</v>
      </c>
      <c r="N97" s="3">
        <v>45345</v>
      </c>
      <c r="O97" s="3">
        <v>45352</v>
      </c>
      <c r="P97" s="3">
        <v>45366</v>
      </c>
      <c r="Q97" s="3">
        <v>45401</v>
      </c>
      <c r="R97" s="3">
        <v>45422</v>
      </c>
      <c r="S97" s="3">
        <v>45464</v>
      </c>
      <c r="T97" s="3">
        <v>45471</v>
      </c>
      <c r="U97" s="3">
        <v>45478</v>
      </c>
      <c r="V97" s="3">
        <v>45527</v>
      </c>
    </row>
    <row r="98" spans="1:26">
      <c r="A98">
        <v>338</v>
      </c>
      <c r="B98" s="3" cm="1">
        <f t="array" ref="B98:S98">IF(A98&lt;&gt;"",TRANSPOSE(_xlfn._xlws.FILTER(Table2[att_date],Table2[ID]=A98,"no_att")),"")</f>
        <v>45226</v>
      </c>
      <c r="C98" s="3">
        <v>45240</v>
      </c>
      <c r="D98" s="3">
        <v>45254</v>
      </c>
      <c r="E98" s="3">
        <v>45261</v>
      </c>
      <c r="F98" s="3">
        <v>45268</v>
      </c>
      <c r="G98" s="3">
        <v>45282</v>
      </c>
      <c r="H98" s="3">
        <v>45289</v>
      </c>
      <c r="I98" s="3">
        <v>45296</v>
      </c>
      <c r="J98" s="3">
        <v>45317</v>
      </c>
      <c r="K98" s="3">
        <v>45331</v>
      </c>
      <c r="L98" s="3">
        <v>45338</v>
      </c>
      <c r="M98" s="3">
        <v>45352</v>
      </c>
      <c r="N98" s="3">
        <v>45359</v>
      </c>
      <c r="O98" s="3">
        <v>45366</v>
      </c>
      <c r="P98" s="3">
        <v>45401</v>
      </c>
      <c r="Q98" s="3">
        <v>45436</v>
      </c>
      <c r="R98" s="3">
        <v>45464</v>
      </c>
      <c r="S98" s="3">
        <v>45520</v>
      </c>
    </row>
    <row r="99" spans="1:26">
      <c r="A99">
        <v>339</v>
      </c>
      <c r="B99" s="3" cm="1">
        <f t="array" ref="B99:C99">IF(A99&lt;&gt;"",TRANSPOSE(_xlfn._xlws.FILTER(Table2[att_date],Table2[ID]=A99,"no_att")),"")</f>
        <v>45233</v>
      </c>
      <c r="C99" s="3">
        <v>45254</v>
      </c>
    </row>
    <row r="100" spans="1:26">
      <c r="A100">
        <v>341</v>
      </c>
      <c r="B100" s="3" cm="1">
        <f t="array" ref="B100:C100">IF(A100&lt;&gt;"",TRANSPOSE(_xlfn._xlws.FILTER(Table2[att_date],Table2[ID]=A100,"no_att")),"")</f>
        <v>45219</v>
      </c>
      <c r="C100" s="3">
        <v>45247</v>
      </c>
    </row>
    <row r="101" spans="1:26">
      <c r="A101">
        <v>342</v>
      </c>
      <c r="B101" s="3" cm="1">
        <f t="array" ref="B101:Z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45240</v>
      </c>
      <c r="F101" s="3">
        <v>45254</v>
      </c>
      <c r="G101" s="3">
        <v>45261</v>
      </c>
      <c r="H101" s="3">
        <v>45268</v>
      </c>
      <c r="I101" s="3">
        <v>45282</v>
      </c>
      <c r="J101" s="3">
        <v>45289</v>
      </c>
      <c r="K101" s="3">
        <v>45296</v>
      </c>
      <c r="L101" s="3">
        <v>45303</v>
      </c>
      <c r="M101" s="3">
        <v>45317</v>
      </c>
      <c r="N101" s="3">
        <v>45338</v>
      </c>
      <c r="O101" s="3">
        <v>45352</v>
      </c>
      <c r="P101" s="3">
        <v>45366</v>
      </c>
      <c r="Q101" s="3">
        <v>45401</v>
      </c>
      <c r="R101" s="3">
        <v>45436</v>
      </c>
      <c r="S101" s="3">
        <v>45449</v>
      </c>
      <c r="T101" s="3">
        <v>45450</v>
      </c>
      <c r="U101" s="3">
        <v>45457</v>
      </c>
      <c r="V101" s="3">
        <v>45471</v>
      </c>
      <c r="W101" s="3">
        <v>45478</v>
      </c>
      <c r="X101" s="3">
        <v>45485</v>
      </c>
      <c r="Y101" s="3">
        <v>45499</v>
      </c>
      <c r="Z101" s="3">
        <v>45527</v>
      </c>
    </row>
    <row r="102" spans="1:26">
      <c r="A102">
        <v>343</v>
      </c>
      <c r="B102" s="3" cm="1">
        <f t="array" ref="B102:E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45366</v>
      </c>
    </row>
    <row r="103" spans="1:26">
      <c r="A103">
        <v>344</v>
      </c>
      <c r="B103" s="3" t="str" cm="1">
        <f t="array" ref="B103">IF(A103&lt;&gt;"",TRANSPOSE(_xlfn._xlws.FILTER(Table2[att_date],Table2[ID]=A103,"no_att")),"")</f>
        <v>no_att</v>
      </c>
    </row>
    <row r="104" spans="1:26">
      <c r="A104">
        <v>345</v>
      </c>
      <c r="B104" s="3" cm="1">
        <f t="array" ref="B104:C104">IF(A104&lt;&gt;"",TRANSPOSE(_xlfn._xlws.FILTER(Table2[att_date],Table2[ID]=A104,"no_att")),"")</f>
        <v>45464</v>
      </c>
      <c r="C104" s="3">
        <v>45478</v>
      </c>
    </row>
    <row r="105" spans="1:26">
      <c r="A105">
        <v>346</v>
      </c>
      <c r="B105" s="3" cm="1">
        <f t="array" ref="B105:J105">IF(A105&lt;&gt;"",TRANSPOSE(_xlfn._xlws.FILTER(Table2[att_date],Table2[ID]=A105,"no_att")),"")</f>
        <v>45233</v>
      </c>
      <c r="C105" s="3">
        <v>45240</v>
      </c>
      <c r="D105" s="3">
        <v>45261</v>
      </c>
      <c r="E105" s="3">
        <v>45268</v>
      </c>
      <c r="F105" s="3">
        <v>45317</v>
      </c>
      <c r="G105" s="3">
        <v>45345</v>
      </c>
      <c r="H105" s="3">
        <v>45359</v>
      </c>
      <c r="I105" s="3">
        <v>45457</v>
      </c>
      <c r="J105" s="3">
        <v>45464</v>
      </c>
    </row>
    <row r="106" spans="1:26">
      <c r="A106">
        <v>347</v>
      </c>
      <c r="B106" s="3" cm="1">
        <f t="array" ref="B106">IF(A106&lt;&gt;"",TRANSPOSE(_xlfn._xlws.FILTER(Table2[att_date],Table2[ID]=A106,"no_att")),"")</f>
        <v>45240</v>
      </c>
    </row>
    <row r="107" spans="1:26">
      <c r="A107">
        <v>348</v>
      </c>
      <c r="B107" s="3" cm="1">
        <f t="array" ref="B107:H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45317</v>
      </c>
      <c r="G107" s="3">
        <v>45338</v>
      </c>
      <c r="H107" s="3">
        <v>45345</v>
      </c>
    </row>
    <row r="108" spans="1:26">
      <c r="A108">
        <v>349</v>
      </c>
      <c r="B108" s="3" cm="1">
        <f t="array" ref="B108">IF(A108&lt;&gt;"",TRANSPOSE(_xlfn._xlws.FILTER(Table2[att_date],Table2[ID]=A108,"no_att")),"")</f>
        <v>45317</v>
      </c>
    </row>
    <row r="109" spans="1:26">
      <c r="A109">
        <v>350</v>
      </c>
      <c r="B109" s="3" cm="1">
        <f t="array" ref="B109:G109">IF(A109&lt;&gt;"",TRANSPOSE(_xlfn._xlws.FILTER(Table2[att_date],Table2[ID]=A109,"no_att")),"")</f>
        <v>45240</v>
      </c>
      <c r="C109" s="3">
        <v>45254</v>
      </c>
      <c r="D109" s="3">
        <v>45282</v>
      </c>
      <c r="E109" s="3">
        <v>45289</v>
      </c>
      <c r="F109" s="3">
        <v>45338</v>
      </c>
      <c r="G109" s="3">
        <v>45352</v>
      </c>
    </row>
    <row r="110" spans="1:26">
      <c r="A110">
        <v>351</v>
      </c>
      <c r="B110" s="3" cm="1">
        <f t="array" ref="B110:H110">IF(A110&lt;&gt;"",TRANSPOSE(_xlfn._xlws.FILTER(Table2[att_date],Table2[ID]=A110,"no_att")),"")</f>
        <v>45254</v>
      </c>
      <c r="C110" s="3">
        <v>45261</v>
      </c>
      <c r="D110" s="3">
        <v>45282</v>
      </c>
      <c r="E110" s="3">
        <v>45324</v>
      </c>
      <c r="F110" s="3">
        <v>45359</v>
      </c>
      <c r="G110" s="3">
        <v>45478</v>
      </c>
      <c r="H110" s="3">
        <v>45513</v>
      </c>
    </row>
    <row r="111" spans="1:26">
      <c r="A111">
        <v>352</v>
      </c>
      <c r="B111" s="3" cm="1">
        <f t="array" ref="B111:F111">IF(A111&lt;&gt;"",TRANSPOSE(_xlfn._xlws.FILTER(Table2[att_date],Table2[ID]=A111,"no_att")),"")</f>
        <v>45338</v>
      </c>
      <c r="C111" s="3">
        <v>45345</v>
      </c>
      <c r="D111" s="3">
        <v>45352</v>
      </c>
      <c r="E111" s="3">
        <v>45359</v>
      </c>
      <c r="F111" s="3">
        <v>45520</v>
      </c>
    </row>
    <row r="112" spans="1:26">
      <c r="A112">
        <v>353</v>
      </c>
      <c r="B112" s="3" cm="1">
        <f t="array" ref="B112">IF(A112&lt;&gt;"",TRANSPOSE(_xlfn._xlws.FILTER(Table2[att_date],Table2[ID]=A112,"no_att")),"")</f>
        <v>45401</v>
      </c>
    </row>
    <row r="113" spans="1:22">
      <c r="A113">
        <v>354</v>
      </c>
      <c r="B113" s="3" cm="1">
        <f t="array" ref="B113">IF(A113&lt;&gt;"",TRANSPOSE(_xlfn._xlws.FILTER(Table2[att_date],Table2[ID]=A113,"no_att")),"")</f>
        <v>45401</v>
      </c>
    </row>
    <row r="114" spans="1:22">
      <c r="A114">
        <v>410</v>
      </c>
      <c r="B114" s="3" t="str" cm="1">
        <f t="array" ref="B114">IF(A114&lt;&gt;"",TRANSPOSE(_xlfn._xlws.FILTER(Table2[att_date],Table2[ID]=A114,"no_att")),"")</f>
        <v>no_att</v>
      </c>
    </row>
    <row r="115" spans="1:22">
      <c r="A115">
        <v>411</v>
      </c>
      <c r="B115" s="3" t="str" cm="1">
        <f t="array" ref="B115">IF(A115&lt;&gt;"",TRANSPOSE(_xlfn._xlws.FILTER(Table2[att_date],Table2[ID]=A115,"no_att")),"")</f>
        <v>no_att</v>
      </c>
    </row>
    <row r="116" spans="1:22">
      <c r="A116">
        <v>412</v>
      </c>
      <c r="B116" s="3" t="str" cm="1">
        <f t="array" ref="B116">IF(A116&lt;&gt;"",TRANSPOSE(_xlfn._xlws.FILTER(Table2[att_date],Table2[ID]=A116,"no_att")),"")</f>
        <v>no_att</v>
      </c>
    </row>
    <row r="117" spans="1:22">
      <c r="A117">
        <v>413</v>
      </c>
      <c r="B117" s="3" t="str" cm="1">
        <f t="array" ref="B117">IF(A117&lt;&gt;"",TRANSPOSE(_xlfn._xlws.FILTER(Table2[att_date],Table2[ID]=A117,"no_att")),"")</f>
        <v>no_att</v>
      </c>
    </row>
    <row r="118" spans="1:22">
      <c r="A118">
        <v>415</v>
      </c>
      <c r="B118" s="3" t="str" cm="1">
        <f t="array" ref="B118">IF(A118&lt;&gt;"",TRANSPOSE(_xlfn._xlws.FILTER(Table2[att_date],Table2[ID]=A118,"no_att")),"")</f>
        <v>no_att</v>
      </c>
    </row>
    <row r="119" spans="1:22">
      <c r="A119">
        <v>416</v>
      </c>
      <c r="B119" s="3" t="str" cm="1">
        <f t="array" ref="B119">IF(A119&lt;&gt;"",TRANSPOSE(_xlfn._xlws.FILTER(Table2[att_date],Table2[ID]=A119,"no_att")),"")</f>
        <v>no_att</v>
      </c>
    </row>
    <row r="120" spans="1:22">
      <c r="A120">
        <v>417</v>
      </c>
      <c r="B120" s="3" cm="1">
        <f t="array" ref="B120:V120">IF(A120&lt;&gt;"",TRANSPOSE(_xlfn._xlws.FILTER(Table2[att_date],Table2[ID]=A120,"no_att")),"")</f>
        <v>45219</v>
      </c>
      <c r="C120" s="3">
        <v>45226</v>
      </c>
      <c r="D120" s="3">
        <v>45233</v>
      </c>
      <c r="E120" s="3">
        <v>45240</v>
      </c>
      <c r="F120" s="3">
        <v>45254</v>
      </c>
      <c r="G120" s="3">
        <v>45261</v>
      </c>
      <c r="H120" s="3">
        <v>45268</v>
      </c>
      <c r="I120" s="3">
        <v>45275</v>
      </c>
      <c r="J120" s="3">
        <v>45317</v>
      </c>
      <c r="K120" s="3">
        <v>45331</v>
      </c>
      <c r="L120" s="3">
        <v>45338</v>
      </c>
      <c r="M120" s="3">
        <v>45345</v>
      </c>
      <c r="N120" s="3">
        <v>45352</v>
      </c>
      <c r="O120" s="3">
        <v>45373</v>
      </c>
      <c r="P120" s="3">
        <v>45436</v>
      </c>
      <c r="Q120" s="3">
        <v>45450</v>
      </c>
      <c r="R120" s="3">
        <v>45464</v>
      </c>
      <c r="S120" s="3">
        <v>45485</v>
      </c>
      <c r="T120" s="3">
        <v>45492</v>
      </c>
      <c r="U120" s="3">
        <v>45499</v>
      </c>
      <c r="V120" s="3">
        <v>45506</v>
      </c>
    </row>
    <row r="121" spans="1:22">
      <c r="A121">
        <v>419</v>
      </c>
      <c r="B121" s="3" t="str" cm="1">
        <f t="array" ref="B121">IF(A121&lt;&gt;"",TRANSPOSE(_xlfn._xlws.FILTER(Table2[att_date],Table2[ID]=A121,"no_att")),"")</f>
        <v>no_att</v>
      </c>
    </row>
    <row r="122" spans="1:22">
      <c r="A122">
        <v>420</v>
      </c>
      <c r="B122" s="3" t="str" cm="1">
        <f t="array" ref="B122">IF(A122&lt;&gt;"",TRANSPOSE(_xlfn._xlws.FILTER(Table2[att_date],Table2[ID]=A122,"no_att")),"")</f>
        <v>no_att</v>
      </c>
    </row>
    <row r="123" spans="1:22">
      <c r="A123">
        <v>421</v>
      </c>
      <c r="B123" s="3" t="str" cm="1">
        <f t="array" ref="B123">IF(A123&lt;&gt;"",TRANSPOSE(_xlfn._xlws.FILTER(Table2[att_date],Table2[ID]=A123,"no_att")),"")</f>
        <v>no_att</v>
      </c>
    </row>
    <row r="124" spans="1:22">
      <c r="A124">
        <v>422</v>
      </c>
      <c r="B124" s="3" cm="1">
        <f t="array" ref="B124:F124">IF(A124&lt;&gt;"",TRANSPOSE(_xlfn._xlws.FILTER(Table2[att_date],Table2[ID]=A124,"no_att")),"")</f>
        <v>45226</v>
      </c>
      <c r="C124" s="3">
        <v>45233</v>
      </c>
      <c r="D124" s="3">
        <v>45275</v>
      </c>
      <c r="E124" s="3">
        <v>45359</v>
      </c>
      <c r="F124" s="3">
        <v>45464</v>
      </c>
    </row>
    <row r="125" spans="1:22">
      <c r="A125">
        <v>423</v>
      </c>
      <c r="B125" s="3" t="str" cm="1">
        <f t="array" ref="B125">IF(A125&lt;&gt;"",TRANSPOSE(_xlfn._xlws.FILTER(Table2[att_date],Table2[ID]=A125,"no_att")),"")</f>
        <v>no_att</v>
      </c>
    </row>
    <row r="126" spans="1:22">
      <c r="A126">
        <v>424</v>
      </c>
      <c r="B126" s="3" t="str" cm="1">
        <f t="array" ref="B126">IF(A126&lt;&gt;"",TRANSPOSE(_xlfn._xlws.FILTER(Table2[att_date],Table2[ID]=A126,"no_att")),"")</f>
        <v>no_att</v>
      </c>
    </row>
    <row r="127" spans="1:22">
      <c r="A127">
        <v>426</v>
      </c>
      <c r="B127" s="3" t="str" cm="1">
        <f t="array" ref="B127">IF(A127&lt;&gt;"",TRANSPOSE(_xlfn._xlws.FILTER(Table2[att_date],Table2[ID]=A127,"no_att")),"")</f>
        <v>no_att</v>
      </c>
    </row>
    <row r="128" spans="1:22">
      <c r="A128">
        <v>427</v>
      </c>
      <c r="B128" s="3" cm="1">
        <f t="array" ref="B128:G128">IF(A128&lt;&gt;"",TRANSPOSE(_xlfn._xlws.FILTER(Table2[att_date],Table2[ID]=A128,"no_att")),"")</f>
        <v>45226</v>
      </c>
      <c r="C128" s="3">
        <v>45233</v>
      </c>
      <c r="D128" s="3">
        <v>45268</v>
      </c>
      <c r="E128" s="3">
        <v>45345</v>
      </c>
      <c r="F128" s="3">
        <v>45436</v>
      </c>
      <c r="G128" s="3">
        <v>45443</v>
      </c>
    </row>
    <row r="129" spans="1:19">
      <c r="A129">
        <v>428</v>
      </c>
      <c r="B129" s="3" t="str" cm="1">
        <f t="array" ref="B129">IF(A129&lt;&gt;"",TRANSPOSE(_xlfn._xlws.FILTER(Table2[att_date],Table2[ID]=A129,"no_att")),"")</f>
        <v>no_att</v>
      </c>
    </row>
    <row r="130" spans="1:19">
      <c r="A130">
        <v>429</v>
      </c>
      <c r="B130" s="3" t="str" cm="1">
        <f t="array" ref="B130">IF(A130&lt;&gt;"",TRANSPOSE(_xlfn._xlws.FILTER(Table2[att_date],Table2[ID]=A130,"no_att")),"")</f>
        <v>no_att</v>
      </c>
    </row>
    <row r="131" spans="1:19">
      <c r="A131">
        <v>430</v>
      </c>
      <c r="B131" s="3" t="str" cm="1">
        <f t="array" ref="B131">IF(A131&lt;&gt;"",TRANSPOSE(_xlfn._xlws.FILTER(Table2[att_date],Table2[ID]=A131,"no_att")),"")</f>
        <v>no_att</v>
      </c>
    </row>
    <row r="132" spans="1:19">
      <c r="A132">
        <v>431</v>
      </c>
      <c r="B132" s="3" cm="1">
        <f t="array" ref="B132:F132">IF(A132&lt;&gt;"",TRANSPOSE(_xlfn._xlws.FILTER(Table2[att_date],Table2[ID]=A132,"no_att")),"")</f>
        <v>45282</v>
      </c>
      <c r="C132" s="3">
        <v>45289</v>
      </c>
      <c r="D132" s="3">
        <v>45317</v>
      </c>
      <c r="E132" s="3">
        <v>45331</v>
      </c>
      <c r="F132" s="3">
        <v>45457</v>
      </c>
    </row>
    <row r="133" spans="1:19">
      <c r="A133">
        <v>432</v>
      </c>
      <c r="B133" s="3" t="str" cm="1">
        <f t="array" ref="B133">IF(A133&lt;&gt;"",TRANSPOSE(_xlfn._xlws.FILTER(Table2[att_date],Table2[ID]=A133,"no_att")),"")</f>
        <v>no_att</v>
      </c>
    </row>
    <row r="134" spans="1:19">
      <c r="A134">
        <v>433</v>
      </c>
      <c r="B134" s="3" cm="1">
        <f t="array" ref="B134:H134">IF(A134&lt;&gt;"",TRANSPOSE(_xlfn._xlws.FILTER(Table2[att_date],Table2[ID]=A134,"no_att")),"")</f>
        <v>45233</v>
      </c>
      <c r="C134" s="3">
        <v>45282</v>
      </c>
      <c r="D134" s="3">
        <v>45289</v>
      </c>
      <c r="E134" s="3">
        <v>45303</v>
      </c>
      <c r="F134" s="3">
        <v>45359</v>
      </c>
      <c r="G134" s="3">
        <v>45422</v>
      </c>
      <c r="H134" s="3">
        <v>45464</v>
      </c>
    </row>
    <row r="135" spans="1:19">
      <c r="A135">
        <v>434</v>
      </c>
      <c r="B135" s="3" t="str" cm="1">
        <f t="array" ref="B135">IF(A135&lt;&gt;"",TRANSPOSE(_xlfn._xlws.FILTER(Table2[att_date],Table2[ID]=A135,"no_att")),"")</f>
        <v>no_att</v>
      </c>
    </row>
    <row r="136" spans="1:19">
      <c r="A136">
        <v>435</v>
      </c>
      <c r="B136" s="3" cm="1">
        <f t="array" ref="B136:S136">IF(A136&lt;&gt;"",TRANSPOSE(_xlfn._xlws.FILTER(Table2[att_date],Table2[ID]=A136,"no_att")),"")</f>
        <v>45226</v>
      </c>
      <c r="C136" s="3">
        <v>45240</v>
      </c>
      <c r="D136" s="3">
        <v>45261</v>
      </c>
      <c r="E136" s="3">
        <v>45268</v>
      </c>
      <c r="F136" s="3">
        <v>45275</v>
      </c>
      <c r="G136" s="3">
        <v>45289</v>
      </c>
      <c r="H136" s="3">
        <v>45296</v>
      </c>
      <c r="I136" s="3">
        <v>45345</v>
      </c>
      <c r="J136" s="3">
        <v>45359</v>
      </c>
      <c r="K136" s="3">
        <v>45373</v>
      </c>
      <c r="L136" s="3">
        <v>45387</v>
      </c>
      <c r="M136" s="3">
        <v>45422</v>
      </c>
      <c r="N136" s="3">
        <v>45436</v>
      </c>
      <c r="O136" s="3">
        <v>45450</v>
      </c>
      <c r="P136" s="3">
        <v>45457</v>
      </c>
      <c r="Q136" s="3">
        <v>45464</v>
      </c>
      <c r="R136" s="3">
        <v>45478</v>
      </c>
      <c r="S136" s="3">
        <v>45527</v>
      </c>
    </row>
    <row r="137" spans="1:19">
      <c r="A137">
        <v>436</v>
      </c>
      <c r="B137" s="3" cm="1">
        <f t="array" ref="B137:G137">IF(A137&lt;&gt;"",TRANSPOSE(_xlfn._xlws.FILTER(Table2[att_date],Table2[ID]=A137,"no_att")),"")</f>
        <v>45366</v>
      </c>
      <c r="C137" s="3">
        <v>45380</v>
      </c>
      <c r="D137" s="3">
        <v>45387</v>
      </c>
      <c r="E137" s="3">
        <v>45394</v>
      </c>
      <c r="F137" s="3">
        <v>45401</v>
      </c>
      <c r="G137" s="3">
        <v>45436</v>
      </c>
    </row>
    <row r="138" spans="1:19">
      <c r="A138">
        <v>437</v>
      </c>
      <c r="B138" s="3" cm="1">
        <f t="array" ref="B138">IF(A138&lt;&gt;"",TRANSPOSE(_xlfn._xlws.FILTER(Table2[att_date],Table2[ID]=A138,"no_att")),"")</f>
        <v>45317</v>
      </c>
    </row>
    <row r="139" spans="1:19">
      <c r="A139">
        <v>438</v>
      </c>
      <c r="B139" s="3" cm="1">
        <f t="array" ref="B139:L139">IF(A139&lt;&gt;"",TRANSPOSE(_xlfn._xlws.FILTER(Table2[att_date],Table2[ID]=A139,"no_att")),"")</f>
        <v>45226</v>
      </c>
      <c r="C139" s="3">
        <v>45233</v>
      </c>
      <c r="D139" s="3">
        <v>45240</v>
      </c>
      <c r="E139" s="3">
        <v>45289</v>
      </c>
      <c r="F139" s="3">
        <v>45317</v>
      </c>
      <c r="G139" s="3">
        <v>45331</v>
      </c>
      <c r="H139" s="3">
        <v>45359</v>
      </c>
      <c r="I139" s="3">
        <v>45401</v>
      </c>
      <c r="J139" s="3">
        <v>45429</v>
      </c>
      <c r="K139" s="3">
        <v>45450</v>
      </c>
      <c r="L139" s="3">
        <v>45464</v>
      </c>
    </row>
    <row r="140" spans="1:19">
      <c r="A140">
        <v>439</v>
      </c>
      <c r="B140" s="3" cm="1">
        <f t="array" ref="B140:C140">IF(A140&lt;&gt;"",TRANSPOSE(_xlfn._xlws.FILTER(Table2[att_date],Table2[ID]=A140,"no_att")),"")</f>
        <v>45226</v>
      </c>
      <c r="C140" s="3">
        <v>45282</v>
      </c>
    </row>
    <row r="141" spans="1:19">
      <c r="A141">
        <v>440</v>
      </c>
      <c r="B141" s="3" cm="1">
        <f t="array" ref="B141:E141">IF(A141&lt;&gt;"",TRANSPOSE(_xlfn._xlws.FILTER(Table2[att_date],Table2[ID]=A141,"no_att")),"")</f>
        <v>45338</v>
      </c>
      <c r="C141" s="3">
        <v>45345</v>
      </c>
      <c r="D141" s="3">
        <v>45359</v>
      </c>
      <c r="E141" s="3">
        <v>45422</v>
      </c>
    </row>
    <row r="142" spans="1:19">
      <c r="A142">
        <v>441</v>
      </c>
      <c r="B142" s="3" cm="1">
        <f t="array" ref="B142:E142">IF(A142&lt;&gt;"",TRANSPOSE(_xlfn._xlws.FILTER(Table2[att_date],Table2[ID]=A142,"no_att")),"")</f>
        <v>45289</v>
      </c>
      <c r="C142" s="3">
        <v>45296</v>
      </c>
      <c r="D142" s="3">
        <v>45317</v>
      </c>
      <c r="E142" s="3">
        <v>45373</v>
      </c>
    </row>
    <row r="143" spans="1:19">
      <c r="A143">
        <v>442</v>
      </c>
      <c r="B143" s="3" t="str" cm="1">
        <f t="array" ref="B143">IF(A143&lt;&gt;"",TRANSPOSE(_xlfn._xlws.FILTER(Table2[att_date],Table2[ID]=A143,"no_att")),"")</f>
        <v>no_att</v>
      </c>
    </row>
    <row r="144" spans="1:19">
      <c r="A144">
        <v>443</v>
      </c>
      <c r="B144" s="3" cm="1">
        <f t="array" ref="B144:J144">IF(A144&lt;&gt;"",TRANSPOSE(_xlfn._xlws.FILTER(Table2[att_date],Table2[ID]=A144,"no_att")),"")</f>
        <v>45226</v>
      </c>
      <c r="C144" s="3">
        <v>45233</v>
      </c>
      <c r="D144" s="3">
        <v>45282</v>
      </c>
      <c r="E144" s="3">
        <v>45289</v>
      </c>
      <c r="F144" s="3">
        <v>45303</v>
      </c>
      <c r="G144" s="3">
        <v>45324</v>
      </c>
      <c r="H144" s="3">
        <v>45352</v>
      </c>
      <c r="I144" s="3">
        <v>45401</v>
      </c>
      <c r="J144" s="3">
        <v>45464</v>
      </c>
    </row>
    <row r="145" spans="1:31">
      <c r="A145">
        <v>444</v>
      </c>
      <c r="B145" s="3" cm="1">
        <f t="array" ref="B145:W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45247</v>
      </c>
      <c r="F145" s="3">
        <v>45254</v>
      </c>
      <c r="G145" s="3">
        <v>45261</v>
      </c>
      <c r="H145" s="3">
        <v>45268</v>
      </c>
      <c r="I145" s="3">
        <v>45275</v>
      </c>
      <c r="J145" s="3">
        <v>45282</v>
      </c>
      <c r="K145" s="3">
        <v>45317</v>
      </c>
      <c r="L145" s="3">
        <v>45331</v>
      </c>
      <c r="M145" s="3">
        <v>45338</v>
      </c>
      <c r="N145" s="3">
        <v>45345</v>
      </c>
      <c r="O145" s="3">
        <v>45352</v>
      </c>
      <c r="P145" s="3">
        <v>45366</v>
      </c>
      <c r="Q145" s="3">
        <v>45394</v>
      </c>
      <c r="R145" s="3">
        <v>45436</v>
      </c>
      <c r="S145" s="3">
        <v>45450</v>
      </c>
      <c r="T145" s="3">
        <v>45464</v>
      </c>
      <c r="U145" s="3">
        <v>45471</v>
      </c>
      <c r="V145" s="3">
        <v>45478</v>
      </c>
      <c r="W145" s="3">
        <v>45499</v>
      </c>
    </row>
    <row r="146" spans="1:31">
      <c r="A146">
        <v>445</v>
      </c>
      <c r="B146" s="3" cm="1">
        <f t="array" ref="B146:AE146">IF(A146&lt;&gt;"",TRANSPOSE(_xlfn._xlws.FILTER(Table2[att_date],Table2[ID]=A146,"no_att")),"")</f>
        <v>45219</v>
      </c>
      <c r="C146" s="3">
        <v>45226</v>
      </c>
      <c r="D146" s="3">
        <v>45233</v>
      </c>
      <c r="E146" s="3">
        <v>45240</v>
      </c>
      <c r="F146" s="3">
        <v>45247</v>
      </c>
      <c r="G146" s="3">
        <v>45261</v>
      </c>
      <c r="H146" s="3">
        <v>45275</v>
      </c>
      <c r="I146" s="3">
        <v>45282</v>
      </c>
      <c r="J146" s="3">
        <v>45289</v>
      </c>
      <c r="K146" s="3">
        <v>45296</v>
      </c>
      <c r="L146" s="3">
        <v>45317</v>
      </c>
      <c r="M146" s="3">
        <v>45324</v>
      </c>
      <c r="N146" s="3">
        <v>45331</v>
      </c>
      <c r="O146" s="3">
        <v>45338</v>
      </c>
      <c r="P146" s="3">
        <v>45345</v>
      </c>
      <c r="Q146" s="3">
        <v>45359</v>
      </c>
      <c r="R146" s="3">
        <v>45373</v>
      </c>
      <c r="S146" s="3">
        <v>45394</v>
      </c>
      <c r="T146" s="3">
        <v>45422</v>
      </c>
      <c r="U146" s="3">
        <v>45436</v>
      </c>
      <c r="V146" s="3">
        <v>45449</v>
      </c>
      <c r="W146" s="3">
        <v>45450</v>
      </c>
      <c r="X146" s="3">
        <v>45457</v>
      </c>
      <c r="Y146" s="3">
        <v>45464</v>
      </c>
      <c r="Z146" s="3">
        <v>45471</v>
      </c>
      <c r="AA146" s="3">
        <v>45478</v>
      </c>
      <c r="AB146" s="3">
        <v>45485</v>
      </c>
      <c r="AC146" s="3">
        <v>45492</v>
      </c>
      <c r="AD146" s="3">
        <v>45499</v>
      </c>
      <c r="AE146" s="3">
        <v>45527</v>
      </c>
    </row>
    <row r="147" spans="1:31">
      <c r="A147">
        <v>446</v>
      </c>
      <c r="B147" s="3" cm="1">
        <f t="array" ref="B147:F147">IF(A147&lt;&gt;"",TRANSPOSE(_xlfn._xlws.FILTER(Table2[att_date],Table2[ID]=A147,"no_att")),"")</f>
        <v>45268</v>
      </c>
      <c r="C147" s="3">
        <v>45359</v>
      </c>
      <c r="D147" s="3">
        <v>45401</v>
      </c>
      <c r="E147" s="3">
        <v>45436</v>
      </c>
      <c r="F147" s="3">
        <v>45513</v>
      </c>
    </row>
    <row r="148" spans="1:31">
      <c r="A148">
        <v>448</v>
      </c>
      <c r="B148" s="3" cm="1">
        <f t="array" ref="B148:I148">IF(A148&lt;&gt;"",TRANSPOSE(_xlfn._xlws.FILTER(Table2[att_date],Table2[ID]=A148,"no_att")),"")</f>
        <v>45240</v>
      </c>
      <c r="C148" s="3">
        <v>45317</v>
      </c>
      <c r="D148" s="3">
        <v>45359</v>
      </c>
      <c r="E148" s="3">
        <v>45436</v>
      </c>
      <c r="F148" s="3">
        <v>45450</v>
      </c>
      <c r="G148" s="3">
        <v>45457</v>
      </c>
      <c r="H148" s="3">
        <v>45464</v>
      </c>
      <c r="I148" s="3">
        <v>45478</v>
      </c>
    </row>
    <row r="149" spans="1:31">
      <c r="A149">
        <v>449</v>
      </c>
      <c r="B149" s="3" t="str" cm="1">
        <f t="array" ref="B149">IF(A149&lt;&gt;"",TRANSPOSE(_xlfn._xlws.FILTER(Table2[att_date],Table2[ID]=A149,"no_att")),"")</f>
        <v>no_att</v>
      </c>
    </row>
    <row r="150" spans="1:31">
      <c r="A150">
        <v>450</v>
      </c>
      <c r="B150" s="3" cm="1">
        <f t="array" ref="B150:X150">IF(A150&lt;&gt;"",TRANSPOSE(_xlfn._xlws.FILTER(Table2[att_date],Table2[ID]=A150,"no_att")),"")</f>
        <v>45226</v>
      </c>
      <c r="C150" s="3">
        <v>45233</v>
      </c>
      <c r="D150" s="3">
        <v>45240</v>
      </c>
      <c r="E150" s="3">
        <v>45254</v>
      </c>
      <c r="F150" s="3">
        <v>45261</v>
      </c>
      <c r="G150" s="3">
        <v>45268</v>
      </c>
      <c r="H150" s="3">
        <v>45282</v>
      </c>
      <c r="I150" s="3">
        <v>45289</v>
      </c>
      <c r="J150" s="3">
        <v>45296</v>
      </c>
      <c r="K150" s="3">
        <v>45303</v>
      </c>
      <c r="L150" s="3">
        <v>45317</v>
      </c>
      <c r="M150" s="3">
        <v>45331</v>
      </c>
      <c r="N150" s="3">
        <v>45338</v>
      </c>
      <c r="O150" s="3">
        <v>45345</v>
      </c>
      <c r="P150" s="3">
        <v>45359</v>
      </c>
      <c r="Q150" s="3">
        <v>45366</v>
      </c>
      <c r="R150" s="3">
        <v>45373</v>
      </c>
      <c r="S150" s="3">
        <v>45380</v>
      </c>
      <c r="T150" s="3">
        <v>45387</v>
      </c>
      <c r="U150" s="3">
        <v>45394</v>
      </c>
      <c r="V150" s="3">
        <v>45401</v>
      </c>
      <c r="W150" s="3">
        <v>45506</v>
      </c>
      <c r="X150" s="3">
        <v>45520</v>
      </c>
    </row>
    <row r="151" spans="1:31">
      <c r="A151">
        <v>451</v>
      </c>
      <c r="B151" s="3" cm="1">
        <f t="array" ref="B151:G151">IF(A151&lt;&gt;"",TRANSPOSE(_xlfn._xlws.FILTER(Table2[att_date],Table2[ID]=A151,"no_att")),"")</f>
        <v>45219</v>
      </c>
      <c r="C151" s="3">
        <v>45226</v>
      </c>
      <c r="D151" s="3">
        <v>45240</v>
      </c>
      <c r="E151" s="3">
        <v>45254</v>
      </c>
      <c r="F151" s="3">
        <v>45289</v>
      </c>
      <c r="G151" s="3">
        <v>45352</v>
      </c>
    </row>
    <row r="152" spans="1:31">
      <c r="A152">
        <v>510</v>
      </c>
      <c r="B152" s="3" t="str" cm="1">
        <f t="array" ref="B152">IF(A152&lt;&gt;"",TRANSPOSE(_xlfn._xlws.FILTER(Table2[att_date],Table2[ID]=A152,"no_att")),"")</f>
        <v>no_att</v>
      </c>
    </row>
    <row r="153" spans="1:31">
      <c r="A153">
        <v>512</v>
      </c>
      <c r="B153" s="3" cm="1">
        <f t="array" ref="B153:C153">IF(A153&lt;&gt;"",TRANSPOSE(_xlfn._xlws.FILTER(Table2[att_date],Table2[ID]=A153,"no_att")),"")</f>
        <v>45492</v>
      </c>
      <c r="C153" s="3">
        <v>45527</v>
      </c>
    </row>
    <row r="154" spans="1:31">
      <c r="A154">
        <v>513</v>
      </c>
      <c r="B154" s="3" t="str" cm="1">
        <f t="array" ref="B154">IF(A154&lt;&gt;"",TRANSPOSE(_xlfn._xlws.FILTER(Table2[att_date],Table2[ID]=A154,"no_att")),"")</f>
        <v>no_att</v>
      </c>
    </row>
    <row r="155" spans="1:31">
      <c r="A155">
        <v>514</v>
      </c>
      <c r="B155" s="3" t="str" cm="1">
        <f t="array" ref="B155">IF(A155&lt;&gt;"",TRANSPOSE(_xlfn._xlws.FILTER(Table2[att_date],Table2[ID]=A155,"no_att")),"")</f>
        <v>no_att</v>
      </c>
    </row>
    <row r="156" spans="1:31">
      <c r="A156">
        <v>515</v>
      </c>
      <c r="B156" s="3" cm="1">
        <f t="array" ref="B156:H156">IF(A156&lt;&gt;"",TRANSPOSE(_xlfn._xlws.FILTER(Table2[att_date],Table2[ID]=A156,"no_att")),"")</f>
        <v>45219</v>
      </c>
      <c r="C156" s="3">
        <v>45226</v>
      </c>
      <c r="D156" s="3">
        <v>45233</v>
      </c>
      <c r="E156" s="3">
        <v>45317</v>
      </c>
      <c r="F156" s="3">
        <v>45436</v>
      </c>
      <c r="G156" s="3">
        <v>45449</v>
      </c>
      <c r="H156" s="3">
        <v>45450</v>
      </c>
    </row>
    <row r="157" spans="1:31">
      <c r="A157">
        <v>516</v>
      </c>
      <c r="B157" s="3" t="str" cm="1">
        <f t="array" ref="B157">IF(A157&lt;&gt;"",TRANSPOSE(_xlfn._xlws.FILTER(Table2[att_date],Table2[ID]=A157,"no_att")),"")</f>
        <v>no_att</v>
      </c>
    </row>
    <row r="158" spans="1:31">
      <c r="A158">
        <v>519</v>
      </c>
      <c r="B158" s="3" cm="1">
        <f t="array" ref="B158:I158">IF(A158&lt;&gt;"",TRANSPOSE(_xlfn._xlws.FILTER(Table2[att_date],Table2[ID]=A158,"no_att")),"")</f>
        <v>45219</v>
      </c>
      <c r="C158" s="3">
        <v>45240</v>
      </c>
      <c r="D158" s="3">
        <v>45268</v>
      </c>
      <c r="E158" s="3">
        <v>45303</v>
      </c>
      <c r="F158" s="3">
        <v>45331</v>
      </c>
      <c r="G158" s="3">
        <v>45345</v>
      </c>
      <c r="H158" s="3">
        <v>45394</v>
      </c>
      <c r="I158" s="3">
        <v>45401</v>
      </c>
    </row>
    <row r="159" spans="1:31">
      <c r="A159">
        <v>520</v>
      </c>
      <c r="B159" s="3" t="str" cm="1">
        <f t="array" ref="B159">IF(A159&lt;&gt;"",TRANSPOSE(_xlfn._xlws.FILTER(Table2[att_date],Table2[ID]=A159,"no_att")),"")</f>
        <v>no_att</v>
      </c>
    </row>
    <row r="160" spans="1:31">
      <c r="A160">
        <v>521</v>
      </c>
      <c r="B160" s="3" t="str" cm="1">
        <f t="array" ref="B160">IF(A160&lt;&gt;"",TRANSPOSE(_xlfn._xlws.FILTER(Table2[att_date],Table2[ID]=A160,"no_att")),"")</f>
        <v>no_att</v>
      </c>
    </row>
    <row r="161" spans="1:18">
      <c r="A161">
        <v>523</v>
      </c>
      <c r="B161" s="3" cm="1">
        <f t="array" ref="B161:D161">IF(A161&lt;&gt;"",TRANSPOSE(_xlfn._xlws.FILTER(Table2[att_date],Table2[ID]=A161,"no_att")),"")</f>
        <v>45289</v>
      </c>
      <c r="C161" s="3">
        <v>45296</v>
      </c>
      <c r="D161" s="3">
        <v>45317</v>
      </c>
    </row>
    <row r="162" spans="1:18">
      <c r="A162">
        <v>524</v>
      </c>
      <c r="B162" s="3" t="str" cm="1">
        <f t="array" ref="B162">IF(A162&lt;&gt;"",TRANSPOSE(_xlfn._xlws.FILTER(Table2[att_date],Table2[ID]=A162,"no_att")),"")</f>
        <v>no_att</v>
      </c>
    </row>
    <row r="163" spans="1:18">
      <c r="A163">
        <v>525</v>
      </c>
      <c r="B163" s="3" cm="1">
        <f t="array" ref="B163:O163">IF(A163&lt;&gt;"",TRANSPOSE(_xlfn._xlws.FILTER(Table2[att_date],Table2[ID]=A163,"no_att")),"")</f>
        <v>45226</v>
      </c>
      <c r="C163" s="3">
        <v>45240</v>
      </c>
      <c r="D163" s="3">
        <v>45261</v>
      </c>
      <c r="E163" s="3">
        <v>45282</v>
      </c>
      <c r="F163" s="3">
        <v>45289</v>
      </c>
      <c r="G163" s="3">
        <v>45317</v>
      </c>
      <c r="H163" s="3">
        <v>45331</v>
      </c>
      <c r="I163" s="3">
        <v>45345</v>
      </c>
      <c r="J163" s="3">
        <v>45359</v>
      </c>
      <c r="K163" s="3">
        <v>45394</v>
      </c>
      <c r="L163" s="3">
        <v>45422</v>
      </c>
      <c r="M163" s="3">
        <v>45450</v>
      </c>
      <c r="N163" s="3">
        <v>45464</v>
      </c>
      <c r="O163" s="3">
        <v>45520</v>
      </c>
    </row>
    <row r="164" spans="1:18">
      <c r="A164">
        <v>526</v>
      </c>
      <c r="B164" s="3" t="str" cm="1">
        <f t="array" ref="B164">IF(A164&lt;&gt;"",TRANSPOSE(_xlfn._xlws.FILTER(Table2[att_date],Table2[ID]=A164,"no_att")),"")</f>
        <v>no_att</v>
      </c>
    </row>
    <row r="165" spans="1:18">
      <c r="A165">
        <v>528</v>
      </c>
      <c r="B165" s="3" cm="1">
        <f t="array" ref="B165">IF(A165&lt;&gt;"",TRANSPOSE(_xlfn._xlws.FILTER(Table2[att_date],Table2[ID]=A165,"no_att")),"")</f>
        <v>45359</v>
      </c>
    </row>
    <row r="166" spans="1:18">
      <c r="A166">
        <v>529</v>
      </c>
      <c r="B166" s="3" t="str" cm="1">
        <f t="array" ref="B166">IF(A166&lt;&gt;"",TRANSPOSE(_xlfn._xlws.FILTER(Table2[att_date],Table2[ID]=A166,"no_att")),"")</f>
        <v>no_att</v>
      </c>
    </row>
    <row r="167" spans="1:18">
      <c r="A167">
        <v>532</v>
      </c>
      <c r="B167" s="3" cm="1">
        <f t="array" ref="B167:J167">IF(A167&lt;&gt;"",TRANSPOSE(_xlfn._xlws.FILTER(Table2[att_date],Table2[ID]=A167,"no_att")),"")</f>
        <v>45219</v>
      </c>
      <c r="C167" s="3">
        <v>45233</v>
      </c>
      <c r="D167" s="3">
        <v>45240</v>
      </c>
      <c r="E167" s="3">
        <v>45261</v>
      </c>
      <c r="F167" s="3">
        <v>45317</v>
      </c>
      <c r="G167" s="3">
        <v>45436</v>
      </c>
      <c r="H167" s="3">
        <v>45446</v>
      </c>
      <c r="I167" s="3">
        <v>45457</v>
      </c>
      <c r="J167" s="3">
        <v>45478</v>
      </c>
    </row>
    <row r="168" spans="1:18">
      <c r="A168">
        <v>533</v>
      </c>
      <c r="B168" s="3" cm="1">
        <f t="array" ref="B168:D168">IF(A168&lt;&gt;"",TRANSPOSE(_xlfn._xlws.FILTER(Table2[att_date],Table2[ID]=A168,"no_att")),"")</f>
        <v>45268</v>
      </c>
      <c r="C168" s="3">
        <v>45352</v>
      </c>
      <c r="D168" s="3">
        <v>45401</v>
      </c>
    </row>
    <row r="169" spans="1:18">
      <c r="A169">
        <v>534</v>
      </c>
      <c r="B169" s="3" cm="1">
        <f t="array" ref="B169:D169">IF(A169&lt;&gt;"",TRANSPOSE(_xlfn._xlws.FILTER(Table2[att_date],Table2[ID]=A169,"no_att")),"")</f>
        <v>45373</v>
      </c>
      <c r="C169" s="3">
        <v>45380</v>
      </c>
      <c r="D169" s="3">
        <v>45387</v>
      </c>
    </row>
    <row r="170" spans="1:18">
      <c r="A170">
        <v>610</v>
      </c>
      <c r="B170" s="3" cm="1">
        <f t="array" ref="B170:N170">IF(A170&lt;&gt;"",TRANSPOSE(_xlfn._xlws.FILTER(Table2[att_date],Table2[ID]=A170,"no_att")),"")</f>
        <v>45240</v>
      </c>
      <c r="C170" s="3">
        <v>45254</v>
      </c>
      <c r="D170" s="3">
        <v>45261</v>
      </c>
      <c r="E170" s="3">
        <v>45268</v>
      </c>
      <c r="F170" s="3">
        <v>45275</v>
      </c>
      <c r="G170" s="3">
        <v>45282</v>
      </c>
      <c r="H170" s="3">
        <v>45289</v>
      </c>
      <c r="I170" s="3">
        <v>45331</v>
      </c>
      <c r="J170" s="3">
        <v>45338</v>
      </c>
      <c r="K170" s="3">
        <v>45345</v>
      </c>
      <c r="L170" s="3">
        <v>45401</v>
      </c>
      <c r="M170" s="3">
        <v>45436</v>
      </c>
      <c r="N170" s="3">
        <v>45464</v>
      </c>
    </row>
    <row r="171" spans="1:18">
      <c r="A171">
        <v>611</v>
      </c>
      <c r="B171" s="3" cm="1">
        <f t="array" ref="B171:N171">IF(A171&lt;&gt;"",TRANSPOSE(_xlfn._xlws.FILTER(Table2[att_date],Table2[ID]=A171,"no_att")),"")</f>
        <v>45247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45366</v>
      </c>
      <c r="L171" s="3">
        <v>45401</v>
      </c>
      <c r="M171" s="3">
        <v>45436</v>
      </c>
      <c r="N171" s="3">
        <v>45464</v>
      </c>
    </row>
    <row r="172" spans="1:18">
      <c r="A172">
        <v>612</v>
      </c>
      <c r="B172" s="3" cm="1">
        <f t="array" ref="B172:O172">IF(A172&lt;&gt;"",TRANSPOSE(_xlfn._xlws.FILTER(Table2[att_date],Table2[ID]=A172,"no_att")),"")</f>
        <v>45240</v>
      </c>
      <c r="C172" s="3">
        <v>45254</v>
      </c>
      <c r="D172" s="3">
        <v>45268</v>
      </c>
      <c r="E172" s="3">
        <v>45275</v>
      </c>
      <c r="F172" s="3">
        <v>45303</v>
      </c>
      <c r="G172" s="3">
        <v>45324</v>
      </c>
      <c r="H172" s="3">
        <v>45331</v>
      </c>
      <c r="I172" s="3">
        <v>45338</v>
      </c>
      <c r="J172" s="3">
        <v>45345</v>
      </c>
      <c r="K172" s="3">
        <v>45352</v>
      </c>
      <c r="L172" s="3">
        <v>45366</v>
      </c>
      <c r="M172" s="3">
        <v>45401</v>
      </c>
      <c r="N172" s="3">
        <v>45436</v>
      </c>
      <c r="O172" s="3">
        <v>45464</v>
      </c>
    </row>
    <row r="173" spans="1:18">
      <c r="A173">
        <v>613</v>
      </c>
      <c r="B173" s="3" cm="1">
        <f t="array" ref="B173:R173">IF(A173&lt;&gt;"",TRANSPOSE(_xlfn._xlws.FILTER(Table2[att_date],Table2[ID]=A173,"no_att")),"")</f>
        <v>45219</v>
      </c>
      <c r="C173" s="3">
        <v>45226</v>
      </c>
      <c r="D173" s="3">
        <v>45233</v>
      </c>
      <c r="E173" s="3">
        <v>45240</v>
      </c>
      <c r="F173" s="3">
        <v>45254</v>
      </c>
      <c r="G173" s="3">
        <v>45261</v>
      </c>
      <c r="H173" s="3">
        <v>45275</v>
      </c>
      <c r="I173" s="3">
        <v>45282</v>
      </c>
      <c r="J173" s="3">
        <v>45289</v>
      </c>
      <c r="K173" s="3">
        <v>45296</v>
      </c>
      <c r="L173" s="3">
        <v>45303</v>
      </c>
      <c r="M173" s="3">
        <v>45324</v>
      </c>
      <c r="N173" s="3">
        <v>45338</v>
      </c>
      <c r="O173" s="3">
        <v>45345</v>
      </c>
      <c r="P173" s="3">
        <v>45359</v>
      </c>
      <c r="Q173" s="3">
        <v>45366</v>
      </c>
      <c r="R173" s="3">
        <v>45373</v>
      </c>
    </row>
    <row r="174" spans="1:18">
      <c r="A174">
        <v>614</v>
      </c>
      <c r="B174" s="3" cm="1">
        <f t="array" ref="B174:G174">IF(A174&lt;&gt;"",TRANSPOSE(_xlfn._xlws.FILTER(Table2[att_date],Table2[ID]=A174,"no_att")),"")</f>
        <v>45261</v>
      </c>
      <c r="C174" s="3">
        <v>45268</v>
      </c>
      <c r="D174" s="3">
        <v>45275</v>
      </c>
      <c r="E174" s="3">
        <v>45282</v>
      </c>
      <c r="F174" s="3">
        <v>45303</v>
      </c>
      <c r="G174" s="3">
        <v>45331</v>
      </c>
    </row>
    <row r="175" spans="1:18">
      <c r="A175">
        <v>615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616</v>
      </c>
      <c r="B176" s="3" cm="1">
        <f t="array" ref="B176:N176">IF(A176&lt;&gt;"",TRANSPOSE(_xlfn._xlws.FILTER(Table2[att_date],Table2[ID]=A176,"no_att")),"")</f>
        <v>45289</v>
      </c>
      <c r="C176" s="3">
        <v>45317</v>
      </c>
      <c r="D176" s="3">
        <v>45324</v>
      </c>
      <c r="E176" s="3">
        <v>45331</v>
      </c>
      <c r="F176" s="3">
        <v>45338</v>
      </c>
      <c r="G176" s="3">
        <v>45345</v>
      </c>
      <c r="H176" s="3">
        <v>45352</v>
      </c>
      <c r="I176" s="3">
        <v>45366</v>
      </c>
      <c r="J176" s="3">
        <v>45394</v>
      </c>
      <c r="K176" s="3">
        <v>45401</v>
      </c>
      <c r="L176" s="3">
        <v>45436</v>
      </c>
      <c r="M176" s="3">
        <v>45443</v>
      </c>
      <c r="N176" s="3">
        <v>45464</v>
      </c>
    </row>
    <row r="177" spans="1:20">
      <c r="A177">
        <v>617</v>
      </c>
      <c r="B177" s="3" cm="1">
        <f t="array" ref="B177:I177">IF(A177&lt;&gt;"",TRANSPOSE(_xlfn._xlws.FILTER(Table2[att_date],Table2[ID]=A177,"no_att")),"")</f>
        <v>45289</v>
      </c>
      <c r="C177" s="3">
        <v>45303</v>
      </c>
      <c r="D177" s="3">
        <v>45317</v>
      </c>
      <c r="E177" s="3">
        <v>45324</v>
      </c>
      <c r="F177" s="3">
        <v>45331</v>
      </c>
      <c r="G177" s="3">
        <v>45338</v>
      </c>
      <c r="H177" s="3">
        <v>45352</v>
      </c>
      <c r="I177" s="3">
        <v>45401</v>
      </c>
    </row>
    <row r="178" spans="1:20">
      <c r="A178">
        <v>618</v>
      </c>
      <c r="B178" s="3" cm="1">
        <f t="array" ref="B178">IF(A178&lt;&gt;"",TRANSPOSE(_xlfn._xlws.FILTER(Table2[att_date],Table2[ID]=A178,"no_att")),"")</f>
        <v>45261</v>
      </c>
    </row>
    <row r="179" spans="1:20">
      <c r="A179">
        <v>619</v>
      </c>
      <c r="B179" s="3" t="str" cm="1">
        <f t="array" ref="B179">IF(A179&lt;&gt;"",TRANSPOSE(_xlfn._xlws.FILTER(Table2[att_date],Table2[ID]=A179,"no_att")),"")</f>
        <v>no_att</v>
      </c>
    </row>
    <row r="180" spans="1:20">
      <c r="A180">
        <v>620</v>
      </c>
      <c r="B180" s="3" cm="1">
        <f t="array" ref="B180:H180">IF(A180&lt;&gt;"",TRANSPOSE(_xlfn._xlws.FILTER(Table2[att_date],Table2[ID]=A180,"no_att")),"")</f>
        <v>45226</v>
      </c>
      <c r="C180" s="3">
        <v>45261</v>
      </c>
      <c r="D180" s="3">
        <v>45268</v>
      </c>
      <c r="E180" s="3">
        <v>45282</v>
      </c>
      <c r="F180" s="3">
        <v>45345</v>
      </c>
      <c r="G180" s="3">
        <v>45352</v>
      </c>
      <c r="H180" s="3">
        <v>45478</v>
      </c>
    </row>
    <row r="181" spans="1:20">
      <c r="A181">
        <v>621</v>
      </c>
      <c r="B181" s="3" cm="1">
        <f t="array" ref="B181:K181">IF(A181&lt;&gt;"",TRANSPOSE(_xlfn._xlws.FILTER(Table2[att_date],Table2[ID]=A181,"no_att")),"")</f>
        <v>45233</v>
      </c>
      <c r="C181" s="3">
        <v>45240</v>
      </c>
      <c r="D181" s="3">
        <v>45247</v>
      </c>
      <c r="E181" s="3">
        <v>45268</v>
      </c>
      <c r="F181" s="3">
        <v>45275</v>
      </c>
      <c r="G181" s="3">
        <v>45282</v>
      </c>
      <c r="H181" s="3">
        <v>45289</v>
      </c>
      <c r="I181" s="3">
        <v>45296</v>
      </c>
      <c r="J181" s="3">
        <v>45324</v>
      </c>
      <c r="K181" s="3">
        <v>45345</v>
      </c>
    </row>
    <row r="182" spans="1:20">
      <c r="A182">
        <v>710</v>
      </c>
      <c r="B182" s="3" cm="1">
        <f t="array" ref="B182:H182">IF(A182&lt;&gt;"",TRANSPOSE(_xlfn._xlws.FILTER(Table2[att_date],Table2[ID]=A182,"no_att")),"")</f>
        <v>45240</v>
      </c>
      <c r="C182" s="3">
        <v>45282</v>
      </c>
      <c r="D182" s="3">
        <v>45289</v>
      </c>
      <c r="E182" s="3">
        <v>45317</v>
      </c>
      <c r="F182" s="3">
        <v>45345</v>
      </c>
      <c r="G182" s="3">
        <v>45359</v>
      </c>
      <c r="H182" s="3">
        <v>45401</v>
      </c>
    </row>
    <row r="183" spans="1:20">
      <c r="A183">
        <v>711</v>
      </c>
      <c r="B183" s="3" t="str" cm="1">
        <f t="array" ref="B183">IF(A183&lt;&gt;"",TRANSPOSE(_xlfn._xlws.FILTER(Table2[att_date],Table2[ID]=A183,"no_att")),"")</f>
        <v>no_att</v>
      </c>
    </row>
    <row r="184" spans="1:20">
      <c r="A184">
        <v>712</v>
      </c>
      <c r="B184" s="3" t="str" cm="1">
        <f t="array" ref="B184">IF(A184&lt;&gt;"",TRANSPOSE(_xlfn._xlws.FILTER(Table2[att_date],Table2[ID]=A184,"no_att")),"")</f>
        <v>no_att</v>
      </c>
    </row>
    <row r="185" spans="1:20">
      <c r="A185">
        <v>713</v>
      </c>
      <c r="B185" s="3" t="str" cm="1">
        <f t="array" ref="B185">IF(A185&lt;&gt;"",TRANSPOSE(_xlfn._xlws.FILTER(Table2[att_date],Table2[ID]=A185,"no_att")),"")</f>
        <v>no_att</v>
      </c>
    </row>
    <row r="186" spans="1:20">
      <c r="A186">
        <v>714</v>
      </c>
      <c r="B186" s="3" t="str" cm="1">
        <f t="array" ref="B186">IF(A186&lt;&gt;"",TRANSPOSE(_xlfn._xlws.FILTER(Table2[att_date],Table2[ID]=A186,"no_att")),"")</f>
        <v>no_att</v>
      </c>
    </row>
    <row r="187" spans="1:20">
      <c r="A187">
        <v>715</v>
      </c>
      <c r="B187" s="3" cm="1">
        <f t="array" ref="B187:K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45289</v>
      </c>
      <c r="G187" s="3">
        <v>45317</v>
      </c>
      <c r="H187" s="3">
        <v>45331</v>
      </c>
      <c r="I187" s="3">
        <v>45352</v>
      </c>
      <c r="J187" s="3">
        <v>45366</v>
      </c>
      <c r="K187" s="3">
        <v>45401</v>
      </c>
    </row>
    <row r="188" spans="1:20">
      <c r="A188">
        <v>716</v>
      </c>
      <c r="B188" s="3" cm="1">
        <f t="array" ref="B188:E188">IF(A188&lt;&gt;"",TRANSPOSE(_xlfn._xlws.FILTER(Table2[att_date],Table2[ID]=A188,"no_att")),"")</f>
        <v>45254</v>
      </c>
      <c r="C188" s="3">
        <v>45261</v>
      </c>
      <c r="D188" s="3">
        <v>45303</v>
      </c>
      <c r="E188" s="3">
        <v>45464</v>
      </c>
    </row>
    <row r="189" spans="1:20">
      <c r="A189">
        <v>717</v>
      </c>
      <c r="B189" s="3" cm="1">
        <f t="array" ref="B189:O189">IF(A189&lt;&gt;"",TRANSPOSE(_xlfn._xlws.FILTER(Table2[att_date],Table2[ID]=A189,"no_att")),"")</f>
        <v>45226</v>
      </c>
      <c r="C189" s="3">
        <v>45233</v>
      </c>
      <c r="D189" s="3">
        <v>45240</v>
      </c>
      <c r="E189" s="3">
        <v>45254</v>
      </c>
      <c r="F189" s="3">
        <v>45261</v>
      </c>
      <c r="G189" s="3">
        <v>45268</v>
      </c>
      <c r="H189" s="3">
        <v>45282</v>
      </c>
      <c r="I189" s="3">
        <v>45289</v>
      </c>
      <c r="J189" s="3">
        <v>45296</v>
      </c>
      <c r="K189" s="3">
        <v>45303</v>
      </c>
      <c r="L189" s="3">
        <v>45345</v>
      </c>
      <c r="M189" s="3">
        <v>45359</v>
      </c>
      <c r="N189" s="3">
        <v>45380</v>
      </c>
      <c r="O189" s="3">
        <v>45394</v>
      </c>
    </row>
    <row r="190" spans="1:20">
      <c r="A190">
        <v>718</v>
      </c>
      <c r="B190" s="3" cm="1">
        <f t="array" ref="B190:G190">IF(A190&lt;&gt;"",TRANSPOSE(_xlfn._xlws.FILTER(Table2[att_date],Table2[ID]=A190,"no_att")),"")</f>
        <v>45247</v>
      </c>
      <c r="C190" s="3">
        <v>45275</v>
      </c>
      <c r="D190" s="3">
        <v>45282</v>
      </c>
      <c r="E190" s="3">
        <v>45289</v>
      </c>
      <c r="F190" s="3">
        <v>45422</v>
      </c>
      <c r="G190" s="3">
        <v>45527</v>
      </c>
    </row>
    <row r="191" spans="1:20">
      <c r="A191">
        <v>719</v>
      </c>
      <c r="B191" s="3" cm="1">
        <f t="array" ref="B191:T191">IF(A191&lt;&gt;"",TRANSPOSE(_xlfn._xlws.FILTER(Table2[att_date],Table2[ID]=A191,"no_att")),"")</f>
        <v>45261</v>
      </c>
      <c r="C191" s="3">
        <v>45268</v>
      </c>
      <c r="D191" s="3">
        <v>45282</v>
      </c>
      <c r="E191" s="3">
        <v>45289</v>
      </c>
      <c r="F191" s="3">
        <v>45324</v>
      </c>
      <c r="G191" s="3">
        <v>45331</v>
      </c>
      <c r="H191" s="3">
        <v>45345</v>
      </c>
      <c r="I191" s="3">
        <v>45352</v>
      </c>
      <c r="J191" s="3">
        <v>45359</v>
      </c>
      <c r="K191" s="3">
        <v>45373</v>
      </c>
      <c r="L191" s="3">
        <v>45380</v>
      </c>
      <c r="M191" s="3">
        <v>45401</v>
      </c>
      <c r="N191" s="3">
        <v>45436</v>
      </c>
      <c r="O191" s="3">
        <v>45450</v>
      </c>
      <c r="P191" s="3">
        <v>45457</v>
      </c>
      <c r="Q191" s="3">
        <v>45506</v>
      </c>
      <c r="R191" s="3">
        <v>45520</v>
      </c>
      <c r="S191" s="3">
        <v>45527</v>
      </c>
      <c r="T191" s="3">
        <v>45513</v>
      </c>
    </row>
    <row r="192" spans="1:20">
      <c r="A192">
        <v>720</v>
      </c>
      <c r="B192" s="3" cm="1">
        <f t="array" ref="B192">IF(A192&lt;&gt;"",TRANSPOSE(_xlfn._xlws.FILTER(Table2[att_date],Table2[ID]=A192,"no_att")),"")</f>
        <v>45317</v>
      </c>
    </row>
    <row r="193" spans="1:29">
      <c r="A193">
        <v>721</v>
      </c>
      <c r="B193" s="3" cm="1">
        <f t="array" ref="B193:AC193">IF(A193&lt;&gt;"",TRANSPOSE(_xlfn._xlws.FILTER(Table2[att_date],Table2[ID]=A193,"no_att")),"")</f>
        <v>45219</v>
      </c>
      <c r="C193" s="3">
        <v>45226</v>
      </c>
      <c r="D193" s="3">
        <v>45233</v>
      </c>
      <c r="E193" s="3">
        <v>45240</v>
      </c>
      <c r="F193" s="3">
        <v>45254</v>
      </c>
      <c r="G193" s="3">
        <v>45261</v>
      </c>
      <c r="H193" s="3">
        <v>45268</v>
      </c>
      <c r="I193" s="3">
        <v>45282</v>
      </c>
      <c r="J193" s="3">
        <v>45289</v>
      </c>
      <c r="K193" s="3">
        <v>45296</v>
      </c>
      <c r="L193" s="3">
        <v>45317</v>
      </c>
      <c r="M193" s="3">
        <v>45324</v>
      </c>
      <c r="N193" s="3">
        <v>45331</v>
      </c>
      <c r="O193" s="3">
        <v>45338</v>
      </c>
      <c r="P193" s="3">
        <v>45352</v>
      </c>
      <c r="Q193" s="3">
        <v>45373</v>
      </c>
      <c r="R193" s="3">
        <v>45387</v>
      </c>
      <c r="S193" s="3">
        <v>45394</v>
      </c>
      <c r="T193" s="3">
        <v>45436</v>
      </c>
      <c r="U193" s="3">
        <v>45446</v>
      </c>
      <c r="V193" s="3">
        <v>45453</v>
      </c>
      <c r="W193" s="3">
        <v>45457</v>
      </c>
      <c r="X193" s="3">
        <v>45464</v>
      </c>
      <c r="Y193" s="3">
        <v>45478</v>
      </c>
      <c r="Z193" s="3">
        <v>45485</v>
      </c>
      <c r="AA193" s="3">
        <v>45499</v>
      </c>
      <c r="AB193" s="3">
        <v>45506</v>
      </c>
      <c r="AC193" s="3">
        <v>45527</v>
      </c>
    </row>
    <row r="194" spans="1:29">
      <c r="A194">
        <v>722</v>
      </c>
      <c r="B194" s="3" cm="1">
        <f t="array" ref="B194:N194">IF(A194&lt;&gt;"",TRANSPOSE(_xlfn._xlws.FILTER(Table2[att_date],Table2[ID]=A194,"no_att")),"")</f>
        <v>45219</v>
      </c>
      <c r="C194" s="3">
        <v>45366</v>
      </c>
      <c r="D194" s="3">
        <v>45373</v>
      </c>
      <c r="E194" s="3">
        <v>45394</v>
      </c>
      <c r="F194" s="3">
        <v>45401</v>
      </c>
      <c r="G194" s="3">
        <v>45436</v>
      </c>
      <c r="H194" s="3">
        <v>45443</v>
      </c>
      <c r="I194" s="3">
        <v>45446</v>
      </c>
      <c r="J194" s="3">
        <v>45464</v>
      </c>
      <c r="K194" s="3">
        <v>45471</v>
      </c>
      <c r="L194" s="3">
        <v>45483</v>
      </c>
      <c r="M194" s="3">
        <v>45492</v>
      </c>
      <c r="N194" s="3">
        <v>45499</v>
      </c>
    </row>
    <row r="195" spans="1:29">
      <c r="A195">
        <v>723</v>
      </c>
      <c r="B195" s="3" t="str" cm="1">
        <f t="array" ref="B195">IF(A195&lt;&gt;"",TRANSPOSE(_xlfn._xlws.FILTER(Table2[att_date],Table2[ID]=A195,"no_att")),"")</f>
        <v>no_att</v>
      </c>
    </row>
    <row r="196" spans="1:29">
      <c r="A196">
        <v>724</v>
      </c>
      <c r="B196" s="3" t="str" cm="1">
        <f t="array" ref="B196">IF(A196&lt;&gt;"",TRANSPOSE(_xlfn._xlws.FILTER(Table2[att_date],Table2[ID]=A196,"no_att")),"")</f>
        <v>no_att</v>
      </c>
    </row>
    <row r="197" spans="1:29">
      <c r="A197">
        <v>725</v>
      </c>
      <c r="B197" s="3" cm="1">
        <f t="array" ref="B197">IF(A197&lt;&gt;"",TRANSPOSE(_xlfn._xlws.FILTER(Table2[att_date],Table2[ID]=A197,"no_att")),"")</f>
        <v>45380</v>
      </c>
    </row>
    <row r="198" spans="1:29">
      <c r="A198">
        <v>726</v>
      </c>
      <c r="B198" s="3" cm="1">
        <f t="array" ref="B198:E198">IF(A198&lt;&gt;"",TRANSPOSE(_xlfn._xlws.FILTER(Table2[att_date],Table2[ID]=A198,"no_att")),"")</f>
        <v>45219</v>
      </c>
      <c r="C198" s="3">
        <v>45303</v>
      </c>
      <c r="D198" s="3">
        <v>45422</v>
      </c>
      <c r="E198" s="3">
        <v>45485</v>
      </c>
    </row>
    <row r="199" spans="1:29">
      <c r="A199">
        <v>727</v>
      </c>
      <c r="B199" s="3" cm="1">
        <f t="array" ref="B199">IF(A199&lt;&gt;"",TRANSPOSE(_xlfn._xlws.FILTER(Table2[att_date],Table2[ID]=A199,"no_att")),"")</f>
        <v>45240</v>
      </c>
    </row>
    <row r="200" spans="1:29">
      <c r="A200">
        <v>728</v>
      </c>
      <c r="B200" s="3" t="str" cm="1">
        <f t="array" ref="B200">IF(A200&lt;&gt;"",TRANSPOSE(_xlfn._xlws.FILTER(Table2[att_date],Table2[ID]=A200,"no_att")),"")</f>
        <v>no_att</v>
      </c>
    </row>
    <row r="201" spans="1:29">
      <c r="A201">
        <v>729</v>
      </c>
      <c r="B201" s="3" t="str" cm="1">
        <f t="array" ref="B201">IF(A201&lt;&gt;"",TRANSPOSE(_xlfn._xlws.FILTER(Table2[att_date],Table2[ID]=A201,"no_att")),"")</f>
        <v>no_att</v>
      </c>
    </row>
    <row r="202" spans="1:29">
      <c r="A202">
        <v>730</v>
      </c>
      <c r="B202" s="3" t="str" cm="1">
        <f t="array" ref="B202">IF(A202&lt;&gt;"",TRANSPOSE(_xlfn._xlws.FILTER(Table2[att_date],Table2[ID]=A202,"no_att")),"")</f>
        <v>no_att</v>
      </c>
    </row>
    <row r="203" spans="1:29">
      <c r="A203">
        <v>731</v>
      </c>
      <c r="B203" s="3" cm="1">
        <f t="array" ref="B203:H203">IF(A203&lt;&gt;"",TRANSPOSE(_xlfn._xlws.FILTER(Table2[att_date],Table2[ID]=A203,"no_att")),"")</f>
        <v>45289</v>
      </c>
      <c r="C203" s="3">
        <v>45352</v>
      </c>
      <c r="D203" s="3">
        <v>45359</v>
      </c>
      <c r="E203" s="3">
        <v>45373</v>
      </c>
      <c r="F203" s="3">
        <v>45387</v>
      </c>
      <c r="G203" s="3">
        <v>45401</v>
      </c>
      <c r="H203" s="3">
        <v>45527</v>
      </c>
    </row>
    <row r="204" spans="1:29">
      <c r="A204">
        <v>732</v>
      </c>
      <c r="B204" s="3" cm="1">
        <f t="array" ref="B204:H204">IF(A204&lt;&gt;"",TRANSPOSE(_xlfn._xlws.FILTER(Table2[att_date],Table2[ID]=A204,"no_att")),"")</f>
        <v>45233</v>
      </c>
      <c r="C204" s="3">
        <v>45254</v>
      </c>
      <c r="D204" s="3">
        <v>45282</v>
      </c>
      <c r="E204" s="3">
        <v>45289</v>
      </c>
      <c r="F204" s="3">
        <v>45338</v>
      </c>
      <c r="G204" s="3">
        <v>45352</v>
      </c>
      <c r="H204" s="3">
        <v>45359</v>
      </c>
    </row>
    <row r="205" spans="1:29">
      <c r="A205">
        <v>734</v>
      </c>
      <c r="B205" s="3" cm="1">
        <f t="array" ref="B205:D205">IF(A205&lt;&gt;"",TRANSPOSE(_xlfn._xlws.FILTER(Table2[att_date],Table2[ID]=A205,"no_att")),"")</f>
        <v>45331</v>
      </c>
      <c r="C205" s="3">
        <v>45359</v>
      </c>
      <c r="D205" s="3">
        <v>45373</v>
      </c>
    </row>
    <row r="206" spans="1:29">
      <c r="A206">
        <v>735</v>
      </c>
      <c r="B206" s="3" cm="1">
        <f t="array" ref="B206:N206">IF(A206&lt;&gt;"",TRANSPOSE(_xlfn._xlws.FILTER(Table2[att_date],Table2[ID]=A206,"no_att")),"")</f>
        <v>45219</v>
      </c>
      <c r="C206" s="3">
        <v>45233</v>
      </c>
      <c r="D206" s="3">
        <v>45254</v>
      </c>
      <c r="E206" s="3">
        <v>45261</v>
      </c>
      <c r="F206" s="3">
        <v>45268</v>
      </c>
      <c r="G206" s="3">
        <v>45338</v>
      </c>
      <c r="H206" s="3">
        <v>45373</v>
      </c>
      <c r="I206" s="3">
        <v>45380</v>
      </c>
      <c r="J206" s="3">
        <v>45394</v>
      </c>
      <c r="K206" s="3">
        <v>45436</v>
      </c>
      <c r="L206" s="3">
        <v>45443</v>
      </c>
      <c r="M206" s="3">
        <v>45446</v>
      </c>
      <c r="N206" s="3">
        <v>45478</v>
      </c>
    </row>
    <row r="207" spans="1:29">
      <c r="A207">
        <v>736</v>
      </c>
      <c r="B207" s="3" cm="1">
        <f t="array" ref="B207">IF(A207&lt;&gt;"",TRANSPOSE(_xlfn._xlws.FILTER(Table2[att_date],Table2[ID]=A207,"no_att")),"")</f>
        <v>45219</v>
      </c>
    </row>
    <row r="208" spans="1:29">
      <c r="A208">
        <v>737</v>
      </c>
      <c r="B208" s="3" cm="1">
        <f t="array" ref="B208:H208">IF(A208&lt;&gt;"",TRANSPOSE(_xlfn._xlws.FILTER(Table2[att_date],Table2[ID]=A208,"no_att")),"")</f>
        <v>45240</v>
      </c>
      <c r="C208" s="3">
        <v>45261</v>
      </c>
      <c r="D208" s="3">
        <v>45268</v>
      </c>
      <c r="E208" s="3">
        <v>45338</v>
      </c>
      <c r="F208" s="3">
        <v>45345</v>
      </c>
      <c r="G208" s="3">
        <v>45352</v>
      </c>
      <c r="H208" s="3">
        <v>45359</v>
      </c>
    </row>
    <row r="209" spans="1:33">
      <c r="A209">
        <v>738</v>
      </c>
      <c r="B209" s="3" cm="1">
        <f t="array" ref="B209:O209">IF(A209&lt;&gt;"",TRANSPOSE(_xlfn._xlws.FILTER(Table2[att_date],Table2[ID]=A209,"no_att")),"")</f>
        <v>45226</v>
      </c>
      <c r="C209" s="3">
        <v>45233</v>
      </c>
      <c r="D209" s="3">
        <v>45240</v>
      </c>
      <c r="E209" s="3">
        <v>45254</v>
      </c>
      <c r="F209" s="3">
        <v>45261</v>
      </c>
      <c r="G209" s="3">
        <v>45268</v>
      </c>
      <c r="H209" s="3">
        <v>45282</v>
      </c>
      <c r="I209" s="3">
        <v>45289</v>
      </c>
      <c r="J209" s="3">
        <v>45296</v>
      </c>
      <c r="K209" s="3">
        <v>45303</v>
      </c>
      <c r="L209" s="3">
        <v>45345</v>
      </c>
      <c r="M209" s="3">
        <v>45359</v>
      </c>
      <c r="N209" s="3">
        <v>45380</v>
      </c>
      <c r="O209" s="3">
        <v>45394</v>
      </c>
    </row>
    <row r="210" spans="1:33">
      <c r="A210">
        <v>739</v>
      </c>
      <c r="B210" s="3" cm="1">
        <f t="array" ref="B210:J210">IF(A210&lt;&gt;"",TRANSPOSE(_xlfn._xlws.FILTER(Table2[att_date],Table2[ID]=A210,"no_att")),"")</f>
        <v>45226</v>
      </c>
      <c r="C210" s="3">
        <v>45240</v>
      </c>
      <c r="D210" s="3">
        <v>45254</v>
      </c>
      <c r="E210" s="3">
        <v>45275</v>
      </c>
      <c r="F210" s="3">
        <v>45289</v>
      </c>
      <c r="G210" s="3">
        <v>45296</v>
      </c>
      <c r="H210" s="3">
        <v>45317</v>
      </c>
      <c r="I210" s="3">
        <v>45331</v>
      </c>
      <c r="J210" s="3">
        <v>45338</v>
      </c>
    </row>
    <row r="211" spans="1:33">
      <c r="A211">
        <v>740</v>
      </c>
      <c r="B211" s="3" cm="1">
        <f t="array" ref="B211:AG211">IF(A211&lt;&gt;"",TRANSPOSE(_xlfn._xlws.FILTER(Table2[att_date],Table2[ID]=A211,"no_att")),"")</f>
        <v>45219</v>
      </c>
      <c r="C211" s="3">
        <v>45226</v>
      </c>
      <c r="D211" s="3">
        <v>45233</v>
      </c>
      <c r="E211" s="3">
        <v>45240</v>
      </c>
      <c r="F211" s="3">
        <v>45261</v>
      </c>
      <c r="G211" s="3">
        <v>45268</v>
      </c>
      <c r="H211" s="3">
        <v>45275</v>
      </c>
      <c r="I211" s="3">
        <v>45282</v>
      </c>
      <c r="J211" s="3">
        <v>45289</v>
      </c>
      <c r="K211" s="3">
        <v>45303</v>
      </c>
      <c r="L211" s="3">
        <v>45317</v>
      </c>
      <c r="M211" s="3">
        <v>45324</v>
      </c>
      <c r="N211" s="3">
        <v>45331</v>
      </c>
      <c r="O211" s="3">
        <v>45338</v>
      </c>
      <c r="P211" s="3">
        <v>45345</v>
      </c>
      <c r="Q211" s="3">
        <v>45352</v>
      </c>
      <c r="R211" s="3">
        <v>45366</v>
      </c>
      <c r="S211" s="3">
        <v>45373</v>
      </c>
      <c r="T211" s="3">
        <v>45380</v>
      </c>
      <c r="U211" s="3">
        <v>45394</v>
      </c>
      <c r="V211" s="3">
        <v>45401</v>
      </c>
      <c r="W211" s="3">
        <v>45422</v>
      </c>
      <c r="X211" s="3">
        <v>45429</v>
      </c>
      <c r="Y211" s="3">
        <v>45436</v>
      </c>
      <c r="Z211" s="3">
        <v>45450</v>
      </c>
      <c r="AA211" s="3">
        <v>45471</v>
      </c>
      <c r="AB211" s="3">
        <v>45478</v>
      </c>
      <c r="AC211" s="3">
        <v>45492</v>
      </c>
      <c r="AD211" s="3">
        <v>45499</v>
      </c>
      <c r="AE211" s="3">
        <v>45506</v>
      </c>
      <c r="AF211" s="3">
        <v>45520</v>
      </c>
      <c r="AG211" s="3">
        <v>45527</v>
      </c>
    </row>
    <row r="212" spans="1:33">
      <c r="A212">
        <v>741</v>
      </c>
      <c r="B212" s="3" t="str" cm="1">
        <f t="array" ref="B212">IF(A212&lt;&gt;"",TRANSPOSE(_xlfn._xlws.FILTER(Table2[att_date],Table2[ID]=A212,"no_att")),"")</f>
        <v>no_att</v>
      </c>
    </row>
    <row r="213" spans="1:33">
      <c r="A213">
        <v>742</v>
      </c>
      <c r="B213" s="3" cm="1">
        <f t="array" ref="B213:R213">IF(A213&lt;&gt;"",TRANSPOSE(_xlfn._xlws.FILTER(Table2[att_date],Table2[ID]=A213,"no_att")),"")</f>
        <v>45219</v>
      </c>
      <c r="C213" s="3">
        <v>45240</v>
      </c>
      <c r="D213" s="3">
        <v>45254</v>
      </c>
      <c r="E213" s="3">
        <v>45261</v>
      </c>
      <c r="F213" s="3">
        <v>45268</v>
      </c>
      <c r="G213" s="3">
        <v>45296</v>
      </c>
      <c r="H213" s="3">
        <v>45303</v>
      </c>
      <c r="I213" s="3">
        <v>45317</v>
      </c>
      <c r="J213" s="3">
        <v>45331</v>
      </c>
      <c r="K213" s="3">
        <v>45345</v>
      </c>
      <c r="L213" s="3">
        <v>45352</v>
      </c>
      <c r="M213" s="3">
        <v>45394</v>
      </c>
      <c r="N213" s="3">
        <v>45401</v>
      </c>
      <c r="O213" s="3">
        <v>45422</v>
      </c>
      <c r="P213" s="3">
        <v>45429</v>
      </c>
      <c r="Q213" s="3">
        <v>45464</v>
      </c>
      <c r="R213" s="3">
        <v>45527</v>
      </c>
    </row>
    <row r="214" spans="1:33">
      <c r="A214">
        <v>743</v>
      </c>
      <c r="B214" s="3" t="str" cm="1">
        <f t="array" ref="B214">IF(A214&lt;&gt;"",TRANSPOSE(_xlfn._xlws.FILTER(Table2[att_date],Table2[ID]=A214,"no_att")),"")</f>
        <v>no_att</v>
      </c>
    </row>
    <row r="215" spans="1:33">
      <c r="A215">
        <v>744</v>
      </c>
      <c r="B215" s="3" t="str" cm="1">
        <f t="array" ref="B215">IF(A215&lt;&gt;"",TRANSPOSE(_xlfn._xlws.FILTER(Table2[att_date],Table2[ID]=A215,"no_att")),"")</f>
        <v>no_att</v>
      </c>
    </row>
    <row r="216" spans="1:33">
      <c r="A216">
        <v>745</v>
      </c>
      <c r="B216" s="3" cm="1">
        <f t="array" ref="B216:S216">IF(A216&lt;&gt;"",TRANSPOSE(_xlfn._xlws.FILTER(Table2[att_date],Table2[ID]=A216,"no_att")),"")</f>
        <v>45226</v>
      </c>
      <c r="C216" s="3">
        <v>45233</v>
      </c>
      <c r="D216" s="3">
        <v>45240</v>
      </c>
      <c r="E216" s="3">
        <v>45254</v>
      </c>
      <c r="F216" s="3">
        <v>45268</v>
      </c>
      <c r="G216" s="3">
        <v>45275</v>
      </c>
      <c r="H216" s="3">
        <v>45289</v>
      </c>
      <c r="I216" s="3">
        <v>45296</v>
      </c>
      <c r="J216" s="3">
        <v>45317</v>
      </c>
      <c r="K216" s="3">
        <v>45345</v>
      </c>
      <c r="L216" s="3">
        <v>45352</v>
      </c>
      <c r="M216" s="3">
        <v>45359</v>
      </c>
      <c r="N216" s="3">
        <v>45366</v>
      </c>
      <c r="O216" s="3">
        <v>45394</v>
      </c>
      <c r="P216" s="3">
        <v>45436</v>
      </c>
      <c r="Q216" s="3">
        <v>45464</v>
      </c>
      <c r="R216" s="3">
        <v>45506</v>
      </c>
      <c r="S216" s="3">
        <v>45520</v>
      </c>
    </row>
    <row r="217" spans="1:33">
      <c r="A217">
        <v>746</v>
      </c>
      <c r="B217" s="3" cm="1">
        <f t="array" ref="B217:C217">IF(A217&lt;&gt;"",TRANSPOSE(_xlfn._xlws.FILTER(Table2[att_date],Table2[ID]=A217,"no_att")),"")</f>
        <v>45240</v>
      </c>
      <c r="C217" s="3">
        <v>45345</v>
      </c>
    </row>
    <row r="218" spans="1:33">
      <c r="A218">
        <v>747</v>
      </c>
      <c r="B218" s="3" cm="1">
        <f t="array" ref="B218:C218">IF(A218&lt;&gt;"",TRANSPOSE(_xlfn._xlws.FILTER(Table2[att_date],Table2[ID]=A218,"no_att")),"")</f>
        <v>45254</v>
      </c>
      <c r="C218" s="3">
        <v>45289</v>
      </c>
    </row>
    <row r="219" spans="1:33">
      <c r="A219">
        <v>810</v>
      </c>
      <c r="B219" s="3" cm="1">
        <f t="array" ref="B219:C219">IF(A219&lt;&gt;"",TRANSPOSE(_xlfn._xlws.FILTER(Table2[att_date],Table2[ID]=A219,"no_att")),"")</f>
        <v>45233</v>
      </c>
      <c r="C219" s="3">
        <v>45317</v>
      </c>
    </row>
    <row r="220" spans="1:33">
      <c r="A220">
        <v>811</v>
      </c>
      <c r="B220" s="3" cm="1">
        <f t="array" ref="B220:E220">IF(A220&lt;&gt;"",TRANSPOSE(_xlfn._xlws.FILTER(Table2[att_date],Table2[ID]=A220,"no_att")),"")</f>
        <v>45226</v>
      </c>
      <c r="C220" s="3">
        <v>45233</v>
      </c>
      <c r="D220" s="3">
        <v>45254</v>
      </c>
      <c r="E220" s="3">
        <v>45268</v>
      </c>
    </row>
    <row r="221" spans="1:33">
      <c r="A221">
        <v>812</v>
      </c>
      <c r="B221" s="3" cm="1">
        <f t="array" ref="B221:C221">IF(A221&lt;&gt;"",TRANSPOSE(_xlfn._xlws.FILTER(Table2[att_date],Table2[ID]=A221,"no_att")),"")</f>
        <v>45373</v>
      </c>
      <c r="C221" s="3">
        <v>45436</v>
      </c>
    </row>
    <row r="222" spans="1:33">
      <c r="A222">
        <v>813</v>
      </c>
      <c r="B222" s="3" t="str" cm="1">
        <f t="array" ref="B222">IF(A222&lt;&gt;"",TRANSPOSE(_xlfn._xlws.FILTER(Table2[att_date],Table2[ID]=A222,"no_att")),"")</f>
        <v>no_att</v>
      </c>
    </row>
    <row r="223" spans="1:33">
      <c r="A223">
        <v>814</v>
      </c>
      <c r="B223" s="3" t="str" cm="1">
        <f t="array" ref="B223">IF(A223&lt;&gt;"",TRANSPOSE(_xlfn._xlws.FILTER(Table2[att_date],Table2[ID]=A223,"no_att")),"")</f>
        <v>no_att</v>
      </c>
    </row>
    <row r="224" spans="1:33">
      <c r="A224">
        <v>815</v>
      </c>
      <c r="B224" s="3" cm="1">
        <f t="array" ref="B224:D224">IF(A224&lt;&gt;"",TRANSPOSE(_xlfn._xlws.FILTER(Table2[att_date],Table2[ID]=A224,"no_att")),"")</f>
        <v>45226</v>
      </c>
      <c r="C224" s="3">
        <v>45233</v>
      </c>
      <c r="D224" s="3">
        <v>45254</v>
      </c>
    </row>
    <row r="225" spans="1:18">
      <c r="A225">
        <v>817</v>
      </c>
      <c r="B225" s="3" cm="1">
        <f t="array" ref="B225:R225">IF(A225&lt;&gt;"",TRANSPOSE(_xlfn._xlws.FILTER(Table2[att_date],Table2[ID]=A225,"no_att")),"")</f>
        <v>45233</v>
      </c>
      <c r="C225" s="3">
        <v>45240</v>
      </c>
      <c r="D225" s="3">
        <v>45254</v>
      </c>
      <c r="E225" s="3">
        <v>45261</v>
      </c>
      <c r="F225" s="3">
        <v>45268</v>
      </c>
      <c r="G225" s="3">
        <v>45282</v>
      </c>
      <c r="H225" s="3">
        <v>45317</v>
      </c>
      <c r="I225" s="3">
        <v>45331</v>
      </c>
      <c r="J225" s="3">
        <v>45345</v>
      </c>
      <c r="K225" s="3">
        <v>45352</v>
      </c>
      <c r="L225" s="3">
        <v>45359</v>
      </c>
      <c r="M225" s="3">
        <v>45366</v>
      </c>
      <c r="N225" s="3">
        <v>45401</v>
      </c>
      <c r="O225" s="3">
        <v>45436</v>
      </c>
      <c r="P225" s="3">
        <v>45443</v>
      </c>
      <c r="Q225" s="3">
        <v>45450</v>
      </c>
      <c r="R225" s="3">
        <v>45457</v>
      </c>
    </row>
    <row r="226" spans="1:18">
      <c r="A226">
        <v>818</v>
      </c>
      <c r="B226" s="3" cm="1">
        <f t="array" ref="B226:J226">IF(A226&lt;&gt;"",TRANSPOSE(_xlfn._xlws.FILTER(Table2[att_date],Table2[ID]=A226,"no_att")),"")</f>
        <v>45226</v>
      </c>
      <c r="C226" s="3">
        <v>45233</v>
      </c>
      <c r="D226" s="3">
        <v>45240</v>
      </c>
      <c r="E226" s="3">
        <v>45261</v>
      </c>
      <c r="F226" s="3">
        <v>45289</v>
      </c>
      <c r="G226" s="3">
        <v>45296</v>
      </c>
      <c r="H226" s="3">
        <v>45331</v>
      </c>
      <c r="I226" s="3">
        <v>45359</v>
      </c>
      <c r="J226" s="3">
        <v>45436</v>
      </c>
    </row>
    <row r="227" spans="1:18">
      <c r="A227">
        <v>819</v>
      </c>
      <c r="B227" s="3" cm="1">
        <f t="array" ref="B227:D227">IF(A227&lt;&gt;"",TRANSPOSE(_xlfn._xlws.FILTER(Table2[att_date],Table2[ID]=A227,"no_att")),"")</f>
        <v>45240</v>
      </c>
      <c r="C227" s="3">
        <v>45317</v>
      </c>
      <c r="D227" s="3">
        <v>45436</v>
      </c>
    </row>
    <row r="228" spans="1:18">
      <c r="A228">
        <v>820</v>
      </c>
      <c r="B228" s="3" cm="1">
        <f t="array" ref="B228:C228">IF(A228&lt;&gt;"",TRANSPOSE(_xlfn._xlws.FILTER(Table2[att_date],Table2[ID]=A228,"no_att")),"")</f>
        <v>45254</v>
      </c>
      <c r="C228" s="3">
        <v>45261</v>
      </c>
    </row>
    <row r="229" spans="1:18">
      <c r="A229">
        <v>821</v>
      </c>
      <c r="B229" s="3" t="str" cm="1">
        <f t="array" ref="B229">IF(A229&lt;&gt;"",TRANSPOSE(_xlfn._xlws.FILTER(Table2[att_date],Table2[ID]=A229,"no_att")),"")</f>
        <v>no_att</v>
      </c>
    </row>
    <row r="230" spans="1:18">
      <c r="A230">
        <v>822</v>
      </c>
      <c r="B230" s="3" cm="1">
        <f t="array" ref="B230">IF(A230&lt;&gt;"",TRANSPOSE(_xlfn._xlws.FILTER(Table2[att_date],Table2[ID]=A230,"no_att")),"")</f>
        <v>45289</v>
      </c>
    </row>
    <row r="231" spans="1:18">
      <c r="A231">
        <v>823</v>
      </c>
      <c r="B231" s="3" cm="1">
        <f t="array" ref="B231">IF(A231&lt;&gt;"",TRANSPOSE(_xlfn._xlws.FILTER(Table2[att_date],Table2[ID]=A231,"no_att")),"")</f>
        <v>45261</v>
      </c>
    </row>
    <row r="232" spans="1:18">
      <c r="A232">
        <v>824</v>
      </c>
      <c r="B232" s="3" cm="1">
        <f t="array" ref="B232:E232">IF(A232&lt;&gt;"",TRANSPOSE(_xlfn._xlws.FILTER(Table2[att_date],Table2[ID]=A232,"no_att")),"")</f>
        <v>45233</v>
      </c>
      <c r="C232" s="3">
        <v>45268</v>
      </c>
      <c r="D232" s="3">
        <v>45282</v>
      </c>
      <c r="E232" s="3">
        <v>45366</v>
      </c>
    </row>
    <row r="233" spans="1:18">
      <c r="A233">
        <v>825</v>
      </c>
      <c r="B233" s="3" cm="1">
        <f t="array" ref="B233:G233">IF(A233&lt;&gt;"",TRANSPOSE(_xlfn._xlws.FILTER(Table2[att_date],Table2[ID]=A233,"no_att")),"")</f>
        <v>45303</v>
      </c>
      <c r="C233" s="3">
        <v>45366</v>
      </c>
      <c r="D233" s="3">
        <v>45401</v>
      </c>
      <c r="E233" s="3">
        <v>45464</v>
      </c>
      <c r="F233" s="3">
        <v>45492</v>
      </c>
      <c r="G233" s="3">
        <v>45513</v>
      </c>
    </row>
    <row r="234" spans="1:18">
      <c r="A234">
        <v>826</v>
      </c>
      <c r="B234" s="3" cm="1">
        <f t="array" ref="B234:D234">IF(A234&lt;&gt;"",TRANSPOSE(_xlfn._xlws.FILTER(Table2[att_date],Table2[ID]=A234,"no_att")),"")</f>
        <v>45240</v>
      </c>
      <c r="C234" s="3">
        <v>45261</v>
      </c>
      <c r="D234" s="3">
        <v>45268</v>
      </c>
    </row>
    <row r="235" spans="1:18">
      <c r="A235">
        <v>828</v>
      </c>
      <c r="B235" s="3" t="str" cm="1">
        <f t="array" ref="B235">IF(A235&lt;&gt;"",TRANSPOSE(_xlfn._xlws.FILTER(Table2[att_date],Table2[ID]=A235,"no_att")),"")</f>
        <v>no_att</v>
      </c>
    </row>
    <row r="236" spans="1:18">
      <c r="A236">
        <v>829</v>
      </c>
      <c r="B236" s="3" t="str" cm="1">
        <f t="array" ref="B236">IF(A236&lt;&gt;"",TRANSPOSE(_xlfn._xlws.FILTER(Table2[att_date],Table2[ID]=A236,"no_att")),"")</f>
        <v>no_att</v>
      </c>
    </row>
    <row r="237" spans="1:18">
      <c r="A237">
        <v>830</v>
      </c>
      <c r="B237" s="3" cm="1">
        <f t="array" ref="B237">IF(A237&lt;&gt;"",TRANSPOSE(_xlfn._xlws.FILTER(Table2[att_date],Table2[ID]=A237,"no_att")),"")</f>
        <v>45422</v>
      </c>
    </row>
    <row r="238" spans="1:18">
      <c r="A238">
        <v>831</v>
      </c>
      <c r="B238" s="3" t="str" cm="1">
        <f t="array" ref="B238">IF(A238&lt;&gt;"",TRANSPOSE(_xlfn._xlws.FILTER(Table2[att_date],Table2[ID]=A238,"no_att")),"")</f>
        <v>no_att</v>
      </c>
    </row>
    <row r="239" spans="1:18">
      <c r="A239">
        <v>833</v>
      </c>
      <c r="B239" s="3" cm="1">
        <f t="array" ref="B239:F239">IF(A239&lt;&gt;"",TRANSPOSE(_xlfn._xlws.FILTER(Table2[att_date],Table2[ID]=A239,"no_att")),"")</f>
        <v>45226</v>
      </c>
      <c r="C239" s="3">
        <v>45254</v>
      </c>
      <c r="D239" s="3">
        <v>45338</v>
      </c>
      <c r="E239" s="3">
        <v>45359</v>
      </c>
      <c r="F239" s="3">
        <v>45513</v>
      </c>
    </row>
    <row r="240" spans="1:18">
      <c r="A240">
        <v>835</v>
      </c>
      <c r="B240" s="3" cm="1">
        <f t="array" ref="B240:F240">IF(A240&lt;&gt;"",TRANSPOSE(_xlfn._xlws.FILTER(Table2[att_date],Table2[ID]=A240,"no_att")),"")</f>
        <v>45233</v>
      </c>
      <c r="C240" s="3">
        <v>45261</v>
      </c>
      <c r="D240" s="3">
        <v>45289</v>
      </c>
      <c r="E240" s="3">
        <v>45324</v>
      </c>
      <c r="F240" s="3">
        <v>45436</v>
      </c>
    </row>
    <row r="241" spans="1:19">
      <c r="A241">
        <v>836</v>
      </c>
      <c r="B241" s="3" cm="1">
        <f t="array" ref="B241:K241">IF(A241&lt;&gt;"",TRANSPOSE(_xlfn._xlws.FILTER(Table2[att_date],Table2[ID]=A241,"no_att")),"")</f>
        <v>45240</v>
      </c>
      <c r="C241" s="3">
        <v>45254</v>
      </c>
      <c r="D241" s="3">
        <v>45282</v>
      </c>
      <c r="E241" s="3">
        <v>45289</v>
      </c>
      <c r="F241" s="3">
        <v>45317</v>
      </c>
      <c r="G241" s="3">
        <v>45331</v>
      </c>
      <c r="H241" s="3">
        <v>45338</v>
      </c>
      <c r="I241" s="3">
        <v>45345</v>
      </c>
      <c r="J241" s="3">
        <v>45436</v>
      </c>
      <c r="K241" s="3">
        <v>45513</v>
      </c>
    </row>
    <row r="242" spans="1:19">
      <c r="A242">
        <v>837</v>
      </c>
      <c r="B242" s="3" t="str" cm="1">
        <f t="array" ref="B242">IF(A242&lt;&gt;"",TRANSPOSE(_xlfn._xlws.FILTER(Table2[att_date],Table2[ID]=A242,"no_att")),"")</f>
        <v>no_att</v>
      </c>
    </row>
    <row r="243" spans="1:19">
      <c r="A243">
        <v>838</v>
      </c>
      <c r="B243" s="3" cm="1">
        <f t="array" ref="B243:K243">IF(A243&lt;&gt;"",TRANSPOSE(_xlfn._xlws.FILTER(Table2[att_date],Table2[ID]=A243,"no_att")),"")</f>
        <v>45226</v>
      </c>
      <c r="C243" s="3">
        <v>45233</v>
      </c>
      <c r="D243" s="3">
        <v>45240</v>
      </c>
      <c r="E243" s="3">
        <v>45254</v>
      </c>
      <c r="F243" s="3">
        <v>45268</v>
      </c>
      <c r="G243" s="3">
        <v>45289</v>
      </c>
      <c r="H243" s="3">
        <v>45296</v>
      </c>
      <c r="I243" s="3">
        <v>45303</v>
      </c>
      <c r="J243" s="3">
        <v>45331</v>
      </c>
      <c r="K243" s="3">
        <v>45436</v>
      </c>
    </row>
    <row r="244" spans="1:19">
      <c r="A244">
        <v>839</v>
      </c>
      <c r="B244" s="3" cm="1">
        <f t="array" ref="B244:S244">IF(A244&lt;&gt;"",TRANSPOSE(_xlfn._xlws.FILTER(Table2[att_date],Table2[ID]=A244,"no_att")),"")</f>
        <v>45268</v>
      </c>
      <c r="C244" s="3">
        <v>45317</v>
      </c>
      <c r="D244" s="3">
        <v>45436</v>
      </c>
      <c r="E244" s="3">
        <v>45443</v>
      </c>
      <c r="F244" s="3">
        <v>45446</v>
      </c>
      <c r="G244" s="3">
        <v>45449</v>
      </c>
      <c r="H244" s="3">
        <v>45450</v>
      </c>
      <c r="I244" s="3">
        <v>45453</v>
      </c>
      <c r="J244" s="3">
        <v>45457</v>
      </c>
      <c r="K244" s="3">
        <v>45460</v>
      </c>
      <c r="L244" s="3">
        <v>45464</v>
      </c>
      <c r="M244" s="3">
        <v>45467</v>
      </c>
      <c r="N244" s="3">
        <v>45471</v>
      </c>
      <c r="O244" s="3">
        <v>45478</v>
      </c>
      <c r="P244" s="3">
        <v>45485</v>
      </c>
      <c r="Q244" s="3">
        <v>45492</v>
      </c>
      <c r="R244" s="3">
        <v>45499</v>
      </c>
      <c r="S244" s="3">
        <v>45520</v>
      </c>
    </row>
    <row r="245" spans="1:19">
      <c r="A245">
        <v>840</v>
      </c>
      <c r="B245" s="3" cm="1">
        <f t="array" ref="B245:D245">IF(A245&lt;&gt;"",TRANSPOSE(_xlfn._xlws.FILTER(Table2[att_date],Table2[ID]=A245,"no_att")),"")</f>
        <v>45233</v>
      </c>
      <c r="C245" s="3">
        <v>45324</v>
      </c>
      <c r="D245" s="3">
        <v>45492</v>
      </c>
    </row>
    <row r="246" spans="1:19">
      <c r="A246">
        <v>841</v>
      </c>
      <c r="B246" s="3" t="str" cm="1">
        <f t="array" ref="B246">IF(A246&lt;&gt;"",TRANSPOSE(_xlfn._xlws.FILTER(Table2[att_date],Table2[ID]=A246,"no_att")),"")</f>
        <v>no_att</v>
      </c>
    </row>
    <row r="247" spans="1:19">
      <c r="A247">
        <v>842</v>
      </c>
      <c r="B247" s="3" cm="1">
        <f t="array" ref="B247:H247">IF(A247&lt;&gt;"",TRANSPOSE(_xlfn._xlws.FILTER(Table2[att_date],Table2[ID]=A247,"no_att")),"")</f>
        <v>45226</v>
      </c>
      <c r="C247" s="3">
        <v>45233</v>
      </c>
      <c r="D247" s="3">
        <v>45240</v>
      </c>
      <c r="E247" s="3">
        <v>45261</v>
      </c>
      <c r="F247" s="3">
        <v>45268</v>
      </c>
      <c r="G247" s="3">
        <v>45317</v>
      </c>
      <c r="H247" s="3">
        <v>45345</v>
      </c>
    </row>
    <row r="248" spans="1:19">
      <c r="A248">
        <v>843</v>
      </c>
      <c r="B248" s="3" t="str" cm="1">
        <f t="array" ref="B248">IF(A248&lt;&gt;"",TRANSPOSE(_xlfn._xlws.FILTER(Table2[att_date],Table2[ID]=A248,"no_att")),"")</f>
        <v>no_att</v>
      </c>
    </row>
    <row r="249" spans="1:19">
      <c r="A249">
        <v>844</v>
      </c>
      <c r="B249" s="3" t="str" cm="1">
        <f t="array" ref="B249">IF(A249&lt;&gt;"",TRANSPOSE(_xlfn._xlws.FILTER(Table2[att_date],Table2[ID]=A249,"no_att")),"")</f>
        <v>no_att</v>
      </c>
    </row>
    <row r="250" spans="1:19">
      <c r="A250">
        <v>845</v>
      </c>
      <c r="B250" s="3" cm="1">
        <f t="array" ref="B250:E250">IF(A250&lt;&gt;"",TRANSPOSE(_xlfn._xlws.FILTER(Table2[att_date],Table2[ID]=A250,"no_att")),"")</f>
        <v>45240</v>
      </c>
      <c r="C250" s="3">
        <v>45247</v>
      </c>
      <c r="D250" s="3">
        <v>45261</v>
      </c>
      <c r="E250" s="3">
        <v>45268</v>
      </c>
    </row>
    <row r="251" spans="1:19">
      <c r="A251">
        <v>846</v>
      </c>
      <c r="B251" s="3" cm="1">
        <f t="array" ref="B251:O251">IF(A251&lt;&gt;"",TRANSPOSE(_xlfn._xlws.FILTER(Table2[att_date],Table2[ID]=A251,"no_att")),"")</f>
        <v>45226</v>
      </c>
      <c r="C251" s="3">
        <v>45233</v>
      </c>
      <c r="D251" s="3">
        <v>45240</v>
      </c>
      <c r="E251" s="3">
        <v>45254</v>
      </c>
      <c r="F251" s="3">
        <v>45268</v>
      </c>
      <c r="G251" s="3">
        <v>45282</v>
      </c>
      <c r="H251" s="3">
        <v>45289</v>
      </c>
      <c r="I251" s="3">
        <v>45317</v>
      </c>
      <c r="J251" s="3">
        <v>45387</v>
      </c>
      <c r="K251" s="3">
        <v>45436</v>
      </c>
      <c r="L251" s="3">
        <v>45457</v>
      </c>
      <c r="M251" s="3">
        <v>45464</v>
      </c>
      <c r="N251" s="3">
        <v>45520</v>
      </c>
      <c r="O251" s="3">
        <v>45527</v>
      </c>
    </row>
    <row r="252" spans="1:19">
      <c r="A252">
        <v>847</v>
      </c>
      <c r="B252" s="3" cm="1">
        <f t="array" ref="B252:E252">IF(A252&lt;&gt;"",TRANSPOSE(_xlfn._xlws.FILTER(Table2[att_date],Table2[ID]=A252,"no_att")),"")</f>
        <v>45233</v>
      </c>
      <c r="C252" s="3">
        <v>45268</v>
      </c>
      <c r="D252" s="3">
        <v>45282</v>
      </c>
      <c r="E252" s="3">
        <v>45366</v>
      </c>
    </row>
    <row r="253" spans="1:19">
      <c r="A253">
        <v>848</v>
      </c>
      <c r="B253" s="3" cm="1">
        <f t="array" ref="B253:G253">IF(A253&lt;&gt;"",TRANSPOSE(_xlfn._xlws.FILTER(Table2[att_date],Table2[ID]=A253,"no_att")),"")</f>
        <v>45226</v>
      </c>
      <c r="C253" s="3">
        <v>45240</v>
      </c>
      <c r="D253" s="3">
        <v>45254</v>
      </c>
      <c r="E253" s="3">
        <v>45289</v>
      </c>
      <c r="F253" s="3">
        <v>45296</v>
      </c>
      <c r="G253" s="3">
        <v>45317</v>
      </c>
    </row>
    <row r="254" spans="1:19">
      <c r="A254">
        <v>849</v>
      </c>
      <c r="B254" s="3" cm="1">
        <f t="array" ref="B254:F254">IF(A254&lt;&gt;"",TRANSPOSE(_xlfn._xlws.FILTER(Table2[att_date],Table2[ID]=A254,"no_att")),"")</f>
        <v>45247</v>
      </c>
      <c r="C254" s="3">
        <v>45268</v>
      </c>
      <c r="D254" s="3">
        <v>45289</v>
      </c>
      <c r="E254" s="3">
        <v>45401</v>
      </c>
      <c r="F254" s="3">
        <v>45464</v>
      </c>
    </row>
    <row r="255" spans="1:19">
      <c r="A255">
        <v>850</v>
      </c>
      <c r="B255" s="3" cm="1">
        <f t="array" ref="B255:E255">IF(A255&lt;&gt;"",TRANSPOSE(_xlfn._xlws.FILTER(Table2[att_date],Table2[ID]=A255,"no_att")),"")</f>
        <v>45219</v>
      </c>
      <c r="C255" s="3">
        <v>45226</v>
      </c>
      <c r="D255" s="3">
        <v>45240</v>
      </c>
      <c r="E255" s="3">
        <v>45268</v>
      </c>
    </row>
    <row r="256" spans="1:19">
      <c r="A256">
        <v>851</v>
      </c>
      <c r="B256" s="3" t="str" cm="1">
        <f t="array" ref="B256">IF(A256&lt;&gt;"",TRANSPOSE(_xlfn._xlws.FILTER(Table2[att_date],Table2[ID]=A256,"no_att")),"")</f>
        <v>no_att</v>
      </c>
    </row>
    <row r="257" spans="1:27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27">
      <c r="A258">
        <v>854</v>
      </c>
      <c r="B258" s="3" cm="1">
        <f t="array" ref="B258:C258">IF(A258&lt;&gt;"",TRANSPOSE(_xlfn._xlws.FILTER(Table2[att_date],Table2[ID]=A258,"no_att")),"")</f>
        <v>45317</v>
      </c>
      <c r="C258" s="3">
        <v>45499</v>
      </c>
    </row>
    <row r="259" spans="1:27">
      <c r="A259">
        <v>855</v>
      </c>
      <c r="B259" s="3" cm="1">
        <f t="array" ref="B259:H259">IF(A259&lt;&gt;"",TRANSPOSE(_xlfn._xlws.FILTER(Table2[att_date],Table2[ID]=A259,"no_att")),"")</f>
        <v>45226</v>
      </c>
      <c r="C259" s="3">
        <v>45247</v>
      </c>
      <c r="D259" s="3">
        <v>45261</v>
      </c>
      <c r="E259" s="3">
        <v>45429</v>
      </c>
      <c r="F259" s="3">
        <v>45464</v>
      </c>
      <c r="G259" s="3">
        <v>45520</v>
      </c>
      <c r="H259" s="3">
        <v>45513</v>
      </c>
    </row>
    <row r="260" spans="1:27">
      <c r="A260">
        <v>856</v>
      </c>
      <c r="B260" s="3" cm="1">
        <f t="array" ref="B260:AA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  <c r="R260" s="3">
        <v>45394</v>
      </c>
      <c r="S260" s="3">
        <v>45401</v>
      </c>
      <c r="T260" s="3">
        <v>45422</v>
      </c>
      <c r="U260" s="3">
        <v>45429</v>
      </c>
      <c r="V260" s="3">
        <v>45436</v>
      </c>
      <c r="W260" s="3">
        <v>45450</v>
      </c>
      <c r="X260" s="3">
        <v>45457</v>
      </c>
      <c r="Y260" s="3">
        <v>45464</v>
      </c>
      <c r="Z260" s="3">
        <v>45520</v>
      </c>
      <c r="AA260" s="3">
        <v>45527</v>
      </c>
    </row>
    <row r="261" spans="1:27">
      <c r="A261">
        <v>859</v>
      </c>
      <c r="B261" s="3" cm="1">
        <f t="array" ref="B261:C261">IF(A261&lt;&gt;"",TRANSPOSE(_xlfn._xlws.FILTER(Table2[att_date],Table2[ID]=A261,"no_att")),"")</f>
        <v>45338</v>
      </c>
      <c r="C261" s="3">
        <v>45401</v>
      </c>
    </row>
    <row r="262" spans="1:27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27">
      <c r="A263">
        <v>862</v>
      </c>
      <c r="B263" s="3" cm="1">
        <f t="array" ref="B263:F263">IF(A263&lt;&gt;"",TRANSPOSE(_xlfn._xlws.FILTER(Table2[att_date],Table2[ID]=A263,"no_att")),"")</f>
        <v>45219</v>
      </c>
      <c r="C263" s="3">
        <v>45226</v>
      </c>
      <c r="D263" s="3">
        <v>45233</v>
      </c>
      <c r="E263" s="3">
        <v>45254</v>
      </c>
      <c r="F263" s="3">
        <v>45289</v>
      </c>
    </row>
    <row r="264" spans="1:27">
      <c r="A264">
        <v>863</v>
      </c>
      <c r="B264" s="3" cm="1">
        <f t="array" ref="B264">IF(A264&lt;&gt;"",TRANSPOSE(_xlfn._xlws.FILTER(Table2[att_date],Table2[ID]=A264,"no_att")),"")</f>
        <v>45289</v>
      </c>
    </row>
    <row r="265" spans="1:27">
      <c r="A265">
        <v>864</v>
      </c>
      <c r="B265" s="3" cm="1">
        <f t="array" ref="B265:C265">IF(A265&lt;&gt;"",TRANSPOSE(_xlfn._xlws.FILTER(Table2[att_date],Table2[ID]=A265,"no_att")),"")</f>
        <v>45422</v>
      </c>
      <c r="C265" s="3">
        <v>45527</v>
      </c>
    </row>
    <row r="266" spans="1:27">
      <c r="A266">
        <v>865</v>
      </c>
      <c r="B266" s="3" cm="1">
        <f t="array" ref="B266:P266">IF(A266&lt;&gt;"",TRANSPOSE(_xlfn._xlws.FILTER(Table2[att_date],Table2[ID]=A266,"no_att")),"")</f>
        <v>45226</v>
      </c>
      <c r="C266" s="3">
        <v>45240</v>
      </c>
      <c r="D266" s="3">
        <v>45247</v>
      </c>
      <c r="E266" s="3">
        <v>45254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45359</v>
      </c>
      <c r="K266" s="3">
        <v>45366</v>
      </c>
      <c r="L266" s="3">
        <v>45401</v>
      </c>
      <c r="M266" s="3">
        <v>45436</v>
      </c>
      <c r="N266" s="3">
        <v>45450</v>
      </c>
      <c r="O266" s="3">
        <v>45520</v>
      </c>
      <c r="P266" s="3">
        <v>45527</v>
      </c>
    </row>
    <row r="267" spans="1:27">
      <c r="A267">
        <v>866</v>
      </c>
      <c r="B267" s="3" cm="1">
        <f t="array" ref="B267:N267">IF(A267&lt;&gt;"",TRANSPOSE(_xlfn._xlws.FILTER(Table2[att_date],Table2[ID]=A267,"no_att")),"")</f>
        <v>45226</v>
      </c>
      <c r="C267" s="3">
        <v>45233</v>
      </c>
      <c r="D267" s="3">
        <v>45240</v>
      </c>
      <c r="E267" s="3">
        <v>45261</v>
      </c>
      <c r="F267" s="3">
        <v>45289</v>
      </c>
      <c r="G267" s="3">
        <v>45296</v>
      </c>
      <c r="H267" s="3">
        <v>45303</v>
      </c>
      <c r="I267" s="3">
        <v>45331</v>
      </c>
      <c r="J267" s="3">
        <v>45338</v>
      </c>
      <c r="K267" s="3">
        <v>45352</v>
      </c>
      <c r="L267" s="3">
        <v>45359</v>
      </c>
      <c r="M267" s="3">
        <v>45366</v>
      </c>
      <c r="N267" s="3">
        <v>45394</v>
      </c>
    </row>
    <row r="268" spans="1:27">
      <c r="A268">
        <v>867</v>
      </c>
      <c r="B268" s="3" cm="1">
        <f t="array" ref="B268:J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45268</v>
      </c>
      <c r="G268" s="3">
        <v>45289</v>
      </c>
      <c r="H268" s="3">
        <v>45296</v>
      </c>
      <c r="I268" s="3">
        <v>45359</v>
      </c>
      <c r="J268" s="3">
        <v>45436</v>
      </c>
    </row>
    <row r="269" spans="1:27">
      <c r="A269">
        <v>868</v>
      </c>
      <c r="B269" s="3" cm="1">
        <f t="array" ref="B269:H269">IF(A269&lt;&gt;"",TRANSPOSE(_xlfn._xlws.FILTER(Table2[att_date],Table2[ID]=A269,"no_att")),"")</f>
        <v>45233</v>
      </c>
      <c r="C269" s="3">
        <v>45254</v>
      </c>
      <c r="D269" s="3">
        <v>45268</v>
      </c>
      <c r="E269" s="3">
        <v>45282</v>
      </c>
      <c r="F269" s="3">
        <v>45324</v>
      </c>
      <c r="G269" s="3">
        <v>45338</v>
      </c>
      <c r="H269" s="3">
        <v>45359</v>
      </c>
    </row>
    <row r="270" spans="1:27">
      <c r="A270">
        <v>869</v>
      </c>
      <c r="B270" s="3" cm="1">
        <f t="array" ref="B270:K270">IF(A270&lt;&gt;"",TRANSPOSE(_xlfn._xlws.FILTER(Table2[att_date],Table2[ID]=A270,"no_att")),"")</f>
        <v>45226</v>
      </c>
      <c r="C270" s="3">
        <v>45233</v>
      </c>
      <c r="D270" s="3">
        <v>45254</v>
      </c>
      <c r="E270" s="3">
        <v>45261</v>
      </c>
      <c r="F270" s="3">
        <v>45268</v>
      </c>
      <c r="G270" s="3">
        <v>45289</v>
      </c>
      <c r="H270" s="3">
        <v>45317</v>
      </c>
      <c r="I270" s="3">
        <v>45331</v>
      </c>
      <c r="J270" s="3">
        <v>45359</v>
      </c>
      <c r="K270" s="3">
        <v>45401</v>
      </c>
    </row>
    <row r="271" spans="1:27">
      <c r="A271">
        <v>870</v>
      </c>
      <c r="B271" s="3" cm="1">
        <f t="array" ref="B271:J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45331</v>
      </c>
      <c r="G271" s="3">
        <v>45338</v>
      </c>
      <c r="H271" s="3">
        <v>45345</v>
      </c>
      <c r="I271" s="3">
        <v>45366</v>
      </c>
      <c r="J271" s="3">
        <v>45436</v>
      </c>
    </row>
    <row r="272" spans="1:27">
      <c r="A272">
        <v>871</v>
      </c>
      <c r="B272" s="3" cm="1">
        <f t="array" ref="B272">IF(A272&lt;&gt;"",TRANSPOSE(_xlfn._xlws.FILTER(Table2[att_date],Table2[ID]=A272,"no_att")),"")</f>
        <v>45254</v>
      </c>
    </row>
    <row r="273" spans="1:24">
      <c r="A273">
        <v>872</v>
      </c>
      <c r="B273" s="3" cm="1">
        <f t="array" ref="B273">IF(A273&lt;&gt;"",TRANSPOSE(_xlfn._xlws.FILTER(Table2[att_date],Table2[ID]=A273,"no_att")),"")</f>
        <v>45254</v>
      </c>
    </row>
    <row r="274" spans="1:24">
      <c r="A274">
        <v>873</v>
      </c>
      <c r="B274" s="3" cm="1">
        <f t="array" ref="B274:X274">IF(A274&lt;&gt;"",TRANSPOSE(_xlfn._xlws.FILTER(Table2[att_date],Table2[ID]=A274,"no_att")),"")</f>
        <v>45219</v>
      </c>
      <c r="C274" s="3">
        <v>45226</v>
      </c>
      <c r="D274" s="3">
        <v>45240</v>
      </c>
      <c r="E274" s="3">
        <v>45268</v>
      </c>
      <c r="F274" s="3">
        <v>45289</v>
      </c>
      <c r="G274" s="3">
        <v>45296</v>
      </c>
      <c r="H274" s="3">
        <v>45317</v>
      </c>
      <c r="I274" s="3">
        <v>45331</v>
      </c>
      <c r="J274" s="3">
        <v>45338</v>
      </c>
      <c r="K274" s="3">
        <v>45345</v>
      </c>
      <c r="L274" s="3">
        <v>45352</v>
      </c>
      <c r="M274" s="3">
        <v>45366</v>
      </c>
      <c r="N274" s="3">
        <v>45373</v>
      </c>
      <c r="O274" s="3">
        <v>45380</v>
      </c>
      <c r="P274" s="3">
        <v>45387</v>
      </c>
      <c r="Q274" s="3">
        <v>45401</v>
      </c>
      <c r="R274" s="3">
        <v>45436</v>
      </c>
      <c r="S274" s="3">
        <v>45450</v>
      </c>
      <c r="T274" s="3">
        <v>45457</v>
      </c>
      <c r="U274" s="3">
        <v>45464</v>
      </c>
      <c r="V274" s="3">
        <v>45471</v>
      </c>
      <c r="W274" s="3">
        <v>45478</v>
      </c>
      <c r="X274" s="3">
        <v>45485</v>
      </c>
    </row>
    <row r="275" spans="1:24">
      <c r="A275">
        <v>874</v>
      </c>
      <c r="B275" s="3" cm="1">
        <f t="array" ref="B275:O275">IF(A275&lt;&gt;"",TRANSPOSE(_xlfn._xlws.FILTER(Table2[att_date],Table2[ID]=A275,"no_att")),"")</f>
        <v>45240</v>
      </c>
      <c r="C275" s="3">
        <v>45254</v>
      </c>
      <c r="D275" s="3">
        <v>45275</v>
      </c>
      <c r="E275" s="3">
        <v>45296</v>
      </c>
      <c r="F275" s="3">
        <v>45303</v>
      </c>
      <c r="G275" s="3">
        <v>45331</v>
      </c>
      <c r="H275" s="3">
        <v>45366</v>
      </c>
      <c r="I275" s="3">
        <v>45394</v>
      </c>
      <c r="J275" s="3">
        <v>45401</v>
      </c>
      <c r="K275" s="3">
        <v>45436</v>
      </c>
      <c r="L275" s="3">
        <v>45457</v>
      </c>
      <c r="M275" s="3">
        <v>45464</v>
      </c>
      <c r="N275" s="3">
        <v>45520</v>
      </c>
      <c r="O275" s="3">
        <v>45527</v>
      </c>
    </row>
    <row r="276" spans="1:24">
      <c r="A276">
        <v>875</v>
      </c>
      <c r="B276" s="3" cm="1">
        <f t="array" ref="B276:D276">IF(A276&lt;&gt;"",TRANSPOSE(_xlfn._xlws.FILTER(Table2[att_date],Table2[ID]=A276,"no_att")),"")</f>
        <v>45226</v>
      </c>
      <c r="C276" s="3">
        <v>45233</v>
      </c>
      <c r="D276" s="3">
        <v>45317</v>
      </c>
    </row>
    <row r="277" spans="1:24">
      <c r="A277">
        <v>876</v>
      </c>
      <c r="B277" s="3" cm="1">
        <f t="array" ref="B277:P277">IF(A277&lt;&gt;"",TRANSPOSE(_xlfn._xlws.FILTER(Table2[att_date],Table2[ID]=A277,"no_att")),"")</f>
        <v>45219</v>
      </c>
      <c r="C277" s="3">
        <v>45226</v>
      </c>
      <c r="D277" s="3">
        <v>45254</v>
      </c>
      <c r="E277" s="3">
        <v>45261</v>
      </c>
      <c r="F277" s="3">
        <v>45289</v>
      </c>
      <c r="G277" s="3">
        <v>45296</v>
      </c>
      <c r="H277" s="3">
        <v>45324</v>
      </c>
      <c r="I277" s="3">
        <v>45331</v>
      </c>
      <c r="J277" s="3">
        <v>45345</v>
      </c>
      <c r="K277" s="3">
        <v>45359</v>
      </c>
      <c r="L277" s="3">
        <v>45373</v>
      </c>
      <c r="M277" s="3">
        <v>45464</v>
      </c>
      <c r="N277" s="3">
        <v>45471</v>
      </c>
      <c r="O277" s="3">
        <v>45492</v>
      </c>
      <c r="P277" s="3">
        <v>45520</v>
      </c>
    </row>
    <row r="278" spans="1:24">
      <c r="A278">
        <v>877</v>
      </c>
      <c r="B278" s="3" t="str" cm="1">
        <f t="array" ref="B278">IF(A278&lt;&gt;"",TRANSPOSE(_xlfn._xlws.FILTER(Table2[att_date],Table2[ID]=A278,"no_att")),"")</f>
        <v>no_att</v>
      </c>
    </row>
    <row r="279" spans="1:24">
      <c r="A279">
        <v>878</v>
      </c>
      <c r="B279" s="3" cm="1">
        <f t="array" ref="B279:R279">IF(A279&lt;&gt;"",TRANSPOSE(_xlfn._xlws.FILTER(Table2[att_date],Table2[ID]=A279,"no_att")),"")</f>
        <v>45219</v>
      </c>
      <c r="C279" s="3">
        <v>45226</v>
      </c>
      <c r="D279" s="3">
        <v>45233</v>
      </c>
      <c r="E279" s="3">
        <v>45240</v>
      </c>
      <c r="F279" s="3">
        <v>45275</v>
      </c>
      <c r="G279" s="3">
        <v>45289</v>
      </c>
      <c r="H279" s="3">
        <v>45317</v>
      </c>
      <c r="I279" s="3">
        <v>45352</v>
      </c>
      <c r="J279" s="3">
        <v>45394</v>
      </c>
      <c r="K279" s="3">
        <v>45401</v>
      </c>
      <c r="L279" s="3">
        <v>45429</v>
      </c>
      <c r="M279" s="3">
        <v>45436</v>
      </c>
      <c r="N279" s="3">
        <v>45450</v>
      </c>
      <c r="O279" s="3">
        <v>45464</v>
      </c>
      <c r="P279" s="3">
        <v>45506</v>
      </c>
      <c r="Q279" s="3">
        <v>45520</v>
      </c>
      <c r="R279" s="3">
        <v>45527</v>
      </c>
    </row>
    <row r="280" spans="1:24">
      <c r="A280">
        <v>879</v>
      </c>
      <c r="B280" s="3" cm="1">
        <f t="array" ref="B280:Q280">IF(A280&lt;&gt;"",TRANSPOSE(_xlfn._xlws.FILTER(Table2[att_date],Table2[ID]=A280,"no_att")),"")</f>
        <v>45226</v>
      </c>
      <c r="C280" s="3">
        <v>45233</v>
      </c>
      <c r="D280" s="3">
        <v>45240</v>
      </c>
      <c r="E280" s="3">
        <v>45261</v>
      </c>
      <c r="F280" s="3">
        <v>45268</v>
      </c>
      <c r="G280" s="3">
        <v>45289</v>
      </c>
      <c r="H280" s="3">
        <v>45317</v>
      </c>
      <c r="I280" s="3">
        <v>45331</v>
      </c>
      <c r="J280" s="3">
        <v>45345</v>
      </c>
      <c r="K280" s="3">
        <v>45359</v>
      </c>
      <c r="L280" s="3">
        <v>45394</v>
      </c>
      <c r="M280" s="3">
        <v>45422</v>
      </c>
      <c r="N280" s="3">
        <v>45450</v>
      </c>
      <c r="O280" s="3">
        <v>45464</v>
      </c>
      <c r="P280" s="3">
        <v>45520</v>
      </c>
      <c r="Q280" s="3">
        <v>45527</v>
      </c>
    </row>
    <row r="281" spans="1:24">
      <c r="A281">
        <v>880</v>
      </c>
      <c r="B281" s="3" cm="1">
        <f t="array" ref="B281:D281">IF(A281&lt;&gt;"",TRANSPOSE(_xlfn._xlws.FILTER(Table2[att_date],Table2[ID]=A281,"no_att")),"")</f>
        <v>45226</v>
      </c>
      <c r="C281" s="3">
        <v>45317</v>
      </c>
      <c r="D281" s="3">
        <v>45345</v>
      </c>
    </row>
    <row r="282" spans="1:24">
      <c r="A282">
        <v>881</v>
      </c>
      <c r="B282" s="3" cm="1">
        <f t="array" ref="B282:E282">IF(A282&lt;&gt;"",TRANSPOSE(_xlfn._xlws.FILTER(Table2[att_date],Table2[ID]=A282,"no_att")),"")</f>
        <v>45226</v>
      </c>
      <c r="C282" s="3">
        <v>45254</v>
      </c>
      <c r="D282" s="3">
        <v>45317</v>
      </c>
      <c r="E282" s="3">
        <v>45436</v>
      </c>
    </row>
    <row r="283" spans="1:24">
      <c r="A283">
        <v>882</v>
      </c>
      <c r="B283" s="3" cm="1">
        <f t="array" ref="B283">IF(A283&lt;&gt;"",TRANSPOSE(_xlfn._xlws.FILTER(Table2[att_date],Table2[ID]=A283,"no_att")),"")</f>
        <v>45226</v>
      </c>
    </row>
    <row r="284" spans="1:24">
      <c r="A284">
        <v>883</v>
      </c>
      <c r="B284" s="3" cm="1">
        <f t="array" ref="B284:I284">IF(A284&lt;&gt;"",TRANSPOSE(_xlfn._xlws.FILTER(Table2[att_date],Table2[ID]=A284,"no_att")),"")</f>
        <v>45240</v>
      </c>
      <c r="C284" s="3">
        <v>45254</v>
      </c>
      <c r="D284" s="3">
        <v>45261</v>
      </c>
      <c r="E284" s="3">
        <v>45282</v>
      </c>
      <c r="F284" s="3">
        <v>45317</v>
      </c>
      <c r="G284" s="3">
        <v>45394</v>
      </c>
      <c r="H284" s="3">
        <v>45401</v>
      </c>
      <c r="I284" s="3">
        <v>45464</v>
      </c>
    </row>
    <row r="285" spans="1:24">
      <c r="A285">
        <v>884</v>
      </c>
      <c r="B285" s="3" t="str" cm="1">
        <f t="array" ref="B285">IF(A285&lt;&gt;"",TRANSPOSE(_xlfn._xlws.FILTER(Table2[att_date],Table2[ID]=A285,"no_att")),"")</f>
        <v>no_att</v>
      </c>
    </row>
    <row r="286" spans="1:24">
      <c r="A286">
        <v>886</v>
      </c>
      <c r="B286" s="3" t="str" cm="1">
        <f t="array" ref="B286">IF(A286&lt;&gt;"",TRANSPOSE(_xlfn._xlws.FILTER(Table2[att_date],Table2[ID]=A286,"no_att")),"")</f>
        <v>no_att</v>
      </c>
    </row>
    <row r="287" spans="1:24">
      <c r="A287">
        <v>887</v>
      </c>
      <c r="B287" s="3" cm="1">
        <f t="array" ref="B287">IF(A287&lt;&gt;"",TRANSPOSE(_xlfn._xlws.FILTER(Table2[att_date],Table2[ID]=A287,"no_att")),"")</f>
        <v>45289</v>
      </c>
    </row>
    <row r="288" spans="1:24">
      <c r="A288">
        <v>888</v>
      </c>
      <c r="B288" s="3" cm="1">
        <f t="array" ref="B288:D288">IF(A288&lt;&gt;"",TRANSPOSE(_xlfn._xlws.FILTER(Table2[att_date],Table2[ID]=A288,"no_att")),"")</f>
        <v>45254</v>
      </c>
      <c r="C288" s="3">
        <v>45261</v>
      </c>
      <c r="D288" s="3">
        <v>45268</v>
      </c>
    </row>
    <row r="289" spans="1:10">
      <c r="A289">
        <v>889</v>
      </c>
      <c r="B289" s="3" cm="1">
        <f t="array" ref="B289:D289">IF(A289&lt;&gt;"",TRANSPOSE(_xlfn._xlws.FILTER(Table2[att_date],Table2[ID]=A289,"no_att")),"")</f>
        <v>45261</v>
      </c>
      <c r="C289" s="3">
        <v>45282</v>
      </c>
      <c r="D289" s="3">
        <v>45387</v>
      </c>
    </row>
    <row r="290" spans="1:10">
      <c r="A290">
        <v>890</v>
      </c>
      <c r="B290" s="3" cm="1">
        <f t="array" ref="B290">IF(A290&lt;&gt;"",TRANSPOSE(_xlfn._xlws.FILTER(Table2[att_date],Table2[ID]=A290,"no_att")),"")</f>
        <v>45254</v>
      </c>
    </row>
    <row r="291" spans="1:10">
      <c r="A291">
        <v>891</v>
      </c>
      <c r="B291" s="3" cm="1">
        <f t="array" ref="B291:J291">IF(A291&lt;&gt;"",TRANSPOSE(_xlfn._xlws.FILTER(Table2[att_date],Table2[ID]=A291,"no_att")),"")</f>
        <v>45254</v>
      </c>
      <c r="C291" s="3">
        <v>45268</v>
      </c>
      <c r="D291" s="3">
        <v>45317</v>
      </c>
      <c r="E291" s="3">
        <v>45345</v>
      </c>
      <c r="F291" s="3">
        <v>45352</v>
      </c>
      <c r="G291" s="3">
        <v>45394</v>
      </c>
      <c r="H291" s="3">
        <v>45436</v>
      </c>
      <c r="I291" s="3">
        <v>45520</v>
      </c>
      <c r="J291" s="3">
        <v>45513</v>
      </c>
    </row>
    <row r="292" spans="1:10">
      <c r="A292">
        <v>892</v>
      </c>
      <c r="B292" s="3" cm="1">
        <f t="array" ref="B292:C292">IF(A292&lt;&gt;"",TRANSPOSE(_xlfn._xlws.FILTER(Table2[att_date],Table2[ID]=A292,"no_att")),"")</f>
        <v>45254</v>
      </c>
      <c r="C292" s="3">
        <v>45436</v>
      </c>
    </row>
    <row r="293" spans="1:10">
      <c r="A293">
        <v>893</v>
      </c>
      <c r="B293" s="3" cm="1">
        <f t="array" ref="B293">IF(A293&lt;&gt;"",TRANSPOSE(_xlfn._xlws.FILTER(Table2[att_date],Table2[ID]=A293,"no_att")),"")</f>
        <v>45254</v>
      </c>
    </row>
    <row r="294" spans="1:10">
      <c r="A294">
        <v>894</v>
      </c>
      <c r="B294" s="3" cm="1">
        <f t="array" ref="B294:C294">IF(A294&lt;&gt;"",TRANSPOSE(_xlfn._xlws.FILTER(Table2[att_date],Table2[ID]=A294,"no_att")),"")</f>
        <v>45254</v>
      </c>
      <c r="C294" s="3">
        <v>45436</v>
      </c>
    </row>
    <row r="295" spans="1:10">
      <c r="A295">
        <v>894</v>
      </c>
      <c r="B295" s="3" cm="1">
        <f t="array" ref="B295:C295">IF(A295&lt;&gt;"",TRANSPOSE(_xlfn._xlws.FILTER(Table2[att_date],Table2[ID]=A295,"no_att")),"")</f>
        <v>45254</v>
      </c>
      <c r="C295" s="3">
        <v>45436</v>
      </c>
    </row>
    <row r="296" spans="1:10">
      <c r="B296" s="3" t="str" cm="1">
        <f t="array" ref="B296">IF(A296&lt;&gt;"",TRANSPOSE(_xlfn._xlws.FILTER(Table2[att_date],Table2[ID]=A296,"no_att")),"")</f>
        <v/>
      </c>
    </row>
    <row r="297" spans="1:10">
      <c r="B297" s="3" t="str" cm="1">
        <f t="array" ref="B297">IF(A297&lt;&gt;"",TRANSPOSE(_xlfn._xlws.FILTER(Table2[att_date],Table2[ID]=A297,"no_att")),"")</f>
        <v/>
      </c>
    </row>
    <row r="298" spans="1:10">
      <c r="B298" s="3" t="str" cm="1">
        <f t="array" ref="B298">IF(A298&lt;&gt;"",TRANSPOSE(_xlfn._xlws.FILTER(Table2[att_date],Table2[ID]=A298,"no_att")),"")</f>
        <v/>
      </c>
    </row>
    <row r="299" spans="1:10">
      <c r="B299" s="3" t="str" cm="1">
        <f t="array" ref="B299">IF(A299&lt;&gt;"",TRANSPOSE(_xlfn._xlws.FILTER(Table2[att_date],Table2[ID]=A299,"no_att")),"")</f>
        <v/>
      </c>
    </row>
    <row r="300" spans="1:10">
      <c r="B300" s="3" t="str" cm="1">
        <f t="array" ref="B300">IF(A300&lt;&gt;"",TRANSPOSE(_xlfn._xlws.FILTER(Table2[att_date],Table2[ID]=A300,"no_att")),"")</f>
        <v/>
      </c>
    </row>
    <row r="301" spans="1:10">
      <c r="B301" s="3" t="str" cm="1">
        <f t="array" ref="B301">IF(A301&lt;&gt;"",TRANSPOSE(_xlfn._xlws.FILTER(Table2[att_date],Table2[ID]=A301,"no_att")),"")</f>
        <v/>
      </c>
    </row>
    <row r="302" spans="1:10">
      <c r="B302" s="3" t="str" cm="1">
        <f t="array" ref="B302">IF(A302&lt;&gt;"",TRANSPOSE(_xlfn._xlws.FILTER(Table2[att_date],Table2[ID]=A302,"no_att")),"")</f>
        <v/>
      </c>
    </row>
    <row r="303" spans="1:10">
      <c r="B303" s="3" t="str" cm="1">
        <f t="array" ref="B303">IF(A303&lt;&gt;"",TRANSPOSE(_xlfn._xlws.FILTER(Table2[att_date],Table2[ID]=A303,"no_att")),"")</f>
        <v/>
      </c>
    </row>
    <row r="304" spans="1:10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topLeftCell="U1" workbookViewId="0">
      <selection activeCell="B3" sqref="B3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  <col min="31" max="31" width="10.42578125" customWidth="1"/>
    <col min="32" max="32" width="11.28515625" customWidth="1"/>
    <col min="33" max="33" width="10.28515625" customWidth="1"/>
  </cols>
  <sheetData>
    <row r="1" spans="1:40">
      <c r="A1" cm="1">
        <f t="array" ref="A1:A37">_xlfn._xlws.FILTER(Table1[ID],(Table1[ID]-FLOOR(Table1[ID],100)&lt;11)+(Table1[ID]&lt;100))</f>
        <v>1</v>
      </c>
      <c r="B1" s="3" cm="1">
        <f t="array" ref="B1:W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>
        <v>45471</v>
      </c>
      <c r="U1" s="3">
        <v>45485</v>
      </c>
      <c r="V1" s="3">
        <v>45492</v>
      </c>
      <c r="W1" s="3">
        <v>45499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I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>
        <v>45446</v>
      </c>
      <c r="AC3" s="3">
        <v>45447</v>
      </c>
      <c r="AD3" s="3">
        <v>45464</v>
      </c>
      <c r="AE3" s="3">
        <v>45471</v>
      </c>
      <c r="AF3" s="3">
        <v>45478</v>
      </c>
      <c r="AG3" s="3">
        <v>45485</v>
      </c>
      <c r="AH3" s="3">
        <v>45506</v>
      </c>
      <c r="AI3" s="3">
        <v>45527</v>
      </c>
      <c r="AJ3" s="3"/>
      <c r="AK3" s="3"/>
      <c r="AL3" s="3"/>
      <c r="AM3" s="3"/>
      <c r="AN3" s="3"/>
    </row>
    <row r="4" spans="1:40">
      <c r="A4">
        <v>4</v>
      </c>
      <c r="B4" s="3" cm="1">
        <f t="array" ref="B4:T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>
        <v>45471</v>
      </c>
      <c r="T4" s="3">
        <v>45506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7</v>
      </c>
      <c r="B6" s="3" t="str" cm="1">
        <f t="array" ref="B6">IF(A6&lt;&gt;"",TRANSPOSE(_xlfn._xlws.FILTER(Table2[att_date],Table2[ID]=A6,"no_att")),"")</f>
        <v>no_att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9</v>
      </c>
      <c r="B7" s="3" t="str" cm="1">
        <f t="array" ref="B7">IF(A7&lt;&gt;"",TRANSPOSE(_xlfn._xlws.FILTER(Table2[att_date],Table2[ID]=A7,"no_att")),"")</f>
        <v>no_att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</v>
      </c>
      <c r="B8" s="3" t="str" cm="1">
        <f t="array" ref="B8">IF(A8&lt;&gt;"",TRANSPOSE(_xlfn._xlws.FILTER(Table2[att_date],Table2[ID]=A8,"no_att")),"")</f>
        <v>no_att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11</v>
      </c>
      <c r="B9" s="3" cm="1">
        <f t="array" ref="B9:L9">IF(A9&lt;&gt;"",TRANSPOSE(_xlfn._xlws.FILTER(Table2[att_date],Table2[ID]=A9,"no_att")),"")</f>
        <v>45366</v>
      </c>
      <c r="C9" s="3">
        <v>45373</v>
      </c>
      <c r="D9" s="3">
        <v>45380</v>
      </c>
      <c r="E9" s="3">
        <v>45387</v>
      </c>
      <c r="F9" s="3">
        <v>45429</v>
      </c>
      <c r="G9" s="3">
        <v>45436</v>
      </c>
      <c r="H9" s="3">
        <v>45450</v>
      </c>
      <c r="I9" s="3">
        <v>45464</v>
      </c>
      <c r="J9" s="3">
        <v>45478</v>
      </c>
      <c r="K9" s="3">
        <v>45520</v>
      </c>
      <c r="L9" s="3">
        <v>45527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102</v>
      </c>
      <c r="B10" s="3" cm="1">
        <f t="array" ref="B10:F10">IF(A10&lt;&gt;"",TRANSPOSE(_xlfn._xlws.FILTER(Table2[att_date],Table2[ID]=A10,"no_att")),"")</f>
        <v>45198</v>
      </c>
      <c r="C10" s="3">
        <v>45254</v>
      </c>
      <c r="D10" s="3">
        <v>45268</v>
      </c>
      <c r="E10" s="3">
        <v>45345</v>
      </c>
      <c r="F10" s="3">
        <v>45352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103</v>
      </c>
      <c r="B11" s="3" cm="1">
        <f t="array" ref="B11:Y11">IF(A11&lt;&gt;"",TRANSPOSE(_xlfn._xlws.FILTER(Table2[att_date],Table2[ID]=A11,"no_att")),"")</f>
        <v>45198</v>
      </c>
      <c r="C11" s="3">
        <v>45205</v>
      </c>
      <c r="D11" s="3">
        <v>45212</v>
      </c>
      <c r="E11" s="3">
        <v>45219</v>
      </c>
      <c r="F11" s="3">
        <v>45233</v>
      </c>
      <c r="G11" s="3">
        <v>45240</v>
      </c>
      <c r="H11" s="3">
        <v>45261</v>
      </c>
      <c r="I11" s="3">
        <v>45282</v>
      </c>
      <c r="J11" s="3">
        <v>45289</v>
      </c>
      <c r="K11" s="3">
        <v>45296</v>
      </c>
      <c r="L11" s="3">
        <v>45303</v>
      </c>
      <c r="M11" s="3">
        <v>45317</v>
      </c>
      <c r="N11" s="3">
        <v>45324</v>
      </c>
      <c r="O11" s="3">
        <v>45331</v>
      </c>
      <c r="P11" s="3">
        <v>45352</v>
      </c>
      <c r="Q11" s="3">
        <v>45359</v>
      </c>
      <c r="R11" s="3">
        <v>45373</v>
      </c>
      <c r="S11" s="3">
        <v>45380</v>
      </c>
      <c r="T11" s="3">
        <v>45387</v>
      </c>
      <c r="U11" s="3">
        <v>45401</v>
      </c>
      <c r="V11" s="3">
        <v>45422</v>
      </c>
      <c r="W11" s="3">
        <v>45450</v>
      </c>
      <c r="X11" s="3">
        <v>45457</v>
      </c>
      <c r="Y11" s="3">
        <v>45520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104</v>
      </c>
      <c r="B12" s="3" cm="1">
        <f t="array" ref="B12:F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45366</v>
      </c>
      <c r="F12" s="3">
        <v>45513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202</v>
      </c>
      <c r="B13" s="3" cm="1">
        <f t="array" ref="B13:D13">IF(A13&lt;&gt;"",TRANSPOSE(_xlfn._xlws.FILTER(Table2[att_date],Table2[ID]=A13,"no_att")),"")</f>
        <v>45198</v>
      </c>
      <c r="C13" s="3">
        <v>45345</v>
      </c>
      <c r="D13" s="3">
        <v>45366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203</v>
      </c>
      <c r="B14" s="3" cm="1">
        <f t="array" ref="B14:AM14">IF(A14&lt;&gt;"",TRANSPOSE(_xlfn._xlws.FILTER(Table2[att_date],Table2[ID]=A14,"no_att")),"")</f>
        <v>45198</v>
      </c>
      <c r="C14" s="3">
        <v>45205</v>
      </c>
      <c r="D14" s="3">
        <v>45212</v>
      </c>
      <c r="E14" s="3">
        <v>45219</v>
      </c>
      <c r="F14" s="3">
        <v>45226</v>
      </c>
      <c r="G14" s="3">
        <v>45233</v>
      </c>
      <c r="H14" s="3">
        <v>45240</v>
      </c>
      <c r="I14" s="3">
        <v>45254</v>
      </c>
      <c r="J14" s="3">
        <v>45261</v>
      </c>
      <c r="K14" s="3">
        <v>45268</v>
      </c>
      <c r="L14" s="3">
        <v>45282</v>
      </c>
      <c r="M14" s="3">
        <v>45289</v>
      </c>
      <c r="N14" s="3">
        <v>45296</v>
      </c>
      <c r="O14" s="3">
        <v>45303</v>
      </c>
      <c r="P14" s="3">
        <v>45317</v>
      </c>
      <c r="Q14" s="3">
        <v>45331</v>
      </c>
      <c r="R14" s="3">
        <v>45338</v>
      </c>
      <c r="S14" s="3">
        <v>45345</v>
      </c>
      <c r="T14" s="3">
        <v>45352</v>
      </c>
      <c r="U14" s="3">
        <v>45373</v>
      </c>
      <c r="V14" s="3">
        <v>45380</v>
      </c>
      <c r="W14" s="3">
        <v>45394</v>
      </c>
      <c r="X14" s="3">
        <v>45422</v>
      </c>
      <c r="Y14" s="3">
        <v>45436</v>
      </c>
      <c r="Z14" s="3">
        <v>45450</v>
      </c>
      <c r="AA14" s="3">
        <v>45453</v>
      </c>
      <c r="AB14" s="3">
        <v>45455</v>
      </c>
      <c r="AC14" s="3">
        <v>45457</v>
      </c>
      <c r="AD14" s="3">
        <v>45462</v>
      </c>
      <c r="AE14" s="3">
        <v>45464</v>
      </c>
      <c r="AF14" s="3">
        <v>45469</v>
      </c>
      <c r="AG14" s="3">
        <v>45471</v>
      </c>
      <c r="AH14" s="3">
        <v>45478</v>
      </c>
      <c r="AI14" s="3">
        <v>45485</v>
      </c>
      <c r="AJ14" s="3">
        <v>45492</v>
      </c>
      <c r="AK14" s="3">
        <v>45506</v>
      </c>
      <c r="AL14" s="3">
        <v>45520</v>
      </c>
      <c r="AM14" s="3">
        <v>45527</v>
      </c>
      <c r="AN14" s="3"/>
    </row>
    <row r="15" spans="1:40">
      <c r="A15">
        <v>204</v>
      </c>
      <c r="B15" s="3" cm="1">
        <f t="array" ref="B15:L15">IF(A15&lt;&gt;"",TRANSPOSE(_xlfn._xlws.FILTER(Table2[att_date],Table2[ID]=A15,"no_att")),"")</f>
        <v>45303</v>
      </c>
      <c r="C15" s="3">
        <v>45324</v>
      </c>
      <c r="D15" s="3">
        <v>45331</v>
      </c>
      <c r="E15" s="3">
        <v>45345</v>
      </c>
      <c r="F15" s="3">
        <v>45359</v>
      </c>
      <c r="G15" s="3">
        <v>45366</v>
      </c>
      <c r="H15" s="3">
        <v>45380</v>
      </c>
      <c r="I15" s="3">
        <v>45387</v>
      </c>
      <c r="J15" s="3">
        <v>45394</v>
      </c>
      <c r="K15" s="3">
        <v>45401</v>
      </c>
      <c r="L15" s="3">
        <v>45436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210</v>
      </c>
      <c r="B16" s="3" cm="1">
        <f t="array" ref="B16:H16">IF(A16&lt;&gt;"",TRANSPOSE(_xlfn._xlws.FILTER(Table2[att_date],Table2[ID]=A16,"no_att")),"")</f>
        <v>45233</v>
      </c>
      <c r="C16" s="3">
        <v>45240</v>
      </c>
      <c r="D16" s="3">
        <v>45289</v>
      </c>
      <c r="E16" s="3">
        <v>45317</v>
      </c>
      <c r="F16" s="3">
        <v>45359</v>
      </c>
      <c r="G16" s="3">
        <v>45436</v>
      </c>
      <c r="H16" s="3">
        <v>45457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303</v>
      </c>
      <c r="B17" s="3" cm="1">
        <f t="array" ref="B17:AC17">IF(A17&lt;&gt;"",TRANSPOSE(_xlfn._xlws.FILTER(Table2[att_date],Table2[ID]=A17,"no_att")),"")</f>
        <v>45198</v>
      </c>
      <c r="C17" s="3">
        <v>45205</v>
      </c>
      <c r="D17" s="3">
        <v>45212</v>
      </c>
      <c r="E17" s="3">
        <v>45226</v>
      </c>
      <c r="F17" s="3">
        <v>45233</v>
      </c>
      <c r="G17" s="3">
        <v>45240</v>
      </c>
      <c r="H17" s="3">
        <v>45261</v>
      </c>
      <c r="I17" s="3">
        <v>45268</v>
      </c>
      <c r="J17" s="3">
        <v>45289</v>
      </c>
      <c r="K17" s="3">
        <v>45303</v>
      </c>
      <c r="L17" s="3">
        <v>45317</v>
      </c>
      <c r="M17" s="3">
        <v>45331</v>
      </c>
      <c r="N17" s="3">
        <v>45345</v>
      </c>
      <c r="O17" s="3">
        <v>45352</v>
      </c>
      <c r="P17" s="3">
        <v>45359</v>
      </c>
      <c r="Q17" s="3">
        <v>45366</v>
      </c>
      <c r="R17" s="3">
        <v>45394</v>
      </c>
      <c r="S17" s="3">
        <v>45401</v>
      </c>
      <c r="T17" s="3">
        <v>45422</v>
      </c>
      <c r="U17" s="3">
        <v>45436</v>
      </c>
      <c r="V17" s="3">
        <v>45449</v>
      </c>
      <c r="W17" s="3">
        <v>45450</v>
      </c>
      <c r="X17" s="3">
        <v>45457</v>
      </c>
      <c r="Y17" s="3">
        <v>45464</v>
      </c>
      <c r="Z17" s="3">
        <v>45471</v>
      </c>
      <c r="AA17" s="3">
        <v>45478</v>
      </c>
      <c r="AB17" s="3">
        <v>45485</v>
      </c>
      <c r="AC17" s="3">
        <v>45506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304</v>
      </c>
      <c r="B18" s="3" cm="1">
        <f t="array" ref="B18:AG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45233</v>
      </c>
      <c r="H18" s="3">
        <v>45240</v>
      </c>
      <c r="I18" s="3">
        <v>45254</v>
      </c>
      <c r="J18" s="3">
        <v>45261</v>
      </c>
      <c r="K18" s="3">
        <v>45275</v>
      </c>
      <c r="L18" s="3">
        <v>45282</v>
      </c>
      <c r="M18" s="3">
        <v>45289</v>
      </c>
      <c r="N18" s="3">
        <v>45296</v>
      </c>
      <c r="O18" s="3">
        <v>45317</v>
      </c>
      <c r="P18" s="3">
        <v>45324</v>
      </c>
      <c r="Q18" s="3">
        <v>45331</v>
      </c>
      <c r="R18" s="3">
        <v>45338</v>
      </c>
      <c r="S18" s="3">
        <v>45345</v>
      </c>
      <c r="T18" s="3">
        <v>45352</v>
      </c>
      <c r="U18" s="3">
        <v>45359</v>
      </c>
      <c r="V18" s="3">
        <v>45366</v>
      </c>
      <c r="W18" s="3">
        <v>45373</v>
      </c>
      <c r="X18" s="3">
        <v>45380</v>
      </c>
      <c r="Y18" s="3">
        <v>45387</v>
      </c>
      <c r="Z18" s="3">
        <v>45394</v>
      </c>
      <c r="AA18" s="3">
        <v>45401</v>
      </c>
      <c r="AB18" s="3">
        <v>45422</v>
      </c>
      <c r="AC18" s="3">
        <v>45436</v>
      </c>
      <c r="AD18" s="3">
        <v>45450</v>
      </c>
      <c r="AE18" s="3">
        <v>45478</v>
      </c>
      <c r="AF18" s="3">
        <v>45492</v>
      </c>
      <c r="AG18" s="3">
        <v>45513</v>
      </c>
      <c r="AH18" s="3"/>
      <c r="AI18" s="3"/>
      <c r="AJ18" s="3"/>
      <c r="AK18" s="3"/>
      <c r="AL18" s="3"/>
      <c r="AM18" s="3"/>
      <c r="AN18" s="3"/>
    </row>
    <row r="19" spans="1:40">
      <c r="A19">
        <v>310</v>
      </c>
      <c r="B19" s="3" cm="1">
        <f t="array" ref="B19:I19">IF(A19&lt;&gt;"",TRANSPOSE(_xlfn._xlws.FILTER(Table2[att_date],Table2[ID]=A19,"no_att")),"")</f>
        <v>45226</v>
      </c>
      <c r="C19" s="3">
        <v>45261</v>
      </c>
      <c r="D19" s="3">
        <v>45303</v>
      </c>
      <c r="E19" s="3">
        <v>45338</v>
      </c>
      <c r="F19" s="3">
        <v>45345</v>
      </c>
      <c r="G19" s="3">
        <v>45352</v>
      </c>
      <c r="H19" s="3">
        <v>45359</v>
      </c>
      <c r="I19" s="3">
        <v>45422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402</v>
      </c>
      <c r="B20" s="3" cm="1">
        <f t="array" ref="B20:I20">IF(A20&lt;&gt;"",TRANSPOSE(_xlfn._xlws.FILTER(Table2[att_date],Table2[ID]=A20,"no_att")),"")</f>
        <v>45198</v>
      </c>
      <c r="C20" s="3">
        <v>45205</v>
      </c>
      <c r="D20" s="3">
        <v>45233</v>
      </c>
      <c r="E20" s="3">
        <v>45317</v>
      </c>
      <c r="F20" s="3">
        <v>45352</v>
      </c>
      <c r="G20" s="3">
        <v>45359</v>
      </c>
      <c r="H20" s="3">
        <v>45422</v>
      </c>
      <c r="I20" s="3">
        <v>45464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403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45219</v>
      </c>
      <c r="E21" s="3">
        <v>45240</v>
      </c>
      <c r="F21" s="3">
        <v>45254</v>
      </c>
      <c r="G21" s="3">
        <v>45268</v>
      </c>
      <c r="H21" s="3">
        <v>45275</v>
      </c>
      <c r="I21" s="3">
        <v>45282</v>
      </c>
      <c r="J21" s="3">
        <v>45303</v>
      </c>
      <c r="K21" s="3">
        <v>45317</v>
      </c>
      <c r="L21" s="3">
        <v>45331</v>
      </c>
      <c r="M21" s="3">
        <v>45345</v>
      </c>
      <c r="N21" s="3">
        <v>45401</v>
      </c>
      <c r="O21" s="3">
        <v>45464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404</v>
      </c>
      <c r="B22" s="3" cm="1">
        <f t="array" ref="B22:N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45233</v>
      </c>
      <c r="G22" s="3">
        <v>45240</v>
      </c>
      <c r="H22" s="3">
        <v>45261</v>
      </c>
      <c r="I22" s="3">
        <v>45268</v>
      </c>
      <c r="J22" s="3">
        <v>45289</v>
      </c>
      <c r="K22" s="3">
        <v>45296</v>
      </c>
      <c r="L22" s="3">
        <v>45317</v>
      </c>
      <c r="M22" s="3">
        <v>45352</v>
      </c>
      <c r="N22" s="3">
        <v>45394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410</v>
      </c>
      <c r="B23" s="3" t="str" cm="1">
        <f t="array" ref="B23">IF(A23&lt;&gt;"",TRANSPOSE(_xlfn._xlws.FILTER(Table2[att_date],Table2[ID]=A23,"no_att")),"")</f>
        <v>no_att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502</v>
      </c>
      <c r="B24" s="3" cm="1">
        <f t="array" ref="B24:L24">IF(A24&lt;&gt;"",TRANSPOSE(_xlfn._xlws.FILTER(Table2[att_date],Table2[ID]=A24,"no_att")),"")</f>
        <v>45205</v>
      </c>
      <c r="C24" s="3">
        <v>45212</v>
      </c>
      <c r="D24" s="3">
        <v>45219</v>
      </c>
      <c r="E24" s="3">
        <v>45261</v>
      </c>
      <c r="F24" s="3">
        <v>45268</v>
      </c>
      <c r="G24" s="3">
        <v>45282</v>
      </c>
      <c r="H24" s="3">
        <v>45289</v>
      </c>
      <c r="I24" s="3">
        <v>45303</v>
      </c>
      <c r="J24" s="3">
        <v>45317</v>
      </c>
      <c r="K24" s="3">
        <v>45352</v>
      </c>
      <c r="L24" s="3">
        <v>45485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503</v>
      </c>
      <c r="B25" s="3" cm="1">
        <f t="array" ref="B25:Y25">IF(A25&lt;&gt;"",TRANSPOSE(_xlfn._xlws.FILTER(Table2[att_date],Table2[ID]=A25,"no_att")),"")</f>
        <v>45198</v>
      </c>
      <c r="C25" s="3">
        <v>45205</v>
      </c>
      <c r="D25" s="3">
        <v>45212</v>
      </c>
      <c r="E25" s="3">
        <v>45219</v>
      </c>
      <c r="F25" s="3">
        <v>45226</v>
      </c>
      <c r="G25" s="3">
        <v>45240</v>
      </c>
      <c r="H25" s="3">
        <v>45254</v>
      </c>
      <c r="I25" s="3">
        <v>45268</v>
      </c>
      <c r="J25" s="3">
        <v>45282</v>
      </c>
      <c r="K25" s="3">
        <v>45296</v>
      </c>
      <c r="L25" s="3">
        <v>45324</v>
      </c>
      <c r="M25" s="3">
        <v>45345</v>
      </c>
      <c r="N25" s="3">
        <v>45366</v>
      </c>
      <c r="O25" s="3">
        <v>45373</v>
      </c>
      <c r="P25" s="3">
        <v>45387</v>
      </c>
      <c r="Q25" s="3">
        <v>45394</v>
      </c>
      <c r="R25" s="3">
        <v>45422</v>
      </c>
      <c r="S25" s="3">
        <v>45436</v>
      </c>
      <c r="T25" s="3">
        <v>45450</v>
      </c>
      <c r="U25" s="3">
        <v>45464</v>
      </c>
      <c r="V25" s="3">
        <v>45478</v>
      </c>
      <c r="W25" s="3">
        <v>45492</v>
      </c>
      <c r="X25" s="3">
        <v>45499</v>
      </c>
      <c r="Y25" s="3">
        <v>45520</v>
      </c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504</v>
      </c>
      <c r="B26" s="3" cm="1">
        <f t="array" ref="B26:K26">IF(A26&lt;&gt;"",TRANSPOSE(_xlfn._xlws.FILTER(Table2[att_date],Table2[ID]=A26,"no_att")),"")</f>
        <v>45198</v>
      </c>
      <c r="C26" s="3">
        <v>45212</v>
      </c>
      <c r="D26" s="3">
        <v>45219</v>
      </c>
      <c r="E26" s="3">
        <v>45254</v>
      </c>
      <c r="F26" s="3">
        <v>45261</v>
      </c>
      <c r="G26" s="3">
        <v>45268</v>
      </c>
      <c r="H26" s="3">
        <v>45275</v>
      </c>
      <c r="I26" s="3">
        <v>45282</v>
      </c>
      <c r="J26" s="3">
        <v>45289</v>
      </c>
      <c r="K26" s="3">
        <v>45331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510</v>
      </c>
      <c r="B27" s="3" t="str" cm="1">
        <f t="array" ref="B27">IF(A27&lt;&gt;"",TRANSPOSE(_xlfn._xlws.FILTER(Table2[att_date],Table2[ID]=A27,"no_att")),"")</f>
        <v>no_att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>
        <v>602</v>
      </c>
      <c r="B28" s="3" cm="1">
        <f t="array" ref="B28:K28">IF(A28&lt;&gt;"",TRANSPOSE(_xlfn._xlws.FILTER(Table2[att_date],Table2[ID]=A28,"no_att")),"")</f>
        <v>45226</v>
      </c>
      <c r="C28" s="3">
        <v>45240</v>
      </c>
      <c r="D28" s="3">
        <v>45254</v>
      </c>
      <c r="E28" s="3">
        <v>45261</v>
      </c>
      <c r="F28" s="3">
        <v>45268</v>
      </c>
      <c r="G28" s="3">
        <v>45275</v>
      </c>
      <c r="H28" s="3">
        <v>45282</v>
      </c>
      <c r="I28" s="3">
        <v>45394</v>
      </c>
      <c r="J28" s="3">
        <v>45422</v>
      </c>
      <c r="K28" s="3">
        <v>45492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A29">
        <v>603</v>
      </c>
      <c r="B29" s="3" cm="1">
        <f t="array" ref="B29:P29">IF(A29&lt;&gt;"",TRANSPOSE(_xlfn._xlws.FILTER(Table2[att_date],Table2[ID]=A29,"no_att")),"")</f>
        <v>45198</v>
      </c>
      <c r="C29" s="3">
        <v>45205</v>
      </c>
      <c r="D29" s="3">
        <v>45212</v>
      </c>
      <c r="E29" s="3">
        <v>45226</v>
      </c>
      <c r="F29" s="3">
        <v>45261</v>
      </c>
      <c r="G29" s="3">
        <v>45282</v>
      </c>
      <c r="H29" s="3">
        <v>45289</v>
      </c>
      <c r="I29" s="3">
        <v>45338</v>
      </c>
      <c r="J29" s="3">
        <v>45352</v>
      </c>
      <c r="K29" s="3">
        <v>45359</v>
      </c>
      <c r="L29" s="3">
        <v>45366</v>
      </c>
      <c r="M29" s="3">
        <v>45380</v>
      </c>
      <c r="N29" s="3">
        <v>45401</v>
      </c>
      <c r="O29" s="3">
        <v>45422</v>
      </c>
      <c r="P29" s="3">
        <v>45513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A30">
        <v>610</v>
      </c>
      <c r="B30" s="3" cm="1">
        <f t="array" ref="B30:N30">IF(A30&lt;&gt;"",TRANSPOSE(_xlfn._xlws.FILTER(Table2[att_date],Table2[ID]=A30,"no_att")),"")</f>
        <v>45240</v>
      </c>
      <c r="C30" s="3">
        <v>45254</v>
      </c>
      <c r="D30" s="3">
        <v>45261</v>
      </c>
      <c r="E30" s="3">
        <v>45268</v>
      </c>
      <c r="F30" s="3">
        <v>45275</v>
      </c>
      <c r="G30" s="3">
        <v>45282</v>
      </c>
      <c r="H30" s="3">
        <v>45289</v>
      </c>
      <c r="I30" s="3">
        <v>45331</v>
      </c>
      <c r="J30" s="3">
        <v>45338</v>
      </c>
      <c r="K30" s="3">
        <v>45345</v>
      </c>
      <c r="L30" s="3">
        <v>45401</v>
      </c>
      <c r="M30" s="3">
        <v>45436</v>
      </c>
      <c r="N30" s="3">
        <v>45464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A31">
        <v>702</v>
      </c>
      <c r="B31" s="3" cm="1">
        <f t="array" ref="B31:AH31">IF(A31&lt;&gt;"",TRANSPOSE(_xlfn._xlws.FILTER(Table2[att_date],Table2[ID]=A31,"no_att")),"")</f>
        <v>45198</v>
      </c>
      <c r="C31" s="3">
        <v>45205</v>
      </c>
      <c r="D31" s="3">
        <v>45212</v>
      </c>
      <c r="E31" s="3">
        <v>45219</v>
      </c>
      <c r="F31" s="3">
        <v>45226</v>
      </c>
      <c r="G31" s="3">
        <v>45240</v>
      </c>
      <c r="H31" s="3">
        <v>45254</v>
      </c>
      <c r="I31" s="3">
        <v>45261</v>
      </c>
      <c r="J31" s="3">
        <v>45268</v>
      </c>
      <c r="K31" s="3">
        <v>45275</v>
      </c>
      <c r="L31" s="3">
        <v>45282</v>
      </c>
      <c r="M31" s="3">
        <v>45289</v>
      </c>
      <c r="N31" s="3">
        <v>45296</v>
      </c>
      <c r="O31" s="3">
        <v>45317</v>
      </c>
      <c r="P31" s="3">
        <v>45324</v>
      </c>
      <c r="Q31" s="3">
        <v>45331</v>
      </c>
      <c r="R31" s="3">
        <v>45338</v>
      </c>
      <c r="S31" s="3">
        <v>45345</v>
      </c>
      <c r="T31" s="3">
        <v>45366</v>
      </c>
      <c r="U31" s="3">
        <v>45394</v>
      </c>
      <c r="V31" s="3">
        <v>45401</v>
      </c>
      <c r="W31" s="3">
        <v>45422</v>
      </c>
      <c r="X31" s="3">
        <v>45429</v>
      </c>
      <c r="Y31" s="3">
        <v>45436</v>
      </c>
      <c r="Z31" s="3">
        <v>45449</v>
      </c>
      <c r="AA31" s="3">
        <v>45450</v>
      </c>
      <c r="AB31" s="3">
        <v>45457</v>
      </c>
      <c r="AC31" s="3">
        <v>45464</v>
      </c>
      <c r="AD31" s="3">
        <v>45469</v>
      </c>
      <c r="AE31" s="3">
        <v>45471</v>
      </c>
      <c r="AF31" s="3">
        <v>45478</v>
      </c>
      <c r="AG31" s="3">
        <v>45485</v>
      </c>
      <c r="AH31" s="3">
        <v>45520</v>
      </c>
      <c r="AI31" s="3"/>
      <c r="AJ31" s="3"/>
      <c r="AK31" s="3"/>
      <c r="AL31" s="3"/>
      <c r="AM31" s="3"/>
      <c r="AN31" s="3"/>
    </row>
    <row r="32" spans="1:40">
      <c r="A32">
        <v>703</v>
      </c>
      <c r="B32" s="3" cm="1">
        <f t="array" ref="B32:P32">IF(A32&lt;&gt;"",TRANSPOSE(_xlfn._xlws.FILTER(Table2[att_date],Table2[ID]=A32,"no_att")),"")</f>
        <v>45212</v>
      </c>
      <c r="C32" s="3">
        <v>45219</v>
      </c>
      <c r="D32" s="3">
        <v>45233</v>
      </c>
      <c r="E32" s="3">
        <v>45261</v>
      </c>
      <c r="F32" s="3">
        <v>45268</v>
      </c>
      <c r="G32" s="3">
        <v>45275</v>
      </c>
      <c r="H32" s="3">
        <v>45282</v>
      </c>
      <c r="I32" s="3">
        <v>45296</v>
      </c>
      <c r="J32" s="3">
        <v>45303</v>
      </c>
      <c r="K32" s="3">
        <v>45317</v>
      </c>
      <c r="L32" s="3">
        <v>45331</v>
      </c>
      <c r="M32" s="3">
        <v>45352</v>
      </c>
      <c r="N32" s="3">
        <v>45478</v>
      </c>
      <c r="O32" s="3">
        <v>45506</v>
      </c>
      <c r="P32" s="3">
        <v>45520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>
      <c r="A33">
        <v>710</v>
      </c>
      <c r="B33" s="3" cm="1">
        <f t="array" ref="B33:H33">IF(A33&lt;&gt;"",TRANSPOSE(_xlfn._xlws.FILTER(Table2[att_date],Table2[ID]=A33,"no_att")),"")</f>
        <v>45240</v>
      </c>
      <c r="C33" s="3">
        <v>45282</v>
      </c>
      <c r="D33" s="3">
        <v>45289</v>
      </c>
      <c r="E33" s="3">
        <v>45317</v>
      </c>
      <c r="F33" s="3">
        <v>45345</v>
      </c>
      <c r="G33" s="3">
        <v>45359</v>
      </c>
      <c r="H33" s="3">
        <v>45401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>
      <c r="A34">
        <v>802</v>
      </c>
      <c r="B34" s="3" cm="1">
        <f t="array" ref="B34:S34">IF(A34&lt;&gt;"",TRANSPOSE(_xlfn._xlws.FILTER(Table2[att_date],Table2[ID]=A34,"no_att")),"")</f>
        <v>45198</v>
      </c>
      <c r="C34" s="3">
        <v>45212</v>
      </c>
      <c r="D34" s="3">
        <v>45219</v>
      </c>
      <c r="E34" s="3">
        <v>45226</v>
      </c>
      <c r="F34" s="3">
        <v>45233</v>
      </c>
      <c r="G34" s="3">
        <v>45240</v>
      </c>
      <c r="H34" s="3">
        <v>45254</v>
      </c>
      <c r="I34" s="3">
        <v>45261</v>
      </c>
      <c r="J34" s="3">
        <v>45268</v>
      </c>
      <c r="K34" s="3">
        <v>45289</v>
      </c>
      <c r="L34" s="3">
        <v>45296</v>
      </c>
      <c r="M34" s="3">
        <v>45317</v>
      </c>
      <c r="N34" s="3">
        <v>45345</v>
      </c>
      <c r="O34" s="3">
        <v>45352</v>
      </c>
      <c r="P34" s="3">
        <v>45366</v>
      </c>
      <c r="Q34" s="3">
        <v>45373</v>
      </c>
      <c r="R34" s="3">
        <v>45394</v>
      </c>
      <c r="S34" s="3">
        <v>45464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>
      <c r="A35">
        <v>803</v>
      </c>
      <c r="B35" s="3" cm="1">
        <f t="array" ref="B35:N35">IF(A35&lt;&gt;"",TRANSPOSE(_xlfn._xlws.FILTER(Table2[att_date],Table2[ID]=A35,"no_att")),"")</f>
        <v>45205</v>
      </c>
      <c r="C35" s="3">
        <v>45212</v>
      </c>
      <c r="D35" s="3">
        <v>45226</v>
      </c>
      <c r="E35" s="3">
        <v>45240</v>
      </c>
      <c r="F35" s="3">
        <v>45254</v>
      </c>
      <c r="G35" s="3">
        <v>45275</v>
      </c>
      <c r="H35" s="3">
        <v>45282</v>
      </c>
      <c r="I35" s="3">
        <v>45289</v>
      </c>
      <c r="J35" s="3">
        <v>45317</v>
      </c>
      <c r="K35" s="3">
        <v>45338</v>
      </c>
      <c r="L35" s="3">
        <v>45345</v>
      </c>
      <c r="M35" s="3">
        <v>45359</v>
      </c>
      <c r="N35" s="3">
        <v>45380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>
      <c r="A36">
        <v>804</v>
      </c>
      <c r="B36" s="3" cm="1">
        <f t="array" ref="B36:N36">IF(A36&lt;&gt;"",TRANSPOSE(_xlfn._xlws.FILTER(Table2[att_date],Table2[ID]=A36,"no_att")),"")</f>
        <v>45205</v>
      </c>
      <c r="C36" s="3">
        <v>45212</v>
      </c>
      <c r="D36" s="3">
        <v>45219</v>
      </c>
      <c r="E36" s="3">
        <v>45226</v>
      </c>
      <c r="F36" s="3">
        <v>45233</v>
      </c>
      <c r="G36" s="3">
        <v>45240</v>
      </c>
      <c r="H36" s="3">
        <v>45247</v>
      </c>
      <c r="I36" s="3">
        <v>45261</v>
      </c>
      <c r="J36" s="3">
        <v>45268</v>
      </c>
      <c r="K36" s="3">
        <v>45275</v>
      </c>
      <c r="L36" s="3">
        <v>45282</v>
      </c>
      <c r="M36" s="3">
        <v>45324</v>
      </c>
      <c r="N36" s="3">
        <v>45352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>
      <c r="A37">
        <v>810</v>
      </c>
      <c r="B37" s="3" cm="1">
        <f t="array" ref="B37:C37">IF(A37&lt;&gt;"",TRANSPOSE(_xlfn._xlws.FILTER(Table2[att_date],Table2[ID]=A37,"no_att")),"")</f>
        <v>45233</v>
      </c>
      <c r="C37" s="3">
        <v>45317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447</v>
      </c>
    </row>
    <row r="4" spans="1:2" ht="45">
      <c r="A4">
        <v>400</v>
      </c>
      <c r="B4" s="2" t="s">
        <v>607</v>
      </c>
    </row>
    <row r="5" spans="1:2" ht="45">
      <c r="A5">
        <v>500</v>
      </c>
      <c r="B5" s="2" t="s">
        <v>762</v>
      </c>
    </row>
    <row r="6" spans="1:2" ht="45">
      <c r="A6">
        <v>600</v>
      </c>
      <c r="B6" s="2" t="s">
        <v>822</v>
      </c>
    </row>
    <row r="7" spans="1:2" ht="30">
      <c r="A7">
        <v>700</v>
      </c>
      <c r="B7" s="2" t="s">
        <v>873</v>
      </c>
    </row>
    <row r="8" spans="1:2" ht="45">
      <c r="A8">
        <v>800</v>
      </c>
      <c r="B8" s="2" t="s">
        <v>435</v>
      </c>
    </row>
    <row r="9" spans="1:2">
      <c r="A9" t="s">
        <v>1702</v>
      </c>
      <c r="B9" s="32" t="s">
        <v>1701</v>
      </c>
    </row>
    <row r="10" spans="1:2">
      <c r="B10" s="32" t="s">
        <v>1967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A6" sqref="A6"/>
    </sheetView>
  </sheetViews>
  <sheetFormatPr defaultRowHeight="15"/>
  <cols>
    <col min="1" max="1" width="12.140625" customWidth="1"/>
    <col min="2" max="2" width="10.570312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45534</v>
      </c>
      <c r="B1" t="str" cm="1">
        <f t="array" aca="1" ref="B1" ca="1">IF(A1&lt;&gt;"",TRANSPOSE(_xlfn._xlws.FILTER(Table2[ID],Table2[att_date]=Fridays!A1,"no_att")),"")</f>
        <v>no_att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45527</v>
      </c>
      <c r="B2" cm="1">
        <f t="array" aca="1" ref="B2:AD2" ca="1">IF(A2&lt;&gt;"",TRANSPOSE(_xlfn._xlws.FILTER(Table2[ID],Table2[att_date]=Fridays!A2,"no_att")),"")</f>
        <v>512</v>
      </c>
      <c r="C2">
        <f ca="1"/>
        <v>203</v>
      </c>
      <c r="D2">
        <f ca="1"/>
        <v>11</v>
      </c>
      <c r="E2">
        <f ca="1"/>
        <v>878</v>
      </c>
      <c r="F2">
        <f ca="1"/>
        <v>846</v>
      </c>
      <c r="G2">
        <f ca="1"/>
        <v>721</v>
      </c>
      <c r="H2">
        <f ca="1"/>
        <v>130</v>
      </c>
      <c r="I2">
        <f ca="1"/>
        <v>435</v>
      </c>
      <c r="J2">
        <f ca="1"/>
        <v>719</v>
      </c>
      <c r="K2">
        <f ca="1"/>
        <v>865</v>
      </c>
      <c r="L2">
        <f ca="1"/>
        <v>214</v>
      </c>
      <c r="M2">
        <f ca="1"/>
        <v>120</v>
      </c>
      <c r="N2">
        <f ca="1"/>
        <v>133</v>
      </c>
      <c r="O2">
        <f ca="1"/>
        <v>856</v>
      </c>
      <c r="P2">
        <f ca="1"/>
        <v>874</v>
      </c>
      <c r="Q2">
        <f ca="1"/>
        <v>731</v>
      </c>
      <c r="R2">
        <f ca="1"/>
        <v>742</v>
      </c>
      <c r="S2">
        <f ca="1"/>
        <v>864</v>
      </c>
      <c r="T2">
        <f ca="1"/>
        <v>224</v>
      </c>
      <c r="U2">
        <f ca="1"/>
        <v>3</v>
      </c>
      <c r="V2">
        <f ca="1"/>
        <v>116</v>
      </c>
      <c r="W2">
        <f ca="1"/>
        <v>342</v>
      </c>
      <c r="X2">
        <f ca="1"/>
        <v>418</v>
      </c>
      <c r="Y2">
        <f ca="1"/>
        <v>329</v>
      </c>
      <c r="Z2">
        <f ca="1"/>
        <v>445</v>
      </c>
      <c r="AA2">
        <f ca="1"/>
        <v>740</v>
      </c>
      <c r="AB2">
        <f ca="1"/>
        <v>337</v>
      </c>
      <c r="AC2">
        <f ca="1"/>
        <v>879</v>
      </c>
      <c r="AD2">
        <f ca="1"/>
        <v>718</v>
      </c>
    </row>
    <row r="3" spans="1:86">
      <c r="A3" s="3">
        <f t="shared" ca="1" si="0"/>
        <v>45520</v>
      </c>
      <c r="B3" cm="1">
        <f t="array" aca="1" ref="B3:AF3" ca="1">IF(A3&lt;&gt;"",TRANSPOSE(_xlfn._xlws.FILTER(Table2[ID],Table2[att_date]=Fridays!A3,"no_att")),"")</f>
        <v>203</v>
      </c>
      <c r="C3">
        <f ca="1"/>
        <v>11</v>
      </c>
      <c r="D3">
        <f ca="1"/>
        <v>702</v>
      </c>
      <c r="E3">
        <f ca="1"/>
        <v>133</v>
      </c>
      <c r="F3">
        <f ca="1"/>
        <v>103</v>
      </c>
      <c r="G3">
        <f ca="1"/>
        <v>740</v>
      </c>
      <c r="H3">
        <f ca="1"/>
        <v>229</v>
      </c>
      <c r="I3">
        <f ca="1"/>
        <v>450</v>
      </c>
      <c r="J3">
        <f ca="1"/>
        <v>503</v>
      </c>
      <c r="K3">
        <f ca="1"/>
        <v>214</v>
      </c>
      <c r="L3">
        <f ca="1"/>
        <v>745</v>
      </c>
      <c r="M3">
        <f ca="1"/>
        <v>846</v>
      </c>
      <c r="N3">
        <f ca="1"/>
        <v>719</v>
      </c>
      <c r="O3">
        <f ca="1"/>
        <v>352</v>
      </c>
      <c r="P3">
        <f ca="1"/>
        <v>879</v>
      </c>
      <c r="Q3">
        <f ca="1"/>
        <v>525</v>
      </c>
      <c r="R3">
        <f ca="1"/>
        <v>856</v>
      </c>
      <c r="S3">
        <f ca="1"/>
        <v>338</v>
      </c>
      <c r="T3">
        <f ca="1"/>
        <v>703</v>
      </c>
      <c r="U3">
        <f ca="1"/>
        <v>855</v>
      </c>
      <c r="V3">
        <f ca="1"/>
        <v>116</v>
      </c>
      <c r="W3">
        <f ca="1"/>
        <v>876</v>
      </c>
      <c r="X3">
        <f ca="1"/>
        <v>874</v>
      </c>
      <c r="Y3">
        <f ca="1"/>
        <v>317</v>
      </c>
      <c r="Z3">
        <f ca="1"/>
        <v>245</v>
      </c>
      <c r="AA3">
        <f ca="1"/>
        <v>865</v>
      </c>
      <c r="AB3">
        <f ca="1"/>
        <v>839</v>
      </c>
      <c r="AC3">
        <f ca="1"/>
        <v>329</v>
      </c>
      <c r="AD3">
        <f ca="1"/>
        <v>891</v>
      </c>
      <c r="AE3">
        <f ca="1"/>
        <v>137</v>
      </c>
      <c r="AF3">
        <f ca="1"/>
        <v>878</v>
      </c>
    </row>
    <row r="4" spans="1:86">
      <c r="A4" s="3">
        <f t="shared" ca="1" si="0"/>
        <v>45513</v>
      </c>
      <c r="B4" cm="1">
        <f t="array" aca="1" ref="B4:Y4" ca="1">IF(A4&lt;&gt;"",TRANSPOSE(_xlfn._xlws.FILTER(Table2[ID],Table2[att_date]=Fridays!A4,"no_att")),"")</f>
        <v>334</v>
      </c>
      <c r="C4">
        <f ca="1"/>
        <v>304</v>
      </c>
      <c r="D4">
        <f ca="1"/>
        <v>242</v>
      </c>
      <c r="E4">
        <f ca="1"/>
        <v>603</v>
      </c>
      <c r="F4">
        <f ca="1"/>
        <v>833</v>
      </c>
      <c r="G4">
        <f ca="1"/>
        <v>214</v>
      </c>
      <c r="H4">
        <f ca="1"/>
        <v>836</v>
      </c>
      <c r="I4">
        <f ca="1"/>
        <v>825</v>
      </c>
      <c r="J4">
        <f ca="1"/>
        <v>719</v>
      </c>
      <c r="K4">
        <f ca="1"/>
        <v>120</v>
      </c>
      <c r="L4">
        <f ca="1"/>
        <v>229</v>
      </c>
      <c r="M4">
        <f ca="1"/>
        <v>891</v>
      </c>
      <c r="N4">
        <f ca="1"/>
        <v>351</v>
      </c>
      <c r="O4">
        <f ca="1"/>
        <v>122</v>
      </c>
      <c r="P4">
        <f ca="1"/>
        <v>855</v>
      </c>
      <c r="Q4">
        <f ca="1"/>
        <v>256</v>
      </c>
      <c r="R4">
        <f ca="1"/>
        <v>446</v>
      </c>
      <c r="S4">
        <f ca="1"/>
        <v>318</v>
      </c>
      <c r="T4">
        <f ca="1"/>
        <v>245</v>
      </c>
      <c r="U4">
        <f ca="1"/>
        <v>130</v>
      </c>
      <c r="V4">
        <f ca="1"/>
        <v>104</v>
      </c>
      <c r="W4">
        <f ca="1"/>
        <v>259</v>
      </c>
      <c r="X4">
        <f ca="1"/>
        <v>142</v>
      </c>
      <c r="Y4">
        <f ca="1"/>
        <v>113</v>
      </c>
    </row>
    <row r="5" spans="1:86">
      <c r="A5" s="3">
        <f t="shared" ca="1" si="0"/>
        <v>45506</v>
      </c>
      <c r="B5" cm="1">
        <f t="array" aca="1" ref="B5:T5" ca="1">IF(A5&lt;&gt;"",TRANSPOSE(_xlfn._xlws.FILTER(Table2[ID],Table2[att_date]=Fridays!A5,"no_att")),"")</f>
        <v>878</v>
      </c>
      <c r="C5">
        <f ca="1"/>
        <v>745</v>
      </c>
      <c r="D5">
        <f ca="1"/>
        <v>128</v>
      </c>
      <c r="E5">
        <f ca="1"/>
        <v>113</v>
      </c>
      <c r="F5">
        <f ca="1"/>
        <v>450</v>
      </c>
      <c r="G5">
        <f ca="1"/>
        <v>719</v>
      </c>
      <c r="H5">
        <f ca="1"/>
        <v>417</v>
      </c>
      <c r="I5">
        <f ca="1"/>
        <v>116</v>
      </c>
      <c r="J5">
        <f ca="1"/>
        <v>3</v>
      </c>
      <c r="K5">
        <f ca="1"/>
        <v>703</v>
      </c>
      <c r="L5">
        <f ca="1"/>
        <v>203</v>
      </c>
      <c r="M5">
        <f ca="1"/>
        <v>139</v>
      </c>
      <c r="N5">
        <f ca="1"/>
        <v>4</v>
      </c>
      <c r="O5">
        <f ca="1"/>
        <v>721</v>
      </c>
      <c r="P5">
        <f ca="1"/>
        <v>740</v>
      </c>
      <c r="Q5">
        <f ca="1"/>
        <v>303</v>
      </c>
      <c r="R5">
        <f ca="1"/>
        <v>232</v>
      </c>
      <c r="S5">
        <f ca="1"/>
        <v>329</v>
      </c>
      <c r="T5">
        <f ca="1"/>
        <v>137</v>
      </c>
    </row>
    <row r="6" spans="1:86">
      <c r="A6" s="3">
        <f t="shared" ca="1" si="0"/>
        <v>45499</v>
      </c>
      <c r="B6" cm="1">
        <f t="array" aca="1" ref="B6:R6" ca="1">IF(A6&lt;&gt;"",TRANSPOSE(_xlfn._xlws.FILTER(Table2[ID],Table2[att_date]=Fridays!A6,"no_att")),"")</f>
        <v>342</v>
      </c>
      <c r="C6">
        <f ca="1"/>
        <v>418</v>
      </c>
      <c r="D6">
        <f ca="1"/>
        <v>740</v>
      </c>
      <c r="E6">
        <f ca="1"/>
        <v>721</v>
      </c>
      <c r="F6">
        <f ca="1"/>
        <v>1</v>
      </c>
      <c r="G6">
        <f ca="1"/>
        <v>722</v>
      </c>
      <c r="H6">
        <f ca="1"/>
        <v>137</v>
      </c>
      <c r="I6">
        <f ca="1"/>
        <v>503</v>
      </c>
      <c r="J6">
        <f ca="1"/>
        <v>128</v>
      </c>
      <c r="K6">
        <f ca="1"/>
        <v>139</v>
      </c>
      <c r="L6">
        <f ca="1"/>
        <v>417</v>
      </c>
      <c r="M6">
        <f ca="1"/>
        <v>839</v>
      </c>
      <c r="N6">
        <f ca="1"/>
        <v>444</v>
      </c>
      <c r="O6">
        <f ca="1"/>
        <v>445</v>
      </c>
      <c r="P6">
        <f ca="1"/>
        <v>329</v>
      </c>
      <c r="Q6">
        <f ca="1"/>
        <v>116</v>
      </c>
      <c r="R6">
        <f ca="1"/>
        <v>854</v>
      </c>
    </row>
    <row r="7" spans="1:86">
      <c r="A7" s="3">
        <f t="shared" ca="1" si="0"/>
        <v>45492</v>
      </c>
      <c r="B7" cm="1">
        <f t="array" aca="1" ref="B7:S7" ca="1">IF(A7&lt;&gt;"",TRANSPOSE(_xlfn._xlws.FILTER(Table2[ID],Table2[att_date]=Fridays!A7,"no_att")),"")</f>
        <v>445</v>
      </c>
      <c r="C7">
        <f ca="1"/>
        <v>203</v>
      </c>
      <c r="D7">
        <f ca="1"/>
        <v>602</v>
      </c>
      <c r="E7">
        <f ca="1"/>
        <v>740</v>
      </c>
      <c r="F7">
        <f ca="1"/>
        <v>503</v>
      </c>
      <c r="G7">
        <f ca="1"/>
        <v>1</v>
      </c>
      <c r="H7">
        <f ca="1"/>
        <v>304</v>
      </c>
      <c r="I7">
        <f ca="1"/>
        <v>840</v>
      </c>
      <c r="J7">
        <f ca="1"/>
        <v>417</v>
      </c>
      <c r="K7">
        <f ca="1"/>
        <v>512</v>
      </c>
      <c r="L7">
        <f ca="1"/>
        <v>116</v>
      </c>
      <c r="M7">
        <f ca="1"/>
        <v>722</v>
      </c>
      <c r="N7">
        <f ca="1"/>
        <v>839</v>
      </c>
      <c r="O7">
        <f ca="1"/>
        <v>128</v>
      </c>
      <c r="P7">
        <f ca="1"/>
        <v>825</v>
      </c>
      <c r="Q7">
        <f ca="1"/>
        <v>329</v>
      </c>
      <c r="R7">
        <f ca="1"/>
        <v>139</v>
      </c>
      <c r="S7">
        <f ca="1"/>
        <v>876</v>
      </c>
    </row>
    <row r="8" spans="1:86">
      <c r="A8" s="3">
        <f t="shared" ca="1" si="0"/>
        <v>45485</v>
      </c>
      <c r="B8" cm="1">
        <f t="array" aca="1" ref="B8:V8" ca="1">IF(A8&lt;&gt;"",TRANSPOSE(_xlfn._xlws.FILTER(Table2[ID],Table2[att_date]=Fridays!A8,"no_att")),"")</f>
        <v>417</v>
      </c>
      <c r="C8">
        <f ca="1"/>
        <v>873</v>
      </c>
      <c r="D8">
        <f ca="1"/>
        <v>203</v>
      </c>
      <c r="E8">
        <f ca="1"/>
        <v>3</v>
      </c>
      <c r="F8">
        <f ca="1"/>
        <v>116</v>
      </c>
      <c r="G8">
        <f ca="1"/>
        <v>502</v>
      </c>
      <c r="H8">
        <f ca="1"/>
        <v>721</v>
      </c>
      <c r="I8">
        <f ca="1"/>
        <v>445</v>
      </c>
      <c r="J8">
        <f ca="1"/>
        <v>1</v>
      </c>
      <c r="K8">
        <f ca="1"/>
        <v>329</v>
      </c>
      <c r="L8">
        <f ca="1"/>
        <v>303</v>
      </c>
      <c r="M8">
        <f ca="1"/>
        <v>702</v>
      </c>
      <c r="N8">
        <f ca="1"/>
        <v>330</v>
      </c>
      <c r="O8">
        <f ca="1"/>
        <v>342</v>
      </c>
      <c r="P8">
        <f ca="1"/>
        <v>317</v>
      </c>
      <c r="Q8">
        <f ca="1"/>
        <v>839</v>
      </c>
      <c r="R8">
        <f ca="1"/>
        <v>232</v>
      </c>
      <c r="S8">
        <f ca="1"/>
        <v>726</v>
      </c>
      <c r="T8">
        <f ca="1"/>
        <v>129</v>
      </c>
      <c r="U8">
        <f ca="1"/>
        <v>137</v>
      </c>
      <c r="V8">
        <f ca="1"/>
        <v>139</v>
      </c>
    </row>
    <row r="9" spans="1:86">
      <c r="A9" s="3">
        <f t="shared" ca="1" si="0"/>
        <v>45478</v>
      </c>
      <c r="B9" cm="1">
        <f t="array" aca="1" ref="B9:AJ9" ca="1">IF(A9&lt;&gt;"",TRANSPOSE(_xlfn._xlws.FILTER(Table2[ID],Table2[att_date]=Fridays!A9,"no_att")),"")</f>
        <v>448</v>
      </c>
      <c r="C9">
        <f ca="1"/>
        <v>351</v>
      </c>
      <c r="D9">
        <f ca="1"/>
        <v>435</v>
      </c>
      <c r="E9">
        <f ca="1"/>
        <v>123</v>
      </c>
      <c r="F9">
        <f ca="1"/>
        <v>256</v>
      </c>
      <c r="G9">
        <f ca="1"/>
        <v>229</v>
      </c>
      <c r="H9">
        <f ca="1"/>
        <v>873</v>
      </c>
      <c r="I9">
        <f ca="1"/>
        <v>203</v>
      </c>
      <c r="J9">
        <f ca="1"/>
        <v>139</v>
      </c>
      <c r="K9">
        <f ca="1"/>
        <v>503</v>
      </c>
      <c r="L9">
        <f ca="1"/>
        <v>304</v>
      </c>
      <c r="M9">
        <f ca="1"/>
        <v>703</v>
      </c>
      <c r="N9">
        <f ca="1"/>
        <v>3</v>
      </c>
      <c r="O9">
        <f ca="1"/>
        <v>345</v>
      </c>
      <c r="P9">
        <f ca="1"/>
        <v>116</v>
      </c>
      <c r="Q9">
        <f ca="1"/>
        <v>11</v>
      </c>
      <c r="R9">
        <f ca="1"/>
        <v>532</v>
      </c>
      <c r="S9">
        <f ca="1"/>
        <v>740</v>
      </c>
      <c r="T9">
        <f ca="1"/>
        <v>330</v>
      </c>
      <c r="U9">
        <f ca="1"/>
        <v>232</v>
      </c>
      <c r="V9">
        <f ca="1"/>
        <v>839</v>
      </c>
      <c r="W9">
        <f ca="1"/>
        <v>702</v>
      </c>
      <c r="X9">
        <f ca="1"/>
        <v>317</v>
      </c>
      <c r="Y9">
        <f ca="1"/>
        <v>342</v>
      </c>
      <c r="Z9">
        <f ca="1"/>
        <v>329</v>
      </c>
      <c r="AA9">
        <f ca="1"/>
        <v>444</v>
      </c>
      <c r="AB9">
        <f ca="1"/>
        <v>735</v>
      </c>
      <c r="AC9">
        <f ca="1"/>
        <v>721</v>
      </c>
      <c r="AD9">
        <f ca="1"/>
        <v>445</v>
      </c>
      <c r="AE9">
        <f ca="1"/>
        <v>620</v>
      </c>
      <c r="AF9">
        <f ca="1"/>
        <v>128</v>
      </c>
      <c r="AG9">
        <f ca="1"/>
        <v>129</v>
      </c>
      <c r="AH9">
        <f ca="1"/>
        <v>137</v>
      </c>
      <c r="AI9">
        <f ca="1"/>
        <v>337</v>
      </c>
      <c r="AJ9">
        <f ca="1"/>
        <v>303</v>
      </c>
    </row>
    <row r="10" spans="1:86">
      <c r="A10" s="3">
        <f t="shared" ca="1" si="0"/>
        <v>45471</v>
      </c>
      <c r="B10" cm="1">
        <f t="array" aca="1" ref="B10:X10" ca="1">IF(A10&lt;&gt;"",TRANSPOSE(_xlfn._xlws.FILTER(Table2[ID],Table2[att_date]=Fridays!A10,"no_att")),"")</f>
        <v>3</v>
      </c>
      <c r="C10">
        <f ca="1"/>
        <v>873</v>
      </c>
      <c r="D10">
        <f ca="1"/>
        <v>342</v>
      </c>
      <c r="E10">
        <f ca="1"/>
        <v>203</v>
      </c>
      <c r="F10">
        <f ca="1"/>
        <v>1</v>
      </c>
      <c r="G10">
        <f ca="1"/>
        <v>444</v>
      </c>
      <c r="H10">
        <f ca="1"/>
        <v>839</v>
      </c>
      <c r="I10">
        <f ca="1"/>
        <v>129</v>
      </c>
      <c r="J10">
        <f ca="1"/>
        <v>116</v>
      </c>
      <c r="K10">
        <f ca="1"/>
        <v>139</v>
      </c>
      <c r="L10">
        <f ca="1"/>
        <v>4</v>
      </c>
      <c r="M10">
        <f ca="1"/>
        <v>702</v>
      </c>
      <c r="N10">
        <f ca="1"/>
        <v>128</v>
      </c>
      <c r="O10">
        <f ca="1"/>
        <v>303</v>
      </c>
      <c r="P10">
        <f ca="1"/>
        <v>317</v>
      </c>
      <c r="Q10">
        <f ca="1"/>
        <v>876</v>
      </c>
      <c r="R10">
        <f ca="1"/>
        <v>137</v>
      </c>
      <c r="S10">
        <f ca="1"/>
        <v>740</v>
      </c>
      <c r="T10">
        <f ca="1"/>
        <v>722</v>
      </c>
      <c r="U10">
        <f ca="1"/>
        <v>445</v>
      </c>
      <c r="V10">
        <f ca="1"/>
        <v>337</v>
      </c>
      <c r="W10">
        <f ca="1"/>
        <v>325</v>
      </c>
      <c r="X10">
        <f ca="1"/>
        <v>329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45464</v>
      </c>
      <c r="B11" cm="1">
        <f t="array" aca="1" ref="B11:BN11" ca="1">IF(A11&lt;&gt;"",TRANSPOSE(_xlfn._xlws.FILTER(Table2[ID],Table2[att_date]=Fridays!A11,"no_att")),"")</f>
        <v>140</v>
      </c>
      <c r="C11">
        <f ca="1"/>
        <v>3</v>
      </c>
      <c r="D11">
        <f ca="1"/>
        <v>417</v>
      </c>
      <c r="E11">
        <f ca="1"/>
        <v>116</v>
      </c>
      <c r="F11">
        <f ca="1"/>
        <v>610</v>
      </c>
      <c r="G11">
        <f ca="1"/>
        <v>448</v>
      </c>
      <c r="H11">
        <f ca="1"/>
        <v>433</v>
      </c>
      <c r="I11">
        <f ca="1"/>
        <v>745</v>
      </c>
      <c r="J11">
        <f ca="1"/>
        <v>874</v>
      </c>
      <c r="K11">
        <f ca="1"/>
        <v>856</v>
      </c>
      <c r="L11">
        <f ca="1"/>
        <v>120</v>
      </c>
      <c r="M11">
        <f ca="1"/>
        <v>130</v>
      </c>
      <c r="N11">
        <f ca="1"/>
        <v>11</v>
      </c>
      <c r="O11">
        <f ca="1"/>
        <v>418</v>
      </c>
      <c r="P11">
        <f ca="1"/>
        <v>873</v>
      </c>
      <c r="Q11">
        <f ca="1"/>
        <v>443</v>
      </c>
      <c r="R11">
        <f ca="1"/>
        <v>345</v>
      </c>
      <c r="S11">
        <f ca="1"/>
        <v>849</v>
      </c>
      <c r="T11">
        <f ca="1"/>
        <v>855</v>
      </c>
      <c r="U11">
        <f ca="1"/>
        <v>422</v>
      </c>
      <c r="V11">
        <f ca="1"/>
        <v>702</v>
      </c>
      <c r="W11">
        <f ca="1"/>
        <v>402</v>
      </c>
      <c r="X11">
        <f ca="1"/>
        <v>403</v>
      </c>
      <c r="Y11">
        <f ca="1"/>
        <v>129</v>
      </c>
      <c r="Z11">
        <f ca="1"/>
        <v>303</v>
      </c>
      <c r="AA11">
        <f ca="1"/>
        <v>133</v>
      </c>
      <c r="AB11">
        <f ca="1"/>
        <v>435</v>
      </c>
      <c r="AC11">
        <f ca="1"/>
        <v>722</v>
      </c>
      <c r="AD11">
        <f ca="1"/>
        <v>338</v>
      </c>
      <c r="AE11">
        <f ca="1"/>
        <v>122</v>
      </c>
      <c r="AF11">
        <f ca="1"/>
        <v>234</v>
      </c>
      <c r="AG11">
        <f ca="1"/>
        <v>876</v>
      </c>
      <c r="AH11">
        <f ca="1"/>
        <v>319</v>
      </c>
      <c r="AI11">
        <f ca="1"/>
        <v>503</v>
      </c>
      <c r="AJ11">
        <f ca="1"/>
        <v>611</v>
      </c>
      <c r="AK11">
        <f ca="1"/>
        <v>214</v>
      </c>
      <c r="AL11">
        <f ca="1"/>
        <v>616</v>
      </c>
      <c r="AM11">
        <f ca="1"/>
        <v>337</v>
      </c>
      <c r="AN11">
        <f ca="1"/>
        <v>346</v>
      </c>
      <c r="AO11">
        <f ca="1"/>
        <v>612</v>
      </c>
      <c r="AP11">
        <f ca="1"/>
        <v>317</v>
      </c>
      <c r="AQ11">
        <f ca="1"/>
        <v>203</v>
      </c>
      <c r="AR11">
        <f ca="1"/>
        <v>742</v>
      </c>
      <c r="AS11">
        <f ca="1"/>
        <v>721</v>
      </c>
      <c r="AT11">
        <f ca="1"/>
        <v>716</v>
      </c>
      <c r="AU11">
        <f ca="1"/>
        <v>445</v>
      </c>
      <c r="AV11">
        <f ca="1"/>
        <v>245</v>
      </c>
      <c r="AW11">
        <f ca="1"/>
        <v>438</v>
      </c>
      <c r="AX11">
        <f ca="1"/>
        <v>883</v>
      </c>
      <c r="AY11">
        <f ca="1"/>
        <v>839</v>
      </c>
      <c r="AZ11">
        <f ca="1"/>
        <v>525</v>
      </c>
      <c r="BA11">
        <f ca="1"/>
        <v>879</v>
      </c>
      <c r="BB11">
        <f ca="1"/>
        <v>825</v>
      </c>
      <c r="BC11">
        <f ca="1"/>
        <v>878</v>
      </c>
      <c r="BD11">
        <f ca="1"/>
        <v>138</v>
      </c>
      <c r="BE11">
        <f ca="1"/>
        <v>137</v>
      </c>
      <c r="BF11">
        <f ca="1"/>
        <v>251</v>
      </c>
      <c r="BG11">
        <f ca="1"/>
        <v>802</v>
      </c>
      <c r="BH11">
        <f ca="1"/>
        <v>113</v>
      </c>
      <c r="BI11">
        <f ca="1"/>
        <v>846</v>
      </c>
      <c r="BJ11">
        <f ca="1"/>
        <v>323</v>
      </c>
      <c r="BK11">
        <f ca="1"/>
        <v>333</v>
      </c>
      <c r="BL11">
        <f ca="1"/>
        <v>444</v>
      </c>
      <c r="BM11">
        <f ca="1"/>
        <v>247</v>
      </c>
      <c r="BN11">
        <f ca="1"/>
        <v>318</v>
      </c>
    </row>
    <row r="12" spans="1:86">
      <c r="A12" s="3">
        <f t="shared" ca="1" si="0"/>
        <v>45457</v>
      </c>
      <c r="B12" cm="1">
        <f t="array" aca="1" ref="B12:AI12" ca="1">IF(A12&lt;&gt;"",TRANSPOSE(_xlfn._xlws.FILTER(Table2[ID],Table2[att_date]=Fridays!A12,"no_att")),"")</f>
        <v>203</v>
      </c>
      <c r="C12">
        <f ca="1"/>
        <v>334</v>
      </c>
      <c r="D12">
        <f ca="1"/>
        <v>839</v>
      </c>
      <c r="E12">
        <f ca="1"/>
        <v>317</v>
      </c>
      <c r="F12">
        <f ca="1"/>
        <v>129</v>
      </c>
      <c r="G12">
        <f ca="1"/>
        <v>133</v>
      </c>
      <c r="H12">
        <f ca="1"/>
        <v>817</v>
      </c>
      <c r="I12">
        <f ca="1"/>
        <v>130</v>
      </c>
      <c r="J12">
        <f ca="1"/>
        <v>139</v>
      </c>
      <c r="K12">
        <f ca="1"/>
        <v>140</v>
      </c>
      <c r="L12">
        <f ca="1"/>
        <v>211</v>
      </c>
      <c r="M12">
        <f ca="1"/>
        <v>103</v>
      </c>
      <c r="N12">
        <f ca="1"/>
        <v>214</v>
      </c>
      <c r="O12">
        <f ca="1"/>
        <v>856</v>
      </c>
      <c r="P12">
        <f ca="1"/>
        <v>874</v>
      </c>
      <c r="Q12">
        <f ca="1"/>
        <v>346</v>
      </c>
      <c r="R12">
        <f ca="1"/>
        <v>303</v>
      </c>
      <c r="S12">
        <f ca="1"/>
        <v>721</v>
      </c>
      <c r="T12">
        <f ca="1"/>
        <v>251</v>
      </c>
      <c r="U12">
        <f ca="1"/>
        <v>702</v>
      </c>
      <c r="V12">
        <f ca="1"/>
        <v>445</v>
      </c>
      <c r="W12">
        <f ca="1"/>
        <v>418</v>
      </c>
      <c r="X12">
        <f ca="1"/>
        <v>329</v>
      </c>
      <c r="Y12">
        <f ca="1"/>
        <v>342</v>
      </c>
      <c r="Z12">
        <f ca="1"/>
        <v>719</v>
      </c>
      <c r="AA12">
        <f ca="1"/>
        <v>532</v>
      </c>
      <c r="AB12">
        <f ca="1"/>
        <v>236</v>
      </c>
      <c r="AC12">
        <f ca="1"/>
        <v>448</v>
      </c>
      <c r="AD12">
        <f ca="1"/>
        <v>431</v>
      </c>
      <c r="AE12">
        <f ca="1"/>
        <v>873</v>
      </c>
      <c r="AF12">
        <f ca="1"/>
        <v>435</v>
      </c>
      <c r="AG12">
        <f ca="1"/>
        <v>210</v>
      </c>
      <c r="AH12">
        <f ca="1"/>
        <v>846</v>
      </c>
      <c r="AI12">
        <f ca="1"/>
        <v>126</v>
      </c>
    </row>
    <row r="13" spans="1:86">
      <c r="A13" s="3">
        <f t="shared" ca="1" si="0"/>
        <v>45450</v>
      </c>
      <c r="B13" cm="1">
        <f t="array" aca="1" ref="B13:AS13" ca="1">IF(A13&lt;&gt;"",TRANSPOSE(_xlfn._xlws.FILTER(Table2[ID],Table2[att_date]=Fridays!A13,"no_att")),"")</f>
        <v>318</v>
      </c>
      <c r="C13">
        <f ca="1"/>
        <v>503</v>
      </c>
      <c r="D13">
        <f ca="1"/>
        <v>203</v>
      </c>
      <c r="E13">
        <f ca="1"/>
        <v>103</v>
      </c>
      <c r="F13">
        <f ca="1"/>
        <v>304</v>
      </c>
      <c r="G13">
        <f ca="1"/>
        <v>11</v>
      </c>
      <c r="H13">
        <f ca="1"/>
        <v>444</v>
      </c>
      <c r="I13">
        <f ca="1"/>
        <v>139</v>
      </c>
      <c r="J13">
        <f ca="1"/>
        <v>224</v>
      </c>
      <c r="K13">
        <f ca="1"/>
        <v>113</v>
      </c>
      <c r="L13">
        <f ca="1"/>
        <v>448</v>
      </c>
      <c r="M13">
        <f ca="1"/>
        <v>229</v>
      </c>
      <c r="N13">
        <f ca="1"/>
        <v>719</v>
      </c>
      <c r="O13">
        <f ca="1"/>
        <v>435</v>
      </c>
      <c r="P13">
        <f ca="1"/>
        <v>873</v>
      </c>
      <c r="Q13">
        <f ca="1"/>
        <v>740</v>
      </c>
      <c r="R13">
        <f ca="1"/>
        <v>115</v>
      </c>
      <c r="S13">
        <f ca="1"/>
        <v>878</v>
      </c>
      <c r="T13">
        <f ca="1"/>
        <v>417</v>
      </c>
      <c r="U13">
        <f ca="1"/>
        <v>246</v>
      </c>
      <c r="V13">
        <f ca="1"/>
        <v>248</v>
      </c>
      <c r="W13">
        <f ca="1"/>
        <v>218</v>
      </c>
      <c r="X13">
        <f ca="1"/>
        <v>219</v>
      </c>
      <c r="Y13">
        <f ca="1"/>
        <v>242</v>
      </c>
      <c r="Z13">
        <f ca="1"/>
        <v>438</v>
      </c>
      <c r="AA13">
        <f ca="1"/>
        <v>317</v>
      </c>
      <c r="AB13">
        <f ca="1"/>
        <v>856</v>
      </c>
      <c r="AC13">
        <f ca="1"/>
        <v>245</v>
      </c>
      <c r="AD13">
        <f ca="1"/>
        <v>702</v>
      </c>
      <c r="AE13">
        <f ca="1"/>
        <v>865</v>
      </c>
      <c r="AF13">
        <f ca="1"/>
        <v>445</v>
      </c>
      <c r="AG13">
        <f ca="1"/>
        <v>303</v>
      </c>
      <c r="AH13">
        <f ca="1"/>
        <v>515</v>
      </c>
      <c r="AI13">
        <f ca="1"/>
        <v>240</v>
      </c>
      <c r="AJ13">
        <f ca="1"/>
        <v>129</v>
      </c>
      <c r="AK13">
        <f ca="1"/>
        <v>817</v>
      </c>
      <c r="AL13">
        <f ca="1"/>
        <v>116</v>
      </c>
      <c r="AM13">
        <f ca="1"/>
        <v>839</v>
      </c>
      <c r="AN13">
        <f ca="1"/>
        <v>138</v>
      </c>
      <c r="AO13">
        <f ca="1"/>
        <v>329</v>
      </c>
      <c r="AP13">
        <f ca="1"/>
        <v>342</v>
      </c>
      <c r="AQ13">
        <f ca="1"/>
        <v>879</v>
      </c>
      <c r="AR13">
        <f ca="1"/>
        <v>525</v>
      </c>
      <c r="AS13">
        <f ca="1"/>
        <v>312</v>
      </c>
    </row>
    <row r="14" spans="1:86">
      <c r="A14" s="3">
        <f t="shared" ca="1" si="0"/>
        <v>45443</v>
      </c>
      <c r="B14" cm="1">
        <f t="array" aca="1" ref="B14:J14" ca="1">IF(A14&lt;&gt;"",TRANSPOSE(_xlfn._xlws.FILTER(Table2[ID],Table2[att_date]=Fridays!A14,"no_att")),"")</f>
        <v>817</v>
      </c>
      <c r="C14">
        <f ca="1"/>
        <v>839</v>
      </c>
      <c r="D14">
        <f ca="1"/>
        <v>120</v>
      </c>
      <c r="E14">
        <f ca="1"/>
        <v>427</v>
      </c>
      <c r="F14">
        <f ca="1"/>
        <v>735</v>
      </c>
      <c r="G14">
        <f ca="1"/>
        <v>722</v>
      </c>
      <c r="H14">
        <f ca="1"/>
        <v>137</v>
      </c>
      <c r="I14">
        <f ca="1"/>
        <v>329</v>
      </c>
      <c r="J14">
        <f ca="1"/>
        <v>616</v>
      </c>
    </row>
    <row r="15" spans="1:86">
      <c r="A15" s="3">
        <f t="shared" ca="1" si="0"/>
        <v>45436</v>
      </c>
      <c r="B15" cm="1">
        <f t="array" aca="1" ref="B15:CH15" ca="1">IF(A15&lt;&gt;"",TRANSPOSE(_xlfn._xlws.FILTER(Table2[ID],Table2[att_date]=Fridays!A15,"no_att")),"")</f>
        <v>435</v>
      </c>
      <c r="C15">
        <f ca="1"/>
        <v>1</v>
      </c>
      <c r="D15">
        <f ca="1"/>
        <v>318</v>
      </c>
      <c r="E15">
        <f ca="1"/>
        <v>330</v>
      </c>
      <c r="F15">
        <f ca="1"/>
        <v>835</v>
      </c>
      <c r="G15">
        <f ca="1"/>
        <v>116</v>
      </c>
      <c r="H15">
        <f ca="1"/>
        <v>417</v>
      </c>
      <c r="I15">
        <f ca="1"/>
        <v>3</v>
      </c>
      <c r="J15">
        <f ca="1"/>
        <v>203</v>
      </c>
      <c r="K15">
        <f ca="1"/>
        <v>870</v>
      </c>
      <c r="L15">
        <f ca="1"/>
        <v>836</v>
      </c>
      <c r="M15">
        <f ca="1"/>
        <v>218</v>
      </c>
      <c r="N15">
        <f ca="1"/>
        <v>204</v>
      </c>
      <c r="O15">
        <f ca="1"/>
        <v>242</v>
      </c>
      <c r="P15">
        <f ca="1"/>
        <v>702</v>
      </c>
      <c r="Q15">
        <f ca="1"/>
        <v>865</v>
      </c>
      <c r="R15">
        <f ca="1"/>
        <v>856</v>
      </c>
      <c r="S15">
        <f ca="1"/>
        <v>436</v>
      </c>
      <c r="T15">
        <f ca="1"/>
        <v>812</v>
      </c>
      <c r="U15">
        <f ca="1"/>
        <v>214</v>
      </c>
      <c r="V15">
        <f ca="1"/>
        <v>735</v>
      </c>
      <c r="W15">
        <f ca="1"/>
        <v>874</v>
      </c>
      <c r="X15">
        <f ca="1"/>
        <v>303</v>
      </c>
      <c r="Y15">
        <f ca="1"/>
        <v>338</v>
      </c>
      <c r="Z15">
        <f ca="1"/>
        <v>817</v>
      </c>
      <c r="AA15">
        <f ca="1"/>
        <v>11</v>
      </c>
      <c r="AB15">
        <f ca="1"/>
        <v>304</v>
      </c>
      <c r="AC15">
        <f ca="1"/>
        <v>234</v>
      </c>
      <c r="AD15">
        <f ca="1"/>
        <v>130</v>
      </c>
      <c r="AE15">
        <f ca="1"/>
        <v>317</v>
      </c>
      <c r="AF15">
        <f ca="1"/>
        <v>722</v>
      </c>
      <c r="AG15">
        <f ca="1"/>
        <v>445</v>
      </c>
      <c r="AH15">
        <f ca="1"/>
        <v>444</v>
      </c>
      <c r="AI15">
        <f ca="1"/>
        <v>616</v>
      </c>
      <c r="AJ15">
        <f ca="1"/>
        <v>612</v>
      </c>
      <c r="AK15">
        <f ca="1"/>
        <v>610</v>
      </c>
      <c r="AL15">
        <f ca="1"/>
        <v>611</v>
      </c>
      <c r="AM15">
        <f ca="1"/>
        <v>418</v>
      </c>
      <c r="AN15">
        <f ca="1"/>
        <v>892</v>
      </c>
      <c r="AO15">
        <f ca="1"/>
        <v>721</v>
      </c>
      <c r="AP15">
        <f ca="1"/>
        <v>325</v>
      </c>
      <c r="AQ15">
        <f ca="1"/>
        <v>137</v>
      </c>
      <c r="AR15">
        <f ca="1"/>
        <v>818</v>
      </c>
      <c r="AS15">
        <f ca="1"/>
        <v>867</v>
      </c>
      <c r="AT15">
        <f ca="1"/>
        <v>819</v>
      </c>
      <c r="AU15">
        <f ca="1"/>
        <v>881</v>
      </c>
      <c r="AV15">
        <f ca="1"/>
        <v>891</v>
      </c>
      <c r="AW15">
        <f ca="1"/>
        <v>342</v>
      </c>
      <c r="AX15">
        <f ca="1"/>
        <v>329</v>
      </c>
      <c r="AY15">
        <f ca="1"/>
        <v>427</v>
      </c>
      <c r="AZ15">
        <f ca="1"/>
        <v>530</v>
      </c>
      <c r="BA15">
        <f ca="1"/>
        <v>138</v>
      </c>
      <c r="BB15">
        <f ca="1"/>
        <v>210</v>
      </c>
      <c r="BC15">
        <f ca="1"/>
        <v>323</v>
      </c>
      <c r="BD15">
        <f ca="1"/>
        <v>253</v>
      </c>
      <c r="BE15">
        <f ca="1"/>
        <v>446</v>
      </c>
      <c r="BF15">
        <f ca="1"/>
        <v>894</v>
      </c>
      <c r="BG15">
        <f ca="1"/>
        <v>334</v>
      </c>
      <c r="BH15">
        <f ca="1"/>
        <v>219</v>
      </c>
      <c r="BI15">
        <f ca="1"/>
        <v>251</v>
      </c>
      <c r="BJ15">
        <f ca="1"/>
        <v>122</v>
      </c>
      <c r="BK15">
        <f ca="1"/>
        <v>503</v>
      </c>
      <c r="BL15">
        <f ca="1"/>
        <v>125</v>
      </c>
      <c r="BM15">
        <f ca="1"/>
        <v>515</v>
      </c>
      <c r="BN15">
        <f ca="1"/>
        <v>878</v>
      </c>
      <c r="BO15">
        <f ca="1"/>
        <v>113</v>
      </c>
      <c r="BP15">
        <f ca="1"/>
        <v>846</v>
      </c>
      <c r="BQ15">
        <f ca="1"/>
        <v>247</v>
      </c>
      <c r="BR15">
        <f ca="1"/>
        <v>240</v>
      </c>
      <c r="BS15">
        <f ca="1"/>
        <v>740</v>
      </c>
      <c r="BT15">
        <f ca="1"/>
        <v>126</v>
      </c>
      <c r="BU15">
        <f ca="1"/>
        <v>873</v>
      </c>
      <c r="BV15">
        <f ca="1"/>
        <v>448</v>
      </c>
      <c r="BW15">
        <f ca="1"/>
        <v>229</v>
      </c>
      <c r="BX15">
        <f ca="1"/>
        <v>532</v>
      </c>
      <c r="BY15">
        <f ca="1"/>
        <v>224</v>
      </c>
      <c r="BZ15">
        <f ca="1"/>
        <v>115</v>
      </c>
      <c r="CA15">
        <f ca="1"/>
        <v>719</v>
      </c>
      <c r="CB15">
        <f ca="1"/>
        <v>129</v>
      </c>
      <c r="CC15">
        <f ca="1"/>
        <v>133</v>
      </c>
      <c r="CD15">
        <f ca="1"/>
        <v>839</v>
      </c>
      <c r="CE15">
        <f ca="1"/>
        <v>333</v>
      </c>
      <c r="CF15">
        <f ca="1"/>
        <v>745</v>
      </c>
      <c r="CG15">
        <f ca="1"/>
        <v>838</v>
      </c>
      <c r="CH15">
        <f ca="1"/>
        <v>140</v>
      </c>
    </row>
    <row r="16" spans="1:86">
      <c r="A16" s="3">
        <f t="shared" ca="1" si="0"/>
        <v>45429</v>
      </c>
      <c r="B16" cm="1">
        <f t="array" aca="1" ref="B16:N16" ca="1">IF(A16&lt;&gt;"",TRANSPOSE(_xlfn._xlws.FILTER(Table2[ID],Table2[att_date]=Fridays!A16,"no_att")),"")</f>
        <v>878</v>
      </c>
      <c r="C16">
        <f ca="1"/>
        <v>249</v>
      </c>
      <c r="D16">
        <f ca="1"/>
        <v>1</v>
      </c>
      <c r="E16">
        <f ca="1"/>
        <v>11</v>
      </c>
      <c r="F16">
        <f ca="1"/>
        <v>740</v>
      </c>
      <c r="G16">
        <f ca="1"/>
        <v>742</v>
      </c>
      <c r="H16">
        <f ca="1"/>
        <v>702</v>
      </c>
      <c r="I16">
        <f ca="1"/>
        <v>438</v>
      </c>
      <c r="J16">
        <f ca="1"/>
        <v>329</v>
      </c>
      <c r="K16">
        <f ca="1"/>
        <v>325</v>
      </c>
      <c r="L16">
        <f ca="1"/>
        <v>856</v>
      </c>
      <c r="M16">
        <f ca="1"/>
        <v>855</v>
      </c>
      <c r="N16">
        <f ca="1"/>
        <v>3</v>
      </c>
    </row>
    <row r="17" spans="1:89">
      <c r="A17" s="3">
        <f t="shared" ca="1" si="0"/>
        <v>45422</v>
      </c>
      <c r="B17" cm="1">
        <f t="array" aca="1" ref="B17:AI17" ca="1">IF(A17&lt;&gt;"",TRANSPOSE(_xlfn._xlws.FILTER(Table2[ID],Table2[att_date]=Fridays!A17,"no_att")),"")</f>
        <v>445</v>
      </c>
      <c r="C17">
        <f ca="1"/>
        <v>3</v>
      </c>
      <c r="D17">
        <f ca="1"/>
        <v>856</v>
      </c>
      <c r="E17">
        <f ca="1"/>
        <v>1</v>
      </c>
      <c r="F17">
        <f ca="1"/>
        <v>303</v>
      </c>
      <c r="G17">
        <f ca="1"/>
        <v>203</v>
      </c>
      <c r="H17">
        <f ca="1"/>
        <v>304</v>
      </c>
      <c r="I17">
        <f ca="1"/>
        <v>260</v>
      </c>
      <c r="J17">
        <f ca="1"/>
        <v>702</v>
      </c>
      <c r="K17">
        <f ca="1"/>
        <v>128</v>
      </c>
      <c r="L17">
        <f ca="1"/>
        <v>503</v>
      </c>
      <c r="M17">
        <f ca="1"/>
        <v>879</v>
      </c>
      <c r="N17">
        <f ca="1"/>
        <v>525</v>
      </c>
      <c r="O17">
        <f ca="1"/>
        <v>742</v>
      </c>
      <c r="P17">
        <f ca="1"/>
        <v>225</v>
      </c>
      <c r="Q17">
        <f ca="1"/>
        <v>440</v>
      </c>
      <c r="R17">
        <f ca="1"/>
        <v>433</v>
      </c>
      <c r="S17">
        <f ca="1"/>
        <v>243</v>
      </c>
      <c r="T17">
        <f ca="1"/>
        <v>126</v>
      </c>
      <c r="U17">
        <f ca="1"/>
        <v>830</v>
      </c>
      <c r="V17">
        <f ca="1"/>
        <v>310</v>
      </c>
      <c r="W17">
        <f ca="1"/>
        <v>726</v>
      </c>
      <c r="X17">
        <f ca="1"/>
        <v>864</v>
      </c>
      <c r="Y17">
        <f ca="1"/>
        <v>325</v>
      </c>
      <c r="Z17">
        <f ca="1"/>
        <v>337</v>
      </c>
      <c r="AA17">
        <f ca="1"/>
        <v>336</v>
      </c>
      <c r="AB17">
        <f ca="1"/>
        <v>231</v>
      </c>
      <c r="AC17">
        <f ca="1"/>
        <v>718</v>
      </c>
      <c r="AD17">
        <f ca="1"/>
        <v>740</v>
      </c>
      <c r="AE17">
        <f ca="1"/>
        <v>435</v>
      </c>
      <c r="AF17">
        <f ca="1"/>
        <v>603</v>
      </c>
      <c r="AG17">
        <f ca="1"/>
        <v>103</v>
      </c>
      <c r="AH17">
        <f ca="1"/>
        <v>402</v>
      </c>
      <c r="AI17">
        <f ca="1"/>
        <v>602</v>
      </c>
    </row>
    <row r="18" spans="1:89">
      <c r="A18" s="3">
        <f t="shared" ca="1" si="0"/>
        <v>45415</v>
      </c>
      <c r="B18" t="str" cm="1">
        <f t="array" aca="1" ref="B18" ca="1">IF(A18&lt;&gt;"",TRANSPOSE(_xlfn._xlws.FILTER(Table2[ID],Table2[att_date]=Fridays!A18,"no_att")),"")</f>
        <v>no_att</v>
      </c>
    </row>
    <row r="19" spans="1:89">
      <c r="A19" s="3">
        <f t="shared" ca="1" si="0"/>
        <v>45408</v>
      </c>
      <c r="B19" t="str" cm="1">
        <f t="array" aca="1" ref="B19" ca="1">IF(A19&lt;&gt;"",TRANSPOSE(_xlfn._xlws.FILTER(Table2[ID],Table2[att_date]=Fridays!A19,"no_att")),"")</f>
        <v>no_att</v>
      </c>
    </row>
    <row r="20" spans="1:89">
      <c r="A20" s="3">
        <f t="shared" ca="1" si="0"/>
        <v>45401</v>
      </c>
      <c r="B20" cm="1">
        <f t="array" aca="1" ref="B20:BE20" ca="1">IF(A20&lt;&gt;"",TRANSPOSE(_xlfn._xlws.FILTER(Table2[ID],Table2[att_date]=Fridays!A20,"no_att")),"")</f>
        <v>354</v>
      </c>
      <c r="C20">
        <f ca="1"/>
        <v>353</v>
      </c>
      <c r="D20">
        <f ca="1"/>
        <v>873</v>
      </c>
      <c r="E20">
        <f ca="1"/>
        <v>740</v>
      </c>
      <c r="F20">
        <f ca="1"/>
        <v>878</v>
      </c>
      <c r="G20">
        <f ca="1"/>
        <v>450</v>
      </c>
      <c r="H20">
        <f ca="1"/>
        <v>533</v>
      </c>
      <c r="I20">
        <f ca="1"/>
        <v>617</v>
      </c>
      <c r="J20">
        <f ca="1"/>
        <v>204</v>
      </c>
      <c r="K20">
        <f ca="1"/>
        <v>612</v>
      </c>
      <c r="L20">
        <f ca="1"/>
        <v>610</v>
      </c>
      <c r="M20">
        <f ca="1"/>
        <v>611</v>
      </c>
      <c r="N20">
        <f ca="1"/>
        <v>883</v>
      </c>
      <c r="O20">
        <f ca="1"/>
        <v>616</v>
      </c>
      <c r="P20">
        <f ca="1"/>
        <v>229</v>
      </c>
      <c r="Q20">
        <f ca="1"/>
        <v>303</v>
      </c>
      <c r="R20">
        <f ca="1"/>
        <v>242</v>
      </c>
      <c r="S20">
        <f ca="1"/>
        <v>742</v>
      </c>
      <c r="T20">
        <f ca="1"/>
        <v>603</v>
      </c>
      <c r="U20">
        <f ca="1"/>
        <v>715</v>
      </c>
      <c r="V20">
        <f ca="1"/>
        <v>403</v>
      </c>
      <c r="W20">
        <f ca="1"/>
        <v>304</v>
      </c>
      <c r="X20">
        <f ca="1"/>
        <v>519</v>
      </c>
      <c r="Y20">
        <f ca="1"/>
        <v>825</v>
      </c>
      <c r="Z20">
        <f ca="1"/>
        <v>446</v>
      </c>
      <c r="AA20">
        <f ca="1"/>
        <v>731</v>
      </c>
      <c r="AB20">
        <f ca="1"/>
        <v>438</v>
      </c>
      <c r="AC20">
        <f ca="1"/>
        <v>436</v>
      </c>
      <c r="AD20">
        <f ca="1"/>
        <v>443</v>
      </c>
      <c r="AE20">
        <f ca="1"/>
        <v>243</v>
      </c>
      <c r="AF20">
        <f ca="1"/>
        <v>710</v>
      </c>
      <c r="AG20">
        <f ca="1"/>
        <v>338</v>
      </c>
      <c r="AH20">
        <f ca="1"/>
        <v>254</v>
      </c>
      <c r="AI20">
        <f ca="1"/>
        <v>211</v>
      </c>
      <c r="AJ20">
        <f ca="1"/>
        <v>329</v>
      </c>
      <c r="AK20">
        <f ca="1"/>
        <v>849</v>
      </c>
      <c r="AL20">
        <f ca="1"/>
        <v>103</v>
      </c>
      <c r="AM20">
        <f ca="1"/>
        <v>1</v>
      </c>
      <c r="AN20">
        <f ca="1"/>
        <v>342</v>
      </c>
      <c r="AO20">
        <f ca="1"/>
        <v>3</v>
      </c>
      <c r="AP20">
        <f ca="1"/>
        <v>128</v>
      </c>
      <c r="AQ20">
        <f ca="1"/>
        <v>702</v>
      </c>
      <c r="AR20">
        <f ca="1"/>
        <v>719</v>
      </c>
      <c r="AS20">
        <f ca="1"/>
        <v>859</v>
      </c>
      <c r="AT20">
        <f ca="1"/>
        <v>317</v>
      </c>
      <c r="AU20">
        <f ca="1"/>
        <v>334</v>
      </c>
      <c r="AV20">
        <f ca="1"/>
        <v>817</v>
      </c>
      <c r="AW20">
        <f ca="1"/>
        <v>337</v>
      </c>
      <c r="AX20">
        <f ca="1"/>
        <v>325</v>
      </c>
      <c r="AY20">
        <f ca="1"/>
        <v>245</v>
      </c>
      <c r="AZ20">
        <f ca="1"/>
        <v>869</v>
      </c>
      <c r="BA20">
        <f ca="1"/>
        <v>874</v>
      </c>
      <c r="BB20">
        <f ca="1"/>
        <v>865</v>
      </c>
      <c r="BC20">
        <f ca="1"/>
        <v>856</v>
      </c>
      <c r="BD20">
        <f ca="1"/>
        <v>722</v>
      </c>
      <c r="BE20">
        <f ca="1"/>
        <v>4</v>
      </c>
    </row>
    <row r="21" spans="1:89">
      <c r="A21" s="3">
        <f t="shared" ca="1" si="0"/>
        <v>45394</v>
      </c>
      <c r="B21" cm="1">
        <f t="array" aca="1" ref="B21:AV21" ca="1">IF(A21&lt;&gt;"",TRANSPOSE(_xlfn._xlws.FILTER(Table2[ID],Table2[att_date]=Fridays!A21,"no_att")),"")</f>
        <v>3</v>
      </c>
      <c r="C21">
        <f ca="1"/>
        <v>323</v>
      </c>
      <c r="D21">
        <f ca="1"/>
        <v>519</v>
      </c>
      <c r="E21">
        <f ca="1"/>
        <v>742</v>
      </c>
      <c r="F21">
        <f ca="1"/>
        <v>503</v>
      </c>
      <c r="G21">
        <f ca="1"/>
        <v>735</v>
      </c>
      <c r="H21">
        <f ca="1"/>
        <v>879</v>
      </c>
      <c r="I21">
        <f ca="1"/>
        <v>525</v>
      </c>
      <c r="J21">
        <f ca="1"/>
        <v>740</v>
      </c>
      <c r="K21">
        <f ca="1"/>
        <v>247</v>
      </c>
      <c r="L21">
        <f ca="1"/>
        <v>329</v>
      </c>
      <c r="M21">
        <f ca="1"/>
        <v>450</v>
      </c>
      <c r="N21">
        <f ca="1"/>
        <v>317</v>
      </c>
      <c r="O21">
        <f ca="1"/>
        <v>878</v>
      </c>
      <c r="P21">
        <f ca="1"/>
        <v>802</v>
      </c>
      <c r="Q21">
        <f ca="1"/>
        <v>616</v>
      </c>
      <c r="R21">
        <f ca="1"/>
        <v>246</v>
      </c>
      <c r="S21">
        <f ca="1"/>
        <v>702</v>
      </c>
      <c r="T21">
        <f ca="1"/>
        <v>248</v>
      </c>
      <c r="U21">
        <f ca="1"/>
        <v>891</v>
      </c>
      <c r="V21">
        <f ca="1"/>
        <v>203</v>
      </c>
      <c r="W21">
        <f ca="1"/>
        <v>883</v>
      </c>
      <c r="X21">
        <f ca="1"/>
        <v>602</v>
      </c>
      <c r="Y21">
        <f ca="1"/>
        <v>738</v>
      </c>
      <c r="Z21">
        <f ca="1"/>
        <v>717</v>
      </c>
      <c r="AA21">
        <f ca="1"/>
        <v>444</v>
      </c>
      <c r="AB21">
        <f ca="1"/>
        <v>318</v>
      </c>
      <c r="AC21">
        <f ca="1"/>
        <v>214</v>
      </c>
      <c r="AD21">
        <f ca="1"/>
        <v>303</v>
      </c>
      <c r="AE21">
        <f ca="1"/>
        <v>445</v>
      </c>
      <c r="AF21">
        <f ca="1"/>
        <v>245</v>
      </c>
      <c r="AG21">
        <f ca="1"/>
        <v>1</v>
      </c>
      <c r="AH21">
        <f ca="1"/>
        <v>745</v>
      </c>
      <c r="AI21">
        <f ca="1"/>
        <v>866</v>
      </c>
      <c r="AJ21">
        <f ca="1"/>
        <v>722</v>
      </c>
      <c r="AK21">
        <f ca="1"/>
        <v>721</v>
      </c>
      <c r="AL21">
        <f ca="1"/>
        <v>231</v>
      </c>
      <c r="AM21">
        <f ca="1"/>
        <v>304</v>
      </c>
      <c r="AN21">
        <f ca="1"/>
        <v>404</v>
      </c>
      <c r="AO21">
        <f ca="1"/>
        <v>436</v>
      </c>
      <c r="AP21">
        <f ca="1"/>
        <v>856</v>
      </c>
      <c r="AQ21">
        <f ca="1"/>
        <v>874</v>
      </c>
      <c r="AR21">
        <f ca="1"/>
        <v>120</v>
      </c>
      <c r="AS21">
        <f ca="1"/>
        <v>204</v>
      </c>
      <c r="AT21">
        <f ca="1"/>
        <v>138</v>
      </c>
      <c r="AU21">
        <f ca="1"/>
        <v>139</v>
      </c>
      <c r="AV21">
        <f ca="1"/>
        <v>425</v>
      </c>
    </row>
    <row r="22" spans="1:89">
      <c r="A22" s="3">
        <f t="shared" ca="1" si="0"/>
        <v>45387</v>
      </c>
      <c r="B22" cm="1">
        <f t="array" aca="1" ref="B22:R22" ca="1">IF(A22&lt;&gt;"",TRANSPOSE(_xlfn._xlws.FILTER(Table2[ID],Table2[att_date]=Fridays!A22,"no_att")),"")</f>
        <v>721</v>
      </c>
      <c r="C22">
        <f ca="1"/>
        <v>846</v>
      </c>
      <c r="D22">
        <f ca="1"/>
        <v>873</v>
      </c>
      <c r="E22">
        <f ca="1"/>
        <v>435</v>
      </c>
      <c r="F22">
        <f ca="1"/>
        <v>450</v>
      </c>
      <c r="G22">
        <f ca="1"/>
        <v>436</v>
      </c>
      <c r="H22">
        <f ca="1"/>
        <v>103</v>
      </c>
      <c r="I22">
        <f ca="1"/>
        <v>889</v>
      </c>
      <c r="J22">
        <f ca="1"/>
        <v>204</v>
      </c>
      <c r="K22">
        <f ca="1"/>
        <v>503</v>
      </c>
      <c r="L22">
        <f ca="1"/>
        <v>304</v>
      </c>
      <c r="M22">
        <f ca="1"/>
        <v>4</v>
      </c>
      <c r="N22">
        <f ca="1"/>
        <v>11</v>
      </c>
      <c r="O22">
        <f ca="1"/>
        <v>218</v>
      </c>
      <c r="P22">
        <f ca="1"/>
        <v>217</v>
      </c>
      <c r="Q22">
        <f ca="1"/>
        <v>731</v>
      </c>
      <c r="R22">
        <f ca="1"/>
        <v>534</v>
      </c>
    </row>
    <row r="23" spans="1:89">
      <c r="A23" s="3">
        <f t="shared" ca="1" si="0"/>
        <v>45380</v>
      </c>
      <c r="B23" cm="1">
        <f t="array" aca="1" ref="B23:X23" ca="1">IF(A23&lt;&gt;"",TRANSPOSE(_xlfn._xlws.FILTER(Table2[ID],Table2[att_date]=Fridays!A23,"no_att")),"")</f>
        <v>738</v>
      </c>
      <c r="C23">
        <f ca="1"/>
        <v>717</v>
      </c>
      <c r="D23">
        <f ca="1"/>
        <v>141</v>
      </c>
      <c r="E23">
        <f ca="1"/>
        <v>304</v>
      </c>
      <c r="F23">
        <f ca="1"/>
        <v>803</v>
      </c>
      <c r="G23">
        <f ca="1"/>
        <v>1</v>
      </c>
      <c r="H23">
        <f ca="1"/>
        <v>103</v>
      </c>
      <c r="I23">
        <f ca="1"/>
        <v>11</v>
      </c>
      <c r="J23">
        <f ca="1"/>
        <v>719</v>
      </c>
      <c r="K23">
        <f ca="1"/>
        <v>873</v>
      </c>
      <c r="L23">
        <f ca="1"/>
        <v>4</v>
      </c>
      <c r="M23">
        <f ca="1"/>
        <v>203</v>
      </c>
      <c r="N23">
        <f ca="1"/>
        <v>534</v>
      </c>
      <c r="O23">
        <f ca="1"/>
        <v>259</v>
      </c>
      <c r="P23">
        <f ca="1"/>
        <v>204</v>
      </c>
      <c r="Q23">
        <f ca="1"/>
        <v>450</v>
      </c>
      <c r="R23">
        <f ca="1"/>
        <v>3</v>
      </c>
      <c r="S23">
        <f ca="1"/>
        <v>740</v>
      </c>
      <c r="T23">
        <f ca="1"/>
        <v>126</v>
      </c>
      <c r="U23">
        <f ca="1"/>
        <v>436</v>
      </c>
      <c r="V23">
        <f ca="1"/>
        <v>735</v>
      </c>
      <c r="W23">
        <f ca="1"/>
        <v>725</v>
      </c>
      <c r="X23">
        <f ca="1"/>
        <v>603</v>
      </c>
    </row>
    <row r="24" spans="1:89">
      <c r="A24" s="3">
        <f t="shared" ca="1" si="0"/>
        <v>45373</v>
      </c>
      <c r="B24" cm="1">
        <f t="array" aca="1" ref="B24:AB24" ca="1">IF(A24&lt;&gt;"",TRANSPOSE(_xlfn._xlws.FILTER(Table2[ID],Table2[att_date]=Fridays!A24,"no_att")),"")</f>
        <v>740</v>
      </c>
      <c r="C24">
        <f ca="1"/>
        <v>534</v>
      </c>
      <c r="D24">
        <f ca="1"/>
        <v>613</v>
      </c>
      <c r="E24">
        <f ca="1"/>
        <v>802</v>
      </c>
      <c r="F24">
        <f ca="1"/>
        <v>873</v>
      </c>
      <c r="G24">
        <f ca="1"/>
        <v>734</v>
      </c>
      <c r="H24">
        <f ca="1"/>
        <v>417</v>
      </c>
      <c r="I24">
        <f ca="1"/>
        <v>11</v>
      </c>
      <c r="J24">
        <f ca="1"/>
        <v>122</v>
      </c>
      <c r="K24">
        <f ca="1"/>
        <v>103</v>
      </c>
      <c r="L24">
        <f ca="1"/>
        <v>203</v>
      </c>
      <c r="M24">
        <f ca="1"/>
        <v>435</v>
      </c>
      <c r="N24">
        <f ca="1"/>
        <v>503</v>
      </c>
      <c r="O24">
        <f ca="1"/>
        <v>721</v>
      </c>
      <c r="P24">
        <f ca="1"/>
        <v>247</v>
      </c>
      <c r="Q24">
        <f ca="1"/>
        <v>450</v>
      </c>
      <c r="R24">
        <f ca="1"/>
        <v>722</v>
      </c>
      <c r="S24">
        <f ca="1"/>
        <v>719</v>
      </c>
      <c r="T24">
        <f ca="1"/>
        <v>731</v>
      </c>
      <c r="U24">
        <f ca="1"/>
        <v>304</v>
      </c>
      <c r="V24">
        <f ca="1"/>
        <v>812</v>
      </c>
      <c r="W24">
        <f ca="1"/>
        <v>735</v>
      </c>
      <c r="X24">
        <f ca="1"/>
        <v>330</v>
      </c>
      <c r="Y24">
        <f ca="1"/>
        <v>445</v>
      </c>
      <c r="Z24">
        <f ca="1"/>
        <v>441</v>
      </c>
      <c r="AA24">
        <f ca="1"/>
        <v>876</v>
      </c>
      <c r="AB24">
        <f ca="1"/>
        <v>232</v>
      </c>
    </row>
    <row r="25" spans="1:89">
      <c r="A25" s="3">
        <f t="shared" ca="1" si="0"/>
        <v>45366</v>
      </c>
      <c r="B25" cm="1">
        <f t="array" aca="1" ref="B25:AW25" ca="1">IF(A25&lt;&gt;"",TRANSPOSE(_xlfn._xlws.FILTER(Table2[ID],Table2[att_date]=Fridays!A25,"no_att")),"")</f>
        <v>3</v>
      </c>
      <c r="C25">
        <f ca="1"/>
        <v>740</v>
      </c>
      <c r="D25">
        <f ca="1"/>
        <v>873</v>
      </c>
      <c r="E25">
        <f ca="1"/>
        <v>11</v>
      </c>
      <c r="F25">
        <f ca="1"/>
        <v>802</v>
      </c>
      <c r="G25">
        <f ca="1"/>
        <v>202</v>
      </c>
      <c r="H25">
        <f ca="1"/>
        <v>870</v>
      </c>
      <c r="I25">
        <f ca="1"/>
        <v>847</v>
      </c>
      <c r="J25">
        <f ca="1"/>
        <v>824</v>
      </c>
      <c r="K25">
        <f ca="1"/>
        <v>745</v>
      </c>
      <c r="L25">
        <f ca="1"/>
        <v>304</v>
      </c>
      <c r="M25">
        <f ca="1"/>
        <v>722</v>
      </c>
      <c r="N25">
        <f ca="1"/>
        <v>450</v>
      </c>
      <c r="O25">
        <f ca="1"/>
        <v>247</v>
      </c>
      <c r="P25">
        <f ca="1"/>
        <v>503</v>
      </c>
      <c r="Q25">
        <f ca="1"/>
        <v>612</v>
      </c>
      <c r="R25">
        <f ca="1"/>
        <v>616</v>
      </c>
      <c r="S25">
        <f ca="1"/>
        <v>611</v>
      </c>
      <c r="T25">
        <f ca="1"/>
        <v>319</v>
      </c>
      <c r="U25">
        <f ca="1"/>
        <v>204</v>
      </c>
      <c r="V25">
        <f ca="1"/>
        <v>436</v>
      </c>
      <c r="W25">
        <f ca="1"/>
        <v>702</v>
      </c>
      <c r="X25">
        <f ca="1"/>
        <v>1</v>
      </c>
      <c r="Y25">
        <f ca="1"/>
        <v>104</v>
      </c>
      <c r="Z25">
        <f ca="1"/>
        <v>874</v>
      </c>
      <c r="AA25">
        <f ca="1"/>
        <v>856</v>
      </c>
      <c r="AB25">
        <f ca="1"/>
        <v>865</v>
      </c>
      <c r="AC25">
        <f ca="1"/>
        <v>126</v>
      </c>
      <c r="AD25">
        <f ca="1"/>
        <v>817</v>
      </c>
      <c r="AE25">
        <f ca="1"/>
        <v>303</v>
      </c>
      <c r="AF25">
        <f ca="1"/>
        <v>715</v>
      </c>
      <c r="AG25">
        <f ca="1"/>
        <v>825</v>
      </c>
      <c r="AH25">
        <f ca="1"/>
        <v>338</v>
      </c>
      <c r="AI25">
        <f ca="1"/>
        <v>139</v>
      </c>
      <c r="AJ25">
        <f ca="1"/>
        <v>444</v>
      </c>
      <c r="AK25">
        <f ca="1"/>
        <v>613</v>
      </c>
      <c r="AL25">
        <f ca="1"/>
        <v>234</v>
      </c>
      <c r="AM25">
        <f ca="1"/>
        <v>130</v>
      </c>
      <c r="AN25">
        <f ca="1"/>
        <v>337</v>
      </c>
      <c r="AO25">
        <f ca="1"/>
        <v>325</v>
      </c>
      <c r="AP25">
        <f ca="1"/>
        <v>329</v>
      </c>
      <c r="AQ25">
        <f ca="1"/>
        <v>342</v>
      </c>
      <c r="AR25">
        <f ca="1"/>
        <v>343</v>
      </c>
      <c r="AS25">
        <f ca="1"/>
        <v>866</v>
      </c>
      <c r="AT25">
        <f ca="1"/>
        <v>248</v>
      </c>
      <c r="AU25">
        <f ca="1"/>
        <v>246</v>
      </c>
      <c r="AV25">
        <f ca="1"/>
        <v>603</v>
      </c>
      <c r="AW25">
        <f ca="1"/>
        <v>231</v>
      </c>
    </row>
    <row r="26" spans="1:89">
      <c r="A26" s="3">
        <f t="shared" ca="1" si="0"/>
        <v>45359</v>
      </c>
      <c r="B26" cm="1">
        <f t="array" aca="1" ref="B26:BV26" ca="1">IF(A26&lt;&gt;"",TRANSPOSE(_xlfn._xlws.FILTER(Table2[ID],Table2[att_date]=Fridays!A26,"no_att")),"")</f>
        <v>103</v>
      </c>
      <c r="C26">
        <f ca="1"/>
        <v>603</v>
      </c>
      <c r="D26">
        <f ca="1"/>
        <v>803</v>
      </c>
      <c r="E26">
        <f ca="1"/>
        <v>304</v>
      </c>
      <c r="F26">
        <f ca="1"/>
        <v>868</v>
      </c>
      <c r="G26">
        <f ca="1"/>
        <v>450</v>
      </c>
      <c r="H26">
        <f ca="1"/>
        <v>141</v>
      </c>
      <c r="I26">
        <f ca="1"/>
        <v>120</v>
      </c>
      <c r="J26">
        <f ca="1"/>
        <v>115</v>
      </c>
      <c r="K26">
        <f ca="1"/>
        <v>745</v>
      </c>
      <c r="L26">
        <f ca="1"/>
        <v>448</v>
      </c>
      <c r="M26">
        <f ca="1"/>
        <v>710</v>
      </c>
      <c r="N26">
        <f ca="1"/>
        <v>856</v>
      </c>
      <c r="O26">
        <f ca="1"/>
        <v>435</v>
      </c>
      <c r="P26">
        <f ca="1"/>
        <v>446</v>
      </c>
      <c r="Q26">
        <f ca="1"/>
        <v>422</v>
      </c>
      <c r="R26">
        <f ca="1"/>
        <v>210</v>
      </c>
      <c r="S26">
        <f ca="1"/>
        <v>214</v>
      </c>
      <c r="T26">
        <f ca="1"/>
        <v>126</v>
      </c>
      <c r="U26">
        <f ca="1"/>
        <v>445</v>
      </c>
      <c r="V26">
        <f ca="1"/>
        <v>236</v>
      </c>
      <c r="W26">
        <f ca="1"/>
        <v>211</v>
      </c>
      <c r="X26">
        <f ca="1"/>
        <v>303</v>
      </c>
      <c r="Y26">
        <f ca="1"/>
        <v>310</v>
      </c>
      <c r="Z26">
        <f ca="1"/>
        <v>440</v>
      </c>
      <c r="AA26">
        <f ca="1"/>
        <v>869</v>
      </c>
      <c r="AB26">
        <f ca="1"/>
        <v>122</v>
      </c>
      <c r="AC26">
        <f ca="1"/>
        <v>879</v>
      </c>
      <c r="AD26">
        <f ca="1"/>
        <v>312</v>
      </c>
      <c r="AE26">
        <f ca="1"/>
        <v>525</v>
      </c>
      <c r="AF26">
        <f ca="1"/>
        <v>402</v>
      </c>
      <c r="AG26">
        <f ca="1"/>
        <v>1</v>
      </c>
      <c r="AH26">
        <f ca="1"/>
        <v>338</v>
      </c>
      <c r="AI26">
        <f ca="1"/>
        <v>438</v>
      </c>
      <c r="AJ26">
        <f ca="1"/>
        <v>243</v>
      </c>
      <c r="AK26">
        <f ca="1"/>
        <v>133</v>
      </c>
      <c r="AL26">
        <f ca="1"/>
        <v>245</v>
      </c>
      <c r="AM26">
        <f ca="1"/>
        <v>127</v>
      </c>
      <c r="AN26">
        <f ca="1"/>
        <v>336</v>
      </c>
      <c r="AO26">
        <f ca="1"/>
        <v>528</v>
      </c>
      <c r="AP26">
        <f ca="1"/>
        <v>124</v>
      </c>
      <c r="AQ26">
        <f ca="1"/>
        <v>138</v>
      </c>
      <c r="AR26">
        <f ca="1"/>
        <v>140</v>
      </c>
      <c r="AS26">
        <f ca="1"/>
        <v>876</v>
      </c>
      <c r="AT26">
        <f ca="1"/>
        <v>113</v>
      </c>
      <c r="AU26">
        <f ca="1"/>
        <v>866</v>
      </c>
      <c r="AV26">
        <f ca="1"/>
        <v>817</v>
      </c>
      <c r="AW26">
        <f ca="1"/>
        <v>717</v>
      </c>
      <c r="AX26">
        <f ca="1"/>
        <v>738</v>
      </c>
      <c r="AY26">
        <f ca="1"/>
        <v>204</v>
      </c>
      <c r="AZ26">
        <f ca="1"/>
        <v>229</v>
      </c>
      <c r="BA26">
        <f ca="1"/>
        <v>867</v>
      </c>
      <c r="BB26">
        <f ca="1"/>
        <v>818</v>
      </c>
      <c r="BC26">
        <f ca="1"/>
        <v>346</v>
      </c>
      <c r="BD26">
        <f ca="1"/>
        <v>234</v>
      </c>
      <c r="BE26">
        <f ca="1"/>
        <v>352</v>
      </c>
      <c r="BF26">
        <f ca="1"/>
        <v>731</v>
      </c>
      <c r="BG26">
        <f ca="1"/>
        <v>433</v>
      </c>
      <c r="BH26">
        <f ca="1"/>
        <v>246</v>
      </c>
      <c r="BI26">
        <f ca="1"/>
        <v>248</v>
      </c>
      <c r="BJ26">
        <f ca="1"/>
        <v>865</v>
      </c>
      <c r="BK26">
        <f ca="1"/>
        <v>218</v>
      </c>
      <c r="BL26">
        <f ca="1"/>
        <v>734</v>
      </c>
      <c r="BM26">
        <f ca="1"/>
        <v>330</v>
      </c>
      <c r="BN26">
        <f ca="1"/>
        <v>737</v>
      </c>
      <c r="BO26">
        <f ca="1"/>
        <v>247</v>
      </c>
      <c r="BP26">
        <f ca="1"/>
        <v>719</v>
      </c>
      <c r="BQ26">
        <f ca="1"/>
        <v>613</v>
      </c>
      <c r="BR26">
        <f ca="1"/>
        <v>833</v>
      </c>
      <c r="BS26">
        <f ca="1"/>
        <v>732</v>
      </c>
      <c r="BT26">
        <f ca="1"/>
        <v>256</v>
      </c>
      <c r="BU26">
        <f ca="1"/>
        <v>351</v>
      </c>
      <c r="BV26">
        <f ca="1"/>
        <v>6</v>
      </c>
    </row>
    <row r="27" spans="1:89">
      <c r="A27" s="3">
        <f t="shared" ca="1" si="0"/>
        <v>45352</v>
      </c>
      <c r="B27" cm="1">
        <f t="array" aca="1" ref="B27:BH27" ca="1">IF(A27&lt;&gt;"",TRANSPOSE(_xlfn._xlws.FILTER(Table2[ID],Table2[att_date]=Fridays!A27,"no_att")),"")</f>
        <v>3</v>
      </c>
      <c r="C27">
        <f ca="1"/>
        <v>103</v>
      </c>
      <c r="D27">
        <f ca="1"/>
        <v>247</v>
      </c>
      <c r="E27">
        <f ca="1"/>
        <v>502</v>
      </c>
      <c r="F27">
        <f ca="1"/>
        <v>703</v>
      </c>
      <c r="G27">
        <f ca="1"/>
        <v>721</v>
      </c>
      <c r="H27">
        <f ca="1"/>
        <v>745</v>
      </c>
      <c r="I27">
        <f ca="1"/>
        <v>715</v>
      </c>
      <c r="J27">
        <f ca="1"/>
        <v>451</v>
      </c>
      <c r="K27">
        <f ca="1"/>
        <v>731</v>
      </c>
      <c r="L27">
        <f ca="1"/>
        <v>740</v>
      </c>
      <c r="M27">
        <f ca="1"/>
        <v>878</v>
      </c>
      <c r="N27">
        <f ca="1"/>
        <v>873</v>
      </c>
      <c r="O27">
        <f ca="1"/>
        <v>246</v>
      </c>
      <c r="P27">
        <f ca="1"/>
        <v>866</v>
      </c>
      <c r="Q27">
        <f ca="1"/>
        <v>248</v>
      </c>
      <c r="R27">
        <f ca="1"/>
        <v>719</v>
      </c>
      <c r="S27">
        <f ca="1"/>
        <v>304</v>
      </c>
      <c r="T27">
        <f ca="1"/>
        <v>417</v>
      </c>
      <c r="U27">
        <f ca="1"/>
        <v>737</v>
      </c>
      <c r="V27">
        <f ca="1"/>
        <v>620</v>
      </c>
      <c r="W27">
        <f ca="1"/>
        <v>617</v>
      </c>
      <c r="X27">
        <f ca="1"/>
        <v>616</v>
      </c>
      <c r="Y27">
        <f ca="1"/>
        <v>612</v>
      </c>
      <c r="Z27">
        <f ca="1"/>
        <v>242</v>
      </c>
      <c r="AA27">
        <f ca="1"/>
        <v>303</v>
      </c>
      <c r="AB27">
        <f ca="1"/>
        <v>856</v>
      </c>
      <c r="AC27">
        <f ca="1"/>
        <v>214</v>
      </c>
      <c r="AD27">
        <f ca="1"/>
        <v>533</v>
      </c>
      <c r="AE27">
        <f ca="1"/>
        <v>817</v>
      </c>
      <c r="AF27">
        <f ca="1"/>
        <v>139</v>
      </c>
      <c r="AG27">
        <f ca="1"/>
        <v>120</v>
      </c>
      <c r="AH27">
        <f ca="1"/>
        <v>338</v>
      </c>
      <c r="AI27">
        <f ca="1"/>
        <v>236</v>
      </c>
      <c r="AJ27">
        <f ca="1"/>
        <v>444</v>
      </c>
      <c r="AK27">
        <f ca="1"/>
        <v>530</v>
      </c>
      <c r="AL27">
        <f ca="1"/>
        <v>891</v>
      </c>
      <c r="AM27">
        <f ca="1"/>
        <v>211</v>
      </c>
      <c r="AN27">
        <f ca="1"/>
        <v>742</v>
      </c>
      <c r="AO27">
        <f ca="1"/>
        <v>231</v>
      </c>
      <c r="AP27">
        <f ca="1"/>
        <v>102</v>
      </c>
      <c r="AQ27">
        <f ca="1"/>
        <v>443</v>
      </c>
      <c r="AR27">
        <f ca="1"/>
        <v>402</v>
      </c>
      <c r="AS27">
        <f ca="1"/>
        <v>234</v>
      </c>
      <c r="AT27">
        <f ca="1"/>
        <v>310</v>
      </c>
      <c r="AU27">
        <f ca="1"/>
        <v>352</v>
      </c>
      <c r="AV27">
        <f ca="1"/>
        <v>337</v>
      </c>
      <c r="AW27">
        <f ca="1"/>
        <v>325</v>
      </c>
      <c r="AX27">
        <f ca="1"/>
        <v>802</v>
      </c>
      <c r="AY27">
        <f ca="1"/>
        <v>404</v>
      </c>
      <c r="AZ27">
        <f ca="1"/>
        <v>418</v>
      </c>
      <c r="BA27">
        <f ca="1"/>
        <v>329</v>
      </c>
      <c r="BB27">
        <f ca="1"/>
        <v>342</v>
      </c>
      <c r="BC27">
        <f ca="1"/>
        <v>732</v>
      </c>
      <c r="BD27">
        <f ca="1"/>
        <v>218</v>
      </c>
      <c r="BE27">
        <f ca="1"/>
        <v>350</v>
      </c>
      <c r="BF27">
        <f ca="1"/>
        <v>203</v>
      </c>
      <c r="BG27">
        <f ca="1"/>
        <v>804</v>
      </c>
      <c r="BH27">
        <f ca="1"/>
        <v>603</v>
      </c>
    </row>
    <row r="28" spans="1:89">
      <c r="A28" s="3">
        <f t="shared" ca="1" si="0"/>
        <v>45345</v>
      </c>
      <c r="B28" cm="1">
        <f t="array" aca="1" ref="B28:BX28" ca="1">IF(A28&lt;&gt;"",TRANSPOSE(_xlfn._xlws.FILTER(Table2[ID],Table2[att_date]=Fridays!A28,"no_att")),"")</f>
        <v>1</v>
      </c>
      <c r="C28">
        <f ca="1"/>
        <v>129</v>
      </c>
      <c r="D28">
        <f ca="1"/>
        <v>417</v>
      </c>
      <c r="E28">
        <f ca="1"/>
        <v>742</v>
      </c>
      <c r="F28">
        <f ca="1"/>
        <v>102</v>
      </c>
      <c r="G28">
        <f ca="1"/>
        <v>719</v>
      </c>
      <c r="H28">
        <f ca="1"/>
        <v>450</v>
      </c>
      <c r="I28">
        <f ca="1"/>
        <v>3</v>
      </c>
      <c r="J28">
        <f ca="1"/>
        <v>123</v>
      </c>
      <c r="K28">
        <f ca="1"/>
        <v>435</v>
      </c>
      <c r="L28">
        <f ca="1"/>
        <v>403</v>
      </c>
      <c r="M28">
        <f ca="1"/>
        <v>503</v>
      </c>
      <c r="N28">
        <f ca="1"/>
        <v>203</v>
      </c>
      <c r="O28">
        <f ca="1"/>
        <v>856</v>
      </c>
      <c r="P28">
        <f ca="1"/>
        <v>745</v>
      </c>
      <c r="Q28">
        <f ca="1"/>
        <v>247</v>
      </c>
      <c r="R28">
        <f ca="1"/>
        <v>444</v>
      </c>
      <c r="S28">
        <f ca="1"/>
        <v>803</v>
      </c>
      <c r="T28">
        <f ca="1"/>
        <v>141</v>
      </c>
      <c r="U28">
        <f ca="1"/>
        <v>738</v>
      </c>
      <c r="V28">
        <f ca="1"/>
        <v>717</v>
      </c>
      <c r="W28">
        <f ca="1"/>
        <v>303</v>
      </c>
      <c r="X28">
        <f ca="1"/>
        <v>202</v>
      </c>
      <c r="Y28">
        <f ca="1"/>
        <v>613</v>
      </c>
      <c r="Z28">
        <f ca="1"/>
        <v>612</v>
      </c>
      <c r="AA28">
        <f ca="1"/>
        <v>445</v>
      </c>
      <c r="AB28">
        <f ca="1"/>
        <v>611</v>
      </c>
      <c r="AC28">
        <f ca="1"/>
        <v>616</v>
      </c>
      <c r="AD28">
        <f ca="1"/>
        <v>218</v>
      </c>
      <c r="AE28">
        <f ca="1"/>
        <v>737</v>
      </c>
      <c r="AF28">
        <f ca="1"/>
        <v>519</v>
      </c>
      <c r="AG28">
        <f ca="1"/>
        <v>621</v>
      </c>
      <c r="AH28">
        <f ca="1"/>
        <v>219</v>
      </c>
      <c r="AI28">
        <f ca="1"/>
        <v>740</v>
      </c>
      <c r="AJ28">
        <f ca="1"/>
        <v>330</v>
      </c>
      <c r="AK28">
        <f ca="1"/>
        <v>710</v>
      </c>
      <c r="AL28">
        <f ca="1"/>
        <v>204</v>
      </c>
      <c r="AM28">
        <f ca="1"/>
        <v>137</v>
      </c>
      <c r="AN28">
        <f ca="1"/>
        <v>325</v>
      </c>
      <c r="AO28">
        <f ca="1"/>
        <v>891</v>
      </c>
      <c r="AP28">
        <f ca="1"/>
        <v>880</v>
      </c>
      <c r="AQ28">
        <f ca="1"/>
        <v>251</v>
      </c>
      <c r="AR28">
        <f ca="1"/>
        <v>346</v>
      </c>
      <c r="AS28">
        <f ca="1"/>
        <v>337</v>
      </c>
      <c r="AT28">
        <f ca="1"/>
        <v>140</v>
      </c>
      <c r="AU28">
        <f ca="1"/>
        <v>425</v>
      </c>
      <c r="AV28">
        <f ca="1"/>
        <v>870</v>
      </c>
      <c r="AW28">
        <f ca="1"/>
        <v>224</v>
      </c>
      <c r="AX28">
        <f ca="1"/>
        <v>214</v>
      </c>
      <c r="AY28">
        <f ca="1"/>
        <v>310</v>
      </c>
      <c r="AZ28">
        <f ca="1"/>
        <v>120</v>
      </c>
      <c r="BA28">
        <f ca="1"/>
        <v>440</v>
      </c>
      <c r="BB28">
        <f ca="1"/>
        <v>225</v>
      </c>
      <c r="BC28">
        <f ca="1"/>
        <v>746</v>
      </c>
      <c r="BD28">
        <f ca="1"/>
        <v>610</v>
      </c>
      <c r="BE28">
        <f ca="1"/>
        <v>336</v>
      </c>
      <c r="BF28">
        <f ca="1"/>
        <v>876</v>
      </c>
      <c r="BG28">
        <f ca="1"/>
        <v>227</v>
      </c>
      <c r="BH28">
        <f ca="1"/>
        <v>873</v>
      </c>
      <c r="BI28">
        <f ca="1"/>
        <v>418</v>
      </c>
      <c r="BJ28">
        <f ca="1"/>
        <v>312</v>
      </c>
      <c r="BK28">
        <f ca="1"/>
        <v>525</v>
      </c>
      <c r="BL28">
        <f ca="1"/>
        <v>879</v>
      </c>
      <c r="BM28">
        <f ca="1"/>
        <v>702</v>
      </c>
      <c r="BN28">
        <f ca="1"/>
        <v>802</v>
      </c>
      <c r="BO28">
        <f ca="1"/>
        <v>234</v>
      </c>
      <c r="BP28">
        <f ca="1"/>
        <v>348</v>
      </c>
      <c r="BQ28">
        <f ca="1"/>
        <v>304</v>
      </c>
      <c r="BR28">
        <f ca="1"/>
        <v>836</v>
      </c>
      <c r="BS28">
        <f ca="1"/>
        <v>139</v>
      </c>
      <c r="BT28">
        <f ca="1"/>
        <v>427</v>
      </c>
      <c r="BU28">
        <f ca="1"/>
        <v>620</v>
      </c>
      <c r="BV28">
        <f ca="1"/>
        <v>817</v>
      </c>
      <c r="BW28">
        <f ca="1"/>
        <v>842</v>
      </c>
      <c r="BX28">
        <f ca="1"/>
        <v>352</v>
      </c>
    </row>
    <row r="29" spans="1:89">
      <c r="A29" s="3">
        <f t="shared" ca="1" si="0"/>
        <v>45338</v>
      </c>
      <c r="B29" cm="1">
        <f t="array" aca="1" ref="B29:BF29" ca="1">IF(A29&lt;&gt;"",TRANSPOSE(_xlfn._xlws.FILTER(Table2[ID],Table2[att_date]=Fridays!A29,"no_att")),"")</f>
        <v>3</v>
      </c>
      <c r="C29">
        <f ca="1"/>
        <v>120</v>
      </c>
      <c r="D29">
        <f ca="1"/>
        <v>203</v>
      </c>
      <c r="E29">
        <f ca="1"/>
        <v>612</v>
      </c>
      <c r="F29">
        <f ca="1"/>
        <v>617</v>
      </c>
      <c r="G29">
        <f ca="1"/>
        <v>417</v>
      </c>
      <c r="H29">
        <f ca="1"/>
        <v>246</v>
      </c>
      <c r="I29">
        <f ca="1"/>
        <v>248</v>
      </c>
      <c r="J29">
        <f ca="1"/>
        <v>866</v>
      </c>
      <c r="K29">
        <f ca="1"/>
        <v>702</v>
      </c>
      <c r="L29">
        <f ca="1"/>
        <v>610</v>
      </c>
      <c r="M29">
        <f ca="1"/>
        <v>616</v>
      </c>
      <c r="N29">
        <f ca="1"/>
        <v>611</v>
      </c>
      <c r="O29">
        <f ca="1"/>
        <v>856</v>
      </c>
      <c r="P29">
        <f ca="1"/>
        <v>613</v>
      </c>
      <c r="Q29">
        <f ca="1"/>
        <v>4</v>
      </c>
      <c r="R29">
        <f ca="1"/>
        <v>859</v>
      </c>
      <c r="S29">
        <f ca="1"/>
        <v>323</v>
      </c>
      <c r="T29">
        <f ca="1"/>
        <v>444</v>
      </c>
      <c r="U29">
        <f ca="1"/>
        <v>418</v>
      </c>
      <c r="V29">
        <f ca="1"/>
        <v>329</v>
      </c>
      <c r="W29">
        <f ca="1"/>
        <v>338</v>
      </c>
      <c r="X29">
        <f ca="1"/>
        <v>868</v>
      </c>
      <c r="Y29">
        <f ca="1"/>
        <v>342</v>
      </c>
      <c r="Z29">
        <f ca="1"/>
        <v>870</v>
      </c>
      <c r="AA29">
        <f ca="1"/>
        <v>732</v>
      </c>
      <c r="AB29">
        <f ca="1"/>
        <v>440</v>
      </c>
      <c r="AC29">
        <f ca="1"/>
        <v>218</v>
      </c>
      <c r="AD29">
        <f ca="1"/>
        <v>737</v>
      </c>
      <c r="AE29">
        <f ca="1"/>
        <v>231</v>
      </c>
      <c r="AF29">
        <f ca="1"/>
        <v>310</v>
      </c>
      <c r="AG29">
        <f ca="1"/>
        <v>225</v>
      </c>
      <c r="AH29">
        <f ca="1"/>
        <v>445</v>
      </c>
      <c r="AI29">
        <f ca="1"/>
        <v>739</v>
      </c>
      <c r="AJ29">
        <f ca="1"/>
        <v>740</v>
      </c>
      <c r="AK29">
        <f ca="1"/>
        <v>873</v>
      </c>
      <c r="AL29">
        <f ca="1"/>
        <v>219</v>
      </c>
      <c r="AM29">
        <f ca="1"/>
        <v>450</v>
      </c>
      <c r="AN29">
        <f ca="1"/>
        <v>853</v>
      </c>
      <c r="AO29">
        <f ca="1"/>
        <v>735</v>
      </c>
      <c r="AP29">
        <f ca="1"/>
        <v>721</v>
      </c>
      <c r="AQ29">
        <f ca="1"/>
        <v>251</v>
      </c>
      <c r="AR29">
        <f ca="1"/>
        <v>318</v>
      </c>
      <c r="AS29">
        <f ca="1"/>
        <v>337</v>
      </c>
      <c r="AT29">
        <f ca="1"/>
        <v>325</v>
      </c>
      <c r="AU29">
        <f ca="1"/>
        <v>229</v>
      </c>
      <c r="AV29">
        <f ca="1"/>
        <v>139</v>
      </c>
      <c r="AW29">
        <f ca="1"/>
        <v>350</v>
      </c>
      <c r="AX29">
        <f ca="1"/>
        <v>348</v>
      </c>
      <c r="AY29">
        <f ca="1"/>
        <v>130</v>
      </c>
      <c r="AZ29">
        <f ca="1"/>
        <v>833</v>
      </c>
      <c r="BA29">
        <f ca="1"/>
        <v>334</v>
      </c>
      <c r="BB29">
        <f ca="1"/>
        <v>836</v>
      </c>
      <c r="BC29">
        <f ca="1"/>
        <v>304</v>
      </c>
      <c r="BD29">
        <f ca="1"/>
        <v>352</v>
      </c>
      <c r="BE29">
        <f ca="1"/>
        <v>803</v>
      </c>
      <c r="BF29">
        <f ca="1"/>
        <v>603</v>
      </c>
    </row>
    <row r="30" spans="1:89">
      <c r="A30" s="3">
        <f t="shared" ca="1" si="0"/>
        <v>45331</v>
      </c>
      <c r="B30" cm="1">
        <f t="array" aca="1" ref="B30:BN30" ca="1">IF(A30&lt;&gt;"",TRANSPOSE(_xlfn._xlws.FILTER(Table2[ID],Table2[att_date]=Fridays!A30,"no_att")),"")</f>
        <v>438</v>
      </c>
      <c r="C30">
        <f ca="1"/>
        <v>715</v>
      </c>
      <c r="D30">
        <f ca="1"/>
        <v>3</v>
      </c>
      <c r="E30">
        <f ca="1"/>
        <v>431</v>
      </c>
      <c r="F30">
        <f ca="1"/>
        <v>873</v>
      </c>
      <c r="G30">
        <f ca="1"/>
        <v>130</v>
      </c>
      <c r="H30">
        <f ca="1"/>
        <v>417</v>
      </c>
      <c r="I30">
        <f ca="1"/>
        <v>721</v>
      </c>
      <c r="J30">
        <f ca="1"/>
        <v>734</v>
      </c>
      <c r="K30">
        <f ca="1"/>
        <v>703</v>
      </c>
      <c r="L30">
        <f ca="1"/>
        <v>403</v>
      </c>
      <c r="M30">
        <f ca="1"/>
        <v>1</v>
      </c>
      <c r="N30">
        <f ca="1"/>
        <v>6</v>
      </c>
      <c r="O30">
        <f ca="1"/>
        <v>4</v>
      </c>
      <c r="P30">
        <f ca="1"/>
        <v>450</v>
      </c>
      <c r="Q30">
        <f ca="1"/>
        <v>120</v>
      </c>
      <c r="R30">
        <f ca="1"/>
        <v>444</v>
      </c>
      <c r="S30">
        <f ca="1"/>
        <v>246</v>
      </c>
      <c r="T30">
        <f ca="1"/>
        <v>248</v>
      </c>
      <c r="U30">
        <f ca="1"/>
        <v>866</v>
      </c>
      <c r="V30">
        <f ca="1"/>
        <v>719</v>
      </c>
      <c r="W30">
        <f ca="1"/>
        <v>251</v>
      </c>
      <c r="X30">
        <f ca="1"/>
        <v>304</v>
      </c>
      <c r="Y30">
        <f ca="1"/>
        <v>303</v>
      </c>
      <c r="Z30">
        <f ca="1"/>
        <v>214</v>
      </c>
      <c r="AA30">
        <f ca="1"/>
        <v>611</v>
      </c>
      <c r="AB30">
        <f ca="1"/>
        <v>616</v>
      </c>
      <c r="AC30">
        <f ca="1"/>
        <v>612</v>
      </c>
      <c r="AD30">
        <f ca="1"/>
        <v>610</v>
      </c>
      <c r="AE30">
        <f ca="1"/>
        <v>617</v>
      </c>
      <c r="AF30">
        <f ca="1"/>
        <v>103</v>
      </c>
      <c r="AG30">
        <f ca="1"/>
        <v>739</v>
      </c>
      <c r="AH30">
        <f ca="1"/>
        <v>445</v>
      </c>
      <c r="AI30">
        <f ca="1"/>
        <v>334</v>
      </c>
      <c r="AJ30">
        <f ca="1"/>
        <v>817</v>
      </c>
      <c r="AK30">
        <f ca="1"/>
        <v>317</v>
      </c>
      <c r="AL30">
        <f ca="1"/>
        <v>869</v>
      </c>
      <c r="AM30">
        <f ca="1"/>
        <v>865</v>
      </c>
      <c r="AN30">
        <f ca="1"/>
        <v>856</v>
      </c>
      <c r="AO30">
        <f ca="1"/>
        <v>742</v>
      </c>
      <c r="AP30">
        <f ca="1"/>
        <v>203</v>
      </c>
      <c r="AQ30">
        <f ca="1"/>
        <v>338</v>
      </c>
      <c r="AR30">
        <f ca="1"/>
        <v>614</v>
      </c>
      <c r="AS30">
        <f ca="1"/>
        <v>519</v>
      </c>
      <c r="AT30">
        <f ca="1"/>
        <v>838</v>
      </c>
      <c r="AU30">
        <f ca="1"/>
        <v>818</v>
      </c>
      <c r="AV30">
        <f ca="1"/>
        <v>874</v>
      </c>
      <c r="AW30">
        <f ca="1"/>
        <v>740</v>
      </c>
      <c r="AX30">
        <f ca="1"/>
        <v>139</v>
      </c>
      <c r="AY30">
        <f ca="1"/>
        <v>876</v>
      </c>
      <c r="AZ30">
        <f ca="1"/>
        <v>836</v>
      </c>
      <c r="BA30">
        <f ca="1"/>
        <v>218</v>
      </c>
      <c r="BB30">
        <f ca="1"/>
        <v>219</v>
      </c>
      <c r="BC30">
        <f ca="1"/>
        <v>702</v>
      </c>
      <c r="BD30">
        <f ca="1"/>
        <v>425</v>
      </c>
      <c r="BE30">
        <f ca="1"/>
        <v>204</v>
      </c>
      <c r="BF30">
        <f ca="1"/>
        <v>870</v>
      </c>
      <c r="BG30">
        <f ca="1"/>
        <v>329</v>
      </c>
      <c r="BH30">
        <f ca="1"/>
        <v>232</v>
      </c>
      <c r="BI30">
        <f ca="1"/>
        <v>337</v>
      </c>
      <c r="BJ30">
        <f ca="1"/>
        <v>325</v>
      </c>
      <c r="BK30">
        <f ca="1"/>
        <v>504</v>
      </c>
      <c r="BL30">
        <f ca="1"/>
        <v>879</v>
      </c>
      <c r="BM30">
        <f ca="1"/>
        <v>525</v>
      </c>
      <c r="BN30">
        <f ca="1"/>
        <v>129</v>
      </c>
    </row>
    <row r="31" spans="1:89">
      <c r="A31" s="3">
        <f t="shared" ca="1" si="0"/>
        <v>45324</v>
      </c>
      <c r="B31" cm="1">
        <f t="array" aca="1" ref="B31:AM31" ca="1">IF(A31&lt;&gt;"",TRANSPOSE(_xlfn._xlws.FILTER(Table2[ID],Table2[att_date]=Fridays!A31,"no_att")),"")</f>
        <v>721</v>
      </c>
      <c r="C31">
        <f ca="1"/>
        <v>351</v>
      </c>
      <c r="D31">
        <f ca="1"/>
        <v>133</v>
      </c>
      <c r="E31">
        <f ca="1"/>
        <v>503</v>
      </c>
      <c r="F31">
        <f ca="1"/>
        <v>3</v>
      </c>
      <c r="G31">
        <f ca="1"/>
        <v>443</v>
      </c>
      <c r="H31">
        <f ca="1"/>
        <v>304</v>
      </c>
      <c r="I31">
        <f ca="1"/>
        <v>719</v>
      </c>
      <c r="J31">
        <f ca="1"/>
        <v>840</v>
      </c>
      <c r="K31">
        <f ca="1"/>
        <v>120</v>
      </c>
      <c r="L31">
        <f ca="1"/>
        <v>140</v>
      </c>
      <c r="M31">
        <f ca="1"/>
        <v>103</v>
      </c>
      <c r="N31">
        <f ca="1"/>
        <v>116</v>
      </c>
      <c r="O31">
        <f ca="1"/>
        <v>617</v>
      </c>
      <c r="P31">
        <f ca="1"/>
        <v>611</v>
      </c>
      <c r="Q31">
        <f ca="1"/>
        <v>616</v>
      </c>
      <c r="R31">
        <f ca="1"/>
        <v>204</v>
      </c>
      <c r="S31">
        <f ca="1"/>
        <v>612</v>
      </c>
      <c r="T31">
        <f ca="1"/>
        <v>613</v>
      </c>
      <c r="U31">
        <f ca="1"/>
        <v>445</v>
      </c>
      <c r="V31">
        <f ca="1"/>
        <v>621</v>
      </c>
      <c r="W31">
        <f ca="1"/>
        <v>876</v>
      </c>
      <c r="X31">
        <f ca="1"/>
        <v>251</v>
      </c>
      <c r="Y31">
        <f ca="1"/>
        <v>702</v>
      </c>
      <c r="Z31">
        <f ca="1"/>
        <v>231</v>
      </c>
      <c r="AA31">
        <f ca="1"/>
        <v>856</v>
      </c>
      <c r="AB31">
        <f ca="1"/>
        <v>740</v>
      </c>
      <c r="AC31">
        <f ca="1"/>
        <v>868</v>
      </c>
      <c r="AD31">
        <f ca="1"/>
        <v>126</v>
      </c>
      <c r="AE31">
        <f ca="1"/>
        <v>330</v>
      </c>
      <c r="AF31">
        <f ca="1"/>
        <v>418</v>
      </c>
      <c r="AG31">
        <f ca="1"/>
        <v>329</v>
      </c>
      <c r="AH31">
        <f ca="1"/>
        <v>139</v>
      </c>
      <c r="AI31">
        <f ca="1"/>
        <v>318</v>
      </c>
      <c r="AJ31">
        <f ca="1"/>
        <v>130</v>
      </c>
      <c r="AK31">
        <f ca="1"/>
        <v>804</v>
      </c>
      <c r="AL31">
        <f ca="1"/>
        <v>5</v>
      </c>
      <c r="AM31">
        <f ca="1"/>
        <v>835</v>
      </c>
    </row>
    <row r="32" spans="1:89">
      <c r="A32" s="3">
        <f t="shared" ca="1" si="0"/>
        <v>45317</v>
      </c>
      <c r="B32" cm="1">
        <f t="array" aca="1" ref="B32:CK32" ca="1">IF(A32&lt;&gt;"",TRANSPOSE(_xlfn._xlws.FILTER(Table2[ID],Table2[att_date]=Fridays!A32,"no_att")),"")</f>
        <v>113</v>
      </c>
      <c r="C32">
        <f ca="1"/>
        <v>617</v>
      </c>
      <c r="D32">
        <f ca="1"/>
        <v>616</v>
      </c>
      <c r="E32">
        <f ca="1"/>
        <v>115</v>
      </c>
      <c r="F32">
        <f ca="1"/>
        <v>1</v>
      </c>
      <c r="G32">
        <f ca="1"/>
        <v>303</v>
      </c>
      <c r="H32">
        <f ca="1"/>
        <v>203</v>
      </c>
      <c r="I32">
        <f ca="1"/>
        <v>802</v>
      </c>
      <c r="J32">
        <f ca="1"/>
        <v>6</v>
      </c>
      <c r="K32">
        <f ca="1"/>
        <v>4</v>
      </c>
      <c r="L32">
        <f ca="1"/>
        <v>304</v>
      </c>
      <c r="M32">
        <f ca="1"/>
        <v>803</v>
      </c>
      <c r="N32">
        <f ca="1"/>
        <v>703</v>
      </c>
      <c r="O32">
        <f ca="1"/>
        <v>702</v>
      </c>
      <c r="P32">
        <f ca="1"/>
        <v>404</v>
      </c>
      <c r="Q32">
        <f ca="1"/>
        <v>103</v>
      </c>
      <c r="R32">
        <f ca="1"/>
        <v>403</v>
      </c>
      <c r="S32">
        <f ca="1"/>
        <v>444</v>
      </c>
      <c r="T32">
        <f ca="1"/>
        <v>348</v>
      </c>
      <c r="U32">
        <f ca="1"/>
        <v>219</v>
      </c>
      <c r="V32">
        <f ca="1"/>
        <v>317</v>
      </c>
      <c r="W32">
        <f ca="1"/>
        <v>3</v>
      </c>
      <c r="X32">
        <f ca="1"/>
        <v>120</v>
      </c>
      <c r="Y32">
        <f ca="1"/>
        <v>836</v>
      </c>
      <c r="Z32">
        <f ca="1"/>
        <v>334</v>
      </c>
      <c r="AA32">
        <f ca="1"/>
        <v>218</v>
      </c>
      <c r="AB32">
        <f ca="1"/>
        <v>214</v>
      </c>
      <c r="AC32">
        <f ca="1"/>
        <v>875</v>
      </c>
      <c r="AD32">
        <f ca="1"/>
        <v>880</v>
      </c>
      <c r="AE32">
        <f ca="1"/>
        <v>891</v>
      </c>
      <c r="AF32">
        <f ca="1"/>
        <v>349</v>
      </c>
      <c r="AG32">
        <f ca="1"/>
        <v>817</v>
      </c>
      <c r="AH32">
        <f ca="1"/>
        <v>417</v>
      </c>
      <c r="AI32">
        <f ca="1"/>
        <v>740</v>
      </c>
      <c r="AJ32">
        <f ca="1"/>
        <v>745</v>
      </c>
      <c r="AK32">
        <f ca="1"/>
        <v>323</v>
      </c>
      <c r="AL32">
        <f ca="1"/>
        <v>839</v>
      </c>
      <c r="AM32">
        <f ca="1"/>
        <v>245</v>
      </c>
      <c r="AN32">
        <f ca="1"/>
        <v>333</v>
      </c>
      <c r="AO32">
        <f ca="1"/>
        <v>127</v>
      </c>
      <c r="AP32">
        <f ca="1"/>
        <v>231</v>
      </c>
      <c r="AQ32">
        <f ca="1"/>
        <v>710</v>
      </c>
      <c r="AR32">
        <f ca="1"/>
        <v>854</v>
      </c>
      <c r="AS32">
        <f ca="1"/>
        <v>819</v>
      </c>
      <c r="AT32">
        <f ca="1"/>
        <v>523</v>
      </c>
      <c r="AU32">
        <f ca="1"/>
        <v>437</v>
      </c>
      <c r="AV32">
        <f ca="1"/>
        <v>325</v>
      </c>
      <c r="AW32">
        <f ca="1"/>
        <v>337</v>
      </c>
      <c r="AX32">
        <f ca="1"/>
        <v>342</v>
      </c>
      <c r="AY32">
        <f ca="1"/>
        <v>338</v>
      </c>
      <c r="AZ32">
        <f ca="1"/>
        <v>842</v>
      </c>
      <c r="BA32">
        <f ca="1"/>
        <v>329</v>
      </c>
      <c r="BB32">
        <f ca="1"/>
        <v>879</v>
      </c>
      <c r="BC32">
        <f ca="1"/>
        <v>873</v>
      </c>
      <c r="BD32">
        <f ca="1"/>
        <v>211</v>
      </c>
      <c r="BE32">
        <f ca="1"/>
        <v>450</v>
      </c>
      <c r="BF32">
        <f ca="1"/>
        <v>846</v>
      </c>
      <c r="BG32">
        <f ca="1"/>
        <v>448</v>
      </c>
      <c r="BH32">
        <f ca="1"/>
        <v>720</v>
      </c>
      <c r="BI32">
        <f ca="1"/>
        <v>848</v>
      </c>
      <c r="BJ32">
        <f ca="1"/>
        <v>869</v>
      </c>
      <c r="BK32">
        <f ca="1"/>
        <v>715</v>
      </c>
      <c r="BL32">
        <f ca="1"/>
        <v>312</v>
      </c>
      <c r="BM32">
        <f ca="1"/>
        <v>243</v>
      </c>
      <c r="BN32">
        <f ca="1"/>
        <v>883</v>
      </c>
      <c r="BO32">
        <f ca="1"/>
        <v>445</v>
      </c>
      <c r="BP32">
        <f ca="1"/>
        <v>525</v>
      </c>
      <c r="BQ32">
        <f ca="1"/>
        <v>441</v>
      </c>
      <c r="BR32">
        <f ca="1"/>
        <v>739</v>
      </c>
      <c r="BS32">
        <f ca="1"/>
        <v>878</v>
      </c>
      <c r="BT32">
        <f ca="1"/>
        <v>721</v>
      </c>
      <c r="BU32">
        <f ca="1"/>
        <v>502</v>
      </c>
      <c r="BV32">
        <f ca="1"/>
        <v>532</v>
      </c>
      <c r="BW32">
        <f ca="1"/>
        <v>402</v>
      </c>
      <c r="BX32">
        <f ca="1"/>
        <v>227</v>
      </c>
      <c r="BY32">
        <f ca="1"/>
        <v>122</v>
      </c>
      <c r="BZ32">
        <f ca="1"/>
        <v>210</v>
      </c>
      <c r="CA32">
        <f ca="1"/>
        <v>742</v>
      </c>
      <c r="CB32">
        <f ca="1"/>
        <v>225</v>
      </c>
      <c r="CC32">
        <f ca="1"/>
        <v>810</v>
      </c>
      <c r="CD32">
        <f ca="1"/>
        <v>116</v>
      </c>
      <c r="CE32">
        <f ca="1"/>
        <v>346</v>
      </c>
      <c r="CF32">
        <f ca="1"/>
        <v>126</v>
      </c>
      <c r="CG32">
        <f ca="1"/>
        <v>438</v>
      </c>
      <c r="CH32">
        <f ca="1"/>
        <v>431</v>
      </c>
      <c r="CI32">
        <f ca="1"/>
        <v>515</v>
      </c>
      <c r="CJ32">
        <f ca="1"/>
        <v>881</v>
      </c>
      <c r="CK32">
        <f ca="1"/>
        <v>330</v>
      </c>
    </row>
    <row r="33" spans="1:95">
      <c r="A33" s="3">
        <f t="shared" ca="1" si="0"/>
        <v>45310</v>
      </c>
      <c r="B33" t="str" cm="1">
        <f t="array" aca="1" ref="B33" ca="1">IF(A33&lt;&gt;"",TRANSPOSE(_xlfn._xlws.FILTER(Table2[ID],Table2[att_date]=Fridays!A33,"no_att")),"")</f>
        <v>no_att</v>
      </c>
    </row>
    <row r="34" spans="1:95">
      <c r="A34" s="3">
        <f t="shared" ca="1" si="0"/>
        <v>45303</v>
      </c>
      <c r="B34" cm="1">
        <f t="array" aca="1" ref="B34:AO34" ca="1">IF(A34&lt;&gt;"",TRANSPOSE(_xlfn._xlws.FILTER(Table2[ID],Table2[att_date]=Fridays!A34,"no_att")),"")</f>
        <v>3</v>
      </c>
      <c r="C34">
        <f ca="1"/>
        <v>611</v>
      </c>
      <c r="D34">
        <f ca="1"/>
        <v>204</v>
      </c>
      <c r="E34">
        <f ca="1"/>
        <v>450</v>
      </c>
      <c r="F34">
        <f ca="1"/>
        <v>612</v>
      </c>
      <c r="G34">
        <f ca="1"/>
        <v>103</v>
      </c>
      <c r="H34">
        <f ca="1"/>
        <v>617</v>
      </c>
      <c r="I34">
        <f ca="1"/>
        <v>703</v>
      </c>
      <c r="J34">
        <f ca="1"/>
        <v>740</v>
      </c>
      <c r="K34">
        <f ca="1"/>
        <v>203</v>
      </c>
      <c r="L34">
        <f ca="1"/>
        <v>403</v>
      </c>
      <c r="M34">
        <f ca="1"/>
        <v>825</v>
      </c>
      <c r="N34">
        <f ca="1"/>
        <v>443</v>
      </c>
      <c r="O34">
        <f ca="1"/>
        <v>234</v>
      </c>
      <c r="P34">
        <f ca="1"/>
        <v>866</v>
      </c>
      <c r="Q34">
        <f ca="1"/>
        <v>248</v>
      </c>
      <c r="R34">
        <f ca="1"/>
        <v>246</v>
      </c>
      <c r="S34">
        <f ca="1"/>
        <v>614</v>
      </c>
      <c r="T34">
        <f ca="1"/>
        <v>502</v>
      </c>
      <c r="U34">
        <f ca="1"/>
        <v>342</v>
      </c>
      <c r="V34">
        <f ca="1"/>
        <v>329</v>
      </c>
      <c r="W34">
        <f ca="1"/>
        <v>742</v>
      </c>
      <c r="X34">
        <f ca="1"/>
        <v>519</v>
      </c>
      <c r="Y34">
        <f ca="1"/>
        <v>433</v>
      </c>
      <c r="Z34">
        <f ca="1"/>
        <v>726</v>
      </c>
      <c r="AA34">
        <f ca="1"/>
        <v>303</v>
      </c>
      <c r="AB34">
        <f ca="1"/>
        <v>310</v>
      </c>
      <c r="AC34">
        <f ca="1"/>
        <v>141</v>
      </c>
      <c r="AD34">
        <f ca="1"/>
        <v>139</v>
      </c>
      <c r="AE34">
        <f ca="1"/>
        <v>613</v>
      </c>
      <c r="AF34">
        <f ca="1"/>
        <v>738</v>
      </c>
      <c r="AG34">
        <f ca="1"/>
        <v>717</v>
      </c>
      <c r="AH34">
        <f ca="1"/>
        <v>716</v>
      </c>
      <c r="AI34">
        <f ca="1"/>
        <v>336</v>
      </c>
      <c r="AJ34">
        <f ca="1"/>
        <v>865</v>
      </c>
      <c r="AK34">
        <f ca="1"/>
        <v>874</v>
      </c>
      <c r="AL34">
        <f ca="1"/>
        <v>838</v>
      </c>
      <c r="AM34">
        <f ca="1"/>
        <v>337</v>
      </c>
      <c r="AN34">
        <f ca="1"/>
        <v>325</v>
      </c>
      <c r="AO34">
        <f ca="1"/>
        <v>138</v>
      </c>
    </row>
    <row r="35" spans="1:95">
      <c r="A35" s="3">
        <f t="shared" ca="1" si="0"/>
        <v>45296</v>
      </c>
      <c r="B35" cm="1">
        <f t="array" aca="1" ref="B35:AT35" ca="1">IF(A35&lt;&gt;"",TRANSPOSE(_xlfn._xlws.FILTER(Table2[ID],Table2[att_date]=Fridays!A35,"no_att")),"")</f>
        <v>3</v>
      </c>
      <c r="C35">
        <f ca="1"/>
        <v>140</v>
      </c>
      <c r="D35">
        <f ca="1"/>
        <v>873</v>
      </c>
      <c r="E35">
        <f ca="1"/>
        <v>203</v>
      </c>
      <c r="F35">
        <f ca="1"/>
        <v>304</v>
      </c>
      <c r="G35">
        <f ca="1"/>
        <v>702</v>
      </c>
      <c r="H35">
        <f ca="1"/>
        <v>721</v>
      </c>
      <c r="I35">
        <f ca="1"/>
        <v>435</v>
      </c>
      <c r="J35">
        <f ca="1"/>
        <v>503</v>
      </c>
      <c r="K35">
        <f ca="1"/>
        <v>450</v>
      </c>
      <c r="L35">
        <f ca="1"/>
        <v>103</v>
      </c>
      <c r="M35">
        <f ca="1"/>
        <v>4</v>
      </c>
      <c r="N35">
        <f ca="1"/>
        <v>6</v>
      </c>
      <c r="O35">
        <f ca="1"/>
        <v>739</v>
      </c>
      <c r="P35">
        <f ca="1"/>
        <v>116</v>
      </c>
      <c r="Q35">
        <f ca="1"/>
        <v>441</v>
      </c>
      <c r="R35">
        <f ca="1"/>
        <v>445</v>
      </c>
      <c r="S35">
        <f ca="1"/>
        <v>404</v>
      </c>
      <c r="T35">
        <f ca="1"/>
        <v>338</v>
      </c>
      <c r="U35">
        <f ca="1"/>
        <v>856</v>
      </c>
      <c r="V35">
        <f ca="1"/>
        <v>745</v>
      </c>
      <c r="W35">
        <f ca="1"/>
        <v>876</v>
      </c>
      <c r="X35">
        <f ca="1"/>
        <v>523</v>
      </c>
      <c r="Y35">
        <f ca="1"/>
        <v>874</v>
      </c>
      <c r="Z35">
        <f ca="1"/>
        <v>848</v>
      </c>
      <c r="AA35">
        <f ca="1"/>
        <v>621</v>
      </c>
      <c r="AB35">
        <f ca="1"/>
        <v>802</v>
      </c>
      <c r="AC35">
        <f ca="1"/>
        <v>613</v>
      </c>
      <c r="AD35">
        <f ca="1"/>
        <v>342</v>
      </c>
      <c r="AE35">
        <f ca="1"/>
        <v>329</v>
      </c>
      <c r="AF35">
        <f ca="1"/>
        <v>418</v>
      </c>
      <c r="AG35">
        <f ca="1"/>
        <v>703</v>
      </c>
      <c r="AH35">
        <f ca="1"/>
        <v>866</v>
      </c>
      <c r="AI35">
        <f ca="1"/>
        <v>246</v>
      </c>
      <c r="AJ35">
        <f ca="1"/>
        <v>248</v>
      </c>
      <c r="AK35">
        <f ca="1"/>
        <v>139</v>
      </c>
      <c r="AL35">
        <f ca="1"/>
        <v>838</v>
      </c>
      <c r="AM35">
        <f ca="1"/>
        <v>818</v>
      </c>
      <c r="AN35">
        <f ca="1"/>
        <v>867</v>
      </c>
      <c r="AO35">
        <f ca="1"/>
        <v>232</v>
      </c>
      <c r="AP35">
        <f ca="1"/>
        <v>218</v>
      </c>
      <c r="AQ35">
        <f ca="1"/>
        <v>742</v>
      </c>
      <c r="AR35">
        <f ca="1"/>
        <v>865</v>
      </c>
      <c r="AS35">
        <f ca="1"/>
        <v>738</v>
      </c>
      <c r="AT35">
        <f ca="1"/>
        <v>717</v>
      </c>
    </row>
    <row r="36" spans="1:95">
      <c r="A36" s="3">
        <f t="shared" ca="1" si="0"/>
        <v>45289</v>
      </c>
      <c r="B36" cm="1">
        <f t="array" aca="1" ref="B36:CQ36" ca="1">IF(A36&lt;&gt;"",TRANSPOSE(_xlfn._xlws.FILTER(Table2[ID],Table2[att_date]=Fridays!A36,"no_att")),"")</f>
        <v>3</v>
      </c>
      <c r="C36">
        <f ca="1"/>
        <v>303</v>
      </c>
      <c r="D36">
        <f ca="1"/>
        <v>203</v>
      </c>
      <c r="E36">
        <f ca="1"/>
        <v>6</v>
      </c>
      <c r="F36">
        <f ca="1"/>
        <v>342</v>
      </c>
      <c r="G36">
        <f ca="1"/>
        <v>4</v>
      </c>
      <c r="H36">
        <f ca="1"/>
        <v>325</v>
      </c>
      <c r="I36">
        <f ca="1"/>
        <v>337</v>
      </c>
      <c r="J36">
        <f ca="1"/>
        <v>603</v>
      </c>
      <c r="K36">
        <f ca="1"/>
        <v>304</v>
      </c>
      <c r="L36">
        <f ca="1"/>
        <v>338</v>
      </c>
      <c r="M36">
        <f ca="1"/>
        <v>242</v>
      </c>
      <c r="N36">
        <f ca="1"/>
        <v>103</v>
      </c>
      <c r="O36">
        <f ca="1"/>
        <v>245</v>
      </c>
      <c r="P36">
        <f ca="1"/>
        <v>1</v>
      </c>
      <c r="Q36">
        <f ca="1"/>
        <v>802</v>
      </c>
      <c r="R36">
        <f ca="1"/>
        <v>702</v>
      </c>
      <c r="S36">
        <f ca="1"/>
        <v>438</v>
      </c>
      <c r="T36">
        <f ca="1"/>
        <v>869</v>
      </c>
      <c r="U36">
        <f ca="1"/>
        <v>441</v>
      </c>
      <c r="V36">
        <f ca="1"/>
        <v>739</v>
      </c>
      <c r="W36">
        <f ca="1"/>
        <v>329</v>
      </c>
      <c r="X36">
        <f ca="1"/>
        <v>878</v>
      </c>
      <c r="Y36">
        <f ca="1"/>
        <v>418</v>
      </c>
      <c r="Z36">
        <f ca="1"/>
        <v>218</v>
      </c>
      <c r="AA36">
        <f ca="1"/>
        <v>234</v>
      </c>
      <c r="AB36">
        <f ca="1"/>
        <v>731</v>
      </c>
      <c r="AC36">
        <f ca="1"/>
        <v>621</v>
      </c>
      <c r="AD36">
        <f ca="1"/>
        <v>613</v>
      </c>
      <c r="AE36">
        <f ca="1"/>
        <v>116</v>
      </c>
      <c r="AF36">
        <f ca="1"/>
        <v>617</v>
      </c>
      <c r="AG36">
        <f ca="1"/>
        <v>610</v>
      </c>
      <c r="AH36">
        <f ca="1"/>
        <v>616</v>
      </c>
      <c r="AI36">
        <f ca="1"/>
        <v>348</v>
      </c>
      <c r="AJ36">
        <f ca="1"/>
        <v>219</v>
      </c>
      <c r="AK36">
        <f ca="1"/>
        <v>803</v>
      </c>
      <c r="AL36">
        <f ca="1"/>
        <v>502</v>
      </c>
      <c r="AM36">
        <f ca="1"/>
        <v>865</v>
      </c>
      <c r="AN36">
        <f ca="1"/>
        <v>732</v>
      </c>
      <c r="AO36">
        <f ca="1"/>
        <v>141</v>
      </c>
      <c r="AP36">
        <f ca="1"/>
        <v>836</v>
      </c>
      <c r="AQ36">
        <f ca="1"/>
        <v>334</v>
      </c>
      <c r="AR36">
        <f ca="1"/>
        <v>138</v>
      </c>
      <c r="AS36">
        <f ca="1"/>
        <v>848</v>
      </c>
      <c r="AT36">
        <f ca="1"/>
        <v>715</v>
      </c>
      <c r="AU36">
        <f ca="1"/>
        <v>216</v>
      </c>
      <c r="AV36">
        <f ca="1"/>
        <v>523</v>
      </c>
      <c r="AW36">
        <f ca="1"/>
        <v>747</v>
      </c>
      <c r="AX36">
        <f ca="1"/>
        <v>128</v>
      </c>
      <c r="AY36">
        <f ca="1"/>
        <v>404</v>
      </c>
      <c r="AZ36">
        <f ca="1"/>
        <v>862</v>
      </c>
      <c r="BA36">
        <f ca="1"/>
        <v>443</v>
      </c>
      <c r="BB36">
        <f ca="1"/>
        <v>879</v>
      </c>
      <c r="BC36">
        <f ca="1"/>
        <v>243</v>
      </c>
      <c r="BD36">
        <f ca="1"/>
        <v>525</v>
      </c>
      <c r="BE36">
        <f ca="1"/>
        <v>745</v>
      </c>
      <c r="BF36">
        <f ca="1"/>
        <v>863</v>
      </c>
      <c r="BG36">
        <f ca="1"/>
        <v>838</v>
      </c>
      <c r="BH36">
        <f ca="1"/>
        <v>451</v>
      </c>
      <c r="BI36">
        <f ca="1"/>
        <v>849</v>
      </c>
      <c r="BJ36">
        <f ca="1"/>
        <v>887</v>
      </c>
      <c r="BK36">
        <f ca="1"/>
        <v>719</v>
      </c>
      <c r="BL36">
        <f ca="1"/>
        <v>431</v>
      </c>
      <c r="BM36">
        <f ca="1"/>
        <v>113</v>
      </c>
      <c r="BN36">
        <f ca="1"/>
        <v>350</v>
      </c>
      <c r="BO36">
        <f ca="1"/>
        <v>317</v>
      </c>
      <c r="BP36">
        <f ca="1"/>
        <v>140</v>
      </c>
      <c r="BQ36">
        <f ca="1"/>
        <v>835</v>
      </c>
      <c r="BR36">
        <f ca="1"/>
        <v>323</v>
      </c>
      <c r="BS36">
        <f ca="1"/>
        <v>333</v>
      </c>
      <c r="BT36">
        <f ca="1"/>
        <v>873</v>
      </c>
      <c r="BU36">
        <f ca="1"/>
        <v>433</v>
      </c>
      <c r="BV36">
        <f ca="1"/>
        <v>126</v>
      </c>
      <c r="BW36">
        <f ca="1"/>
        <v>210</v>
      </c>
      <c r="BX36">
        <f ca="1"/>
        <v>718</v>
      </c>
      <c r="BY36">
        <f ca="1"/>
        <v>818</v>
      </c>
      <c r="BZ36">
        <f ca="1"/>
        <v>867</v>
      </c>
      <c r="CA36">
        <f ca="1"/>
        <v>450</v>
      </c>
      <c r="CB36">
        <f ca="1"/>
        <v>445</v>
      </c>
      <c r="CC36">
        <f ca="1"/>
        <v>710</v>
      </c>
      <c r="CD36">
        <f ca="1"/>
        <v>721</v>
      </c>
      <c r="CE36">
        <f ca="1"/>
        <v>738</v>
      </c>
      <c r="CF36">
        <f ca="1"/>
        <v>717</v>
      </c>
      <c r="CG36">
        <f ca="1"/>
        <v>248</v>
      </c>
      <c r="CH36">
        <f ca="1"/>
        <v>246</v>
      </c>
      <c r="CI36">
        <f ca="1"/>
        <v>866</v>
      </c>
      <c r="CJ36">
        <f ca="1"/>
        <v>139</v>
      </c>
      <c r="CK36">
        <f ca="1"/>
        <v>435</v>
      </c>
      <c r="CL36">
        <f ca="1"/>
        <v>876</v>
      </c>
      <c r="CM36">
        <f ca="1"/>
        <v>504</v>
      </c>
      <c r="CN36">
        <f ca="1"/>
        <v>846</v>
      </c>
      <c r="CO36">
        <f ca="1"/>
        <v>740</v>
      </c>
      <c r="CP36">
        <f ca="1"/>
        <v>856</v>
      </c>
      <c r="CQ36">
        <f ca="1"/>
        <v>822</v>
      </c>
    </row>
    <row r="37" spans="1:95">
      <c r="A37" s="3">
        <f t="shared" ca="1" si="0"/>
        <v>45282</v>
      </c>
      <c r="B37" cm="1">
        <f t="array" aca="1" ref="B37:BX37" ca="1">IF(A37&lt;&gt;"",TRANSPOSE(_xlfn._xlws.FILTER(Table2[ID],Table2[att_date]=Fridays!A37,"no_att")),"")</f>
        <v>403</v>
      </c>
      <c r="C37">
        <f ca="1"/>
        <v>3</v>
      </c>
      <c r="D37">
        <f ca="1"/>
        <v>433</v>
      </c>
      <c r="E37">
        <f ca="1"/>
        <v>719</v>
      </c>
      <c r="F37">
        <f ca="1"/>
        <v>610</v>
      </c>
      <c r="G37">
        <f ca="1"/>
        <v>103</v>
      </c>
      <c r="H37">
        <f ca="1"/>
        <v>718</v>
      </c>
      <c r="I37">
        <f ca="1"/>
        <v>525</v>
      </c>
      <c r="J37">
        <f ca="1"/>
        <v>141</v>
      </c>
      <c r="K37">
        <f ca="1"/>
        <v>443</v>
      </c>
      <c r="L37">
        <f ca="1"/>
        <v>203</v>
      </c>
      <c r="M37">
        <f ca="1"/>
        <v>304</v>
      </c>
      <c r="N37">
        <f ca="1"/>
        <v>504</v>
      </c>
      <c r="O37">
        <f ca="1"/>
        <v>229</v>
      </c>
      <c r="P37">
        <f ca="1"/>
        <v>6</v>
      </c>
      <c r="Q37">
        <f ca="1"/>
        <v>602</v>
      </c>
      <c r="R37">
        <f ca="1"/>
        <v>450</v>
      </c>
      <c r="S37">
        <f ca="1"/>
        <v>245</v>
      </c>
      <c r="T37">
        <f ca="1"/>
        <v>717</v>
      </c>
      <c r="U37">
        <f ca="1"/>
        <v>738</v>
      </c>
      <c r="V37">
        <f ca="1"/>
        <v>721</v>
      </c>
      <c r="W37">
        <f ca="1"/>
        <v>621</v>
      </c>
      <c r="X37">
        <f ca="1"/>
        <v>613</v>
      </c>
      <c r="Y37">
        <f ca="1"/>
        <v>128</v>
      </c>
      <c r="Z37">
        <f ca="1"/>
        <v>503</v>
      </c>
      <c r="AA37">
        <f ca="1"/>
        <v>889</v>
      </c>
      <c r="AB37">
        <f ca="1"/>
        <v>702</v>
      </c>
      <c r="AC37">
        <f ca="1"/>
        <v>4</v>
      </c>
      <c r="AD37">
        <f ca="1"/>
        <v>846</v>
      </c>
      <c r="AE37">
        <f ca="1"/>
        <v>883</v>
      </c>
      <c r="AF37">
        <f ca="1"/>
        <v>431</v>
      </c>
      <c r="AG37">
        <f ca="1"/>
        <v>1</v>
      </c>
      <c r="AH37">
        <f ca="1"/>
        <v>847</v>
      </c>
      <c r="AI37">
        <f ca="1"/>
        <v>439</v>
      </c>
      <c r="AJ37">
        <f ca="1"/>
        <v>703</v>
      </c>
      <c r="AK37">
        <f ca="1"/>
        <v>256</v>
      </c>
      <c r="AL37">
        <f ca="1"/>
        <v>351</v>
      </c>
      <c r="AM37">
        <f ca="1"/>
        <v>824</v>
      </c>
      <c r="AN37">
        <f ca="1"/>
        <v>121</v>
      </c>
      <c r="AO37">
        <f ca="1"/>
        <v>710</v>
      </c>
      <c r="AP37">
        <f ca="1"/>
        <v>856</v>
      </c>
      <c r="AQ37">
        <f ca="1"/>
        <v>803</v>
      </c>
      <c r="AR37">
        <f ca="1"/>
        <v>425</v>
      </c>
      <c r="AS37">
        <f ca="1"/>
        <v>139</v>
      </c>
      <c r="AT37">
        <f ca="1"/>
        <v>444</v>
      </c>
      <c r="AU37">
        <f ca="1"/>
        <v>338</v>
      </c>
      <c r="AV37">
        <f ca="1"/>
        <v>234</v>
      </c>
      <c r="AW37">
        <f ca="1"/>
        <v>614</v>
      </c>
      <c r="AX37">
        <f ca="1"/>
        <v>740</v>
      </c>
      <c r="AY37">
        <f ca="1"/>
        <v>5</v>
      </c>
      <c r="AZ37">
        <f ca="1"/>
        <v>804</v>
      </c>
      <c r="BA37">
        <f ca="1"/>
        <v>868</v>
      </c>
      <c r="BB37">
        <f ca="1"/>
        <v>342</v>
      </c>
      <c r="BC37">
        <f ca="1"/>
        <v>418</v>
      </c>
      <c r="BD37">
        <f ca="1"/>
        <v>225</v>
      </c>
      <c r="BE37">
        <f ca="1"/>
        <v>329</v>
      </c>
      <c r="BF37">
        <f ca="1"/>
        <v>231</v>
      </c>
      <c r="BG37">
        <f ca="1"/>
        <v>337</v>
      </c>
      <c r="BH37">
        <f ca="1"/>
        <v>137</v>
      </c>
      <c r="BI37">
        <f ca="1"/>
        <v>325</v>
      </c>
      <c r="BJ37">
        <f ca="1"/>
        <v>817</v>
      </c>
      <c r="BK37">
        <f ca="1"/>
        <v>603</v>
      </c>
      <c r="BL37">
        <f ca="1"/>
        <v>620</v>
      </c>
      <c r="BM37">
        <f ca="1"/>
        <v>116</v>
      </c>
      <c r="BN37">
        <f ca="1"/>
        <v>445</v>
      </c>
      <c r="BO37">
        <f ca="1"/>
        <v>219</v>
      </c>
      <c r="BP37">
        <f ca="1"/>
        <v>218</v>
      </c>
      <c r="BQ37">
        <f ca="1"/>
        <v>251</v>
      </c>
      <c r="BR37">
        <f ca="1"/>
        <v>138</v>
      </c>
      <c r="BS37">
        <f ca="1"/>
        <v>732</v>
      </c>
      <c r="BT37">
        <f ca="1"/>
        <v>853</v>
      </c>
      <c r="BU37">
        <f ca="1"/>
        <v>836</v>
      </c>
      <c r="BV37">
        <f ca="1"/>
        <v>348</v>
      </c>
      <c r="BW37">
        <f ca="1"/>
        <v>350</v>
      </c>
      <c r="BX37">
        <f ca="1"/>
        <v>502</v>
      </c>
    </row>
    <row r="38" spans="1:95">
      <c r="A38" s="3">
        <f t="shared" ca="1" si="0"/>
        <v>45275</v>
      </c>
      <c r="B38" cm="1">
        <f t="array" aca="1" ref="B38:AG38" ca="1">IF(A38&lt;&gt;"",TRANSPOSE(_xlfn._xlws.FILTER(Table2[ID],Table2[att_date]=Fridays!A38,"no_att")),"")</f>
        <v>3</v>
      </c>
      <c r="C38">
        <f ca="1"/>
        <v>304</v>
      </c>
      <c r="D38">
        <f ca="1"/>
        <v>417</v>
      </c>
      <c r="E38">
        <f ca="1"/>
        <v>422</v>
      </c>
      <c r="F38">
        <f ca="1"/>
        <v>435</v>
      </c>
      <c r="G38">
        <f ca="1"/>
        <v>403</v>
      </c>
      <c r="H38">
        <f ca="1"/>
        <v>612</v>
      </c>
      <c r="I38">
        <f ca="1"/>
        <v>610</v>
      </c>
      <c r="J38">
        <f ca="1"/>
        <v>602</v>
      </c>
      <c r="K38">
        <f ca="1"/>
        <v>6</v>
      </c>
      <c r="L38">
        <f ca="1"/>
        <v>611</v>
      </c>
      <c r="M38">
        <f ca="1"/>
        <v>614</v>
      </c>
      <c r="N38">
        <f ca="1"/>
        <v>703</v>
      </c>
      <c r="O38">
        <f ca="1"/>
        <v>878</v>
      </c>
      <c r="P38">
        <f ca="1"/>
        <v>745</v>
      </c>
      <c r="Q38">
        <f ca="1"/>
        <v>318</v>
      </c>
      <c r="R38">
        <f ca="1"/>
        <v>444</v>
      </c>
      <c r="S38">
        <f ca="1"/>
        <v>803</v>
      </c>
      <c r="T38">
        <f ca="1"/>
        <v>613</v>
      </c>
      <c r="U38">
        <f ca="1"/>
        <v>621</v>
      </c>
      <c r="V38">
        <f ca="1"/>
        <v>874</v>
      </c>
      <c r="W38">
        <f ca="1"/>
        <v>740</v>
      </c>
      <c r="X38">
        <f ca="1"/>
        <v>856</v>
      </c>
      <c r="Y38">
        <f ca="1"/>
        <v>718</v>
      </c>
      <c r="Z38">
        <f ca="1"/>
        <v>739</v>
      </c>
      <c r="AA38">
        <f ca="1"/>
        <v>445</v>
      </c>
      <c r="AB38">
        <f ca="1"/>
        <v>5</v>
      </c>
      <c r="AC38">
        <f ca="1"/>
        <v>804</v>
      </c>
      <c r="AD38">
        <f ca="1"/>
        <v>137</v>
      </c>
      <c r="AE38">
        <f ca="1"/>
        <v>120</v>
      </c>
      <c r="AF38">
        <f ca="1"/>
        <v>702</v>
      </c>
      <c r="AG38">
        <f ca="1"/>
        <v>504</v>
      </c>
    </row>
    <row r="39" spans="1:95">
      <c r="A39" s="3">
        <f t="shared" ca="1" si="0"/>
        <v>45268</v>
      </c>
      <c r="B39" cm="1">
        <f t="array" aca="1" ref="B39:CE39" ca="1">IF(A39&lt;&gt;"",TRANSPOSE(_xlfn._xlws.FILTER(Table2[ID],Table2[att_date]=Fridays!A39,"no_att")),"")</f>
        <v>3</v>
      </c>
      <c r="C39">
        <f ca="1"/>
        <v>141</v>
      </c>
      <c r="D39">
        <f ca="1"/>
        <v>721</v>
      </c>
      <c r="E39">
        <f ca="1"/>
        <v>740</v>
      </c>
      <c r="F39">
        <f ca="1"/>
        <v>868</v>
      </c>
      <c r="G39">
        <f ca="1"/>
        <v>873</v>
      </c>
      <c r="H39">
        <f ca="1"/>
        <v>503</v>
      </c>
      <c r="I39">
        <f ca="1"/>
        <v>450</v>
      </c>
      <c r="J39">
        <f ca="1"/>
        <v>846</v>
      </c>
      <c r="K39">
        <f ca="1"/>
        <v>417</v>
      </c>
      <c r="L39">
        <f ca="1"/>
        <v>446</v>
      </c>
      <c r="M39">
        <f ca="1"/>
        <v>4</v>
      </c>
      <c r="N39">
        <f ca="1"/>
        <v>203</v>
      </c>
      <c r="O39">
        <f ca="1"/>
        <v>403</v>
      </c>
      <c r="P39">
        <f ca="1"/>
        <v>737</v>
      </c>
      <c r="Q39">
        <f ca="1"/>
        <v>745</v>
      </c>
      <c r="R39">
        <f ca="1"/>
        <v>719</v>
      </c>
      <c r="S39">
        <f ca="1"/>
        <v>133</v>
      </c>
      <c r="T39">
        <f ca="1"/>
        <v>839</v>
      </c>
      <c r="U39">
        <f ca="1"/>
        <v>129</v>
      </c>
      <c r="V39">
        <f ca="1"/>
        <v>116</v>
      </c>
      <c r="W39">
        <f ca="1"/>
        <v>533</v>
      </c>
      <c r="X39">
        <f ca="1"/>
        <v>504</v>
      </c>
      <c r="Y39">
        <f ca="1"/>
        <v>435</v>
      </c>
      <c r="Z39">
        <f ca="1"/>
        <v>845</v>
      </c>
      <c r="AA39">
        <f ca="1"/>
        <v>620</v>
      </c>
      <c r="AB39">
        <f ca="1"/>
        <v>602</v>
      </c>
      <c r="AC39">
        <f ca="1"/>
        <v>742</v>
      </c>
      <c r="AD39">
        <f ca="1"/>
        <v>703</v>
      </c>
      <c r="AE39">
        <f ca="1"/>
        <v>849</v>
      </c>
      <c r="AF39">
        <f ca="1"/>
        <v>612</v>
      </c>
      <c r="AG39">
        <f ca="1"/>
        <v>611</v>
      </c>
      <c r="AH39">
        <f ca="1"/>
        <v>610</v>
      </c>
      <c r="AI39">
        <f ca="1"/>
        <v>802</v>
      </c>
      <c r="AJ39">
        <f ca="1"/>
        <v>614</v>
      </c>
      <c r="AK39">
        <f ca="1"/>
        <v>621</v>
      </c>
      <c r="AL39">
        <f ca="1"/>
        <v>824</v>
      </c>
      <c r="AM39">
        <f ca="1"/>
        <v>847</v>
      </c>
      <c r="AN39">
        <f ca="1"/>
        <v>888</v>
      </c>
      <c r="AO39">
        <f ca="1"/>
        <v>338</v>
      </c>
      <c r="AP39">
        <f ca="1"/>
        <v>444</v>
      </c>
      <c r="AQ39">
        <f ca="1"/>
        <v>119</v>
      </c>
      <c r="AR39">
        <f ca="1"/>
        <v>717</v>
      </c>
      <c r="AS39">
        <f ca="1"/>
        <v>738</v>
      </c>
      <c r="AT39">
        <f ca="1"/>
        <v>139</v>
      </c>
      <c r="AU39">
        <f ca="1"/>
        <v>817</v>
      </c>
      <c r="AV39">
        <f ca="1"/>
        <v>702</v>
      </c>
      <c r="AW39">
        <f ca="1"/>
        <v>121</v>
      </c>
      <c r="AX39">
        <f ca="1"/>
        <v>856</v>
      </c>
      <c r="AY39">
        <f ca="1"/>
        <v>256</v>
      </c>
      <c r="AZ39">
        <f ca="1"/>
        <v>317</v>
      </c>
      <c r="BA39">
        <f ca="1"/>
        <v>842</v>
      </c>
      <c r="BB39">
        <f ca="1"/>
        <v>214</v>
      </c>
      <c r="BC39">
        <f ca="1"/>
        <v>303</v>
      </c>
      <c r="BD39">
        <f ca="1"/>
        <v>325</v>
      </c>
      <c r="BE39">
        <f ca="1"/>
        <v>850</v>
      </c>
      <c r="BF39">
        <f ca="1"/>
        <v>234</v>
      </c>
      <c r="BG39">
        <f ca="1"/>
        <v>427</v>
      </c>
      <c r="BH39">
        <f ca="1"/>
        <v>425</v>
      </c>
      <c r="BI39">
        <f ca="1"/>
        <v>123</v>
      </c>
      <c r="BJ39">
        <f ca="1"/>
        <v>811</v>
      </c>
      <c r="BK39">
        <f ca="1"/>
        <v>337</v>
      </c>
      <c r="BL39">
        <f ca="1"/>
        <v>346</v>
      </c>
      <c r="BM39">
        <f ca="1"/>
        <v>342</v>
      </c>
      <c r="BN39">
        <f ca="1"/>
        <v>329</v>
      </c>
      <c r="BO39">
        <f ca="1"/>
        <v>418</v>
      </c>
      <c r="BP39">
        <f ca="1"/>
        <v>519</v>
      </c>
      <c r="BQ39">
        <f ca="1"/>
        <v>869</v>
      </c>
      <c r="BR39">
        <f ca="1"/>
        <v>231</v>
      </c>
      <c r="BS39">
        <f ca="1"/>
        <v>137</v>
      </c>
      <c r="BT39">
        <f ca="1"/>
        <v>102</v>
      </c>
      <c r="BU39">
        <f ca="1"/>
        <v>735</v>
      </c>
      <c r="BV39">
        <f ca="1"/>
        <v>502</v>
      </c>
      <c r="BW39">
        <f ca="1"/>
        <v>530</v>
      </c>
      <c r="BX39">
        <f ca="1"/>
        <v>879</v>
      </c>
      <c r="BY39">
        <f ca="1"/>
        <v>867</v>
      </c>
      <c r="BZ39">
        <f ca="1"/>
        <v>826</v>
      </c>
      <c r="CA39">
        <f ca="1"/>
        <v>838</v>
      </c>
      <c r="CB39">
        <f ca="1"/>
        <v>891</v>
      </c>
      <c r="CC39">
        <f ca="1"/>
        <v>5</v>
      </c>
      <c r="CD39">
        <f ca="1"/>
        <v>804</v>
      </c>
      <c r="CE39">
        <f ca="1"/>
        <v>404</v>
      </c>
    </row>
    <row r="40" spans="1:95">
      <c r="A40" s="3">
        <f t="shared" ca="1" si="0"/>
        <v>45261</v>
      </c>
      <c r="B40" cm="1">
        <f t="array" aca="1" ref="B40:CD40" ca="1">IF(A40&lt;&gt;"",TRANSPOSE(_xlfn._xlws.FILTER(Table2[ID],Table2[att_date]=Fridays!A40,"no_att")),"")</f>
        <v>823</v>
      </c>
      <c r="C40">
        <f ca="1"/>
        <v>3</v>
      </c>
      <c r="D40">
        <f ca="1"/>
        <v>203</v>
      </c>
      <c r="E40">
        <f ca="1"/>
        <v>103</v>
      </c>
      <c r="F40">
        <f ca="1"/>
        <v>740</v>
      </c>
      <c r="G40">
        <f ca="1"/>
        <v>229</v>
      </c>
      <c r="H40">
        <f ca="1"/>
        <v>721</v>
      </c>
      <c r="I40">
        <f ca="1"/>
        <v>304</v>
      </c>
      <c r="J40">
        <f ca="1"/>
        <v>889</v>
      </c>
      <c r="K40">
        <f ca="1"/>
        <v>6</v>
      </c>
      <c r="L40">
        <f ca="1"/>
        <v>140</v>
      </c>
      <c r="M40">
        <f ca="1"/>
        <v>879</v>
      </c>
      <c r="N40">
        <f ca="1"/>
        <v>122</v>
      </c>
      <c r="O40">
        <f ca="1"/>
        <v>719</v>
      </c>
      <c r="P40">
        <f ca="1"/>
        <v>247</v>
      </c>
      <c r="Q40">
        <f ca="1"/>
        <v>435</v>
      </c>
      <c r="R40">
        <f ca="1"/>
        <v>1</v>
      </c>
      <c r="S40">
        <f ca="1"/>
        <v>338</v>
      </c>
      <c r="T40">
        <f ca="1"/>
        <v>502</v>
      </c>
      <c r="U40">
        <f ca="1"/>
        <v>703</v>
      </c>
      <c r="V40">
        <f ca="1"/>
        <v>504</v>
      </c>
      <c r="W40">
        <f ca="1"/>
        <v>845</v>
      </c>
      <c r="X40">
        <f ca="1"/>
        <v>802</v>
      </c>
      <c r="Y40">
        <f ca="1"/>
        <v>855</v>
      </c>
      <c r="Z40">
        <f ca="1"/>
        <v>214</v>
      </c>
      <c r="AA40">
        <f ca="1"/>
        <v>826</v>
      </c>
      <c r="AB40">
        <f ca="1"/>
        <v>610</v>
      </c>
      <c r="AC40">
        <f ca="1"/>
        <v>614</v>
      </c>
      <c r="AD40">
        <f ca="1"/>
        <v>618</v>
      </c>
      <c r="AE40">
        <f ca="1"/>
        <v>602</v>
      </c>
      <c r="AF40">
        <f ca="1"/>
        <v>620</v>
      </c>
      <c r="AG40">
        <f ca="1"/>
        <v>141</v>
      </c>
      <c r="AH40">
        <f ca="1"/>
        <v>866</v>
      </c>
      <c r="AI40">
        <f ca="1"/>
        <v>346</v>
      </c>
      <c r="AJ40">
        <f ca="1"/>
        <v>525</v>
      </c>
      <c r="AK40">
        <f ca="1"/>
        <v>4</v>
      </c>
      <c r="AL40">
        <f ca="1"/>
        <v>870</v>
      </c>
      <c r="AM40">
        <f ca="1"/>
        <v>444</v>
      </c>
      <c r="AN40">
        <f ca="1"/>
        <v>417</v>
      </c>
      <c r="AO40">
        <f ca="1"/>
        <v>303</v>
      </c>
      <c r="AP40">
        <f ca="1"/>
        <v>876</v>
      </c>
      <c r="AQ40">
        <f ca="1"/>
        <v>888</v>
      </c>
      <c r="AR40">
        <f ca="1"/>
        <v>246</v>
      </c>
      <c r="AS40">
        <f ca="1"/>
        <v>835</v>
      </c>
      <c r="AT40">
        <f ca="1"/>
        <v>248</v>
      </c>
      <c r="AU40">
        <f ca="1"/>
        <v>856</v>
      </c>
      <c r="AV40">
        <f ca="1"/>
        <v>820</v>
      </c>
      <c r="AW40">
        <f ca="1"/>
        <v>842</v>
      </c>
      <c r="AX40">
        <f ca="1"/>
        <v>737</v>
      </c>
      <c r="AY40">
        <f ca="1"/>
        <v>716</v>
      </c>
      <c r="AZ40">
        <f ca="1"/>
        <v>445</v>
      </c>
      <c r="BA40">
        <f ca="1"/>
        <v>342</v>
      </c>
      <c r="BB40">
        <f ca="1"/>
        <v>351</v>
      </c>
      <c r="BC40">
        <f ca="1"/>
        <v>310</v>
      </c>
      <c r="BD40">
        <f ca="1"/>
        <v>330</v>
      </c>
      <c r="BE40">
        <f ca="1"/>
        <v>532</v>
      </c>
      <c r="BF40">
        <f ca="1"/>
        <v>817</v>
      </c>
      <c r="BG40">
        <f ca="1"/>
        <v>603</v>
      </c>
      <c r="BH40">
        <f ca="1"/>
        <v>717</v>
      </c>
      <c r="BI40">
        <f ca="1"/>
        <v>738</v>
      </c>
      <c r="BJ40">
        <f ca="1"/>
        <v>256</v>
      </c>
      <c r="BK40">
        <f ca="1"/>
        <v>257</v>
      </c>
      <c r="BL40">
        <f ca="1"/>
        <v>232</v>
      </c>
      <c r="BM40">
        <f ca="1"/>
        <v>450</v>
      </c>
      <c r="BN40">
        <f ca="1"/>
        <v>613</v>
      </c>
      <c r="BO40">
        <f ca="1"/>
        <v>735</v>
      </c>
      <c r="BP40">
        <f ca="1"/>
        <v>312</v>
      </c>
      <c r="BQ40">
        <f ca="1"/>
        <v>742</v>
      </c>
      <c r="BR40">
        <f ca="1"/>
        <v>883</v>
      </c>
      <c r="BS40">
        <f ca="1"/>
        <v>317</v>
      </c>
      <c r="BT40">
        <f ca="1"/>
        <v>137</v>
      </c>
      <c r="BU40">
        <f ca="1"/>
        <v>116</v>
      </c>
      <c r="BV40">
        <f ca="1"/>
        <v>867</v>
      </c>
      <c r="BW40">
        <f ca="1"/>
        <v>818</v>
      </c>
      <c r="BX40">
        <f ca="1"/>
        <v>120</v>
      </c>
      <c r="BY40">
        <f ca="1"/>
        <v>404</v>
      </c>
      <c r="BZ40">
        <f ca="1"/>
        <v>869</v>
      </c>
      <c r="CA40">
        <f ca="1"/>
        <v>139</v>
      </c>
      <c r="CB40">
        <f ca="1"/>
        <v>138</v>
      </c>
      <c r="CC40">
        <f ca="1"/>
        <v>702</v>
      </c>
      <c r="CD40">
        <f ca="1"/>
        <v>804</v>
      </c>
    </row>
    <row r="41" spans="1:95">
      <c r="A41" s="3">
        <f t="shared" ca="1" si="0"/>
        <v>45254</v>
      </c>
      <c r="B41" cm="1">
        <f t="array" aca="1" ref="B41:CK41" ca="1">IF(A41&lt;&gt;"",TRANSPOSE(_xlfn._xlws.FILTER(Table2[ID],Table2[att_date]=Fridays!A41,"no_att")),"")</f>
        <v>836</v>
      </c>
      <c r="C41">
        <f ca="1"/>
        <v>888</v>
      </c>
      <c r="D41">
        <f ca="1"/>
        <v>890</v>
      </c>
      <c r="E41">
        <f ca="1"/>
        <v>894</v>
      </c>
      <c r="F41">
        <f ca="1"/>
        <v>3</v>
      </c>
      <c r="G41">
        <f ca="1"/>
        <v>141</v>
      </c>
      <c r="H41">
        <f ca="1"/>
        <v>1</v>
      </c>
      <c r="I41">
        <f ca="1"/>
        <v>203</v>
      </c>
      <c r="J41">
        <f ca="1"/>
        <v>139</v>
      </c>
      <c r="K41">
        <f ca="1"/>
        <v>702</v>
      </c>
      <c r="L41">
        <f ca="1"/>
        <v>503</v>
      </c>
      <c r="M41">
        <f ca="1"/>
        <v>417</v>
      </c>
      <c r="N41">
        <f ca="1"/>
        <v>304</v>
      </c>
      <c r="O41">
        <f ca="1"/>
        <v>504</v>
      </c>
      <c r="P41">
        <f ca="1"/>
        <v>883</v>
      </c>
      <c r="Q41">
        <f ca="1"/>
        <v>612</v>
      </c>
      <c r="R41">
        <f ca="1"/>
        <v>351</v>
      </c>
      <c r="S41">
        <f ca="1"/>
        <v>4</v>
      </c>
      <c r="T41">
        <f ca="1"/>
        <v>747</v>
      </c>
      <c r="U41">
        <f ca="1"/>
        <v>116</v>
      </c>
      <c r="V41">
        <f ca="1"/>
        <v>846</v>
      </c>
      <c r="W41">
        <f ca="1"/>
        <v>876</v>
      </c>
      <c r="X41">
        <f ca="1"/>
        <v>613</v>
      </c>
      <c r="Y41">
        <f ca="1"/>
        <v>140</v>
      </c>
      <c r="Z41">
        <f ca="1"/>
        <v>339</v>
      </c>
      <c r="AA41">
        <f ca="1"/>
        <v>803</v>
      </c>
      <c r="AB41">
        <f ca="1"/>
        <v>254</v>
      </c>
      <c r="AC41">
        <f ca="1"/>
        <v>868</v>
      </c>
      <c r="AD41">
        <f ca="1"/>
        <v>745</v>
      </c>
      <c r="AE41">
        <f ca="1"/>
        <v>236</v>
      </c>
      <c r="AF41">
        <f ca="1"/>
        <v>444</v>
      </c>
      <c r="AG41">
        <f ca="1"/>
        <v>120</v>
      </c>
      <c r="AH41">
        <f ca="1"/>
        <v>255</v>
      </c>
      <c r="AI41">
        <f ca="1"/>
        <v>214</v>
      </c>
      <c r="AJ41">
        <f ca="1"/>
        <v>838</v>
      </c>
      <c r="AK41">
        <f ca="1"/>
        <v>867</v>
      </c>
      <c r="AL41">
        <f ca="1"/>
        <v>721</v>
      </c>
      <c r="AM41">
        <f ca="1"/>
        <v>251</v>
      </c>
      <c r="AN41">
        <f ca="1"/>
        <v>211</v>
      </c>
      <c r="AO41">
        <f ca="1"/>
        <v>611</v>
      </c>
      <c r="AP41">
        <f ca="1"/>
        <v>874</v>
      </c>
      <c r="AQ41">
        <f ca="1"/>
        <v>865</v>
      </c>
      <c r="AR41">
        <f ca="1"/>
        <v>602</v>
      </c>
      <c r="AS41">
        <f ca="1"/>
        <v>610</v>
      </c>
      <c r="AT41">
        <f ca="1"/>
        <v>856</v>
      </c>
      <c r="AU41">
        <f ca="1"/>
        <v>716</v>
      </c>
      <c r="AV41">
        <f ca="1"/>
        <v>893</v>
      </c>
      <c r="AW41">
        <f ca="1"/>
        <v>342</v>
      </c>
      <c r="AX41">
        <f ca="1"/>
        <v>338</v>
      </c>
      <c r="AY41">
        <f ca="1"/>
        <v>115</v>
      </c>
      <c r="AZ41">
        <f ca="1"/>
        <v>848</v>
      </c>
      <c r="BA41">
        <f ca="1"/>
        <v>892</v>
      </c>
      <c r="BB41">
        <f ca="1"/>
        <v>881</v>
      </c>
      <c r="BC41">
        <f ca="1"/>
        <v>735</v>
      </c>
      <c r="BD41">
        <f ca="1"/>
        <v>891</v>
      </c>
      <c r="BE41">
        <f ca="1"/>
        <v>872</v>
      </c>
      <c r="BF41">
        <f ca="1"/>
        <v>833</v>
      </c>
      <c r="BG41">
        <f ca="1"/>
        <v>450</v>
      </c>
      <c r="BH41">
        <f ca="1"/>
        <v>451</v>
      </c>
      <c r="BI41">
        <f ca="1"/>
        <v>334</v>
      </c>
      <c r="BJ41">
        <f ca="1"/>
        <v>717</v>
      </c>
      <c r="BK41">
        <f ca="1"/>
        <v>738</v>
      </c>
      <c r="BL41">
        <f ca="1"/>
        <v>329</v>
      </c>
      <c r="BM41">
        <f ca="1"/>
        <v>418</v>
      </c>
      <c r="BN41">
        <f ca="1"/>
        <v>232</v>
      </c>
      <c r="BO41">
        <f ca="1"/>
        <v>350</v>
      </c>
      <c r="BP41">
        <f ca="1"/>
        <v>870</v>
      </c>
      <c r="BQ41">
        <f ca="1"/>
        <v>871</v>
      </c>
      <c r="BR41">
        <f ca="1"/>
        <v>817</v>
      </c>
      <c r="BS41">
        <f ca="1"/>
        <v>732</v>
      </c>
      <c r="BT41">
        <f ca="1"/>
        <v>820</v>
      </c>
      <c r="BU41">
        <f ca="1"/>
        <v>742</v>
      </c>
      <c r="BV41">
        <f ca="1"/>
        <v>802</v>
      </c>
      <c r="BW41">
        <f ca="1"/>
        <v>138</v>
      </c>
      <c r="BX41">
        <f ca="1"/>
        <v>348</v>
      </c>
      <c r="BY41">
        <f ca="1"/>
        <v>869</v>
      </c>
      <c r="BZ41">
        <f ca="1"/>
        <v>862</v>
      </c>
      <c r="CA41">
        <f ca="1"/>
        <v>219</v>
      </c>
      <c r="CB41">
        <f ca="1"/>
        <v>811</v>
      </c>
      <c r="CC41">
        <f ca="1"/>
        <v>102</v>
      </c>
      <c r="CD41">
        <f ca="1"/>
        <v>317</v>
      </c>
      <c r="CE41">
        <f ca="1"/>
        <v>739</v>
      </c>
      <c r="CF41">
        <f ca="1"/>
        <v>325</v>
      </c>
      <c r="CG41">
        <f ca="1"/>
        <v>337</v>
      </c>
      <c r="CH41">
        <f ca="1"/>
        <v>815</v>
      </c>
      <c r="CI41">
        <f ca="1"/>
        <v>123</v>
      </c>
      <c r="CJ41">
        <f ca="1"/>
        <v>234</v>
      </c>
      <c r="CK41">
        <f ca="1"/>
        <v>403</v>
      </c>
    </row>
    <row r="42" spans="1:95">
      <c r="A42" s="3">
        <f t="shared" ca="1" si="0"/>
        <v>45247</v>
      </c>
      <c r="B42" cm="1">
        <f t="array" aca="1" ref="B42:T42" ca="1">IF(A42&lt;&gt;"",TRANSPOSE(_xlfn._xlws.FILTER(Table2[ID],Table2[att_date]=Fridays!A42,"no_att")),"")</f>
        <v>444</v>
      </c>
      <c r="C42">
        <f ca="1"/>
        <v>333</v>
      </c>
      <c r="D42">
        <f ca="1"/>
        <v>236</v>
      </c>
      <c r="E42">
        <f ca="1"/>
        <v>211</v>
      </c>
      <c r="F42">
        <f ca="1"/>
        <v>115</v>
      </c>
      <c r="G42">
        <f ca="1"/>
        <v>849</v>
      </c>
      <c r="H42">
        <f ca="1"/>
        <v>718</v>
      </c>
      <c r="I42">
        <f ca="1"/>
        <v>855</v>
      </c>
      <c r="J42">
        <f ca="1"/>
        <v>611</v>
      </c>
      <c r="K42">
        <f ca="1"/>
        <v>845</v>
      </c>
      <c r="L42">
        <f ca="1"/>
        <v>621</v>
      </c>
      <c r="M42">
        <f ca="1"/>
        <v>865</v>
      </c>
      <c r="N42">
        <f ca="1"/>
        <v>341</v>
      </c>
      <c r="O42">
        <f ca="1"/>
        <v>445</v>
      </c>
      <c r="P42">
        <f ca="1"/>
        <v>234</v>
      </c>
      <c r="Q42">
        <f ca="1"/>
        <v>229</v>
      </c>
      <c r="R42">
        <f ca="1"/>
        <v>804</v>
      </c>
      <c r="S42">
        <f ca="1"/>
        <v>5</v>
      </c>
      <c r="T42">
        <f ca="1"/>
        <v>1</v>
      </c>
    </row>
    <row r="43" spans="1:95">
      <c r="A43" s="3">
        <f t="shared" ca="1" si="0"/>
        <v>45240</v>
      </c>
      <c r="B43" cm="1">
        <f t="array" aca="1" ref="B43:CG43" ca="1">IF(A43&lt;&gt;"",TRANSPOSE(_xlfn._xlws.FILTER(Table2[ID],Table2[att_date]=Fridays!A43,"no_att")),"")</f>
        <v>3</v>
      </c>
      <c r="C43">
        <f ca="1"/>
        <v>450</v>
      </c>
      <c r="D43">
        <f ca="1"/>
        <v>451</v>
      </c>
      <c r="E43">
        <f ca="1"/>
        <v>610</v>
      </c>
      <c r="F43">
        <f ca="1"/>
        <v>417</v>
      </c>
      <c r="G43">
        <f ca="1"/>
        <v>418</v>
      </c>
      <c r="H43">
        <f ca="1"/>
        <v>846</v>
      </c>
      <c r="I43">
        <f ca="1"/>
        <v>342</v>
      </c>
      <c r="J43">
        <f ca="1"/>
        <v>612</v>
      </c>
      <c r="K43">
        <f ca="1"/>
        <v>602</v>
      </c>
      <c r="L43">
        <f ca="1"/>
        <v>870</v>
      </c>
      <c r="M43">
        <f ca="1"/>
        <v>448</v>
      </c>
      <c r="N43">
        <f ca="1"/>
        <v>435</v>
      </c>
      <c r="O43">
        <f ca="1"/>
        <v>325</v>
      </c>
      <c r="P43">
        <f ca="1"/>
        <v>203</v>
      </c>
      <c r="Q43">
        <f ca="1"/>
        <v>737</v>
      </c>
      <c r="R43">
        <f ca="1"/>
        <v>745</v>
      </c>
      <c r="S43">
        <f ca="1"/>
        <v>826</v>
      </c>
      <c r="T43">
        <f ca="1"/>
        <v>845</v>
      </c>
      <c r="U43">
        <f ca="1"/>
        <v>123</v>
      </c>
      <c r="V43">
        <f ca="1"/>
        <v>338</v>
      </c>
      <c r="W43">
        <f ca="1"/>
        <v>850</v>
      </c>
      <c r="X43">
        <f ca="1"/>
        <v>883</v>
      </c>
      <c r="Y43">
        <f ca="1"/>
        <v>116</v>
      </c>
      <c r="Z43">
        <f ca="1"/>
        <v>878</v>
      </c>
      <c r="AA43">
        <f ca="1"/>
        <v>103</v>
      </c>
      <c r="AB43">
        <f ca="1"/>
        <v>803</v>
      </c>
      <c r="AC43">
        <f ca="1"/>
        <v>304</v>
      </c>
      <c r="AD43">
        <f ca="1"/>
        <v>329</v>
      </c>
      <c r="AE43">
        <f ca="1"/>
        <v>613</v>
      </c>
      <c r="AF43">
        <f ca="1"/>
        <v>5</v>
      </c>
      <c r="AG43">
        <f ca="1"/>
        <v>804</v>
      </c>
      <c r="AH43">
        <f ca="1"/>
        <v>519</v>
      </c>
      <c r="AI43">
        <f ca="1"/>
        <v>347</v>
      </c>
      <c r="AJ43">
        <f ca="1"/>
        <v>333</v>
      </c>
      <c r="AK43">
        <f ca="1"/>
        <v>503</v>
      </c>
      <c r="AL43">
        <f ca="1"/>
        <v>323</v>
      </c>
      <c r="AM43">
        <f ca="1"/>
        <v>856</v>
      </c>
      <c r="AN43">
        <f ca="1"/>
        <v>303</v>
      </c>
      <c r="AO43">
        <f ca="1"/>
        <v>865</v>
      </c>
      <c r="AP43">
        <f ca="1"/>
        <v>710</v>
      </c>
      <c r="AQ43">
        <f ca="1"/>
        <v>525</v>
      </c>
      <c r="AR43">
        <f ca="1"/>
        <v>621</v>
      </c>
      <c r="AS43">
        <f ca="1"/>
        <v>532</v>
      </c>
      <c r="AT43">
        <f ca="1"/>
        <v>214</v>
      </c>
      <c r="AU43">
        <f ca="1"/>
        <v>742</v>
      </c>
      <c r="AV43">
        <f ca="1"/>
        <v>312</v>
      </c>
      <c r="AW43">
        <f ca="1"/>
        <v>721</v>
      </c>
      <c r="AX43">
        <f ca="1"/>
        <v>445</v>
      </c>
      <c r="AY43">
        <f ca="1"/>
        <v>715</v>
      </c>
      <c r="AZ43">
        <f ca="1"/>
        <v>250</v>
      </c>
      <c r="BA43">
        <f ca="1"/>
        <v>727</v>
      </c>
      <c r="BB43">
        <f ca="1"/>
        <v>848</v>
      </c>
      <c r="BC43">
        <f ca="1"/>
        <v>127</v>
      </c>
      <c r="BD43">
        <f ca="1"/>
        <v>842</v>
      </c>
      <c r="BE43">
        <f ca="1"/>
        <v>866</v>
      </c>
      <c r="BF43">
        <f ca="1"/>
        <v>838</v>
      </c>
      <c r="BG43">
        <f ca="1"/>
        <v>337</v>
      </c>
      <c r="BH43">
        <f ca="1"/>
        <v>346</v>
      </c>
      <c r="BI43">
        <f ca="1"/>
        <v>334</v>
      </c>
      <c r="BJ43">
        <f ca="1"/>
        <v>225</v>
      </c>
      <c r="BK43">
        <f ca="1"/>
        <v>138</v>
      </c>
      <c r="BL43">
        <f ca="1"/>
        <v>403</v>
      </c>
      <c r="BM43">
        <f ca="1"/>
        <v>717</v>
      </c>
      <c r="BN43">
        <f ca="1"/>
        <v>738</v>
      </c>
      <c r="BO43">
        <f ca="1"/>
        <v>817</v>
      </c>
      <c r="BP43">
        <f ca="1"/>
        <v>746</v>
      </c>
      <c r="BQ43">
        <f ca="1"/>
        <v>874</v>
      </c>
      <c r="BR43">
        <f ca="1"/>
        <v>873</v>
      </c>
      <c r="BS43">
        <f ca="1"/>
        <v>740</v>
      </c>
      <c r="BT43">
        <f ca="1"/>
        <v>867</v>
      </c>
      <c r="BU43">
        <f ca="1"/>
        <v>818</v>
      </c>
      <c r="BV43">
        <f ca="1"/>
        <v>210</v>
      </c>
      <c r="BW43">
        <f ca="1"/>
        <v>836</v>
      </c>
      <c r="BX43">
        <f ca="1"/>
        <v>879</v>
      </c>
      <c r="BY43">
        <f ca="1"/>
        <v>819</v>
      </c>
      <c r="BZ43">
        <f ca="1"/>
        <v>251</v>
      </c>
      <c r="CA43">
        <f ca="1"/>
        <v>739</v>
      </c>
      <c r="CB43">
        <f ca="1"/>
        <v>350</v>
      </c>
      <c r="CC43">
        <f ca="1"/>
        <v>348</v>
      </c>
      <c r="CD43">
        <f ca="1"/>
        <v>702</v>
      </c>
      <c r="CE43">
        <f ca="1"/>
        <v>438</v>
      </c>
      <c r="CF43">
        <f ca="1"/>
        <v>802</v>
      </c>
      <c r="CG43">
        <f ca="1"/>
        <v>404</v>
      </c>
    </row>
    <row r="44" spans="1:95">
      <c r="A44" s="3">
        <f t="shared" ca="1" si="0"/>
        <v>45233</v>
      </c>
      <c r="B44" cm="1">
        <f t="array" aca="1" ref="B44:CC44" ca="1">IF(A44&lt;&gt;"",TRANSPOSE(_xlfn._xlws.FILTER(Table2[ID],Table2[att_date]=Fridays!A44,"no_att")),"")</f>
        <v>900</v>
      </c>
      <c r="C44">
        <f ca="1"/>
        <v>842</v>
      </c>
      <c r="D44">
        <f ca="1"/>
        <v>304</v>
      </c>
      <c r="E44">
        <f ca="1"/>
        <v>1</v>
      </c>
      <c r="F44">
        <f ca="1"/>
        <v>878</v>
      </c>
      <c r="G44">
        <f ca="1"/>
        <v>203</v>
      </c>
      <c r="H44">
        <f ca="1"/>
        <v>333</v>
      </c>
      <c r="I44">
        <f ca="1"/>
        <v>246</v>
      </c>
      <c r="J44">
        <f ca="1"/>
        <v>323</v>
      </c>
      <c r="K44">
        <f ca="1"/>
        <v>745</v>
      </c>
      <c r="L44">
        <f ca="1"/>
        <v>3</v>
      </c>
      <c r="M44">
        <f ca="1"/>
        <v>621</v>
      </c>
      <c r="N44">
        <f ca="1"/>
        <v>103</v>
      </c>
      <c r="O44">
        <f ca="1"/>
        <v>247</v>
      </c>
      <c r="P44">
        <f ca="1"/>
        <v>248</v>
      </c>
      <c r="Q44">
        <f ca="1"/>
        <v>721</v>
      </c>
      <c r="R44">
        <f ca="1"/>
        <v>4</v>
      </c>
      <c r="S44">
        <f ca="1"/>
        <v>417</v>
      </c>
      <c r="T44">
        <f ca="1"/>
        <v>804</v>
      </c>
      <c r="U44">
        <f ca="1"/>
        <v>5</v>
      </c>
      <c r="V44">
        <f ca="1"/>
        <v>6</v>
      </c>
      <c r="W44">
        <f ca="1"/>
        <v>140</v>
      </c>
      <c r="X44">
        <f ca="1"/>
        <v>402</v>
      </c>
      <c r="Y44">
        <f ca="1"/>
        <v>868</v>
      </c>
      <c r="Z44">
        <f ca="1"/>
        <v>866</v>
      </c>
      <c r="AA44">
        <f ca="1"/>
        <v>303</v>
      </c>
      <c r="AB44">
        <f ca="1"/>
        <v>715</v>
      </c>
      <c r="AC44">
        <f ca="1"/>
        <v>139</v>
      </c>
      <c r="AD44">
        <f ca="1"/>
        <v>433</v>
      </c>
      <c r="AE44">
        <f ca="1"/>
        <v>243</v>
      </c>
      <c r="AF44">
        <f ca="1"/>
        <v>218</v>
      </c>
      <c r="AG44">
        <f ca="1"/>
        <v>443</v>
      </c>
      <c r="AH44">
        <f ca="1"/>
        <v>346</v>
      </c>
      <c r="AI44">
        <f ca="1"/>
        <v>342</v>
      </c>
      <c r="AJ44">
        <f ca="1"/>
        <v>532</v>
      </c>
      <c r="AK44">
        <f ca="1"/>
        <v>846</v>
      </c>
      <c r="AL44">
        <f ca="1"/>
        <v>343</v>
      </c>
      <c r="AM44">
        <f ca="1"/>
        <v>735</v>
      </c>
      <c r="AN44">
        <f ca="1"/>
        <v>438</v>
      </c>
      <c r="AO44">
        <f ca="1"/>
        <v>875</v>
      </c>
      <c r="AP44">
        <f ca="1"/>
        <v>116</v>
      </c>
      <c r="AQ44">
        <f ca="1"/>
        <v>835</v>
      </c>
      <c r="AR44">
        <f ca="1"/>
        <v>329</v>
      </c>
      <c r="AS44">
        <f ca="1"/>
        <v>840</v>
      </c>
      <c r="AT44">
        <f ca="1"/>
        <v>515</v>
      </c>
      <c r="AU44">
        <f ca="1"/>
        <v>325</v>
      </c>
      <c r="AV44">
        <f ca="1"/>
        <v>703</v>
      </c>
      <c r="AW44">
        <f ca="1"/>
        <v>613</v>
      </c>
      <c r="AX44">
        <f ca="1"/>
        <v>444</v>
      </c>
      <c r="AY44">
        <f ca="1"/>
        <v>740</v>
      </c>
      <c r="AZ44">
        <f ca="1"/>
        <v>138</v>
      </c>
      <c r="BA44">
        <f ca="1"/>
        <v>337</v>
      </c>
      <c r="BB44">
        <f ca="1"/>
        <v>137</v>
      </c>
      <c r="BC44">
        <f ca="1"/>
        <v>847</v>
      </c>
      <c r="BD44">
        <f ca="1"/>
        <v>824</v>
      </c>
      <c r="BE44">
        <f ca="1"/>
        <v>862</v>
      </c>
      <c r="BF44">
        <f ca="1"/>
        <v>339</v>
      </c>
      <c r="BG44">
        <f ca="1"/>
        <v>869</v>
      </c>
      <c r="BH44">
        <f ca="1"/>
        <v>879</v>
      </c>
      <c r="BI44">
        <f ca="1"/>
        <v>317</v>
      </c>
      <c r="BJ44">
        <f ca="1"/>
        <v>810</v>
      </c>
      <c r="BK44">
        <f ca="1"/>
        <v>817</v>
      </c>
      <c r="BL44">
        <f ca="1"/>
        <v>870</v>
      </c>
      <c r="BM44">
        <f ca="1"/>
        <v>867</v>
      </c>
      <c r="BN44">
        <f ca="1"/>
        <v>838</v>
      </c>
      <c r="BO44">
        <f ca="1"/>
        <v>818</v>
      </c>
      <c r="BP44">
        <f ca="1"/>
        <v>732</v>
      </c>
      <c r="BQ44">
        <f ca="1"/>
        <v>126</v>
      </c>
      <c r="BR44">
        <f ca="1"/>
        <v>210</v>
      </c>
      <c r="BS44">
        <f ca="1"/>
        <v>450</v>
      </c>
      <c r="BT44">
        <f ca="1"/>
        <v>249</v>
      </c>
      <c r="BU44">
        <f ca="1"/>
        <v>445</v>
      </c>
      <c r="BV44">
        <f ca="1"/>
        <v>802</v>
      </c>
      <c r="BW44">
        <f ca="1"/>
        <v>427</v>
      </c>
      <c r="BX44">
        <f ca="1"/>
        <v>422</v>
      </c>
      <c r="BY44">
        <f ca="1"/>
        <v>738</v>
      </c>
      <c r="BZ44">
        <f ca="1"/>
        <v>717</v>
      </c>
      <c r="CA44">
        <f ca="1"/>
        <v>815</v>
      </c>
      <c r="CB44">
        <f ca="1"/>
        <v>811</v>
      </c>
      <c r="CC44">
        <f ca="1"/>
        <v>404</v>
      </c>
    </row>
    <row r="45" spans="1:95">
      <c r="A45" s="3">
        <f t="shared" ca="1" si="0"/>
        <v>45226</v>
      </c>
      <c r="B45" cm="1">
        <f t="array" aca="1" ref="B45:BZ45" ca="1">IF(A45&lt;&gt;"",TRANSPOSE(_xlfn._xlws.FILTER(Table2[ID],Table2[att_date]=Fridays!A45,"no_att")),"")</f>
        <v>116</v>
      </c>
      <c r="C45">
        <f ca="1"/>
        <v>738</v>
      </c>
      <c r="D45">
        <f ca="1"/>
        <v>740</v>
      </c>
      <c r="E45">
        <f ca="1"/>
        <v>113</v>
      </c>
      <c r="F45">
        <f ca="1"/>
        <v>515</v>
      </c>
      <c r="G45">
        <f ca="1"/>
        <v>329</v>
      </c>
      <c r="H45">
        <f ca="1"/>
        <v>717</v>
      </c>
      <c r="I45">
        <f ca="1"/>
        <v>324</v>
      </c>
      <c r="J45">
        <f ca="1"/>
        <v>435</v>
      </c>
      <c r="K45">
        <f ca="1"/>
        <v>444</v>
      </c>
      <c r="L45">
        <f ca="1"/>
        <v>122</v>
      </c>
      <c r="M45">
        <f ca="1"/>
        <v>338</v>
      </c>
      <c r="N45">
        <f ca="1"/>
        <v>739</v>
      </c>
      <c r="O45">
        <f ca="1"/>
        <v>838</v>
      </c>
      <c r="P45">
        <f ca="1"/>
        <v>855</v>
      </c>
      <c r="Q45">
        <f ca="1"/>
        <v>818</v>
      </c>
      <c r="R45">
        <f ca="1"/>
        <v>848</v>
      </c>
      <c r="S45">
        <f ca="1"/>
        <v>417</v>
      </c>
      <c r="T45">
        <f ca="1"/>
        <v>451</v>
      </c>
      <c r="U45">
        <f ca="1"/>
        <v>445</v>
      </c>
      <c r="V45">
        <f ca="1"/>
        <v>715</v>
      </c>
      <c r="W45">
        <f ca="1"/>
        <v>450</v>
      </c>
      <c r="X45">
        <f ca="1"/>
        <v>343</v>
      </c>
      <c r="Y45">
        <f ca="1"/>
        <v>310</v>
      </c>
      <c r="Z45">
        <f ca="1"/>
        <v>439</v>
      </c>
      <c r="AA45">
        <f ca="1"/>
        <v>317</v>
      </c>
      <c r="AB45">
        <f ca="1"/>
        <v>427</v>
      </c>
      <c r="AC45">
        <f ca="1"/>
        <v>811</v>
      </c>
      <c r="AD45">
        <f ca="1"/>
        <v>342</v>
      </c>
      <c r="AE45">
        <f ca="1"/>
        <v>337</v>
      </c>
      <c r="AF45">
        <f ca="1"/>
        <v>815</v>
      </c>
      <c r="AG45">
        <f ca="1"/>
        <v>438</v>
      </c>
      <c r="AH45">
        <f ca="1"/>
        <v>721</v>
      </c>
      <c r="AI45">
        <f ca="1"/>
        <v>862</v>
      </c>
      <c r="AJ45">
        <f ca="1"/>
        <v>327</v>
      </c>
      <c r="AK45">
        <f ca="1"/>
        <v>873</v>
      </c>
      <c r="AL45">
        <f ca="1"/>
        <v>875</v>
      </c>
      <c r="AM45">
        <f ca="1"/>
        <v>115</v>
      </c>
      <c r="AN45">
        <f ca="1"/>
        <v>878</v>
      </c>
      <c r="AO45">
        <f ca="1"/>
        <v>613</v>
      </c>
      <c r="AP45">
        <f ca="1"/>
        <v>879</v>
      </c>
      <c r="AQ45">
        <f ca="1"/>
        <v>525</v>
      </c>
      <c r="AR45">
        <f ca="1"/>
        <v>850</v>
      </c>
      <c r="AS45">
        <f ca="1"/>
        <v>745</v>
      </c>
      <c r="AT45">
        <f ca="1"/>
        <v>620</v>
      </c>
      <c r="AU45">
        <f ca="1"/>
        <v>139</v>
      </c>
      <c r="AV45">
        <f ca="1"/>
        <v>334</v>
      </c>
      <c r="AW45">
        <f ca="1"/>
        <v>422</v>
      </c>
      <c r="AX45">
        <f ca="1"/>
        <v>218</v>
      </c>
      <c r="AY45">
        <f ca="1"/>
        <v>443</v>
      </c>
      <c r="AZ45">
        <f ca="1"/>
        <v>219</v>
      </c>
      <c r="BA45">
        <f ca="1"/>
        <v>224</v>
      </c>
      <c r="BB45">
        <f ca="1"/>
        <v>846</v>
      </c>
      <c r="BC45">
        <f ca="1"/>
        <v>245</v>
      </c>
      <c r="BD45">
        <f ca="1"/>
        <v>865</v>
      </c>
      <c r="BE45">
        <f ca="1"/>
        <v>856</v>
      </c>
      <c r="BF45">
        <f ca="1"/>
        <v>880</v>
      </c>
      <c r="BG45">
        <f ca="1"/>
        <v>881</v>
      </c>
      <c r="BH45">
        <f ca="1"/>
        <v>876</v>
      </c>
      <c r="BI45">
        <f ca="1"/>
        <v>882</v>
      </c>
      <c r="BJ45">
        <f ca="1"/>
        <v>842</v>
      </c>
      <c r="BK45">
        <f ca="1"/>
        <v>866</v>
      </c>
      <c r="BL45">
        <f ca="1"/>
        <v>325</v>
      </c>
      <c r="BM45">
        <f ca="1"/>
        <v>869</v>
      </c>
      <c r="BN45">
        <f ca="1"/>
        <v>833</v>
      </c>
      <c r="BO45">
        <f ca="1"/>
        <v>803</v>
      </c>
      <c r="BP45">
        <f ca="1"/>
        <v>802</v>
      </c>
      <c r="BQ45">
        <f ca="1"/>
        <v>702</v>
      </c>
      <c r="BR45">
        <f ca="1"/>
        <v>503</v>
      </c>
      <c r="BS45">
        <f ca="1"/>
        <v>602</v>
      </c>
      <c r="BT45">
        <f ca="1"/>
        <v>304</v>
      </c>
      <c r="BU45">
        <f ca="1"/>
        <v>303</v>
      </c>
      <c r="BV45">
        <f ca="1"/>
        <v>4</v>
      </c>
      <c r="BW45">
        <f ca="1"/>
        <v>203</v>
      </c>
      <c r="BX45">
        <f ca="1"/>
        <v>804</v>
      </c>
      <c r="BY45">
        <f ca="1"/>
        <v>603</v>
      </c>
      <c r="BZ45">
        <f ca="1"/>
        <v>5</v>
      </c>
    </row>
    <row r="46" spans="1:95">
      <c r="A46" s="3">
        <f t="shared" ca="1" si="0"/>
        <v>45219</v>
      </c>
      <c r="B46" cm="1">
        <f t="array" aca="1" ref="B46:BC46" ca="1">IF(A46&lt;&gt;"",TRANSPOSE(_xlfn._xlws.FILTER(Table2[ID],Table2[att_date]=Fridays!A46,"no_att")),"")</f>
        <v>900</v>
      </c>
      <c r="C46">
        <f ca="1"/>
        <v>3</v>
      </c>
      <c r="D46">
        <f ca="1"/>
        <v>873</v>
      </c>
      <c r="E46">
        <f ca="1"/>
        <v>116</v>
      </c>
      <c r="F46">
        <f ca="1"/>
        <v>445</v>
      </c>
      <c r="G46">
        <f ca="1"/>
        <v>342</v>
      </c>
      <c r="H46">
        <f ca="1"/>
        <v>343</v>
      </c>
      <c r="I46">
        <f ca="1"/>
        <v>417</v>
      </c>
      <c r="J46">
        <f ca="1"/>
        <v>451</v>
      </c>
      <c r="K46">
        <f ca="1"/>
        <v>532</v>
      </c>
      <c r="L46">
        <f ca="1"/>
        <v>329</v>
      </c>
      <c r="M46">
        <f ca="1"/>
        <v>742</v>
      </c>
      <c r="N46">
        <f ca="1"/>
        <v>515</v>
      </c>
      <c r="O46">
        <f ca="1"/>
        <v>876</v>
      </c>
      <c r="P46">
        <f ca="1"/>
        <v>341</v>
      </c>
      <c r="Q46">
        <f ca="1"/>
        <v>715</v>
      </c>
      <c r="R46">
        <f ca="1"/>
        <v>878</v>
      </c>
      <c r="S46">
        <f ca="1"/>
        <v>137</v>
      </c>
      <c r="T46">
        <f ca="1"/>
        <v>721</v>
      </c>
      <c r="U46">
        <f ca="1"/>
        <v>722</v>
      </c>
      <c r="V46">
        <f ca="1"/>
        <v>444</v>
      </c>
      <c r="W46">
        <f ca="1"/>
        <v>740</v>
      </c>
      <c r="X46">
        <f ca="1"/>
        <v>129</v>
      </c>
      <c r="Y46">
        <f ca="1"/>
        <v>203</v>
      </c>
      <c r="Z46">
        <f ca="1"/>
        <v>862</v>
      </c>
      <c r="AA46">
        <f ca="1"/>
        <v>850</v>
      </c>
      <c r="AB46">
        <f ca="1"/>
        <v>1</v>
      </c>
      <c r="AC46">
        <f ca="1"/>
        <v>703</v>
      </c>
      <c r="AD46">
        <f ca="1"/>
        <v>317</v>
      </c>
      <c r="AE46">
        <f ca="1"/>
        <v>736</v>
      </c>
      <c r="AF46">
        <f ca="1"/>
        <v>330</v>
      </c>
      <c r="AG46">
        <f ca="1"/>
        <v>139</v>
      </c>
      <c r="AH46">
        <f ca="1"/>
        <v>323</v>
      </c>
      <c r="AI46">
        <f ca="1"/>
        <v>519</v>
      </c>
      <c r="AJ46">
        <f ca="1"/>
        <v>5</v>
      </c>
      <c r="AK46">
        <f ca="1"/>
        <v>404</v>
      </c>
      <c r="AL46">
        <f ca="1"/>
        <v>504</v>
      </c>
      <c r="AM46">
        <f ca="1"/>
        <v>403</v>
      </c>
      <c r="AN46">
        <f ca="1"/>
        <v>802</v>
      </c>
      <c r="AO46">
        <f ca="1"/>
        <v>103</v>
      </c>
      <c r="AP46">
        <f ca="1"/>
        <v>304</v>
      </c>
      <c r="AQ46">
        <f ca="1"/>
        <v>804</v>
      </c>
      <c r="AR46">
        <f ca="1"/>
        <v>325</v>
      </c>
      <c r="AS46">
        <f ca="1"/>
        <v>726</v>
      </c>
      <c r="AT46">
        <f ca="1"/>
        <v>702</v>
      </c>
      <c r="AU46">
        <f ca="1"/>
        <v>613</v>
      </c>
      <c r="AV46">
        <f ca="1"/>
        <v>4</v>
      </c>
      <c r="AW46">
        <f ca="1"/>
        <v>503</v>
      </c>
      <c r="AX46">
        <f ca="1"/>
        <v>502</v>
      </c>
      <c r="AY46">
        <f ca="1"/>
        <v>232</v>
      </c>
      <c r="AZ46">
        <f ca="1"/>
        <v>128</v>
      </c>
      <c r="BA46">
        <f ca="1"/>
        <v>735</v>
      </c>
      <c r="BB46">
        <f ca="1"/>
        <v>337</v>
      </c>
      <c r="BC46">
        <f ca="1"/>
        <v>138</v>
      </c>
    </row>
    <row r="47" spans="1:95">
      <c r="A47" s="3">
        <f t="shared" ca="1" si="0"/>
        <v>45212</v>
      </c>
      <c r="B47" cm="1">
        <f t="array" aca="1" ref="B47:S47" ca="1">IF(A47&lt;&gt;"",TRANSPOSE(_xlfn._xlws.FILTER(Table2[ID],Table2[att_date]=Fridays!A47,"no_att")),"")</f>
        <v>103</v>
      </c>
      <c r="C47">
        <f ca="1"/>
        <v>702</v>
      </c>
      <c r="D47">
        <f ca="1"/>
        <v>104</v>
      </c>
      <c r="E47">
        <f ca="1"/>
        <v>503</v>
      </c>
      <c r="F47">
        <f ca="1"/>
        <v>502</v>
      </c>
      <c r="G47">
        <f ca="1"/>
        <v>203</v>
      </c>
      <c r="H47">
        <f ca="1"/>
        <v>304</v>
      </c>
      <c r="I47">
        <f ca="1"/>
        <v>4</v>
      </c>
      <c r="J47">
        <f ca="1"/>
        <v>703</v>
      </c>
      <c r="K47">
        <f ca="1"/>
        <v>3</v>
      </c>
      <c r="L47">
        <f ca="1"/>
        <v>603</v>
      </c>
      <c r="M47">
        <f ca="1"/>
        <v>802</v>
      </c>
      <c r="N47">
        <f ca="1"/>
        <v>404</v>
      </c>
      <c r="O47">
        <f ca="1"/>
        <v>303</v>
      </c>
      <c r="P47">
        <f ca="1"/>
        <v>804</v>
      </c>
      <c r="Q47">
        <f ca="1"/>
        <v>504</v>
      </c>
      <c r="R47">
        <f ca="1"/>
        <v>5</v>
      </c>
      <c r="S47">
        <f ca="1"/>
        <v>803</v>
      </c>
    </row>
    <row r="48" spans="1:95">
      <c r="A48" s="3">
        <f t="shared" ca="1" si="0"/>
        <v>45205</v>
      </c>
      <c r="B48" cm="1">
        <f t="array" aca="1" ref="B48:Q48" ca="1">IF(A48&lt;&gt;"",TRANSPOSE(_xlfn._xlws.FILTER(Table2[ID],Table2[att_date]=Fridays!A48,"no_att")),"")</f>
        <v>103</v>
      </c>
      <c r="C48">
        <f ca="1"/>
        <v>104</v>
      </c>
      <c r="D48">
        <f ca="1"/>
        <v>702</v>
      </c>
      <c r="E48">
        <f ca="1"/>
        <v>403</v>
      </c>
      <c r="F48">
        <f ca="1"/>
        <v>502</v>
      </c>
      <c r="G48">
        <f ca="1"/>
        <v>402</v>
      </c>
      <c r="H48">
        <f ca="1"/>
        <v>304</v>
      </c>
      <c r="I48">
        <f ca="1"/>
        <v>803</v>
      </c>
      <c r="J48">
        <f ca="1"/>
        <v>503</v>
      </c>
      <c r="K48">
        <f ca="1"/>
        <v>804</v>
      </c>
      <c r="L48">
        <f ca="1"/>
        <v>203</v>
      </c>
      <c r="M48">
        <f ca="1"/>
        <v>404</v>
      </c>
      <c r="N48">
        <f ca="1"/>
        <v>603</v>
      </c>
      <c r="O48">
        <f ca="1"/>
        <v>5</v>
      </c>
      <c r="P48">
        <f ca="1"/>
        <v>303</v>
      </c>
      <c r="Q48">
        <f ca="1"/>
        <v>3</v>
      </c>
    </row>
    <row r="49" spans="1:17">
      <c r="A49" s="3">
        <f t="shared" ca="1" si="0"/>
        <v>45198</v>
      </c>
      <c r="B49" cm="1">
        <f t="array" aca="1" ref="B49:Q49" ca="1">IF(A49&lt;&gt;"",TRANSPOSE(_xlfn._xlws.FILTER(Table2[ID],Table2[att_date]=Fridays!A49,"no_att")),"")</f>
        <v>102</v>
      </c>
      <c r="C49">
        <f ca="1"/>
        <v>103</v>
      </c>
      <c r="D49">
        <f ca="1"/>
        <v>104</v>
      </c>
      <c r="E49">
        <f ca="1"/>
        <v>202</v>
      </c>
      <c r="F49">
        <f ca="1"/>
        <v>702</v>
      </c>
      <c r="G49">
        <f ca="1"/>
        <v>402</v>
      </c>
      <c r="H49">
        <f ca="1"/>
        <v>403</v>
      </c>
      <c r="I49">
        <f ca="1"/>
        <v>503</v>
      </c>
      <c r="J49">
        <f ca="1"/>
        <v>802</v>
      </c>
      <c r="K49">
        <f ca="1"/>
        <v>304</v>
      </c>
      <c r="L49">
        <f ca="1"/>
        <v>303</v>
      </c>
      <c r="M49">
        <f ca="1"/>
        <v>4</v>
      </c>
      <c r="N49">
        <f ca="1"/>
        <v>203</v>
      </c>
      <c r="O49">
        <f ca="1"/>
        <v>404</v>
      </c>
      <c r="P49">
        <f ca="1"/>
        <v>504</v>
      </c>
      <c r="Q49">
        <f ca="1"/>
        <v>603</v>
      </c>
    </row>
    <row r="50" spans="1:17">
      <c r="A50" s="3">
        <f t="shared" ca="1" si="0"/>
        <v>45191</v>
      </c>
      <c r="B50" t="str" cm="1">
        <f t="array" aca="1" ref="B50" ca="1">IF(A50&lt;&gt;"",TRANSPOSE(_xlfn._xlws.FILTER(Table2[ID],Table2[att_date]=Fridays!A50,"no_att")),"")</f>
        <v>no_att</v>
      </c>
    </row>
    <row r="51" spans="1:17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17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17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17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17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17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17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17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17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17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17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17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17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17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9EAF-8D6B-448A-93FB-9D470B17C699}">
  <dimension ref="A1:K101"/>
  <sheetViews>
    <sheetView zoomScale="85" zoomScaleNormal="85" workbookViewId="0">
      <selection activeCell="I6" sqref="I6"/>
    </sheetView>
  </sheetViews>
  <sheetFormatPr defaultRowHeight="15"/>
  <cols>
    <col min="1" max="1" width="13" style="3" customWidth="1"/>
  </cols>
  <sheetData>
    <row r="1" spans="1:11">
      <c r="B1">
        <v>100</v>
      </c>
      <c r="C1">
        <v>200</v>
      </c>
      <c r="D1">
        <v>300</v>
      </c>
      <c r="E1">
        <v>400</v>
      </c>
      <c r="F1">
        <v>500</v>
      </c>
      <c r="G1">
        <v>600</v>
      </c>
      <c r="H1">
        <v>700</v>
      </c>
      <c r="I1">
        <v>800</v>
      </c>
      <c r="J1" t="s">
        <v>2091</v>
      </c>
      <c r="K1" t="s">
        <v>1956</v>
      </c>
    </row>
    <row r="2" spans="1:11">
      <c r="A2" s="3" cm="1">
        <f t="array" aca="1" ref="A2:A101" ca="1">Fridays!A1:A100</f>
        <v>45534</v>
      </c>
      <c r="B2" t="str" cm="1">
        <f t="array" aca="1" ref="B2" ca="1">IF($J2="no_att","no_att",COUNT(_xlfn._xlws.FILTER(Fridays!$B1:$KO1,(Fridays!$B1:$KO1-FLOOR(Fridays!$B1:$KO1,100)&gt;9)*(Fridays!$B1:$KO1&gt;100)*(_xlfn.FLOOR.MATH(Fridays!$B1:$KO1,100)=B$1))))</f>
        <v>no_att</v>
      </c>
      <c r="C2" t="str" cm="1">
        <f t="array" aca="1" ref="C2" ca="1">IF($J2="no_att","no_att",COUNT(_xlfn._xlws.FILTER(Fridays!$B1:$KO1,(Fridays!$B1:$KO1-FLOOR(Fridays!$B1:$KO1,100)&gt;9)*(Fridays!$B1:$KO1&gt;100)*(_xlfn.FLOOR.MATH(Fridays!$B1:$KO1,100)=C$1))))</f>
        <v>no_att</v>
      </c>
      <c r="D2" t="str" cm="1">
        <f t="array" aca="1" ref="D2" ca="1">IF($J2="no_att","no_att",COUNT(_xlfn._xlws.FILTER(Fridays!$B1:$KO1,(Fridays!$B1:$KO1-FLOOR(Fridays!$B1:$KO1,100)&gt;9)*(Fridays!$B1:$KO1&gt;100)*(_xlfn.FLOOR.MATH(Fridays!$B1:$KO1,100)=D$1))))</f>
        <v>no_att</v>
      </c>
      <c r="E2" t="str" cm="1">
        <f t="array" aca="1" ref="E2" ca="1">IF($J2="no_att","no_att",COUNT(_xlfn._xlws.FILTER(Fridays!$B1:$KO1,(Fridays!$B1:$KO1-FLOOR(Fridays!$B1:$KO1,100)&gt;9)*(Fridays!$B1:$KO1&gt;100)*(_xlfn.FLOOR.MATH(Fridays!$B1:$KO1,100)=E$1))))</f>
        <v>no_att</v>
      </c>
      <c r="F2" t="str" cm="1">
        <f t="array" aca="1" ref="F2" ca="1">IF($J2="no_att","no_att",COUNT(_xlfn._xlws.FILTER(Fridays!$B1:$KO1,(Fridays!$B1:$KO1-FLOOR(Fridays!$B1:$KO1,100)&gt;9)*(Fridays!$B1:$KO1&gt;100)*(_xlfn.FLOOR.MATH(Fridays!$B1:$KO1,100)=F$1))))</f>
        <v>no_att</v>
      </c>
      <c r="G2" t="str" cm="1">
        <f t="array" aca="1" ref="G2" ca="1">IF($J2="no_att","no_att",COUNT(_xlfn._xlws.FILTER(Fridays!$B1:$KO1,(Fridays!$B1:$KO1-FLOOR(Fridays!$B1:$KO1,100)&gt;9)*(Fridays!$B1:$KO1&gt;100)*(_xlfn.FLOOR.MATH(Fridays!$B1:$KO1,100)=G$1))))</f>
        <v>no_att</v>
      </c>
      <c r="H2" t="str" cm="1">
        <f t="array" aca="1" ref="H2" ca="1">IF($J2="no_att","no_att",COUNT(_xlfn._xlws.FILTER(Fridays!$B1:$KO1,(Fridays!$B1:$KO1-FLOOR(Fridays!$B1:$KO1,100)&gt;9)*(Fridays!$B1:$KO1&gt;100)*(_xlfn.FLOOR.MATH(Fridays!$B1:$KO1,100)=H$1))))</f>
        <v>no_att</v>
      </c>
      <c r="I2" t="str" cm="1">
        <f t="array" aca="1" ref="I2" ca="1">IF($J2="no_att","no_att",COUNT(_xlfn._xlws.FILTER(Fridays!$B1:$KO1,(Fridays!$B1:$KO1-FLOOR(Fridays!$B1:$KO1,100)&gt;9)*(Fridays!$B1:$KO1&gt;100)*(_xlfn.FLOOR.MATH(Fridays!$B1:$KO1,100)=I$1))))</f>
        <v>no_att</v>
      </c>
      <c r="J2" t="str" cm="1">
        <f t="array" aca="1" ref="J2" ca="1">IF(COUNT(_xlfn._xlws.FILTER(Fridays!$B1:$KO1,(Fridays!$B1:$KO1-FLOOR(Fridays!$B1:$KO1,100)&gt;9)*(Fridays!$B1:$KO1&gt;100)))=0,"no_att",COUNT(_xlfn._xlws.FILTER(Fridays!$B1:$KO1,(Fridays!$B1:$KO1-FLOOR(Fridays!$B1:$KO1,100)&gt;9)*(Fridays!$B1:$KO1&gt;100))))</f>
        <v>no_att</v>
      </c>
      <c r="K2" t="str" cm="1">
        <f t="array" aca="1" ref="K2" ca="1">IF(COUNT(_xlfn._xlws.FILTER(Fridays!B1:KO1,ISNUMBER(MATCH(Fridays!B1:KO1,_xlfn._xlws.FILTER(Table1[ID],(Table1[class_name]="الخدام")+IF(Table35[اظهار الامناء],Table1[class_name]="الامناء",FALSE)),0)),"no_att"))=0,"no_att",COUNT(_xlfn._xlws.FILTER(Fridays!B1:KO1,ISNUMBER(MATCH(Fridays!B1:KO1,_xlfn._xlws.FILTER(Table1[ID],(Table1[class_name]="الخدام")+IF(Table35[اظهار الامناء],Table1[class_name]="الامناء",FALSE)),0)),"no_att")))</f>
        <v>no_att</v>
      </c>
    </row>
    <row r="3" spans="1:11">
      <c r="A3" s="3">
        <f ca="1"/>
        <v>45527</v>
      </c>
      <c r="B3" cm="1">
        <f t="array" aca="1" ref="B3" ca="1">IF($J3="no_att","no_att",COUNT(_xlfn._xlws.FILTER(Fridays!$B2:$KO2,(Fridays!$B2:$KO2-FLOOR(Fridays!$B2:$KO2,100)&gt;9)*(Fridays!$B2:$KO2&gt;100)*(_xlfn.FLOOR.MATH(Fridays!$B2:$KO2,100)=B$1))))</f>
        <v>4</v>
      </c>
      <c r="C3" cm="1">
        <f t="array" aca="1" ref="C3" ca="1">IF($J3="no_att","no_att",COUNT(_xlfn._xlws.FILTER(Fridays!$B2:$KO2,(Fridays!$B2:$KO2-FLOOR(Fridays!$B2:$KO2,100)&gt;9)*(Fridays!$B2:$KO2&gt;100)*(_xlfn.FLOOR.MATH(Fridays!$B2:$KO2,100)=C$1))))</f>
        <v>2</v>
      </c>
      <c r="D3" cm="1">
        <f t="array" aca="1" ref="D3" ca="1">IF($J3="no_att","no_att",COUNT(_xlfn._xlws.FILTER(Fridays!$B2:$KO2,(Fridays!$B2:$KO2-FLOOR(Fridays!$B2:$KO2,100)&gt;9)*(Fridays!$B2:$KO2&gt;100)*(_xlfn.FLOOR.MATH(Fridays!$B2:$KO2,100)=D$1))))</f>
        <v>3</v>
      </c>
      <c r="E3" cm="1">
        <f t="array" aca="1" ref="E3" ca="1">IF($J3="no_att","no_att",COUNT(_xlfn._xlws.FILTER(Fridays!$B2:$KO2,(Fridays!$B2:$KO2-FLOOR(Fridays!$B2:$KO2,100)&gt;9)*(Fridays!$B2:$KO2&gt;100)*(_xlfn.FLOOR.MATH(Fridays!$B2:$KO2,100)=E$1))))</f>
        <v>3</v>
      </c>
      <c r="F3" cm="1">
        <f t="array" aca="1" ref="F3" ca="1">IF($J3="no_att","no_att",COUNT(_xlfn._xlws.FILTER(Fridays!$B2:$KO2,(Fridays!$B2:$KO2-FLOOR(Fridays!$B2:$KO2,100)&gt;9)*(Fridays!$B2:$KO2&gt;100)*(_xlfn.FLOOR.MATH(Fridays!$B2:$KO2,100)=F$1))))</f>
        <v>1</v>
      </c>
      <c r="G3" cm="1">
        <f t="array" aca="1" ref="G3" ca="1">IF($J3="no_att","no_att",COUNT(_xlfn._xlws.FILTER(Fridays!$B2:$KO2,(Fridays!$B2:$KO2-FLOOR(Fridays!$B2:$KO2,100)&gt;9)*(Fridays!$B2:$KO2&gt;100)*(_xlfn.FLOOR.MATH(Fridays!$B2:$KO2,100)=G$1))))</f>
        <v>0</v>
      </c>
      <c r="H3" cm="1">
        <f t="array" aca="1" ref="H3" ca="1">IF($J3="no_att","no_att",COUNT(_xlfn._xlws.FILTER(Fridays!$B2:$KO2,(Fridays!$B2:$KO2-FLOOR(Fridays!$B2:$KO2,100)&gt;9)*(Fridays!$B2:$KO2&gt;100)*(_xlfn.FLOOR.MATH(Fridays!$B2:$KO2,100)=H$1))))</f>
        <v>6</v>
      </c>
      <c r="I3" cm="1">
        <f t="array" aca="1" ref="I3" ca="1">IF($J3="no_att","no_att",COUNT(_xlfn._xlws.FILTER(Fridays!$B2:$KO2,(Fridays!$B2:$KO2-FLOOR(Fridays!$B2:$KO2,100)&gt;9)*(Fridays!$B2:$KO2&gt;100)*(_xlfn.FLOOR.MATH(Fridays!$B2:$KO2,100)=I$1))))</f>
        <v>7</v>
      </c>
      <c r="J3" cm="1">
        <f t="array" aca="1" ref="J3" ca="1">IF(COUNT(_xlfn._xlws.FILTER(Fridays!$B2:$KO2,(Fridays!$B2:$KO2-FLOOR(Fridays!$B2:$KO2,100)&gt;9)*(Fridays!$B2:$KO2&gt;100)))=0,"no_att",COUNT(_xlfn._xlws.FILTER(Fridays!$B2:$KO2,(Fridays!$B2:$KO2-FLOOR(Fridays!$B2:$KO2,100)&gt;9)*(Fridays!$B2:$KO2&gt;100))))</f>
        <v>26</v>
      </c>
      <c r="K3" cm="1">
        <f t="array" aca="1" ref="K3" ca="1">IF(COUNT(_xlfn._xlws.FILTER(Fridays!B2:KO2,ISNUMBER(MATCH(Fridays!B2:KO2,_xlfn._xlws.FILTER(Table1[ID],(Table1[class_name]="الخدام")+IF(Table35[اظهار الامناء],Table1[class_name]="الامناء",FALSE)),0)),"no_att"))=0,"no_att",COUNT(_xlfn._xlws.FILTER(Fridays!B2:KO2,ISNUMBER(MATCH(Fridays!B2:KO2,_xlfn._xlws.FILTER(Table1[ID],(Table1[class_name]="الخدام")+IF(Table35[اظهار الامناء],Table1[class_name]="الامناء",FALSE)),0)),"no_att")))</f>
        <v>3</v>
      </c>
    </row>
    <row r="4" spans="1:11">
      <c r="A4" s="3">
        <f ca="1"/>
        <v>45520</v>
      </c>
      <c r="B4" cm="1">
        <f t="array" aca="1" ref="B4" ca="1">IF($J4="no_att","no_att",COUNT(_xlfn._xlws.FILTER(Fridays!$B3:$KO3,(Fridays!$B3:$KO3-FLOOR(Fridays!$B3:$KO3,100)&gt;9)*(Fridays!$B3:$KO3&gt;100)*(_xlfn.FLOOR.MATH(Fridays!$B3:$KO3,100)=B$1))))</f>
        <v>3</v>
      </c>
      <c r="C4" cm="1">
        <f t="array" aca="1" ref="C4" ca="1">IF($J4="no_att","no_att",COUNT(_xlfn._xlws.FILTER(Fridays!$B3:$KO3,(Fridays!$B3:$KO3-FLOOR(Fridays!$B3:$KO3,100)&gt;9)*(Fridays!$B3:$KO3&gt;100)*(_xlfn.FLOOR.MATH(Fridays!$B3:$KO3,100)=C$1))))</f>
        <v>3</v>
      </c>
      <c r="D4" cm="1">
        <f t="array" aca="1" ref="D4" ca="1">IF($J4="no_att","no_att",COUNT(_xlfn._xlws.FILTER(Fridays!$B3:$KO3,(Fridays!$B3:$KO3-FLOOR(Fridays!$B3:$KO3,100)&gt;9)*(Fridays!$B3:$KO3&gt;100)*(_xlfn.FLOOR.MATH(Fridays!$B3:$KO3,100)=D$1))))</f>
        <v>4</v>
      </c>
      <c r="E4" cm="1">
        <f t="array" aca="1" ref="E4" ca="1">IF($J4="no_att","no_att",COUNT(_xlfn._xlws.FILTER(Fridays!$B3:$KO3,(Fridays!$B3:$KO3-FLOOR(Fridays!$B3:$KO3,100)&gt;9)*(Fridays!$B3:$KO3&gt;100)*(_xlfn.FLOOR.MATH(Fridays!$B3:$KO3,100)=E$1))))</f>
        <v>1</v>
      </c>
      <c r="F4" cm="1">
        <f t="array" aca="1" ref="F4" ca="1">IF($J4="no_att","no_att",COUNT(_xlfn._xlws.FILTER(Fridays!$B3:$KO3,(Fridays!$B3:$KO3-FLOOR(Fridays!$B3:$KO3,100)&gt;9)*(Fridays!$B3:$KO3&gt;100)*(_xlfn.FLOOR.MATH(Fridays!$B3:$KO3,100)=F$1))))</f>
        <v>1</v>
      </c>
      <c r="G4" cm="1">
        <f t="array" aca="1" ref="G4" ca="1">IF($J4="no_att","no_att",COUNT(_xlfn._xlws.FILTER(Fridays!$B3:$KO3,(Fridays!$B3:$KO3-FLOOR(Fridays!$B3:$KO3,100)&gt;9)*(Fridays!$B3:$KO3&gt;100)*(_xlfn.FLOOR.MATH(Fridays!$B3:$KO3,100)=G$1))))</f>
        <v>0</v>
      </c>
      <c r="H4" cm="1">
        <f t="array" aca="1" ref="H4" ca="1">IF($J4="no_att","no_att",COUNT(_xlfn._xlws.FILTER(Fridays!$B3:$KO3,(Fridays!$B3:$KO3-FLOOR(Fridays!$B3:$KO3,100)&gt;9)*(Fridays!$B3:$KO3&gt;100)*(_xlfn.FLOOR.MATH(Fridays!$B3:$KO3,100)=H$1))))</f>
        <v>3</v>
      </c>
      <c r="I4" cm="1">
        <f t="array" aca="1" ref="I4" ca="1">IF($J4="no_att","no_att",COUNT(_xlfn._xlws.FILTER(Fridays!$B3:$KO3,(Fridays!$B3:$KO3-FLOOR(Fridays!$B3:$KO3,100)&gt;9)*(Fridays!$B3:$KO3&gt;100)*(_xlfn.FLOOR.MATH(Fridays!$B3:$KO3,100)=I$1))))</f>
        <v>10</v>
      </c>
      <c r="J4" cm="1">
        <f t="array" aca="1" ref="J4" ca="1">IF(COUNT(_xlfn._xlws.FILTER(Fridays!$B3:$KO3,(Fridays!$B3:$KO3-FLOOR(Fridays!$B3:$KO3,100)&gt;9)*(Fridays!$B3:$KO3&gt;100)))=0,"no_att",COUNT(_xlfn._xlws.FILTER(Fridays!$B3:$KO3,(Fridays!$B3:$KO3-FLOOR(Fridays!$B3:$KO3,100)&gt;9)*(Fridays!$B3:$KO3&gt;100))))</f>
        <v>25</v>
      </c>
      <c r="K4" cm="1">
        <f t="array" aca="1" ref="K4" ca="1">IF(COUNT(_xlfn._xlws.FILTER(Fridays!B3:KO3,ISNUMBER(MATCH(Fridays!B3:KO3,_xlfn._xlws.FILTER(Table1[ID],(Table1[class_name]="الخدام")+IF(Table35[اظهار الامناء],Table1[class_name]="الامناء",FALSE)),0)),"no_att"))=0,"no_att",COUNT(_xlfn._xlws.FILTER(Fridays!B3:KO3,ISNUMBER(MATCH(Fridays!B3:KO3,_xlfn._xlws.FILTER(Table1[ID],(Table1[class_name]="الخدام")+IF(Table35[اظهار الامناء],Table1[class_name]="الامناء",FALSE)),0)),"no_att")))</f>
        <v>6</v>
      </c>
    </row>
    <row r="5" spans="1:11">
      <c r="A5" s="3">
        <f ca="1"/>
        <v>45513</v>
      </c>
      <c r="B5" cm="1">
        <f t="array" aca="1" ref="B5" ca="1">IF($J5="no_att","no_att",COUNT(_xlfn._xlws.FILTER(Fridays!$B4:$KO4,(Fridays!$B4:$KO4-FLOOR(Fridays!$B4:$KO4,100)&gt;9)*(Fridays!$B4:$KO4&gt;100)*(_xlfn.FLOOR.MATH(Fridays!$B4:$KO4,100)=B$1))))</f>
        <v>5</v>
      </c>
      <c r="C5" cm="1">
        <f t="array" aca="1" ref="C5" ca="1">IF($J5="no_att","no_att",COUNT(_xlfn._xlws.FILTER(Fridays!$B4:$KO4,(Fridays!$B4:$KO4-FLOOR(Fridays!$B4:$KO4,100)&gt;9)*(Fridays!$B4:$KO4&gt;100)*(_xlfn.FLOOR.MATH(Fridays!$B4:$KO4,100)=C$1))))</f>
        <v>6</v>
      </c>
      <c r="D5" cm="1">
        <f t="array" aca="1" ref="D5" ca="1">IF($J5="no_att","no_att",COUNT(_xlfn._xlws.FILTER(Fridays!$B4:$KO4,(Fridays!$B4:$KO4-FLOOR(Fridays!$B4:$KO4,100)&gt;9)*(Fridays!$B4:$KO4&gt;100)*(_xlfn.FLOOR.MATH(Fridays!$B4:$KO4,100)=D$1))))</f>
        <v>3</v>
      </c>
      <c r="E5" cm="1">
        <f t="array" aca="1" ref="E5" ca="1">IF($J5="no_att","no_att",COUNT(_xlfn._xlws.FILTER(Fridays!$B4:$KO4,(Fridays!$B4:$KO4-FLOOR(Fridays!$B4:$KO4,100)&gt;9)*(Fridays!$B4:$KO4&gt;100)*(_xlfn.FLOOR.MATH(Fridays!$B4:$KO4,100)=E$1))))</f>
        <v>1</v>
      </c>
      <c r="F5" cm="1">
        <f t="array" aca="1" ref="F5" ca="1">IF($J5="no_att","no_att",COUNT(_xlfn._xlws.FILTER(Fridays!$B4:$KO4,(Fridays!$B4:$KO4-FLOOR(Fridays!$B4:$KO4,100)&gt;9)*(Fridays!$B4:$KO4&gt;100)*(_xlfn.FLOOR.MATH(Fridays!$B4:$KO4,100)=F$1))))</f>
        <v>0</v>
      </c>
      <c r="G5" cm="1">
        <f t="array" aca="1" ref="G5" ca="1">IF($J5="no_att","no_att",COUNT(_xlfn._xlws.FILTER(Fridays!$B4:$KO4,(Fridays!$B4:$KO4-FLOOR(Fridays!$B4:$KO4,100)&gt;9)*(Fridays!$B4:$KO4&gt;100)*(_xlfn.FLOOR.MATH(Fridays!$B4:$KO4,100)=G$1))))</f>
        <v>0</v>
      </c>
      <c r="H5" cm="1">
        <f t="array" aca="1" ref="H5" ca="1">IF($J5="no_att","no_att",COUNT(_xlfn._xlws.FILTER(Fridays!$B4:$KO4,(Fridays!$B4:$KO4-FLOOR(Fridays!$B4:$KO4,100)&gt;9)*(Fridays!$B4:$KO4&gt;100)*(_xlfn.FLOOR.MATH(Fridays!$B4:$KO4,100)=H$1))))</f>
        <v>1</v>
      </c>
      <c r="I5" cm="1">
        <f t="array" aca="1" ref="I5" ca="1">IF($J5="no_att","no_att",COUNT(_xlfn._xlws.FILTER(Fridays!$B4:$KO4,(Fridays!$B4:$KO4-FLOOR(Fridays!$B4:$KO4,100)&gt;9)*(Fridays!$B4:$KO4&gt;100)*(_xlfn.FLOOR.MATH(Fridays!$B4:$KO4,100)=I$1))))</f>
        <v>5</v>
      </c>
      <c r="J5" cm="1">
        <f t="array" aca="1" ref="J5" ca="1">IF(COUNT(_xlfn._xlws.FILTER(Fridays!$B4:$KO4,(Fridays!$B4:$KO4-FLOOR(Fridays!$B4:$KO4,100)&gt;9)*(Fridays!$B4:$KO4&gt;100)))=0,"no_att",COUNT(_xlfn._xlws.FILTER(Fridays!$B4:$KO4,(Fridays!$B4:$KO4-FLOOR(Fridays!$B4:$KO4,100)&gt;9)*(Fridays!$B4:$KO4&gt;100))))</f>
        <v>21</v>
      </c>
      <c r="K5" cm="1">
        <f t="array" aca="1" ref="K5" ca="1">IF(COUNT(_xlfn._xlws.FILTER(Fridays!B4:KO4,ISNUMBER(MATCH(Fridays!B4:KO4,_xlfn._xlws.FILTER(Table1[ID],(Table1[class_name]="الخدام")+IF(Table35[اظهار الامناء],Table1[class_name]="الامناء",FALSE)),0)),"no_att"))=0,"no_att",COUNT(_xlfn._xlws.FILTER(Fridays!B4:KO4,ISNUMBER(MATCH(Fridays!B4:KO4,_xlfn._xlws.FILTER(Table1[ID],(Table1[class_name]="الخدام")+IF(Table35[اظهار الامناء],Table1[class_name]="الامناء",FALSE)),0)),"no_att")))</f>
        <v>3</v>
      </c>
    </row>
    <row r="6" spans="1:11">
      <c r="A6" s="3">
        <f ca="1"/>
        <v>45506</v>
      </c>
      <c r="B6" cm="1">
        <f t="array" aca="1" ref="B6" ca="1">IF($J6="no_att","no_att",COUNT(_xlfn._xlws.FILTER(Fridays!$B5:$KO5,(Fridays!$B5:$KO5-FLOOR(Fridays!$B5:$KO5,100)&gt;9)*(Fridays!$B5:$KO5&gt;100)*(_xlfn.FLOOR.MATH(Fridays!$B5:$KO5,100)=B$1))))</f>
        <v>5</v>
      </c>
      <c r="C6" cm="1">
        <f t="array" aca="1" ref="C6" ca="1">IF($J6="no_att","no_att",COUNT(_xlfn._xlws.FILTER(Fridays!$B5:$KO5,(Fridays!$B5:$KO5-FLOOR(Fridays!$B5:$KO5,100)&gt;9)*(Fridays!$B5:$KO5&gt;100)*(_xlfn.FLOOR.MATH(Fridays!$B5:$KO5,100)=C$1))))</f>
        <v>1</v>
      </c>
      <c r="D6" cm="1">
        <f t="array" aca="1" ref="D6" ca="1">IF($J6="no_att","no_att",COUNT(_xlfn._xlws.FILTER(Fridays!$B5:$KO5,(Fridays!$B5:$KO5-FLOOR(Fridays!$B5:$KO5,100)&gt;9)*(Fridays!$B5:$KO5&gt;100)*(_xlfn.FLOOR.MATH(Fridays!$B5:$KO5,100)=D$1))))</f>
        <v>1</v>
      </c>
      <c r="E6" cm="1">
        <f t="array" aca="1" ref="E6" ca="1">IF($J6="no_att","no_att",COUNT(_xlfn._xlws.FILTER(Fridays!$B5:$KO5,(Fridays!$B5:$KO5-FLOOR(Fridays!$B5:$KO5,100)&gt;9)*(Fridays!$B5:$KO5&gt;100)*(_xlfn.FLOOR.MATH(Fridays!$B5:$KO5,100)=E$1))))</f>
        <v>2</v>
      </c>
      <c r="F6" cm="1">
        <f t="array" aca="1" ref="F6" ca="1">IF($J6="no_att","no_att",COUNT(_xlfn._xlws.FILTER(Fridays!$B5:$KO5,(Fridays!$B5:$KO5-FLOOR(Fridays!$B5:$KO5,100)&gt;9)*(Fridays!$B5:$KO5&gt;100)*(_xlfn.FLOOR.MATH(Fridays!$B5:$KO5,100)=F$1))))</f>
        <v>0</v>
      </c>
      <c r="G6" cm="1">
        <f t="array" aca="1" ref="G6" ca="1">IF($J6="no_att","no_att",COUNT(_xlfn._xlws.FILTER(Fridays!$B5:$KO5,(Fridays!$B5:$KO5-FLOOR(Fridays!$B5:$KO5,100)&gt;9)*(Fridays!$B5:$KO5&gt;100)*(_xlfn.FLOOR.MATH(Fridays!$B5:$KO5,100)=G$1))))</f>
        <v>0</v>
      </c>
      <c r="H6" cm="1">
        <f t="array" aca="1" ref="H6" ca="1">IF($J6="no_att","no_att",COUNT(_xlfn._xlws.FILTER(Fridays!$B5:$KO5,(Fridays!$B5:$KO5-FLOOR(Fridays!$B5:$KO5,100)&gt;9)*(Fridays!$B5:$KO5&gt;100)*(_xlfn.FLOOR.MATH(Fridays!$B5:$KO5,100)=H$1))))</f>
        <v>4</v>
      </c>
      <c r="I6" cm="1">
        <f t="array" aca="1" ref="I6" ca="1">IF($J6="no_att","no_att",COUNT(_xlfn._xlws.FILTER(Fridays!$B5:$KO5,(Fridays!$B5:$KO5-FLOOR(Fridays!$B5:$KO5,100)&gt;9)*(Fridays!$B5:$KO5&gt;100)*(_xlfn.FLOOR.MATH(Fridays!$B5:$KO5,100)=I$1))))</f>
        <v>1</v>
      </c>
      <c r="J6" cm="1">
        <f t="array" aca="1" ref="J6" ca="1">IF(COUNT(_xlfn._xlws.FILTER(Fridays!$B5:$KO5,(Fridays!$B5:$KO5-FLOOR(Fridays!$B5:$KO5,100)&gt;9)*(Fridays!$B5:$KO5&gt;100)))=0,"no_att",COUNT(_xlfn._xlws.FILTER(Fridays!$B5:$KO5,(Fridays!$B5:$KO5-FLOOR(Fridays!$B5:$KO5,100)&gt;9)*(Fridays!$B5:$KO5&gt;100))))</f>
        <v>14</v>
      </c>
      <c r="K6" cm="1">
        <f t="array" aca="1" ref="K6" ca="1">IF(COUNT(_xlfn._xlws.FILTER(Fridays!B5:KO5,ISNUMBER(MATCH(Fridays!B5:KO5,_xlfn._xlws.FILTER(Table1[ID],(Table1[class_name]="الخدام")+IF(Table35[اظهار الامناء],Table1[class_name]="الامناء",FALSE)),0)),"no_att"))=0,"no_att",COUNT(_xlfn._xlws.FILTER(Fridays!B5:KO5,ISNUMBER(MATCH(Fridays!B5:KO5,_xlfn._xlws.FILTER(Table1[ID],(Table1[class_name]="الخدام")+IF(Table35[اظهار الامناء],Table1[class_name]="الامناء",FALSE)),0)),"no_att")))</f>
        <v>5</v>
      </c>
    </row>
    <row r="7" spans="1:11">
      <c r="A7" s="3">
        <f ca="1"/>
        <v>45499</v>
      </c>
      <c r="B7" cm="1">
        <f t="array" aca="1" ref="B7" ca="1">IF($J7="no_att","no_att",COUNT(_xlfn._xlws.FILTER(Fridays!$B6:$KO6,(Fridays!$B6:$KO6-FLOOR(Fridays!$B6:$KO6,100)&gt;9)*(Fridays!$B6:$KO6&gt;100)*(_xlfn.FLOOR.MATH(Fridays!$B6:$KO6,100)=B$1))))</f>
        <v>4</v>
      </c>
      <c r="C7" cm="1">
        <f t="array" aca="1" ref="C7" ca="1">IF($J7="no_att","no_att",COUNT(_xlfn._xlws.FILTER(Fridays!$B6:$KO6,(Fridays!$B6:$KO6-FLOOR(Fridays!$B6:$KO6,100)&gt;9)*(Fridays!$B6:$KO6&gt;100)*(_xlfn.FLOOR.MATH(Fridays!$B6:$KO6,100)=C$1))))</f>
        <v>0</v>
      </c>
      <c r="D7" cm="1">
        <f t="array" aca="1" ref="D7" ca="1">IF($J7="no_att","no_att",COUNT(_xlfn._xlws.FILTER(Fridays!$B6:$KO6,(Fridays!$B6:$KO6-FLOOR(Fridays!$B6:$KO6,100)&gt;9)*(Fridays!$B6:$KO6&gt;100)*(_xlfn.FLOOR.MATH(Fridays!$B6:$KO6,100)=D$1))))</f>
        <v>2</v>
      </c>
      <c r="E7" cm="1">
        <f t="array" aca="1" ref="E7" ca="1">IF($J7="no_att","no_att",COUNT(_xlfn._xlws.FILTER(Fridays!$B6:$KO6,(Fridays!$B6:$KO6-FLOOR(Fridays!$B6:$KO6,100)&gt;9)*(Fridays!$B6:$KO6&gt;100)*(_xlfn.FLOOR.MATH(Fridays!$B6:$KO6,100)=E$1))))</f>
        <v>4</v>
      </c>
      <c r="F7" cm="1">
        <f t="array" aca="1" ref="F7" ca="1">IF($J7="no_att","no_att",COUNT(_xlfn._xlws.FILTER(Fridays!$B6:$KO6,(Fridays!$B6:$KO6-FLOOR(Fridays!$B6:$KO6,100)&gt;9)*(Fridays!$B6:$KO6&gt;100)*(_xlfn.FLOOR.MATH(Fridays!$B6:$KO6,100)=F$1))))</f>
        <v>0</v>
      </c>
      <c r="G7" cm="1">
        <f t="array" aca="1" ref="G7" ca="1">IF($J7="no_att","no_att",COUNT(_xlfn._xlws.FILTER(Fridays!$B6:$KO6,(Fridays!$B6:$KO6-FLOOR(Fridays!$B6:$KO6,100)&gt;9)*(Fridays!$B6:$KO6&gt;100)*(_xlfn.FLOOR.MATH(Fridays!$B6:$KO6,100)=G$1))))</f>
        <v>0</v>
      </c>
      <c r="H7" cm="1">
        <f t="array" aca="1" ref="H7" ca="1">IF($J7="no_att","no_att",COUNT(_xlfn._xlws.FILTER(Fridays!$B6:$KO6,(Fridays!$B6:$KO6-FLOOR(Fridays!$B6:$KO6,100)&gt;9)*(Fridays!$B6:$KO6&gt;100)*(_xlfn.FLOOR.MATH(Fridays!$B6:$KO6,100)=H$1))))</f>
        <v>3</v>
      </c>
      <c r="I7" cm="1">
        <f t="array" aca="1" ref="I7" ca="1">IF($J7="no_att","no_att",COUNT(_xlfn._xlws.FILTER(Fridays!$B6:$KO6,(Fridays!$B6:$KO6-FLOOR(Fridays!$B6:$KO6,100)&gt;9)*(Fridays!$B6:$KO6&gt;100)*(_xlfn.FLOOR.MATH(Fridays!$B6:$KO6,100)=I$1))))</f>
        <v>2</v>
      </c>
      <c r="J7" cm="1">
        <f t="array" aca="1" ref="J7" ca="1">IF(COUNT(_xlfn._xlws.FILTER(Fridays!$B6:$KO6,(Fridays!$B6:$KO6-FLOOR(Fridays!$B6:$KO6,100)&gt;9)*(Fridays!$B6:$KO6&gt;100)))=0,"no_att",COUNT(_xlfn._xlws.FILTER(Fridays!$B6:$KO6,(Fridays!$B6:$KO6-FLOOR(Fridays!$B6:$KO6,100)&gt;9)*(Fridays!$B6:$KO6&gt;100))))</f>
        <v>15</v>
      </c>
      <c r="K7" cm="1">
        <f t="array" aca="1" ref="K7" ca="1">IF(COUNT(_xlfn._xlws.FILTER(Fridays!B6:KO6,ISNUMBER(MATCH(Fridays!B6:KO6,_xlfn._xlws.FILTER(Table1[ID],(Table1[class_name]="الخدام")+IF(Table35[اظهار الامناء],Table1[class_name]="الامناء",FALSE)),0)),"no_att"))=0,"no_att",COUNT(_xlfn._xlws.FILTER(Fridays!B6:KO6,ISNUMBER(MATCH(Fridays!B6:KO6,_xlfn._xlws.FILTER(Table1[ID],(Table1[class_name]="الخدام")+IF(Table35[اظهار الامناء],Table1[class_name]="الامناء",FALSE)),0)),"no_att")))</f>
        <v>2</v>
      </c>
    </row>
    <row r="8" spans="1:11">
      <c r="A8" s="3">
        <f ca="1"/>
        <v>45492</v>
      </c>
      <c r="B8" cm="1">
        <f t="array" aca="1" ref="B8" ca="1">IF($J8="no_att","no_att",COUNT(_xlfn._xlws.FILTER(Fridays!$B7:$KO7,(Fridays!$B7:$KO7-FLOOR(Fridays!$B7:$KO7,100)&gt;9)*(Fridays!$B7:$KO7&gt;100)*(_xlfn.FLOOR.MATH(Fridays!$B7:$KO7,100)=B$1))))</f>
        <v>3</v>
      </c>
      <c r="C8" cm="1">
        <f t="array" aca="1" ref="C8" ca="1">IF($J8="no_att","no_att",COUNT(_xlfn._xlws.FILTER(Fridays!$B7:$KO7,(Fridays!$B7:$KO7-FLOOR(Fridays!$B7:$KO7,100)&gt;9)*(Fridays!$B7:$KO7&gt;100)*(_xlfn.FLOOR.MATH(Fridays!$B7:$KO7,100)=C$1))))</f>
        <v>0</v>
      </c>
      <c r="D8" cm="1">
        <f t="array" aca="1" ref="D8" ca="1">IF($J8="no_att","no_att",COUNT(_xlfn._xlws.FILTER(Fridays!$B7:$KO7,(Fridays!$B7:$KO7-FLOOR(Fridays!$B7:$KO7,100)&gt;9)*(Fridays!$B7:$KO7&gt;100)*(_xlfn.FLOOR.MATH(Fridays!$B7:$KO7,100)=D$1))))</f>
        <v>1</v>
      </c>
      <c r="E8" cm="1">
        <f t="array" aca="1" ref="E8" ca="1">IF($J8="no_att","no_att",COUNT(_xlfn._xlws.FILTER(Fridays!$B7:$KO7,(Fridays!$B7:$KO7-FLOOR(Fridays!$B7:$KO7,100)&gt;9)*(Fridays!$B7:$KO7&gt;100)*(_xlfn.FLOOR.MATH(Fridays!$B7:$KO7,100)=E$1))))</f>
        <v>2</v>
      </c>
      <c r="F8" cm="1">
        <f t="array" aca="1" ref="F8" ca="1">IF($J8="no_att","no_att",COUNT(_xlfn._xlws.FILTER(Fridays!$B7:$KO7,(Fridays!$B7:$KO7-FLOOR(Fridays!$B7:$KO7,100)&gt;9)*(Fridays!$B7:$KO7&gt;100)*(_xlfn.FLOOR.MATH(Fridays!$B7:$KO7,100)=F$1))))</f>
        <v>1</v>
      </c>
      <c r="G8" cm="1">
        <f t="array" aca="1" ref="G8" ca="1">IF($J8="no_att","no_att",COUNT(_xlfn._xlws.FILTER(Fridays!$B7:$KO7,(Fridays!$B7:$KO7-FLOOR(Fridays!$B7:$KO7,100)&gt;9)*(Fridays!$B7:$KO7&gt;100)*(_xlfn.FLOOR.MATH(Fridays!$B7:$KO7,100)=G$1))))</f>
        <v>0</v>
      </c>
      <c r="H8" cm="1">
        <f t="array" aca="1" ref="H8" ca="1">IF($J8="no_att","no_att",COUNT(_xlfn._xlws.FILTER(Fridays!$B7:$KO7,(Fridays!$B7:$KO7-FLOOR(Fridays!$B7:$KO7,100)&gt;9)*(Fridays!$B7:$KO7&gt;100)*(_xlfn.FLOOR.MATH(Fridays!$B7:$KO7,100)=H$1))))</f>
        <v>2</v>
      </c>
      <c r="I8" cm="1">
        <f t="array" aca="1" ref="I8" ca="1">IF($J8="no_att","no_att",COUNT(_xlfn._xlws.FILTER(Fridays!$B7:$KO7,(Fridays!$B7:$KO7-FLOOR(Fridays!$B7:$KO7,100)&gt;9)*(Fridays!$B7:$KO7&gt;100)*(_xlfn.FLOOR.MATH(Fridays!$B7:$KO7,100)=I$1))))</f>
        <v>4</v>
      </c>
      <c r="J8" cm="1">
        <f t="array" aca="1" ref="J8" ca="1">IF(COUNT(_xlfn._xlws.FILTER(Fridays!$B7:$KO7,(Fridays!$B7:$KO7-FLOOR(Fridays!$B7:$KO7,100)&gt;9)*(Fridays!$B7:$KO7&gt;100)))=0,"no_att",COUNT(_xlfn._xlws.FILTER(Fridays!$B7:$KO7,(Fridays!$B7:$KO7-FLOOR(Fridays!$B7:$KO7,100)&gt;9)*(Fridays!$B7:$KO7&gt;100))))</f>
        <v>13</v>
      </c>
      <c r="K8" cm="1">
        <f t="array" aca="1" ref="K8" ca="1">IF(COUNT(_xlfn._xlws.FILTER(Fridays!B7:KO7,ISNUMBER(MATCH(Fridays!B7:KO7,_xlfn._xlws.FILTER(Table1[ID],(Table1[class_name]="الخدام")+IF(Table35[اظهار الامناء],Table1[class_name]="الامناء",FALSE)),0)),"no_att"))=0,"no_att",COUNT(_xlfn._xlws.FILTER(Fridays!B7:KO7,ISNUMBER(MATCH(Fridays!B7:KO7,_xlfn._xlws.FILTER(Table1[ID],(Table1[class_name]="الخدام")+IF(Table35[اظهار الامناء],Table1[class_name]="الامناء",FALSE)),0)),"no_att")))</f>
        <v>5</v>
      </c>
    </row>
    <row r="9" spans="1:11">
      <c r="A9" s="3">
        <f ca="1"/>
        <v>45485</v>
      </c>
      <c r="B9" cm="1">
        <f t="array" aca="1" ref="B9" ca="1">IF($J9="no_att","no_att",COUNT(_xlfn._xlws.FILTER(Fridays!$B8:$KO8,(Fridays!$B8:$KO8-FLOOR(Fridays!$B8:$KO8,100)&gt;9)*(Fridays!$B8:$KO8&gt;100)*(_xlfn.FLOOR.MATH(Fridays!$B8:$KO8,100)=B$1))))</f>
        <v>4</v>
      </c>
      <c r="C9" cm="1">
        <f t="array" aca="1" ref="C9" ca="1">IF($J9="no_att","no_att",COUNT(_xlfn._xlws.FILTER(Fridays!$B8:$KO8,(Fridays!$B8:$KO8-FLOOR(Fridays!$B8:$KO8,100)&gt;9)*(Fridays!$B8:$KO8&gt;100)*(_xlfn.FLOOR.MATH(Fridays!$B8:$KO8,100)=C$1))))</f>
        <v>1</v>
      </c>
      <c r="D9" cm="1">
        <f t="array" aca="1" ref="D9" ca="1">IF($J9="no_att","no_att",COUNT(_xlfn._xlws.FILTER(Fridays!$B8:$KO8,(Fridays!$B8:$KO8-FLOOR(Fridays!$B8:$KO8,100)&gt;9)*(Fridays!$B8:$KO8&gt;100)*(_xlfn.FLOOR.MATH(Fridays!$B8:$KO8,100)=D$1))))</f>
        <v>4</v>
      </c>
      <c r="E9" cm="1">
        <f t="array" aca="1" ref="E9" ca="1">IF($J9="no_att","no_att",COUNT(_xlfn._xlws.FILTER(Fridays!$B8:$KO8,(Fridays!$B8:$KO8-FLOOR(Fridays!$B8:$KO8,100)&gt;9)*(Fridays!$B8:$KO8&gt;100)*(_xlfn.FLOOR.MATH(Fridays!$B8:$KO8,100)=E$1))))</f>
        <v>2</v>
      </c>
      <c r="F9" cm="1">
        <f t="array" aca="1" ref="F9" ca="1">IF($J9="no_att","no_att",COUNT(_xlfn._xlws.FILTER(Fridays!$B8:$KO8,(Fridays!$B8:$KO8-FLOOR(Fridays!$B8:$KO8,100)&gt;9)*(Fridays!$B8:$KO8&gt;100)*(_xlfn.FLOOR.MATH(Fridays!$B8:$KO8,100)=F$1))))</f>
        <v>0</v>
      </c>
      <c r="G9" cm="1">
        <f t="array" aca="1" ref="G9" ca="1">IF($J9="no_att","no_att",COUNT(_xlfn._xlws.FILTER(Fridays!$B8:$KO8,(Fridays!$B8:$KO8-FLOOR(Fridays!$B8:$KO8,100)&gt;9)*(Fridays!$B8:$KO8&gt;100)*(_xlfn.FLOOR.MATH(Fridays!$B8:$KO8,100)=G$1))))</f>
        <v>0</v>
      </c>
      <c r="H9" cm="1">
        <f t="array" aca="1" ref="H9" ca="1">IF($J9="no_att","no_att",COUNT(_xlfn._xlws.FILTER(Fridays!$B8:$KO8,(Fridays!$B8:$KO8-FLOOR(Fridays!$B8:$KO8,100)&gt;9)*(Fridays!$B8:$KO8&gt;100)*(_xlfn.FLOOR.MATH(Fridays!$B8:$KO8,100)=H$1))))</f>
        <v>2</v>
      </c>
      <c r="I9" cm="1">
        <f t="array" aca="1" ref="I9" ca="1">IF($J9="no_att","no_att",COUNT(_xlfn._xlws.FILTER(Fridays!$B8:$KO8,(Fridays!$B8:$KO8-FLOOR(Fridays!$B8:$KO8,100)&gt;9)*(Fridays!$B8:$KO8&gt;100)*(_xlfn.FLOOR.MATH(Fridays!$B8:$KO8,100)=I$1))))</f>
        <v>2</v>
      </c>
      <c r="J9" cm="1">
        <f t="array" aca="1" ref="J9" ca="1">IF(COUNT(_xlfn._xlws.FILTER(Fridays!$B8:$KO8,(Fridays!$B8:$KO8-FLOOR(Fridays!$B8:$KO8,100)&gt;9)*(Fridays!$B8:$KO8&gt;100)))=0,"no_att",COUNT(_xlfn._xlws.FILTER(Fridays!$B8:$KO8,(Fridays!$B8:$KO8-FLOOR(Fridays!$B8:$KO8,100)&gt;9)*(Fridays!$B8:$KO8&gt;100))))</f>
        <v>15</v>
      </c>
      <c r="K9" cm="1">
        <f t="array" aca="1" ref="K9" ca="1">IF(COUNT(_xlfn._xlws.FILTER(Fridays!B8:KO8,ISNUMBER(MATCH(Fridays!B8:KO8,_xlfn._xlws.FILTER(Table1[ID],(Table1[class_name]="الخدام")+IF(Table35[اظهار الامناء],Table1[class_name]="الامناء",FALSE)),0)),"no_att"))=0,"no_att",COUNT(_xlfn._xlws.FILTER(Fridays!B8:KO8,ISNUMBER(MATCH(Fridays!B8:KO8,_xlfn._xlws.FILTER(Table1[ID],(Table1[class_name]="الخدام")+IF(Table35[اظهار الامناء],Table1[class_name]="الامناء",FALSE)),0)),"no_att")))</f>
        <v>6</v>
      </c>
    </row>
    <row r="10" spans="1:11">
      <c r="A10" s="3">
        <f ca="1"/>
        <v>45478</v>
      </c>
      <c r="B10" cm="1">
        <f t="array" aca="1" ref="B10" ca="1">IF($J10="no_att","no_att",COUNT(_xlfn._xlws.FILTER(Fridays!$B9:$KO9,(Fridays!$B9:$KO9-FLOOR(Fridays!$B9:$KO9,100)&gt;9)*(Fridays!$B9:$KO9&gt;100)*(_xlfn.FLOOR.MATH(Fridays!$B9:$KO9,100)=B$1))))</f>
        <v>6</v>
      </c>
      <c r="C10" cm="1">
        <f t="array" aca="1" ref="C10" ca="1">IF($J10="no_att","no_att",COUNT(_xlfn._xlws.FILTER(Fridays!$B9:$KO9,(Fridays!$B9:$KO9-FLOOR(Fridays!$B9:$KO9,100)&gt;9)*(Fridays!$B9:$KO9&gt;100)*(_xlfn.FLOOR.MATH(Fridays!$B9:$KO9,100)=C$1))))</f>
        <v>3</v>
      </c>
      <c r="D10" cm="1">
        <f t="array" aca="1" ref="D10" ca="1">IF($J10="no_att","no_att",COUNT(_xlfn._xlws.FILTER(Fridays!$B9:$KO9,(Fridays!$B9:$KO9-FLOOR(Fridays!$B9:$KO9,100)&gt;9)*(Fridays!$B9:$KO9&gt;100)*(_xlfn.FLOOR.MATH(Fridays!$B9:$KO9,100)=D$1))))</f>
        <v>7</v>
      </c>
      <c r="E10" cm="1">
        <f t="array" aca="1" ref="E10" ca="1">IF($J10="no_att","no_att",COUNT(_xlfn._xlws.FILTER(Fridays!$B9:$KO9,(Fridays!$B9:$KO9-FLOOR(Fridays!$B9:$KO9,100)&gt;9)*(Fridays!$B9:$KO9&gt;100)*(_xlfn.FLOOR.MATH(Fridays!$B9:$KO9,100)=E$1))))</f>
        <v>4</v>
      </c>
      <c r="F10" cm="1">
        <f t="array" aca="1" ref="F10" ca="1">IF($J10="no_att","no_att",COUNT(_xlfn._xlws.FILTER(Fridays!$B9:$KO9,(Fridays!$B9:$KO9-FLOOR(Fridays!$B9:$KO9,100)&gt;9)*(Fridays!$B9:$KO9&gt;100)*(_xlfn.FLOOR.MATH(Fridays!$B9:$KO9,100)=F$1))))</f>
        <v>1</v>
      </c>
      <c r="G10" cm="1">
        <f t="array" aca="1" ref="G10" ca="1">IF($J10="no_att","no_att",COUNT(_xlfn._xlws.FILTER(Fridays!$B9:$KO9,(Fridays!$B9:$KO9-FLOOR(Fridays!$B9:$KO9,100)&gt;9)*(Fridays!$B9:$KO9&gt;100)*(_xlfn.FLOOR.MATH(Fridays!$B9:$KO9,100)=G$1))))</f>
        <v>1</v>
      </c>
      <c r="H10" cm="1">
        <f t="array" aca="1" ref="H10" ca="1">IF($J10="no_att","no_att",COUNT(_xlfn._xlws.FILTER(Fridays!$B9:$KO9,(Fridays!$B9:$KO9-FLOOR(Fridays!$B9:$KO9,100)&gt;9)*(Fridays!$B9:$KO9&gt;100)*(_xlfn.FLOOR.MATH(Fridays!$B9:$KO9,100)=H$1))))</f>
        <v>3</v>
      </c>
      <c r="I10" cm="1">
        <f t="array" aca="1" ref="I10" ca="1">IF($J10="no_att","no_att",COUNT(_xlfn._xlws.FILTER(Fridays!$B9:$KO9,(Fridays!$B9:$KO9-FLOOR(Fridays!$B9:$KO9,100)&gt;9)*(Fridays!$B9:$KO9&gt;100)*(_xlfn.FLOOR.MATH(Fridays!$B9:$KO9,100)=I$1))))</f>
        <v>2</v>
      </c>
      <c r="J10" cm="1">
        <f t="array" aca="1" ref="J10" ca="1">IF(COUNT(_xlfn._xlws.FILTER(Fridays!$B9:$KO9,(Fridays!$B9:$KO9-FLOOR(Fridays!$B9:$KO9,100)&gt;9)*(Fridays!$B9:$KO9&gt;100)))=0,"no_att",COUNT(_xlfn._xlws.FILTER(Fridays!$B9:$KO9,(Fridays!$B9:$KO9-FLOOR(Fridays!$B9:$KO9,100)&gt;9)*(Fridays!$B9:$KO9&gt;100))))</f>
        <v>27</v>
      </c>
      <c r="K10" cm="1">
        <f t="array" aca="1" ref="K10" ca="1">IF(COUNT(_xlfn._xlws.FILTER(Fridays!B9:KO9,ISNUMBER(MATCH(Fridays!B9:KO9,_xlfn._xlws.FILTER(Table1[ID],(Table1[class_name]="الخدام")+IF(Table35[اظهار الامناء],Table1[class_name]="الامناء",FALSE)),0)),"no_att"))=0,"no_att",COUNT(_xlfn._xlws.FILTER(Fridays!B9:KO9,ISNUMBER(MATCH(Fridays!B9:KO9,_xlfn._xlws.FILTER(Table1[ID],(Table1[class_name]="الخدام")+IF(Table35[اظهار الامناء],Table1[class_name]="الامناء",FALSE)),0)),"no_att")))</f>
        <v>8</v>
      </c>
    </row>
    <row r="11" spans="1:11">
      <c r="A11" s="3">
        <f ca="1"/>
        <v>45471</v>
      </c>
      <c r="B11" cm="1">
        <f t="array" aca="1" ref="B11" ca="1">IF($J11="no_att","no_att",COUNT(_xlfn._xlws.FILTER(Fridays!$B10:$KO10,(Fridays!$B10:$KO10-FLOOR(Fridays!$B10:$KO10,100)&gt;9)*(Fridays!$B10:$KO10&gt;100)*(_xlfn.FLOOR.MATH(Fridays!$B10:$KO10,100)=B$1))))</f>
        <v>5</v>
      </c>
      <c r="C11" cm="1">
        <f t="array" aca="1" ref="C11" ca="1">IF($J11="no_att","no_att",COUNT(_xlfn._xlws.FILTER(Fridays!$B10:$KO10,(Fridays!$B10:$KO10-FLOOR(Fridays!$B10:$KO10,100)&gt;9)*(Fridays!$B10:$KO10&gt;100)*(_xlfn.FLOOR.MATH(Fridays!$B10:$KO10,100)=C$1))))</f>
        <v>0</v>
      </c>
      <c r="D11" cm="1">
        <f t="array" aca="1" ref="D11" ca="1">IF($J11="no_att","no_att",COUNT(_xlfn._xlws.FILTER(Fridays!$B10:$KO10,(Fridays!$B10:$KO10-FLOOR(Fridays!$B10:$KO10,100)&gt;9)*(Fridays!$B10:$KO10&gt;100)*(_xlfn.FLOOR.MATH(Fridays!$B10:$KO10,100)=D$1))))</f>
        <v>5</v>
      </c>
      <c r="E11" cm="1">
        <f t="array" aca="1" ref="E11" ca="1">IF($J11="no_att","no_att",COUNT(_xlfn._xlws.FILTER(Fridays!$B10:$KO10,(Fridays!$B10:$KO10-FLOOR(Fridays!$B10:$KO10,100)&gt;9)*(Fridays!$B10:$KO10&gt;100)*(_xlfn.FLOOR.MATH(Fridays!$B10:$KO10,100)=E$1))))</f>
        <v>2</v>
      </c>
      <c r="F11" cm="1">
        <f t="array" aca="1" ref="F11" ca="1">IF($J11="no_att","no_att",COUNT(_xlfn._xlws.FILTER(Fridays!$B10:$KO10,(Fridays!$B10:$KO10-FLOOR(Fridays!$B10:$KO10,100)&gt;9)*(Fridays!$B10:$KO10&gt;100)*(_xlfn.FLOOR.MATH(Fridays!$B10:$KO10,100)=F$1))))</f>
        <v>0</v>
      </c>
      <c r="G11" cm="1">
        <f t="array" aca="1" ref="G11" ca="1">IF($J11="no_att","no_att",COUNT(_xlfn._xlws.FILTER(Fridays!$B10:$KO10,(Fridays!$B10:$KO10-FLOOR(Fridays!$B10:$KO10,100)&gt;9)*(Fridays!$B10:$KO10&gt;100)*(_xlfn.FLOOR.MATH(Fridays!$B10:$KO10,100)=G$1))))</f>
        <v>0</v>
      </c>
      <c r="H11" cm="1">
        <f t="array" aca="1" ref="H11" ca="1">IF($J11="no_att","no_att",COUNT(_xlfn._xlws.FILTER(Fridays!$B10:$KO10,(Fridays!$B10:$KO10-FLOOR(Fridays!$B10:$KO10,100)&gt;9)*(Fridays!$B10:$KO10&gt;100)*(_xlfn.FLOOR.MATH(Fridays!$B10:$KO10,100)=H$1))))</f>
        <v>2</v>
      </c>
      <c r="I11" cm="1">
        <f t="array" aca="1" ref="I11" ca="1">IF($J11="no_att","no_att",COUNT(_xlfn._xlws.FILTER(Fridays!$B10:$KO10,(Fridays!$B10:$KO10-FLOOR(Fridays!$B10:$KO10,100)&gt;9)*(Fridays!$B10:$KO10&gt;100)*(_xlfn.FLOOR.MATH(Fridays!$B10:$KO10,100)=I$1))))</f>
        <v>3</v>
      </c>
      <c r="J11" cm="1">
        <f t="array" aca="1" ref="J11" ca="1">IF(COUNT(_xlfn._xlws.FILTER(Fridays!$B10:$KO10,(Fridays!$B10:$KO10-FLOOR(Fridays!$B10:$KO10,100)&gt;9)*(Fridays!$B10:$KO10&gt;100)))=0,"no_att",COUNT(_xlfn._xlws.FILTER(Fridays!$B10:$KO10,(Fridays!$B10:$KO10-FLOOR(Fridays!$B10:$KO10,100)&gt;9)*(Fridays!$B10:$KO10&gt;100))))</f>
        <v>17</v>
      </c>
      <c r="K11" cm="1">
        <f t="array" aca="1" ref="K11" ca="1">IF(COUNT(_xlfn._xlws.FILTER(Fridays!B10:KO10,ISNUMBER(MATCH(Fridays!B10:KO10,_xlfn._xlws.FILTER(Table1[ID],(Table1[class_name]="الخدام")+IF(Table35[اظهار الامناء],Table1[class_name]="الامناء",FALSE)),0)),"no_att"))=0,"no_att",COUNT(_xlfn._xlws.FILTER(Fridays!B10:KO10,ISNUMBER(MATCH(Fridays!B10:KO10,_xlfn._xlws.FILTER(Table1[ID],(Table1[class_name]="الخدام")+IF(Table35[اظهار الامناء],Table1[class_name]="الامناء",FALSE)),0)),"no_att")))</f>
        <v>6</v>
      </c>
    </row>
    <row r="12" spans="1:11">
      <c r="A12" s="3">
        <f ca="1"/>
        <v>45464</v>
      </c>
      <c r="B12" cm="1">
        <f t="array" aca="1" ref="B12" ca="1">IF($J12="no_att","no_att",COUNT(_xlfn._xlws.FILTER(Fridays!$B11:$KO11,(Fridays!$B11:$KO11-FLOOR(Fridays!$B11:$KO11,100)&gt;9)*(Fridays!$B11:$KO11&gt;100)*(_xlfn.FLOOR.MATH(Fridays!$B11:$KO11,100)=B$1))))</f>
        <v>10</v>
      </c>
      <c r="C12" cm="1">
        <f t="array" aca="1" ref="C12" ca="1">IF($J12="no_att","no_att",COUNT(_xlfn._xlws.FILTER(Fridays!$B11:$KO11,(Fridays!$B11:$KO11-FLOOR(Fridays!$B11:$KO11,100)&gt;9)*(Fridays!$B11:$KO11&gt;100)*(_xlfn.FLOOR.MATH(Fridays!$B11:$KO11,100)=C$1))))</f>
        <v>5</v>
      </c>
      <c r="D12" cm="1">
        <f t="array" aca="1" ref="D12" ca="1">IF($J12="no_att","no_att",COUNT(_xlfn._xlws.FILTER(Fridays!$B11:$KO11,(Fridays!$B11:$KO11-FLOOR(Fridays!$B11:$KO11,100)&gt;9)*(Fridays!$B11:$KO11&gt;100)*(_xlfn.FLOOR.MATH(Fridays!$B11:$KO11,100)=D$1))))</f>
        <v>9</v>
      </c>
      <c r="E12" cm="1">
        <f t="array" aca="1" ref="E12" ca="1">IF($J12="no_att","no_att",COUNT(_xlfn._xlws.FILTER(Fridays!$B11:$KO11,(Fridays!$B11:$KO11-FLOOR(Fridays!$B11:$KO11,100)&gt;9)*(Fridays!$B11:$KO11&gt;100)*(_xlfn.FLOOR.MATH(Fridays!$B11:$KO11,100)=E$1))))</f>
        <v>10</v>
      </c>
      <c r="F12" cm="1">
        <f t="array" aca="1" ref="F12" ca="1">IF($J12="no_att","no_att",COUNT(_xlfn._xlws.FILTER(Fridays!$B11:$KO11,(Fridays!$B11:$KO11-FLOOR(Fridays!$B11:$KO11,100)&gt;9)*(Fridays!$B11:$KO11&gt;100)*(_xlfn.FLOOR.MATH(Fridays!$B11:$KO11,100)=F$1))))</f>
        <v>1</v>
      </c>
      <c r="G12" cm="1">
        <f t="array" aca="1" ref="G12" ca="1">IF($J12="no_att","no_att",COUNT(_xlfn._xlws.FILTER(Fridays!$B11:$KO11,(Fridays!$B11:$KO11-FLOOR(Fridays!$B11:$KO11,100)&gt;9)*(Fridays!$B11:$KO11&gt;100)*(_xlfn.FLOOR.MATH(Fridays!$B11:$KO11,100)=G$1))))</f>
        <v>4</v>
      </c>
      <c r="H12" cm="1">
        <f t="array" aca="1" ref="H12" ca="1">IF($J12="no_att","no_att",COUNT(_xlfn._xlws.FILTER(Fridays!$B11:$KO11,(Fridays!$B11:$KO11-FLOOR(Fridays!$B11:$KO11,100)&gt;9)*(Fridays!$B11:$KO11&gt;100)*(_xlfn.FLOOR.MATH(Fridays!$B11:$KO11,100)=H$1))))</f>
        <v>5</v>
      </c>
      <c r="I12" cm="1">
        <f t="array" aca="1" ref="I12" ca="1">IF($J12="no_att","no_att",COUNT(_xlfn._xlws.FILTER(Fridays!$B11:$KO11,(Fridays!$B11:$KO11-FLOOR(Fridays!$B11:$KO11,100)&gt;9)*(Fridays!$B11:$KO11&gt;100)*(_xlfn.FLOOR.MATH(Fridays!$B11:$KO11,100)=I$1))))</f>
        <v>12</v>
      </c>
      <c r="J12" cm="1">
        <f t="array" aca="1" ref="J12" ca="1">IF(COUNT(_xlfn._xlws.FILTER(Fridays!$B11:$KO11,(Fridays!$B11:$KO11-FLOOR(Fridays!$B11:$KO11,100)&gt;9)*(Fridays!$B11:$KO11&gt;100)))=0,"no_att",COUNT(_xlfn._xlws.FILTER(Fridays!$B11:$KO11,(Fridays!$B11:$KO11-FLOOR(Fridays!$B11:$KO11,100)&gt;9)*(Fridays!$B11:$KO11&gt;100))))</f>
        <v>56</v>
      </c>
      <c r="K12" cm="1">
        <f t="array" aca="1" ref="K12" ca="1">IF(COUNT(_xlfn._xlws.FILTER(Fridays!B11:KO11,ISNUMBER(MATCH(Fridays!B11:KO11,_xlfn._xlws.FILTER(Table1[ID],(Table1[class_name]="الخدام")+IF(Table35[اظهار الامناء],Table1[class_name]="الامناء",FALSE)),0)),"no_att"))=0,"no_att",COUNT(_xlfn._xlws.FILTER(Fridays!B11:KO11,ISNUMBER(MATCH(Fridays!B11:KO11,_xlfn._xlws.FILTER(Table1[ID],(Table1[class_name]="الخدام")+IF(Table35[اظهار الامناء],Table1[class_name]="الامناء",FALSE)),0)),"no_att")))</f>
        <v>9</v>
      </c>
    </row>
    <row r="13" spans="1:11">
      <c r="A13" s="3">
        <f ca="1"/>
        <v>45457</v>
      </c>
      <c r="B13" cm="1">
        <f t="array" aca="1" ref="B13" ca="1">IF($J13="no_att","no_att",COUNT(_xlfn._xlws.FILTER(Fridays!$B12:$KO12,(Fridays!$B12:$KO12-FLOOR(Fridays!$B12:$KO12,100)&gt;9)*(Fridays!$B12:$KO12&gt;100)*(_xlfn.FLOOR.MATH(Fridays!$B12:$KO12,100)=B$1))))</f>
        <v>6</v>
      </c>
      <c r="C13" cm="1">
        <f t="array" aca="1" ref="C13" ca="1">IF($J13="no_att","no_att",COUNT(_xlfn._xlws.FILTER(Fridays!$B12:$KO12,(Fridays!$B12:$KO12-FLOOR(Fridays!$B12:$KO12,100)&gt;9)*(Fridays!$B12:$KO12&gt;100)*(_xlfn.FLOOR.MATH(Fridays!$B12:$KO12,100)=C$1))))</f>
        <v>5</v>
      </c>
      <c r="D13" cm="1">
        <f t="array" aca="1" ref="D13" ca="1">IF($J13="no_att","no_att",COUNT(_xlfn._xlws.FILTER(Fridays!$B12:$KO12,(Fridays!$B12:$KO12-FLOOR(Fridays!$B12:$KO12,100)&gt;9)*(Fridays!$B12:$KO12&gt;100)*(_xlfn.FLOOR.MATH(Fridays!$B12:$KO12,100)=D$1))))</f>
        <v>5</v>
      </c>
      <c r="E13" cm="1">
        <f t="array" aca="1" ref="E13" ca="1">IF($J13="no_att","no_att",COUNT(_xlfn._xlws.FILTER(Fridays!$B12:$KO12,(Fridays!$B12:$KO12-FLOOR(Fridays!$B12:$KO12,100)&gt;9)*(Fridays!$B12:$KO12&gt;100)*(_xlfn.FLOOR.MATH(Fridays!$B12:$KO12,100)=E$1))))</f>
        <v>5</v>
      </c>
      <c r="F13" cm="1">
        <f t="array" aca="1" ref="F13" ca="1">IF($J13="no_att","no_att",COUNT(_xlfn._xlws.FILTER(Fridays!$B12:$KO12,(Fridays!$B12:$KO12-FLOOR(Fridays!$B12:$KO12,100)&gt;9)*(Fridays!$B12:$KO12&gt;100)*(_xlfn.FLOOR.MATH(Fridays!$B12:$KO12,100)=F$1))))</f>
        <v>1</v>
      </c>
      <c r="G13" cm="1">
        <f t="array" aca="1" ref="G13" ca="1">IF($J13="no_att","no_att",COUNT(_xlfn._xlws.FILTER(Fridays!$B12:$KO12,(Fridays!$B12:$KO12-FLOOR(Fridays!$B12:$KO12,100)&gt;9)*(Fridays!$B12:$KO12&gt;100)*(_xlfn.FLOOR.MATH(Fridays!$B12:$KO12,100)=G$1))))</f>
        <v>0</v>
      </c>
      <c r="H13" cm="1">
        <f t="array" aca="1" ref="H13" ca="1">IF($J13="no_att","no_att",COUNT(_xlfn._xlws.FILTER(Fridays!$B12:$KO12,(Fridays!$B12:$KO12-FLOOR(Fridays!$B12:$KO12,100)&gt;9)*(Fridays!$B12:$KO12&gt;100)*(_xlfn.FLOOR.MATH(Fridays!$B12:$KO12,100)=H$1))))</f>
        <v>2</v>
      </c>
      <c r="I13" cm="1">
        <f t="array" aca="1" ref="I13" ca="1">IF($J13="no_att","no_att",COUNT(_xlfn._xlws.FILTER(Fridays!$B12:$KO12,(Fridays!$B12:$KO12-FLOOR(Fridays!$B12:$KO12,100)&gt;9)*(Fridays!$B12:$KO12&gt;100)*(_xlfn.FLOOR.MATH(Fridays!$B12:$KO12,100)=I$1))))</f>
        <v>6</v>
      </c>
      <c r="J13" cm="1">
        <f t="array" aca="1" ref="J13" ca="1">IF(COUNT(_xlfn._xlws.FILTER(Fridays!$B12:$KO12,(Fridays!$B12:$KO12-FLOOR(Fridays!$B12:$KO12,100)&gt;9)*(Fridays!$B12:$KO12&gt;100)))=0,"no_att",COUNT(_xlfn._xlws.FILTER(Fridays!$B12:$KO12,(Fridays!$B12:$KO12-FLOOR(Fridays!$B12:$KO12,100)&gt;9)*(Fridays!$B12:$KO12&gt;100))))</f>
        <v>30</v>
      </c>
      <c r="K13" cm="1">
        <f t="array" aca="1" ref="K13" ca="1">IF(COUNT(_xlfn._xlws.FILTER(Fridays!B12:KO12,ISNUMBER(MATCH(Fridays!B12:KO12,_xlfn._xlws.FILTER(Table1[ID],(Table1[class_name]="الخدام")+IF(Table35[اظهار الامناء],Table1[class_name]="الامناء",FALSE)),0)),"no_att"))=0,"no_att",COUNT(_xlfn._xlws.FILTER(Fridays!B12:KO12,ISNUMBER(MATCH(Fridays!B12:KO12,_xlfn._xlws.FILTER(Table1[ID],(Table1[class_name]="الخدام")+IF(Table35[اظهار الامناء],Table1[class_name]="الامناء",FALSE)),0)),"no_att")))</f>
        <v>4</v>
      </c>
    </row>
    <row r="14" spans="1:11">
      <c r="A14" s="3">
        <f ca="1"/>
        <v>45450</v>
      </c>
      <c r="B14" cm="1">
        <f t="array" aca="1" ref="B14" ca="1">IF($J14="no_att","no_att",COUNT(_xlfn._xlws.FILTER(Fridays!$B13:$KO13,(Fridays!$B13:$KO13-FLOOR(Fridays!$B13:$KO13,100)&gt;9)*(Fridays!$B13:$KO13&gt;100)*(_xlfn.FLOOR.MATH(Fridays!$B13:$KO13,100)=B$1))))</f>
        <v>6</v>
      </c>
      <c r="C14" cm="1">
        <f t="array" aca="1" ref="C14" ca="1">IF($J14="no_att","no_att",COUNT(_xlfn._xlws.FILTER(Fridays!$B13:$KO13,(Fridays!$B13:$KO13-FLOOR(Fridays!$B13:$KO13,100)&gt;9)*(Fridays!$B13:$KO13&gt;100)*(_xlfn.FLOOR.MATH(Fridays!$B13:$KO13,100)=C$1))))</f>
        <v>9</v>
      </c>
      <c r="D14" cm="1">
        <f t="array" aca="1" ref="D14" ca="1">IF($J14="no_att","no_att",COUNT(_xlfn._xlws.FILTER(Fridays!$B13:$KO13,(Fridays!$B13:$KO13-FLOOR(Fridays!$B13:$KO13,100)&gt;9)*(Fridays!$B13:$KO13&gt;100)*(_xlfn.FLOOR.MATH(Fridays!$B13:$KO13,100)=D$1))))</f>
        <v>5</v>
      </c>
      <c r="E14" cm="1">
        <f t="array" aca="1" ref="E14" ca="1">IF($J14="no_att","no_att",COUNT(_xlfn._xlws.FILTER(Fridays!$B13:$KO13,(Fridays!$B13:$KO13-FLOOR(Fridays!$B13:$KO13,100)&gt;9)*(Fridays!$B13:$KO13&gt;100)*(_xlfn.FLOOR.MATH(Fridays!$B13:$KO13,100)=E$1))))</f>
        <v>6</v>
      </c>
      <c r="F14" cm="1">
        <f t="array" aca="1" ref="F14" ca="1">IF($J14="no_att","no_att",COUNT(_xlfn._xlws.FILTER(Fridays!$B13:$KO13,(Fridays!$B13:$KO13-FLOOR(Fridays!$B13:$KO13,100)&gt;9)*(Fridays!$B13:$KO13&gt;100)*(_xlfn.FLOOR.MATH(Fridays!$B13:$KO13,100)=F$1))))</f>
        <v>2</v>
      </c>
      <c r="G14" cm="1">
        <f t="array" aca="1" ref="G14" ca="1">IF($J14="no_att","no_att",COUNT(_xlfn._xlws.FILTER(Fridays!$B13:$KO13,(Fridays!$B13:$KO13-FLOOR(Fridays!$B13:$KO13,100)&gt;9)*(Fridays!$B13:$KO13&gt;100)*(_xlfn.FLOOR.MATH(Fridays!$B13:$KO13,100)=G$1))))</f>
        <v>0</v>
      </c>
      <c r="H14" cm="1">
        <f t="array" aca="1" ref="H14" ca="1">IF($J14="no_att","no_att",COUNT(_xlfn._xlws.FILTER(Fridays!$B13:$KO13,(Fridays!$B13:$KO13-FLOOR(Fridays!$B13:$KO13,100)&gt;9)*(Fridays!$B13:$KO13&gt;100)*(_xlfn.FLOOR.MATH(Fridays!$B13:$KO13,100)=H$1))))</f>
        <v>2</v>
      </c>
      <c r="I14" cm="1">
        <f t="array" aca="1" ref="I14" ca="1">IF($J14="no_att","no_att",COUNT(_xlfn._xlws.FILTER(Fridays!$B13:$KO13,(Fridays!$B13:$KO13-FLOOR(Fridays!$B13:$KO13,100)&gt;9)*(Fridays!$B13:$KO13&gt;100)*(_xlfn.FLOOR.MATH(Fridays!$B13:$KO13,100)=I$1))))</f>
        <v>7</v>
      </c>
      <c r="J14" cm="1">
        <f t="array" aca="1" ref="J14" ca="1">IF(COUNT(_xlfn._xlws.FILTER(Fridays!$B13:$KO13,(Fridays!$B13:$KO13-FLOOR(Fridays!$B13:$KO13,100)&gt;9)*(Fridays!$B13:$KO13&gt;100)))=0,"no_att",COUNT(_xlfn._xlws.FILTER(Fridays!$B13:$KO13,(Fridays!$B13:$KO13-FLOOR(Fridays!$B13:$KO13,100)&gt;9)*(Fridays!$B13:$KO13&gt;100))))</f>
        <v>37</v>
      </c>
      <c r="K14" cm="1">
        <f t="array" aca="1" ref="K14" ca="1">IF(COUNT(_xlfn._xlws.FILTER(Fridays!B13:KO13,ISNUMBER(MATCH(Fridays!B13:KO13,_xlfn._xlws.FILTER(Table1[ID],(Table1[class_name]="الخدام")+IF(Table35[اظهار الامناء],Table1[class_name]="الامناء",FALSE)),0)),"no_att"))=0,"no_att",COUNT(_xlfn._xlws.FILTER(Fridays!B13:KO13,ISNUMBER(MATCH(Fridays!B13:KO13,_xlfn._xlws.FILTER(Table1[ID],(Table1[class_name]="الخدام")+IF(Table35[اظهار الامناء],Table1[class_name]="الامناء",FALSE)),0)),"no_att")))</f>
        <v>7</v>
      </c>
    </row>
    <row r="15" spans="1:11">
      <c r="A15" s="3">
        <f ca="1"/>
        <v>45443</v>
      </c>
      <c r="B15" cm="1">
        <f t="array" aca="1" ref="B15" ca="1">IF($J15="no_att","no_att",COUNT(_xlfn._xlws.FILTER(Fridays!$B14:$KO14,(Fridays!$B14:$KO14-FLOOR(Fridays!$B14:$KO14,100)&gt;9)*(Fridays!$B14:$KO14&gt;100)*(_xlfn.FLOOR.MATH(Fridays!$B14:$KO14,100)=B$1))))</f>
        <v>2</v>
      </c>
      <c r="C15" cm="1">
        <f t="array" aca="1" ref="C15" ca="1">IF($J15="no_att","no_att",COUNT(_xlfn._xlws.FILTER(Fridays!$B14:$KO14,(Fridays!$B14:$KO14-FLOOR(Fridays!$B14:$KO14,100)&gt;9)*(Fridays!$B14:$KO14&gt;100)*(_xlfn.FLOOR.MATH(Fridays!$B14:$KO14,100)=C$1))))</f>
        <v>0</v>
      </c>
      <c r="D15" cm="1">
        <f t="array" aca="1" ref="D15" ca="1">IF($J15="no_att","no_att",COUNT(_xlfn._xlws.FILTER(Fridays!$B14:$KO14,(Fridays!$B14:$KO14-FLOOR(Fridays!$B14:$KO14,100)&gt;9)*(Fridays!$B14:$KO14&gt;100)*(_xlfn.FLOOR.MATH(Fridays!$B14:$KO14,100)=D$1))))</f>
        <v>1</v>
      </c>
      <c r="E15" cm="1">
        <f t="array" aca="1" ref="E15" ca="1">IF($J15="no_att","no_att",COUNT(_xlfn._xlws.FILTER(Fridays!$B14:$KO14,(Fridays!$B14:$KO14-FLOOR(Fridays!$B14:$KO14,100)&gt;9)*(Fridays!$B14:$KO14&gt;100)*(_xlfn.FLOOR.MATH(Fridays!$B14:$KO14,100)=E$1))))</f>
        <v>1</v>
      </c>
      <c r="F15" cm="1">
        <f t="array" aca="1" ref="F15" ca="1">IF($J15="no_att","no_att",COUNT(_xlfn._xlws.FILTER(Fridays!$B14:$KO14,(Fridays!$B14:$KO14-FLOOR(Fridays!$B14:$KO14,100)&gt;9)*(Fridays!$B14:$KO14&gt;100)*(_xlfn.FLOOR.MATH(Fridays!$B14:$KO14,100)=F$1))))</f>
        <v>0</v>
      </c>
      <c r="G15" cm="1">
        <f t="array" aca="1" ref="G15" ca="1">IF($J15="no_att","no_att",COUNT(_xlfn._xlws.FILTER(Fridays!$B14:$KO14,(Fridays!$B14:$KO14-FLOOR(Fridays!$B14:$KO14,100)&gt;9)*(Fridays!$B14:$KO14&gt;100)*(_xlfn.FLOOR.MATH(Fridays!$B14:$KO14,100)=G$1))))</f>
        <v>1</v>
      </c>
      <c r="H15" cm="1">
        <f t="array" aca="1" ref="H15" ca="1">IF($J15="no_att","no_att",COUNT(_xlfn._xlws.FILTER(Fridays!$B14:$KO14,(Fridays!$B14:$KO14-FLOOR(Fridays!$B14:$KO14,100)&gt;9)*(Fridays!$B14:$KO14&gt;100)*(_xlfn.FLOOR.MATH(Fridays!$B14:$KO14,100)=H$1))))</f>
        <v>2</v>
      </c>
      <c r="I15" cm="1">
        <f t="array" aca="1" ref="I15" ca="1">IF($J15="no_att","no_att",COUNT(_xlfn._xlws.FILTER(Fridays!$B14:$KO14,(Fridays!$B14:$KO14-FLOOR(Fridays!$B14:$KO14,100)&gt;9)*(Fridays!$B14:$KO14&gt;100)*(_xlfn.FLOOR.MATH(Fridays!$B14:$KO14,100)=I$1))))</f>
        <v>2</v>
      </c>
      <c r="J15" cm="1">
        <f t="array" aca="1" ref="J15" ca="1">IF(COUNT(_xlfn._xlws.FILTER(Fridays!$B14:$KO14,(Fridays!$B14:$KO14-FLOOR(Fridays!$B14:$KO14,100)&gt;9)*(Fridays!$B14:$KO14&gt;100)))=0,"no_att",COUNT(_xlfn._xlws.FILTER(Fridays!$B14:$KO14,(Fridays!$B14:$KO14-FLOOR(Fridays!$B14:$KO14,100)&gt;9)*(Fridays!$B14:$KO14&gt;100))))</f>
        <v>9</v>
      </c>
      <c r="K15" t="str" cm="1">
        <f t="array" aca="1" ref="K15" ca="1">IF(COUNT(_xlfn._xlws.FILTER(Fridays!B14:KO14,ISNUMBER(MATCH(Fridays!B14:KO14,_xlfn._xlws.FILTER(Table1[ID],(Table1[class_name]="الخدام")+IF(Table35[اظهار الامناء],Table1[class_name]="الامناء",FALSE)),0)),"no_att"))=0,"no_att",COUNT(_xlfn._xlws.FILTER(Fridays!B14:KO14,ISNUMBER(MATCH(Fridays!B14:KO14,_xlfn._xlws.FILTER(Table1[ID],(Table1[class_name]="الخدام")+IF(Table35[اظهار الامناء],Table1[class_name]="الامناء",FALSE)),0)),"no_att")))</f>
        <v>no_att</v>
      </c>
    </row>
    <row r="16" spans="1:11">
      <c r="A16" s="3">
        <f ca="1"/>
        <v>45436</v>
      </c>
      <c r="B16" cm="1">
        <f t="array" aca="1" ref="B16" ca="1">IF($J16="no_att","no_att",COUNT(_xlfn._xlws.FILTER(Fridays!$B15:$KO15,(Fridays!$B15:$KO15-FLOOR(Fridays!$B15:$KO15,100)&gt;9)*(Fridays!$B15:$KO15&gt;100)*(_xlfn.FLOOR.MATH(Fridays!$B15:$KO15,100)=B$1))))</f>
        <v>12</v>
      </c>
      <c r="C16" cm="1">
        <f t="array" aca="1" ref="C16" ca="1">IF($J16="no_att","no_att",COUNT(_xlfn._xlws.FILTER(Fridays!$B15:$KO15,(Fridays!$B15:$KO15-FLOOR(Fridays!$B15:$KO15,100)&gt;9)*(Fridays!$B15:$KO15&gt;100)*(_xlfn.FLOOR.MATH(Fridays!$B15:$KO15,100)=C$1))))</f>
        <v>12</v>
      </c>
      <c r="D16" cm="1">
        <f t="array" aca="1" ref="D16" ca="1">IF($J16="no_att","no_att",COUNT(_xlfn._xlws.FILTER(Fridays!$B15:$KO15,(Fridays!$B15:$KO15-FLOOR(Fridays!$B15:$KO15,100)&gt;9)*(Fridays!$B15:$KO15&gt;100)*(_xlfn.FLOOR.MATH(Fridays!$B15:$KO15,100)=D$1))))</f>
        <v>10</v>
      </c>
      <c r="E16" cm="1">
        <f t="array" aca="1" ref="E16" ca="1">IF($J16="no_att","no_att",COUNT(_xlfn._xlws.FILTER(Fridays!$B15:$KO15,(Fridays!$B15:$KO15-FLOOR(Fridays!$B15:$KO15,100)&gt;9)*(Fridays!$B15:$KO15&gt;100)*(_xlfn.FLOOR.MATH(Fridays!$B15:$KO15,100)=E$1))))</f>
        <v>9</v>
      </c>
      <c r="F16" cm="1">
        <f t="array" aca="1" ref="F16" ca="1">IF($J16="no_att","no_att",COUNT(_xlfn._xlws.FILTER(Fridays!$B15:$KO15,(Fridays!$B15:$KO15-FLOOR(Fridays!$B15:$KO15,100)&gt;9)*(Fridays!$B15:$KO15&gt;100)*(_xlfn.FLOOR.MATH(Fridays!$B15:$KO15,100)=F$1))))</f>
        <v>3</v>
      </c>
      <c r="G16" cm="1">
        <f t="array" aca="1" ref="G16" ca="1">IF($J16="no_att","no_att",COUNT(_xlfn._xlws.FILTER(Fridays!$B15:$KO15,(Fridays!$B15:$KO15-FLOOR(Fridays!$B15:$KO15,100)&gt;9)*(Fridays!$B15:$KO15&gt;100)*(_xlfn.FLOOR.MATH(Fridays!$B15:$KO15,100)=G$1))))</f>
        <v>4</v>
      </c>
      <c r="H16" cm="1">
        <f t="array" aca="1" ref="H16" ca="1">IF($J16="no_att","no_att",COUNT(_xlfn._xlws.FILTER(Fridays!$B15:$KO15,(Fridays!$B15:$KO15-FLOOR(Fridays!$B15:$KO15,100)&gt;9)*(Fridays!$B15:$KO15&gt;100)*(_xlfn.FLOOR.MATH(Fridays!$B15:$KO15,100)=H$1))))</f>
        <v>6</v>
      </c>
      <c r="I16" cm="1">
        <f t="array" aca="1" ref="I16" ca="1">IF($J16="no_att","no_att",COUNT(_xlfn._xlws.FILTER(Fridays!$B15:$KO15,(Fridays!$B15:$KO15-FLOOR(Fridays!$B15:$KO15,100)&gt;9)*(Fridays!$B15:$KO15&gt;100)*(_xlfn.FLOOR.MATH(Fridays!$B15:$KO15,100)=I$1))))</f>
        <v>20</v>
      </c>
      <c r="J16" cm="1">
        <f t="array" aca="1" ref="J16" ca="1">IF(COUNT(_xlfn._xlws.FILTER(Fridays!$B15:$KO15,(Fridays!$B15:$KO15-FLOOR(Fridays!$B15:$KO15,100)&gt;9)*(Fridays!$B15:$KO15&gt;100)))=0,"no_att",COUNT(_xlfn._xlws.FILTER(Fridays!$B15:$KO15,(Fridays!$B15:$KO15-FLOOR(Fridays!$B15:$KO15,100)&gt;9)*(Fridays!$B15:$KO15&gt;100))))</f>
        <v>76</v>
      </c>
      <c r="K16" cm="1">
        <f t="array" aca="1" ref="K16" ca="1">IF(COUNT(_xlfn._xlws.FILTER(Fridays!B15:KO15,ISNUMBER(MATCH(Fridays!B15:KO15,_xlfn._xlws.FILTER(Table1[ID],(Table1[class_name]="الخدام")+IF(Table35[اظهار الامناء],Table1[class_name]="الامناء",FALSE)),0)),"no_att"))=0,"no_att",COUNT(_xlfn._xlws.FILTER(Fridays!B15:KO15,ISNUMBER(MATCH(Fridays!B15:KO15,_xlfn._xlws.FILTER(Table1[ID],(Table1[class_name]="الخدام")+IF(Table35[اظهار الامناء],Table1[class_name]="الامناء",FALSE)),0)),"no_att")))</f>
        <v>9</v>
      </c>
    </row>
    <row r="17" spans="1:11">
      <c r="A17" s="3">
        <f ca="1"/>
        <v>45429</v>
      </c>
      <c r="B17" cm="1">
        <f t="array" aca="1" ref="B17" ca="1">IF($J17="no_att","no_att",COUNT(_xlfn._xlws.FILTER(Fridays!$B16:$KO16,(Fridays!$B16:$KO16-FLOOR(Fridays!$B16:$KO16,100)&gt;9)*(Fridays!$B16:$KO16&gt;100)*(_xlfn.FLOOR.MATH(Fridays!$B16:$KO16,100)=B$1))))</f>
        <v>0</v>
      </c>
      <c r="C17" cm="1">
        <f t="array" aca="1" ref="C17" ca="1">IF($J17="no_att","no_att",COUNT(_xlfn._xlws.FILTER(Fridays!$B16:$KO16,(Fridays!$B16:$KO16-FLOOR(Fridays!$B16:$KO16,100)&gt;9)*(Fridays!$B16:$KO16&gt;100)*(_xlfn.FLOOR.MATH(Fridays!$B16:$KO16,100)=C$1))))</f>
        <v>1</v>
      </c>
      <c r="D17" cm="1">
        <f t="array" aca="1" ref="D17" ca="1">IF($J17="no_att","no_att",COUNT(_xlfn._xlws.FILTER(Fridays!$B16:$KO16,(Fridays!$B16:$KO16-FLOOR(Fridays!$B16:$KO16,100)&gt;9)*(Fridays!$B16:$KO16&gt;100)*(_xlfn.FLOOR.MATH(Fridays!$B16:$KO16,100)=D$1))))</f>
        <v>2</v>
      </c>
      <c r="E17" cm="1">
        <f t="array" aca="1" ref="E17" ca="1">IF($J17="no_att","no_att",COUNT(_xlfn._xlws.FILTER(Fridays!$B16:$KO16,(Fridays!$B16:$KO16-FLOOR(Fridays!$B16:$KO16,100)&gt;9)*(Fridays!$B16:$KO16&gt;100)*(_xlfn.FLOOR.MATH(Fridays!$B16:$KO16,100)=E$1))))</f>
        <v>1</v>
      </c>
      <c r="F17" cm="1">
        <f t="array" aca="1" ref="F17" ca="1">IF($J17="no_att","no_att",COUNT(_xlfn._xlws.FILTER(Fridays!$B16:$KO16,(Fridays!$B16:$KO16-FLOOR(Fridays!$B16:$KO16,100)&gt;9)*(Fridays!$B16:$KO16&gt;100)*(_xlfn.FLOOR.MATH(Fridays!$B16:$KO16,100)=F$1))))</f>
        <v>0</v>
      </c>
      <c r="G17" cm="1">
        <f t="array" aca="1" ref="G17" ca="1">IF($J17="no_att","no_att",COUNT(_xlfn._xlws.FILTER(Fridays!$B16:$KO16,(Fridays!$B16:$KO16-FLOOR(Fridays!$B16:$KO16,100)&gt;9)*(Fridays!$B16:$KO16&gt;100)*(_xlfn.FLOOR.MATH(Fridays!$B16:$KO16,100)=G$1))))</f>
        <v>0</v>
      </c>
      <c r="H17" cm="1">
        <f t="array" aca="1" ref="H17" ca="1">IF($J17="no_att","no_att",COUNT(_xlfn._xlws.FILTER(Fridays!$B16:$KO16,(Fridays!$B16:$KO16-FLOOR(Fridays!$B16:$KO16,100)&gt;9)*(Fridays!$B16:$KO16&gt;100)*(_xlfn.FLOOR.MATH(Fridays!$B16:$KO16,100)=H$1))))</f>
        <v>2</v>
      </c>
      <c r="I17" cm="1">
        <f t="array" aca="1" ref="I17" ca="1">IF($J17="no_att","no_att",COUNT(_xlfn._xlws.FILTER(Fridays!$B16:$KO16,(Fridays!$B16:$KO16-FLOOR(Fridays!$B16:$KO16,100)&gt;9)*(Fridays!$B16:$KO16&gt;100)*(_xlfn.FLOOR.MATH(Fridays!$B16:$KO16,100)=I$1))))</f>
        <v>3</v>
      </c>
      <c r="J17" cm="1">
        <f t="array" aca="1" ref="J17" ca="1">IF(COUNT(_xlfn._xlws.FILTER(Fridays!$B16:$KO16,(Fridays!$B16:$KO16-FLOOR(Fridays!$B16:$KO16,100)&gt;9)*(Fridays!$B16:$KO16&gt;100)))=0,"no_att",COUNT(_xlfn._xlws.FILTER(Fridays!$B16:$KO16,(Fridays!$B16:$KO16-FLOOR(Fridays!$B16:$KO16,100)&gt;9)*(Fridays!$B16:$KO16&gt;100))))</f>
        <v>9</v>
      </c>
      <c r="K17" cm="1">
        <f t="array" aca="1" ref="K17" ca="1">IF(COUNT(_xlfn._xlws.FILTER(Fridays!B16:KO16,ISNUMBER(MATCH(Fridays!B16:KO16,_xlfn._xlws.FILTER(Table1[ID],(Table1[class_name]="الخدام")+IF(Table35[اظهار الامناء],Table1[class_name]="الامناء",FALSE)),0)),"no_att"))=0,"no_att",COUNT(_xlfn._xlws.FILTER(Fridays!B16:KO16,ISNUMBER(MATCH(Fridays!B16:KO16,_xlfn._xlws.FILTER(Table1[ID],(Table1[class_name]="الخدام")+IF(Table35[اظهار الامناء],Table1[class_name]="الامناء",FALSE)),0)),"no_att")))</f>
        <v>4</v>
      </c>
    </row>
    <row r="18" spans="1:11">
      <c r="A18" s="3">
        <f ca="1"/>
        <v>45422</v>
      </c>
      <c r="B18" cm="1">
        <f t="array" aca="1" ref="B18" ca="1">IF($J18="no_att","no_att",COUNT(_xlfn._xlws.FILTER(Fridays!$B17:$KO17,(Fridays!$B17:$KO17-FLOOR(Fridays!$B17:$KO17,100)&gt;9)*(Fridays!$B17:$KO17&gt;100)*(_xlfn.FLOOR.MATH(Fridays!$B17:$KO17,100)=B$1))))</f>
        <v>2</v>
      </c>
      <c r="C18" cm="1">
        <f t="array" aca="1" ref="C18" ca="1">IF($J18="no_att","no_att",COUNT(_xlfn._xlws.FILTER(Fridays!$B17:$KO17,(Fridays!$B17:$KO17-FLOOR(Fridays!$B17:$KO17,100)&gt;9)*(Fridays!$B17:$KO17&gt;100)*(_xlfn.FLOOR.MATH(Fridays!$B17:$KO17,100)=C$1))))</f>
        <v>4</v>
      </c>
      <c r="D18" cm="1">
        <f t="array" aca="1" ref="D18" ca="1">IF($J18="no_att","no_att",COUNT(_xlfn._xlws.FILTER(Fridays!$B17:$KO17,(Fridays!$B17:$KO17-FLOOR(Fridays!$B17:$KO17,100)&gt;9)*(Fridays!$B17:$KO17&gt;100)*(_xlfn.FLOOR.MATH(Fridays!$B17:$KO17,100)=D$1))))</f>
        <v>4</v>
      </c>
      <c r="E18" cm="1">
        <f t="array" aca="1" ref="E18" ca="1">IF($J18="no_att","no_att",COUNT(_xlfn._xlws.FILTER(Fridays!$B17:$KO17,(Fridays!$B17:$KO17-FLOOR(Fridays!$B17:$KO17,100)&gt;9)*(Fridays!$B17:$KO17&gt;100)*(_xlfn.FLOOR.MATH(Fridays!$B17:$KO17,100)=E$1))))</f>
        <v>4</v>
      </c>
      <c r="F18" cm="1">
        <f t="array" aca="1" ref="F18" ca="1">IF($J18="no_att","no_att",COUNT(_xlfn._xlws.FILTER(Fridays!$B17:$KO17,(Fridays!$B17:$KO17-FLOOR(Fridays!$B17:$KO17,100)&gt;9)*(Fridays!$B17:$KO17&gt;100)*(_xlfn.FLOOR.MATH(Fridays!$B17:$KO17,100)=F$1))))</f>
        <v>1</v>
      </c>
      <c r="G18" cm="1">
        <f t="array" aca="1" ref="G18" ca="1">IF($J18="no_att","no_att",COUNT(_xlfn._xlws.FILTER(Fridays!$B17:$KO17,(Fridays!$B17:$KO17-FLOOR(Fridays!$B17:$KO17,100)&gt;9)*(Fridays!$B17:$KO17&gt;100)*(_xlfn.FLOOR.MATH(Fridays!$B17:$KO17,100)=G$1))))</f>
        <v>0</v>
      </c>
      <c r="H18" cm="1">
        <f t="array" aca="1" ref="H18" ca="1">IF($J18="no_att","no_att",COUNT(_xlfn._xlws.FILTER(Fridays!$B17:$KO17,(Fridays!$B17:$KO17-FLOOR(Fridays!$B17:$KO17,100)&gt;9)*(Fridays!$B17:$KO17&gt;100)*(_xlfn.FLOOR.MATH(Fridays!$B17:$KO17,100)=H$1))))</f>
        <v>4</v>
      </c>
      <c r="I18" cm="1">
        <f t="array" aca="1" ref="I18" ca="1">IF($J18="no_att","no_att",COUNT(_xlfn._xlws.FILTER(Fridays!$B17:$KO17,(Fridays!$B17:$KO17-FLOOR(Fridays!$B17:$KO17,100)&gt;9)*(Fridays!$B17:$KO17&gt;100)*(_xlfn.FLOOR.MATH(Fridays!$B17:$KO17,100)=I$1))))</f>
        <v>4</v>
      </c>
      <c r="J18" cm="1">
        <f t="array" aca="1" ref="J18" ca="1">IF(COUNT(_xlfn._xlws.FILTER(Fridays!$B17:$KO17,(Fridays!$B17:$KO17-FLOOR(Fridays!$B17:$KO17,100)&gt;9)*(Fridays!$B17:$KO17&gt;100)))=0,"no_att",COUNT(_xlfn._xlws.FILTER(Fridays!$B17:$KO17,(Fridays!$B17:$KO17-FLOOR(Fridays!$B17:$KO17,100)&gt;9)*(Fridays!$B17:$KO17&gt;100))))</f>
        <v>23</v>
      </c>
      <c r="K18" cm="1">
        <f t="array" aca="1" ref="K18" ca="1">IF(COUNT(_xlfn._xlws.FILTER(Fridays!B17:KO17,ISNUMBER(MATCH(Fridays!B17:KO17,_xlfn._xlws.FILTER(Table1[ID],(Table1[class_name]="الخدام")+IF(Table35[اظهار الامناء],Table1[class_name]="الامناء",FALSE)),0)),"no_att"))=0,"no_att",COUNT(_xlfn._xlws.FILTER(Fridays!B17:KO17,ISNUMBER(MATCH(Fridays!B17:KO17,_xlfn._xlws.FILTER(Table1[ID],(Table1[class_name]="الخدام")+IF(Table35[اظهار الامناء],Table1[class_name]="الامناء",FALSE)),0)),"no_att")))</f>
        <v>11</v>
      </c>
    </row>
    <row r="19" spans="1:11">
      <c r="A19" s="3">
        <f ca="1"/>
        <v>45415</v>
      </c>
      <c r="B19" t="str" cm="1">
        <f t="array" aca="1" ref="B19" ca="1">IF($J19="no_att","no_att",COUNT(_xlfn._xlws.FILTER(Fridays!$B18:$KO18,(Fridays!$B18:$KO18-FLOOR(Fridays!$B18:$KO18,100)&gt;9)*(Fridays!$B18:$KO18&gt;100)*(_xlfn.FLOOR.MATH(Fridays!$B18:$KO18,100)=B$1))))</f>
        <v>no_att</v>
      </c>
      <c r="C19" t="str" cm="1">
        <f t="array" aca="1" ref="C19" ca="1">IF($J19="no_att","no_att",COUNT(_xlfn._xlws.FILTER(Fridays!$B18:$KO18,(Fridays!$B18:$KO18-FLOOR(Fridays!$B18:$KO18,100)&gt;9)*(Fridays!$B18:$KO18&gt;100)*(_xlfn.FLOOR.MATH(Fridays!$B18:$KO18,100)=C$1))))</f>
        <v>no_att</v>
      </c>
      <c r="D19" t="str" cm="1">
        <f t="array" aca="1" ref="D19" ca="1">IF($J19="no_att","no_att",COUNT(_xlfn._xlws.FILTER(Fridays!$B18:$KO18,(Fridays!$B18:$KO18-FLOOR(Fridays!$B18:$KO18,100)&gt;9)*(Fridays!$B18:$KO18&gt;100)*(_xlfn.FLOOR.MATH(Fridays!$B18:$KO18,100)=D$1))))</f>
        <v>no_att</v>
      </c>
      <c r="E19" t="str" cm="1">
        <f t="array" aca="1" ref="E19" ca="1">IF($J19="no_att","no_att",COUNT(_xlfn._xlws.FILTER(Fridays!$B18:$KO18,(Fridays!$B18:$KO18-FLOOR(Fridays!$B18:$KO18,100)&gt;9)*(Fridays!$B18:$KO18&gt;100)*(_xlfn.FLOOR.MATH(Fridays!$B18:$KO18,100)=E$1))))</f>
        <v>no_att</v>
      </c>
      <c r="F19" t="str" cm="1">
        <f t="array" aca="1" ref="F19" ca="1">IF($J19="no_att","no_att",COUNT(_xlfn._xlws.FILTER(Fridays!$B18:$KO18,(Fridays!$B18:$KO18-FLOOR(Fridays!$B18:$KO18,100)&gt;9)*(Fridays!$B18:$KO18&gt;100)*(_xlfn.FLOOR.MATH(Fridays!$B18:$KO18,100)=F$1))))</f>
        <v>no_att</v>
      </c>
      <c r="G19" t="str" cm="1">
        <f t="array" aca="1" ref="G19" ca="1">IF($J19="no_att","no_att",COUNT(_xlfn._xlws.FILTER(Fridays!$B18:$KO18,(Fridays!$B18:$KO18-FLOOR(Fridays!$B18:$KO18,100)&gt;9)*(Fridays!$B18:$KO18&gt;100)*(_xlfn.FLOOR.MATH(Fridays!$B18:$KO18,100)=G$1))))</f>
        <v>no_att</v>
      </c>
      <c r="H19" t="str" cm="1">
        <f t="array" aca="1" ref="H19" ca="1">IF($J19="no_att","no_att",COUNT(_xlfn._xlws.FILTER(Fridays!$B18:$KO18,(Fridays!$B18:$KO18-FLOOR(Fridays!$B18:$KO18,100)&gt;9)*(Fridays!$B18:$KO18&gt;100)*(_xlfn.FLOOR.MATH(Fridays!$B18:$KO18,100)=H$1))))</f>
        <v>no_att</v>
      </c>
      <c r="I19" t="str" cm="1">
        <f t="array" aca="1" ref="I19" ca="1">IF($J19="no_att","no_att",COUNT(_xlfn._xlws.FILTER(Fridays!$B18:$KO18,(Fridays!$B18:$KO18-FLOOR(Fridays!$B18:$KO18,100)&gt;9)*(Fridays!$B18:$KO18&gt;100)*(_xlfn.FLOOR.MATH(Fridays!$B18:$KO18,100)=I$1))))</f>
        <v>no_att</v>
      </c>
      <c r="J19" t="str" cm="1">
        <f t="array" aca="1" ref="J19" ca="1">IF(COUNT(_xlfn._xlws.FILTER(Fridays!$B18:$KO18,(Fridays!$B18:$KO18-FLOOR(Fridays!$B18:$KO18,100)&gt;9)*(Fridays!$B18:$KO18&gt;100)))=0,"no_att",COUNT(_xlfn._xlws.FILTER(Fridays!$B18:$KO18,(Fridays!$B18:$KO18-FLOOR(Fridays!$B18:$KO18,100)&gt;9)*(Fridays!$B18:$KO18&gt;100))))</f>
        <v>no_att</v>
      </c>
      <c r="K19" t="str" cm="1">
        <f t="array" aca="1" ref="K19" ca="1">IF(COUNT(_xlfn._xlws.FILTER(Fridays!B18:KO18,ISNUMBER(MATCH(Fridays!B18:KO18,_xlfn._xlws.FILTER(Table1[ID],(Table1[class_name]="الخدام")+IF(Table35[اظهار الامناء],Table1[class_name]="الامناء",FALSE)),0)),"no_att"))=0,"no_att",COUNT(_xlfn._xlws.FILTER(Fridays!B18:KO18,ISNUMBER(MATCH(Fridays!B18:KO18,_xlfn._xlws.FILTER(Table1[ID],(Table1[class_name]="الخدام")+IF(Table35[اظهار الامناء],Table1[class_name]="الامناء",FALSE)),0)),"no_att")))</f>
        <v>no_att</v>
      </c>
    </row>
    <row r="20" spans="1:11">
      <c r="A20" s="3">
        <f ca="1"/>
        <v>45408</v>
      </c>
      <c r="B20" t="str" cm="1">
        <f t="array" aca="1" ref="B20" ca="1">IF($J20="no_att","no_att",COUNT(_xlfn._xlws.FILTER(Fridays!$B19:$KO19,(Fridays!$B19:$KO19-FLOOR(Fridays!$B19:$KO19,100)&gt;9)*(Fridays!$B19:$KO19&gt;100)*(_xlfn.FLOOR.MATH(Fridays!$B19:$KO19,100)=B$1))))</f>
        <v>no_att</v>
      </c>
      <c r="C20" t="str" cm="1">
        <f t="array" aca="1" ref="C20" ca="1">IF($J20="no_att","no_att",COUNT(_xlfn._xlws.FILTER(Fridays!$B19:$KO19,(Fridays!$B19:$KO19-FLOOR(Fridays!$B19:$KO19,100)&gt;9)*(Fridays!$B19:$KO19&gt;100)*(_xlfn.FLOOR.MATH(Fridays!$B19:$KO19,100)=C$1))))</f>
        <v>no_att</v>
      </c>
      <c r="D20" t="str" cm="1">
        <f t="array" aca="1" ref="D20" ca="1">IF($J20="no_att","no_att",COUNT(_xlfn._xlws.FILTER(Fridays!$B19:$KO19,(Fridays!$B19:$KO19-FLOOR(Fridays!$B19:$KO19,100)&gt;9)*(Fridays!$B19:$KO19&gt;100)*(_xlfn.FLOOR.MATH(Fridays!$B19:$KO19,100)=D$1))))</f>
        <v>no_att</v>
      </c>
      <c r="E20" t="str" cm="1">
        <f t="array" aca="1" ref="E20" ca="1">IF($J20="no_att","no_att",COUNT(_xlfn._xlws.FILTER(Fridays!$B19:$KO19,(Fridays!$B19:$KO19-FLOOR(Fridays!$B19:$KO19,100)&gt;9)*(Fridays!$B19:$KO19&gt;100)*(_xlfn.FLOOR.MATH(Fridays!$B19:$KO19,100)=E$1))))</f>
        <v>no_att</v>
      </c>
      <c r="F20" t="str" cm="1">
        <f t="array" aca="1" ref="F20" ca="1">IF($J20="no_att","no_att",COUNT(_xlfn._xlws.FILTER(Fridays!$B19:$KO19,(Fridays!$B19:$KO19-FLOOR(Fridays!$B19:$KO19,100)&gt;9)*(Fridays!$B19:$KO19&gt;100)*(_xlfn.FLOOR.MATH(Fridays!$B19:$KO19,100)=F$1))))</f>
        <v>no_att</v>
      </c>
      <c r="G20" t="str" cm="1">
        <f t="array" aca="1" ref="G20" ca="1">IF($J20="no_att","no_att",COUNT(_xlfn._xlws.FILTER(Fridays!$B19:$KO19,(Fridays!$B19:$KO19-FLOOR(Fridays!$B19:$KO19,100)&gt;9)*(Fridays!$B19:$KO19&gt;100)*(_xlfn.FLOOR.MATH(Fridays!$B19:$KO19,100)=G$1))))</f>
        <v>no_att</v>
      </c>
      <c r="H20" t="str" cm="1">
        <f t="array" aca="1" ref="H20" ca="1">IF($J20="no_att","no_att",COUNT(_xlfn._xlws.FILTER(Fridays!$B19:$KO19,(Fridays!$B19:$KO19-FLOOR(Fridays!$B19:$KO19,100)&gt;9)*(Fridays!$B19:$KO19&gt;100)*(_xlfn.FLOOR.MATH(Fridays!$B19:$KO19,100)=H$1))))</f>
        <v>no_att</v>
      </c>
      <c r="I20" t="str" cm="1">
        <f t="array" aca="1" ref="I20" ca="1">IF($J20="no_att","no_att",COUNT(_xlfn._xlws.FILTER(Fridays!$B19:$KO19,(Fridays!$B19:$KO19-FLOOR(Fridays!$B19:$KO19,100)&gt;9)*(Fridays!$B19:$KO19&gt;100)*(_xlfn.FLOOR.MATH(Fridays!$B19:$KO19,100)=I$1))))</f>
        <v>no_att</v>
      </c>
      <c r="J20" t="str" cm="1">
        <f t="array" aca="1" ref="J20" ca="1">IF(COUNT(_xlfn._xlws.FILTER(Fridays!$B19:$KO19,(Fridays!$B19:$KO19-FLOOR(Fridays!$B19:$KO19,100)&gt;9)*(Fridays!$B19:$KO19&gt;100)))=0,"no_att",COUNT(_xlfn._xlws.FILTER(Fridays!$B19:$KO19,(Fridays!$B19:$KO19-FLOOR(Fridays!$B19:$KO19,100)&gt;9)*(Fridays!$B19:$KO19&gt;100))))</f>
        <v>no_att</v>
      </c>
      <c r="K20" t="str" cm="1">
        <f t="array" aca="1" ref="K20" ca="1">IF(COUNT(_xlfn._xlws.FILTER(Fridays!B19:KO19,ISNUMBER(MATCH(Fridays!B19:KO19,_xlfn._xlws.FILTER(Table1[ID],(Table1[class_name]="الخدام")+IF(Table35[اظهار الامناء],Table1[class_name]="الامناء",FALSE)),0)),"no_att"))=0,"no_att",COUNT(_xlfn._xlws.FILTER(Fridays!B19:KO19,ISNUMBER(MATCH(Fridays!B19:KO19,_xlfn._xlws.FILTER(Table1[ID],(Table1[class_name]="الخدام")+IF(Table35[اظهار الامناء],Table1[class_name]="الامناء",FALSE)),0)),"no_att")))</f>
        <v>no_att</v>
      </c>
    </row>
    <row r="21" spans="1:11">
      <c r="A21" s="3">
        <f ca="1"/>
        <v>45401</v>
      </c>
      <c r="B21" cm="1">
        <f t="array" aca="1" ref="B21" ca="1">IF($J21="no_att","no_att",COUNT(_xlfn._xlws.FILTER(Fridays!$B20:$KO20,(Fridays!$B20:$KO20-FLOOR(Fridays!$B20:$KO20,100)&gt;9)*(Fridays!$B20:$KO20&gt;100)*(_xlfn.FLOOR.MATH(Fridays!$B20:$KO20,100)=B$1))))</f>
        <v>1</v>
      </c>
      <c r="C21" cm="1">
        <f t="array" aca="1" ref="C21" ca="1">IF($J21="no_att","no_att",COUNT(_xlfn._xlws.FILTER(Fridays!$B20:$KO20,(Fridays!$B20:$KO20-FLOOR(Fridays!$B20:$KO20,100)&gt;9)*(Fridays!$B20:$KO20&gt;100)*(_xlfn.FLOOR.MATH(Fridays!$B20:$KO20,100)=C$1))))</f>
        <v>6</v>
      </c>
      <c r="D21" cm="1">
        <f t="array" aca="1" ref="D21" ca="1">IF($J21="no_att","no_att",COUNT(_xlfn._xlws.FILTER(Fridays!$B20:$KO20,(Fridays!$B20:$KO20-FLOOR(Fridays!$B20:$KO20,100)&gt;9)*(Fridays!$B20:$KO20&gt;100)*(_xlfn.FLOOR.MATH(Fridays!$B20:$KO20,100)=D$1))))</f>
        <v>9</v>
      </c>
      <c r="E21" cm="1">
        <f t="array" aca="1" ref="E21" ca="1">IF($J21="no_att","no_att",COUNT(_xlfn._xlws.FILTER(Fridays!$B20:$KO20,(Fridays!$B20:$KO20-FLOOR(Fridays!$B20:$KO20,100)&gt;9)*(Fridays!$B20:$KO20&gt;100)*(_xlfn.FLOOR.MATH(Fridays!$B20:$KO20,100)=E$1))))</f>
        <v>5</v>
      </c>
      <c r="F21" cm="1">
        <f t="array" aca="1" ref="F21" ca="1">IF($J21="no_att","no_att",COUNT(_xlfn._xlws.FILTER(Fridays!$B20:$KO20,(Fridays!$B20:$KO20-FLOOR(Fridays!$B20:$KO20,100)&gt;9)*(Fridays!$B20:$KO20&gt;100)*(_xlfn.FLOOR.MATH(Fridays!$B20:$KO20,100)=F$1))))</f>
        <v>2</v>
      </c>
      <c r="G21" cm="1">
        <f t="array" aca="1" ref="G21" ca="1">IF($J21="no_att","no_att",COUNT(_xlfn._xlws.FILTER(Fridays!$B20:$KO20,(Fridays!$B20:$KO20-FLOOR(Fridays!$B20:$KO20,100)&gt;9)*(Fridays!$B20:$KO20&gt;100)*(_xlfn.FLOOR.MATH(Fridays!$B20:$KO20,100)=G$1))))</f>
        <v>5</v>
      </c>
      <c r="H21" cm="1">
        <f t="array" aca="1" ref="H21" ca="1">IF($J21="no_att","no_att",COUNT(_xlfn._xlws.FILTER(Fridays!$B20:$KO20,(Fridays!$B20:$KO20-FLOOR(Fridays!$B20:$KO20,100)&gt;9)*(Fridays!$B20:$KO20&gt;100)*(_xlfn.FLOOR.MATH(Fridays!$B20:$KO20,100)=H$1))))</f>
        <v>7</v>
      </c>
      <c r="I21" cm="1">
        <f t="array" aca="1" ref="I21" ca="1">IF($J21="no_att","no_att",COUNT(_xlfn._xlws.FILTER(Fridays!$B20:$KO20,(Fridays!$B20:$KO20-FLOOR(Fridays!$B20:$KO20,100)&gt;9)*(Fridays!$B20:$KO20&gt;100)*(_xlfn.FLOOR.MATH(Fridays!$B20:$KO20,100)=I$1))))</f>
        <v>11</v>
      </c>
      <c r="J21" cm="1">
        <f t="array" aca="1" ref="J21" ca="1">IF(COUNT(_xlfn._xlws.FILTER(Fridays!$B20:$KO20,(Fridays!$B20:$KO20-FLOOR(Fridays!$B20:$KO20,100)&gt;9)*(Fridays!$B20:$KO20&gt;100)))=0,"no_att",COUNT(_xlfn._xlws.FILTER(Fridays!$B20:$KO20,(Fridays!$B20:$KO20-FLOOR(Fridays!$B20:$KO20,100)&gt;9)*(Fridays!$B20:$KO20&gt;100))))</f>
        <v>46</v>
      </c>
      <c r="K21" cm="1">
        <f t="array" aca="1" ref="K21" ca="1">IF(COUNT(_xlfn._xlws.FILTER(Fridays!B20:KO20,ISNUMBER(MATCH(Fridays!B20:KO20,_xlfn._xlws.FILTER(Table1[ID],(Table1[class_name]="الخدام")+IF(Table35[اظهار الامناء],Table1[class_name]="الامناء",FALSE)),0)),"no_att"))=0,"no_att",COUNT(_xlfn._xlws.FILTER(Fridays!B20:KO20,ISNUMBER(MATCH(Fridays!B20:KO20,_xlfn._xlws.FILTER(Table1[ID],(Table1[class_name]="الخدام")+IF(Table35[اظهار الامناء],Table1[class_name]="الامناء",FALSE)),0)),"no_att")))</f>
        <v>10</v>
      </c>
    </row>
    <row r="22" spans="1:11">
      <c r="A22" s="3">
        <f ca="1"/>
        <v>45394</v>
      </c>
      <c r="B22" cm="1">
        <f t="array" aca="1" ref="B22" ca="1">IF($J22="no_att","no_att",COUNT(_xlfn._xlws.FILTER(Fridays!$B21:$KO21,(Fridays!$B21:$KO21-FLOOR(Fridays!$B21:$KO21,100)&gt;9)*(Fridays!$B21:$KO21&gt;100)*(_xlfn.FLOOR.MATH(Fridays!$B21:$KO21,100)=B$1))))</f>
        <v>3</v>
      </c>
      <c r="C22" cm="1">
        <f t="array" aca="1" ref="C22" ca="1">IF($J22="no_att","no_att",COUNT(_xlfn._xlws.FILTER(Fridays!$B21:$KO21,(Fridays!$B21:$KO21-FLOOR(Fridays!$B21:$KO21,100)&gt;9)*(Fridays!$B21:$KO21&gt;100)*(_xlfn.FLOOR.MATH(Fridays!$B21:$KO21,100)=C$1))))</f>
        <v>6</v>
      </c>
      <c r="D22" cm="1">
        <f t="array" aca="1" ref="D22" ca="1">IF($J22="no_att","no_att",COUNT(_xlfn._xlws.FILTER(Fridays!$B21:$KO21,(Fridays!$B21:$KO21-FLOOR(Fridays!$B21:$KO21,100)&gt;9)*(Fridays!$B21:$KO21&gt;100)*(_xlfn.FLOOR.MATH(Fridays!$B21:$KO21,100)=D$1))))</f>
        <v>4</v>
      </c>
      <c r="E22" cm="1">
        <f t="array" aca="1" ref="E22" ca="1">IF($J22="no_att","no_att",COUNT(_xlfn._xlws.FILTER(Fridays!$B21:$KO21,(Fridays!$B21:$KO21-FLOOR(Fridays!$B21:$KO21,100)&gt;9)*(Fridays!$B21:$KO21&gt;100)*(_xlfn.FLOOR.MATH(Fridays!$B21:$KO21,100)=E$1))))</f>
        <v>5</v>
      </c>
      <c r="F22" cm="1">
        <f t="array" aca="1" ref="F22" ca="1">IF($J22="no_att","no_att",COUNT(_xlfn._xlws.FILTER(Fridays!$B21:$KO21,(Fridays!$B21:$KO21-FLOOR(Fridays!$B21:$KO21,100)&gt;9)*(Fridays!$B21:$KO21&gt;100)*(_xlfn.FLOOR.MATH(Fridays!$B21:$KO21,100)=F$1))))</f>
        <v>2</v>
      </c>
      <c r="G22" cm="1">
        <f t="array" aca="1" ref="G22" ca="1">IF($J22="no_att","no_att",COUNT(_xlfn._xlws.FILTER(Fridays!$B21:$KO21,(Fridays!$B21:$KO21-FLOOR(Fridays!$B21:$KO21,100)&gt;9)*(Fridays!$B21:$KO21&gt;100)*(_xlfn.FLOOR.MATH(Fridays!$B21:$KO21,100)=G$1))))</f>
        <v>1</v>
      </c>
      <c r="H22" cm="1">
        <f t="array" aca="1" ref="H22" ca="1">IF($J22="no_att","no_att",COUNT(_xlfn._xlws.FILTER(Fridays!$B21:$KO21,(Fridays!$B21:$KO21-FLOOR(Fridays!$B21:$KO21,100)&gt;9)*(Fridays!$B21:$KO21&gt;100)*(_xlfn.FLOOR.MATH(Fridays!$B21:$KO21,100)=H$1))))</f>
        <v>8</v>
      </c>
      <c r="I22" cm="1">
        <f t="array" aca="1" ref="I22" ca="1">IF($J22="no_att","no_att",COUNT(_xlfn._xlws.FILTER(Fridays!$B21:$KO21,(Fridays!$B21:$KO21-FLOOR(Fridays!$B21:$KO21,100)&gt;9)*(Fridays!$B21:$KO21&gt;100)*(_xlfn.FLOOR.MATH(Fridays!$B21:$KO21,100)=I$1))))</f>
        <v>7</v>
      </c>
      <c r="J22" cm="1">
        <f t="array" aca="1" ref="J22" ca="1">IF(COUNT(_xlfn._xlws.FILTER(Fridays!$B21:$KO21,(Fridays!$B21:$KO21-FLOOR(Fridays!$B21:$KO21,100)&gt;9)*(Fridays!$B21:$KO21&gt;100)))=0,"no_att",COUNT(_xlfn._xlws.FILTER(Fridays!$B21:$KO21,(Fridays!$B21:$KO21-FLOOR(Fridays!$B21:$KO21,100)&gt;9)*(Fridays!$B21:$KO21&gt;100))))</f>
        <v>36</v>
      </c>
      <c r="K22" cm="1">
        <f t="array" aca="1" ref="K22" ca="1">IF(COUNT(_xlfn._xlws.FILTER(Fridays!B21:KO21,ISNUMBER(MATCH(Fridays!B21:KO21,_xlfn._xlws.FILTER(Table1[ID],(Table1[class_name]="الخدام")+IF(Table35[اظهار الامناء],Table1[class_name]="الامناء",FALSE)),0)),"no_att"))=0,"no_att",COUNT(_xlfn._xlws.FILTER(Fridays!B21:KO21,ISNUMBER(MATCH(Fridays!B21:KO21,_xlfn._xlws.FILTER(Table1[ID],(Table1[class_name]="الخدام")+IF(Table35[اظهار الامناء],Table1[class_name]="الامناء",FALSE)),0)),"no_att")))</f>
        <v>11</v>
      </c>
    </row>
    <row r="23" spans="1:11">
      <c r="A23" s="3">
        <f ca="1"/>
        <v>45387</v>
      </c>
      <c r="B23" cm="1">
        <f t="array" aca="1" ref="B23" ca="1">IF($J23="no_att","no_att",COUNT(_xlfn._xlws.FILTER(Fridays!$B22:$KO22,(Fridays!$B22:$KO22-FLOOR(Fridays!$B22:$KO22,100)&gt;9)*(Fridays!$B22:$KO22&gt;100)*(_xlfn.FLOOR.MATH(Fridays!$B22:$KO22,100)=B$1))))</f>
        <v>0</v>
      </c>
      <c r="C23" cm="1">
        <f t="array" aca="1" ref="C23" ca="1">IF($J23="no_att","no_att",COUNT(_xlfn._xlws.FILTER(Fridays!$B22:$KO22,(Fridays!$B22:$KO22-FLOOR(Fridays!$B22:$KO22,100)&gt;9)*(Fridays!$B22:$KO22&gt;100)*(_xlfn.FLOOR.MATH(Fridays!$B22:$KO22,100)=C$1))))</f>
        <v>2</v>
      </c>
      <c r="D23" cm="1">
        <f t="array" aca="1" ref="D23" ca="1">IF($J23="no_att","no_att",COUNT(_xlfn._xlws.FILTER(Fridays!$B22:$KO22,(Fridays!$B22:$KO22-FLOOR(Fridays!$B22:$KO22,100)&gt;9)*(Fridays!$B22:$KO22&gt;100)*(_xlfn.FLOOR.MATH(Fridays!$B22:$KO22,100)=D$1))))</f>
        <v>0</v>
      </c>
      <c r="E23" cm="1">
        <f t="array" aca="1" ref="E23" ca="1">IF($J23="no_att","no_att",COUNT(_xlfn._xlws.FILTER(Fridays!$B22:$KO22,(Fridays!$B22:$KO22-FLOOR(Fridays!$B22:$KO22,100)&gt;9)*(Fridays!$B22:$KO22&gt;100)*(_xlfn.FLOOR.MATH(Fridays!$B22:$KO22,100)=E$1))))</f>
        <v>3</v>
      </c>
      <c r="F23" cm="1">
        <f t="array" aca="1" ref="F23" ca="1">IF($J23="no_att","no_att",COUNT(_xlfn._xlws.FILTER(Fridays!$B22:$KO22,(Fridays!$B22:$KO22-FLOOR(Fridays!$B22:$KO22,100)&gt;9)*(Fridays!$B22:$KO22&gt;100)*(_xlfn.FLOOR.MATH(Fridays!$B22:$KO22,100)=F$1))))</f>
        <v>1</v>
      </c>
      <c r="G23" cm="1">
        <f t="array" aca="1" ref="G23" ca="1">IF($J23="no_att","no_att",COUNT(_xlfn._xlws.FILTER(Fridays!$B22:$KO22,(Fridays!$B22:$KO22-FLOOR(Fridays!$B22:$KO22,100)&gt;9)*(Fridays!$B22:$KO22&gt;100)*(_xlfn.FLOOR.MATH(Fridays!$B22:$KO22,100)=G$1))))</f>
        <v>0</v>
      </c>
      <c r="H23" cm="1">
        <f t="array" aca="1" ref="H23" ca="1">IF($J23="no_att","no_att",COUNT(_xlfn._xlws.FILTER(Fridays!$B22:$KO22,(Fridays!$B22:$KO22-FLOOR(Fridays!$B22:$KO22,100)&gt;9)*(Fridays!$B22:$KO22&gt;100)*(_xlfn.FLOOR.MATH(Fridays!$B22:$KO22,100)=H$1))))</f>
        <v>2</v>
      </c>
      <c r="I23" cm="1">
        <f t="array" aca="1" ref="I23" ca="1">IF($J23="no_att","no_att",COUNT(_xlfn._xlws.FILTER(Fridays!$B22:$KO22,(Fridays!$B22:$KO22-FLOOR(Fridays!$B22:$KO22,100)&gt;9)*(Fridays!$B22:$KO22&gt;100)*(_xlfn.FLOOR.MATH(Fridays!$B22:$KO22,100)=I$1))))</f>
        <v>3</v>
      </c>
      <c r="J23" cm="1">
        <f t="array" aca="1" ref="J23" ca="1">IF(COUNT(_xlfn._xlws.FILTER(Fridays!$B22:$KO22,(Fridays!$B22:$KO22-FLOOR(Fridays!$B22:$KO22,100)&gt;9)*(Fridays!$B22:$KO22&gt;100)))=0,"no_att",COUNT(_xlfn._xlws.FILTER(Fridays!$B22:$KO22,(Fridays!$B22:$KO22-FLOOR(Fridays!$B22:$KO22,100)&gt;9)*(Fridays!$B22:$KO22&gt;100))))</f>
        <v>11</v>
      </c>
      <c r="K23" cm="1">
        <f t="array" aca="1" ref="K23" ca="1">IF(COUNT(_xlfn._xlws.FILTER(Fridays!B22:KO22,ISNUMBER(MATCH(Fridays!B22:KO22,_xlfn._xlws.FILTER(Table1[ID],(Table1[class_name]="الخدام")+IF(Table35[اظهار الامناء],Table1[class_name]="الامناء",FALSE)),0)),"no_att"))=0,"no_att",COUNT(_xlfn._xlws.FILTER(Fridays!B22:KO22,ISNUMBER(MATCH(Fridays!B22:KO22,_xlfn._xlws.FILTER(Table1[ID],(Table1[class_name]="الخدام")+IF(Table35[اظهار الامناء],Table1[class_name]="الامناء",FALSE)),0)),"no_att")))</f>
        <v>6</v>
      </c>
    </row>
    <row r="24" spans="1:11">
      <c r="A24" s="3">
        <f ca="1"/>
        <v>45380</v>
      </c>
      <c r="B24" cm="1">
        <f t="array" aca="1" ref="B24" ca="1">IF($J24="no_att","no_att",COUNT(_xlfn._xlws.FILTER(Fridays!$B23:$KO23,(Fridays!$B23:$KO23-FLOOR(Fridays!$B23:$KO23,100)&gt;9)*(Fridays!$B23:$KO23&gt;100)*(_xlfn.FLOOR.MATH(Fridays!$B23:$KO23,100)=B$1))))</f>
        <v>2</v>
      </c>
      <c r="C24" cm="1">
        <f t="array" aca="1" ref="C24" ca="1">IF($J24="no_att","no_att",COUNT(_xlfn._xlws.FILTER(Fridays!$B23:$KO23,(Fridays!$B23:$KO23-FLOOR(Fridays!$B23:$KO23,100)&gt;9)*(Fridays!$B23:$KO23&gt;100)*(_xlfn.FLOOR.MATH(Fridays!$B23:$KO23,100)=C$1))))</f>
        <v>1</v>
      </c>
      <c r="D24" cm="1">
        <f t="array" aca="1" ref="D24" ca="1">IF($J24="no_att","no_att",COUNT(_xlfn._xlws.FILTER(Fridays!$B23:$KO23,(Fridays!$B23:$KO23-FLOOR(Fridays!$B23:$KO23,100)&gt;9)*(Fridays!$B23:$KO23&gt;100)*(_xlfn.FLOOR.MATH(Fridays!$B23:$KO23,100)=D$1))))</f>
        <v>0</v>
      </c>
      <c r="E24" cm="1">
        <f t="array" aca="1" ref="E24" ca="1">IF($J24="no_att","no_att",COUNT(_xlfn._xlws.FILTER(Fridays!$B23:$KO23,(Fridays!$B23:$KO23-FLOOR(Fridays!$B23:$KO23,100)&gt;9)*(Fridays!$B23:$KO23&gt;100)*(_xlfn.FLOOR.MATH(Fridays!$B23:$KO23,100)=E$1))))</f>
        <v>2</v>
      </c>
      <c r="F24" cm="1">
        <f t="array" aca="1" ref="F24" ca="1">IF($J24="no_att","no_att",COUNT(_xlfn._xlws.FILTER(Fridays!$B23:$KO23,(Fridays!$B23:$KO23-FLOOR(Fridays!$B23:$KO23,100)&gt;9)*(Fridays!$B23:$KO23&gt;100)*(_xlfn.FLOOR.MATH(Fridays!$B23:$KO23,100)=F$1))))</f>
        <v>1</v>
      </c>
      <c r="G24" cm="1">
        <f t="array" aca="1" ref="G24" ca="1">IF($J24="no_att","no_att",COUNT(_xlfn._xlws.FILTER(Fridays!$B23:$KO23,(Fridays!$B23:$KO23-FLOOR(Fridays!$B23:$KO23,100)&gt;9)*(Fridays!$B23:$KO23&gt;100)*(_xlfn.FLOOR.MATH(Fridays!$B23:$KO23,100)=G$1))))</f>
        <v>0</v>
      </c>
      <c r="H24" cm="1">
        <f t="array" aca="1" ref="H24" ca="1">IF($J24="no_att","no_att",COUNT(_xlfn._xlws.FILTER(Fridays!$B23:$KO23,(Fridays!$B23:$KO23-FLOOR(Fridays!$B23:$KO23,100)&gt;9)*(Fridays!$B23:$KO23&gt;100)*(_xlfn.FLOOR.MATH(Fridays!$B23:$KO23,100)=H$1))))</f>
        <v>6</v>
      </c>
      <c r="I24" cm="1">
        <f t="array" aca="1" ref="I24" ca="1">IF($J24="no_att","no_att",COUNT(_xlfn._xlws.FILTER(Fridays!$B23:$KO23,(Fridays!$B23:$KO23-FLOOR(Fridays!$B23:$KO23,100)&gt;9)*(Fridays!$B23:$KO23&gt;100)*(_xlfn.FLOOR.MATH(Fridays!$B23:$KO23,100)=I$1))))</f>
        <v>1</v>
      </c>
      <c r="J24" cm="1">
        <f t="array" aca="1" ref="J24" ca="1">IF(COUNT(_xlfn._xlws.FILTER(Fridays!$B23:$KO23,(Fridays!$B23:$KO23-FLOOR(Fridays!$B23:$KO23,100)&gt;9)*(Fridays!$B23:$KO23&gt;100)))=0,"no_att",COUNT(_xlfn._xlws.FILTER(Fridays!$B23:$KO23,(Fridays!$B23:$KO23-FLOOR(Fridays!$B23:$KO23,100)&gt;9)*(Fridays!$B23:$KO23&gt;100))))</f>
        <v>13</v>
      </c>
      <c r="K24" cm="1">
        <f t="array" aca="1" ref="K24" ca="1">IF(COUNT(_xlfn._xlws.FILTER(Fridays!B23:KO23,ISNUMBER(MATCH(Fridays!B23:KO23,_xlfn._xlws.FILTER(Table1[ID],(Table1[class_name]="الخدام")+IF(Table35[اظهار الامناء],Table1[class_name]="الامناء",FALSE)),0)),"no_att"))=0,"no_att",COUNT(_xlfn._xlws.FILTER(Fridays!B23:KO23,ISNUMBER(MATCH(Fridays!B23:KO23,_xlfn._xlws.FILTER(Table1[ID],(Table1[class_name]="الخدام")+IF(Table35[اظهار الامناء],Table1[class_name]="الامناء",FALSE)),0)),"no_att")))</f>
        <v>10</v>
      </c>
    </row>
    <row r="25" spans="1:11">
      <c r="A25" s="3">
        <f ca="1"/>
        <v>45373</v>
      </c>
      <c r="B25" cm="1">
        <f t="array" aca="1" ref="B25" ca="1">IF($J25="no_att","no_att",COUNT(_xlfn._xlws.FILTER(Fridays!$B24:$KO24,(Fridays!$B24:$KO24-FLOOR(Fridays!$B24:$KO24,100)&gt;9)*(Fridays!$B24:$KO24&gt;100)*(_xlfn.FLOOR.MATH(Fridays!$B24:$KO24,100)=B$1))))</f>
        <v>1</v>
      </c>
      <c r="C25" cm="1">
        <f t="array" aca="1" ref="C25" ca="1">IF($J25="no_att","no_att",COUNT(_xlfn._xlws.FILTER(Fridays!$B24:$KO24,(Fridays!$B24:$KO24-FLOOR(Fridays!$B24:$KO24,100)&gt;9)*(Fridays!$B24:$KO24&gt;100)*(_xlfn.FLOOR.MATH(Fridays!$B24:$KO24,100)=C$1))))</f>
        <v>2</v>
      </c>
      <c r="D25" cm="1">
        <f t="array" aca="1" ref="D25" ca="1">IF($J25="no_att","no_att",COUNT(_xlfn._xlws.FILTER(Fridays!$B24:$KO24,(Fridays!$B24:$KO24-FLOOR(Fridays!$B24:$KO24,100)&gt;9)*(Fridays!$B24:$KO24&gt;100)*(_xlfn.FLOOR.MATH(Fridays!$B24:$KO24,100)=D$1))))</f>
        <v>1</v>
      </c>
      <c r="E25" cm="1">
        <f t="array" aca="1" ref="E25" ca="1">IF($J25="no_att","no_att",COUNT(_xlfn._xlws.FILTER(Fridays!$B24:$KO24,(Fridays!$B24:$KO24-FLOOR(Fridays!$B24:$KO24,100)&gt;9)*(Fridays!$B24:$KO24&gt;100)*(_xlfn.FLOOR.MATH(Fridays!$B24:$KO24,100)=E$1))))</f>
        <v>5</v>
      </c>
      <c r="F25" cm="1">
        <f t="array" aca="1" ref="F25" ca="1">IF($J25="no_att","no_att",COUNT(_xlfn._xlws.FILTER(Fridays!$B24:$KO24,(Fridays!$B24:$KO24-FLOOR(Fridays!$B24:$KO24,100)&gt;9)*(Fridays!$B24:$KO24&gt;100)*(_xlfn.FLOOR.MATH(Fridays!$B24:$KO24,100)=F$1))))</f>
        <v>1</v>
      </c>
      <c r="G25" cm="1">
        <f t="array" aca="1" ref="G25" ca="1">IF($J25="no_att","no_att",COUNT(_xlfn._xlws.FILTER(Fridays!$B24:$KO24,(Fridays!$B24:$KO24-FLOOR(Fridays!$B24:$KO24,100)&gt;9)*(Fridays!$B24:$KO24&gt;100)*(_xlfn.FLOOR.MATH(Fridays!$B24:$KO24,100)=G$1))))</f>
        <v>1</v>
      </c>
      <c r="H25" cm="1">
        <f t="array" aca="1" ref="H25" ca="1">IF($J25="no_att","no_att",COUNT(_xlfn._xlws.FILTER(Fridays!$B24:$KO24,(Fridays!$B24:$KO24-FLOOR(Fridays!$B24:$KO24,100)&gt;9)*(Fridays!$B24:$KO24&gt;100)*(_xlfn.FLOOR.MATH(Fridays!$B24:$KO24,100)=H$1))))</f>
        <v>7</v>
      </c>
      <c r="I25" cm="1">
        <f t="array" aca="1" ref="I25" ca="1">IF($J25="no_att","no_att",COUNT(_xlfn._xlws.FILTER(Fridays!$B24:$KO24,(Fridays!$B24:$KO24-FLOOR(Fridays!$B24:$KO24,100)&gt;9)*(Fridays!$B24:$KO24&gt;100)*(_xlfn.FLOOR.MATH(Fridays!$B24:$KO24,100)=I$1))))</f>
        <v>3</v>
      </c>
      <c r="J25" cm="1">
        <f t="array" aca="1" ref="J25" ca="1">IF(COUNT(_xlfn._xlws.FILTER(Fridays!$B24:$KO24,(Fridays!$B24:$KO24-FLOOR(Fridays!$B24:$KO24,100)&gt;9)*(Fridays!$B24:$KO24&gt;100)))=0,"no_att",COUNT(_xlfn._xlws.FILTER(Fridays!$B24:$KO24,(Fridays!$B24:$KO24-FLOOR(Fridays!$B24:$KO24,100)&gt;9)*(Fridays!$B24:$KO24&gt;100))))</f>
        <v>21</v>
      </c>
      <c r="K25" cm="1">
        <f t="array" aca="1" ref="K25" ca="1">IF(COUNT(_xlfn._xlws.FILTER(Fridays!B24:KO24,ISNUMBER(MATCH(Fridays!B24:KO24,_xlfn._xlws.FILTER(Table1[ID],(Table1[class_name]="الخدام")+IF(Table35[اظهار الامناء],Table1[class_name]="الامناء",FALSE)),0)),"no_att"))=0,"no_att",COUNT(_xlfn._xlws.FILTER(Fridays!B24:KO24,ISNUMBER(MATCH(Fridays!B24:KO24,_xlfn._xlws.FILTER(Table1[ID],(Table1[class_name]="الخدام")+IF(Table35[اظهار الامناء],Table1[class_name]="الامناء",FALSE)),0)),"no_att")))</f>
        <v>6</v>
      </c>
    </row>
    <row r="26" spans="1:11">
      <c r="A26" s="3">
        <f ca="1"/>
        <v>45366</v>
      </c>
      <c r="B26" cm="1">
        <f t="array" aca="1" ref="B26" ca="1">IF($J26="no_att","no_att",COUNT(_xlfn._xlws.FILTER(Fridays!$B25:$KO25,(Fridays!$B25:$KO25-FLOOR(Fridays!$B25:$KO25,100)&gt;9)*(Fridays!$B25:$KO25&gt;100)*(_xlfn.FLOOR.MATH(Fridays!$B25:$KO25,100)=B$1))))</f>
        <v>3</v>
      </c>
      <c r="C26" cm="1">
        <f t="array" aca="1" ref="C26" ca="1">IF($J26="no_att","no_att",COUNT(_xlfn._xlws.FILTER(Fridays!$B25:$KO25,(Fridays!$B25:$KO25-FLOOR(Fridays!$B25:$KO25,100)&gt;9)*(Fridays!$B25:$KO25&gt;100)*(_xlfn.FLOOR.MATH(Fridays!$B25:$KO25,100)=C$1))))</f>
        <v>5</v>
      </c>
      <c r="D26" cm="1">
        <f t="array" aca="1" ref="D26" ca="1">IF($J26="no_att","no_att",COUNT(_xlfn._xlws.FILTER(Fridays!$B25:$KO25,(Fridays!$B25:$KO25-FLOOR(Fridays!$B25:$KO25,100)&gt;9)*(Fridays!$B25:$KO25&gt;100)*(_xlfn.FLOOR.MATH(Fridays!$B25:$KO25,100)=D$1))))</f>
        <v>7</v>
      </c>
      <c r="E26" cm="1">
        <f t="array" aca="1" ref="E26" ca="1">IF($J26="no_att","no_att",COUNT(_xlfn._xlws.FILTER(Fridays!$B25:$KO25,(Fridays!$B25:$KO25-FLOOR(Fridays!$B25:$KO25,100)&gt;9)*(Fridays!$B25:$KO25&gt;100)*(_xlfn.FLOOR.MATH(Fridays!$B25:$KO25,100)=E$1))))</f>
        <v>3</v>
      </c>
      <c r="F26" cm="1">
        <f t="array" aca="1" ref="F26" ca="1">IF($J26="no_att","no_att",COUNT(_xlfn._xlws.FILTER(Fridays!$B25:$KO25,(Fridays!$B25:$KO25-FLOOR(Fridays!$B25:$KO25,100)&gt;9)*(Fridays!$B25:$KO25&gt;100)*(_xlfn.FLOOR.MATH(Fridays!$B25:$KO25,100)=F$1))))</f>
        <v>0</v>
      </c>
      <c r="G26" cm="1">
        <f t="array" aca="1" ref="G26" ca="1">IF($J26="no_att","no_att",COUNT(_xlfn._xlws.FILTER(Fridays!$B25:$KO25,(Fridays!$B25:$KO25-FLOOR(Fridays!$B25:$KO25,100)&gt;9)*(Fridays!$B25:$KO25&gt;100)*(_xlfn.FLOOR.MATH(Fridays!$B25:$KO25,100)=G$1))))</f>
        <v>4</v>
      </c>
      <c r="H26" cm="1">
        <f t="array" aca="1" ref="H26" ca="1">IF($J26="no_att","no_att",COUNT(_xlfn._xlws.FILTER(Fridays!$B25:$KO25,(Fridays!$B25:$KO25-FLOOR(Fridays!$B25:$KO25,100)&gt;9)*(Fridays!$B25:$KO25&gt;100)*(_xlfn.FLOOR.MATH(Fridays!$B25:$KO25,100)=H$1))))</f>
        <v>4</v>
      </c>
      <c r="I26" cm="1">
        <f t="array" aca="1" ref="I26" ca="1">IF($J26="no_att","no_att",COUNT(_xlfn._xlws.FILTER(Fridays!$B25:$KO25,(Fridays!$B25:$KO25-FLOOR(Fridays!$B25:$KO25,100)&gt;9)*(Fridays!$B25:$KO25&gt;100)*(_xlfn.FLOOR.MATH(Fridays!$B25:$KO25,100)=I$1))))</f>
        <v>10</v>
      </c>
      <c r="J26" cm="1">
        <f t="array" aca="1" ref="J26" ca="1">IF(COUNT(_xlfn._xlws.FILTER(Fridays!$B25:$KO25,(Fridays!$B25:$KO25-FLOOR(Fridays!$B25:$KO25,100)&gt;9)*(Fridays!$B25:$KO25&gt;100)))=0,"no_att",COUNT(_xlfn._xlws.FILTER(Fridays!$B25:$KO25,(Fridays!$B25:$KO25-FLOOR(Fridays!$B25:$KO25,100)&gt;9)*(Fridays!$B25:$KO25&gt;100))))</f>
        <v>36</v>
      </c>
      <c r="K26" cm="1">
        <f t="array" aca="1" ref="K26" ca="1">IF(COUNT(_xlfn._xlws.FILTER(Fridays!B25:KO25,ISNUMBER(MATCH(Fridays!B25:KO25,_xlfn._xlws.FILTER(Table1[ID],(Table1[class_name]="الخدام")+IF(Table35[اظهار الامناء],Table1[class_name]="الامناء",FALSE)),0)),"no_att"))=0,"no_att",COUNT(_xlfn._xlws.FILTER(Fridays!B25:KO25,ISNUMBER(MATCH(Fridays!B25:KO25,_xlfn._xlws.FILTER(Table1[ID],(Table1[class_name]="الخدام")+IF(Table35[اظهار الامناء],Table1[class_name]="الامناء",FALSE)),0)),"no_att")))</f>
        <v>12</v>
      </c>
    </row>
    <row r="27" spans="1:11">
      <c r="A27" s="3">
        <f ca="1"/>
        <v>45359</v>
      </c>
      <c r="B27" cm="1">
        <f t="array" aca="1" ref="B27" ca="1">IF($J27="no_att","no_att",COUNT(_xlfn._xlws.FILTER(Fridays!$B26:$KO26,(Fridays!$B26:$KO26-FLOOR(Fridays!$B26:$KO26,100)&gt;9)*(Fridays!$B26:$KO26&gt;100)*(_xlfn.FLOOR.MATH(Fridays!$B26:$KO26,100)=B$1))))</f>
        <v>11</v>
      </c>
      <c r="C27" cm="1">
        <f t="array" aca="1" ref="C27" ca="1">IF($J27="no_att","no_att",COUNT(_xlfn._xlws.FILTER(Fridays!$B26:$KO26,(Fridays!$B26:$KO26-FLOOR(Fridays!$B26:$KO26,100)&gt;9)*(Fridays!$B26:$KO26&gt;100)*(_xlfn.FLOOR.MATH(Fridays!$B26:$KO26,100)=C$1))))</f>
        <v>13</v>
      </c>
      <c r="D27" cm="1">
        <f t="array" aca="1" ref="D27" ca="1">IF($J27="no_att","no_att",COUNT(_xlfn._xlws.FILTER(Fridays!$B26:$KO26,(Fridays!$B26:$KO26-FLOOR(Fridays!$B26:$KO26,100)&gt;9)*(Fridays!$B26:$KO26&gt;100)*(_xlfn.FLOOR.MATH(Fridays!$B26:$KO26,100)=D$1))))</f>
        <v>8</v>
      </c>
      <c r="E27" cm="1">
        <f t="array" aca="1" ref="E27" ca="1">IF($J27="no_att","no_att",COUNT(_xlfn._xlws.FILTER(Fridays!$B26:$KO26,(Fridays!$B26:$KO26-FLOOR(Fridays!$B26:$KO26,100)&gt;9)*(Fridays!$B26:$KO26&gt;100)*(_xlfn.FLOOR.MATH(Fridays!$B26:$KO26,100)=E$1))))</f>
        <v>9</v>
      </c>
      <c r="F27" cm="1">
        <f t="array" aca="1" ref="F27" ca="1">IF($J27="no_att","no_att",COUNT(_xlfn._xlws.FILTER(Fridays!$B26:$KO26,(Fridays!$B26:$KO26-FLOOR(Fridays!$B26:$KO26,100)&gt;9)*(Fridays!$B26:$KO26&gt;100)*(_xlfn.FLOOR.MATH(Fridays!$B26:$KO26,100)=F$1))))</f>
        <v>2</v>
      </c>
      <c r="G27" cm="1">
        <f t="array" aca="1" ref="G27" ca="1">IF($J27="no_att","no_att",COUNT(_xlfn._xlws.FILTER(Fridays!$B26:$KO26,(Fridays!$B26:$KO26-FLOOR(Fridays!$B26:$KO26,100)&gt;9)*(Fridays!$B26:$KO26&gt;100)*(_xlfn.FLOOR.MATH(Fridays!$B26:$KO26,100)=G$1))))</f>
        <v>1</v>
      </c>
      <c r="H27" cm="1">
        <f t="array" aca="1" ref="H27" ca="1">IF($J27="no_att","no_att",COUNT(_xlfn._xlws.FILTER(Fridays!$B26:$KO26,(Fridays!$B26:$KO26-FLOOR(Fridays!$B26:$KO26,100)&gt;9)*(Fridays!$B26:$KO26&gt;100)*(_xlfn.FLOOR.MATH(Fridays!$B26:$KO26,100)=H$1))))</f>
        <v>9</v>
      </c>
      <c r="I27" cm="1">
        <f t="array" aca="1" ref="I27" ca="1">IF($J27="no_att","no_att",COUNT(_xlfn._xlws.FILTER(Fridays!$B26:$KO26,(Fridays!$B26:$KO26-FLOOR(Fridays!$B26:$KO26,100)&gt;9)*(Fridays!$B26:$KO26&gt;100)*(_xlfn.FLOOR.MATH(Fridays!$B26:$KO26,100)=I$1))))</f>
        <v>11</v>
      </c>
      <c r="J27" cm="1">
        <f t="array" aca="1" ref="J27" ca="1">IF(COUNT(_xlfn._xlws.FILTER(Fridays!$B26:$KO26,(Fridays!$B26:$KO26-FLOOR(Fridays!$B26:$KO26,100)&gt;9)*(Fridays!$B26:$KO26&gt;100)))=0,"no_att",COUNT(_xlfn._xlws.FILTER(Fridays!$B26:$KO26,(Fridays!$B26:$KO26-FLOOR(Fridays!$B26:$KO26,100)&gt;9)*(Fridays!$B26:$KO26&gt;100))))</f>
        <v>64</v>
      </c>
      <c r="K27" cm="1">
        <f t="array" aca="1" ref="K27" ca="1">IF(COUNT(_xlfn._xlws.FILTER(Fridays!B26:KO26,ISNUMBER(MATCH(Fridays!B26:KO26,_xlfn._xlws.FILTER(Table1[ID],(Table1[class_name]="الخدام")+IF(Table35[اظهار الامناء],Table1[class_name]="الامناء",FALSE)),0)),"no_att"))=0,"no_att",COUNT(_xlfn._xlws.FILTER(Fridays!B26:KO26,ISNUMBER(MATCH(Fridays!B26:KO26,_xlfn._xlws.FILTER(Table1[ID],(Table1[class_name]="الخدام")+IF(Table35[اظهار الامناء],Table1[class_name]="الامناء",FALSE)),0)),"no_att")))</f>
        <v>9</v>
      </c>
    </row>
    <row r="28" spans="1:11">
      <c r="A28" s="3">
        <f ca="1"/>
        <v>45352</v>
      </c>
      <c r="B28" cm="1">
        <f t="array" aca="1" ref="B28" ca="1">IF($J28="no_att","no_att",COUNT(_xlfn._xlws.FILTER(Fridays!$B27:$KO27,(Fridays!$B27:$KO27-FLOOR(Fridays!$B27:$KO27,100)&gt;9)*(Fridays!$B27:$KO27&gt;100)*(_xlfn.FLOOR.MATH(Fridays!$B27:$KO27,100)=B$1))))</f>
        <v>2</v>
      </c>
      <c r="C28" cm="1">
        <f t="array" aca="1" ref="C28" ca="1">IF($J28="no_att","no_att",COUNT(_xlfn._xlws.FILTER(Fridays!$B27:$KO27,(Fridays!$B27:$KO27-FLOOR(Fridays!$B27:$KO27,100)&gt;9)*(Fridays!$B27:$KO27&gt;100)*(_xlfn.FLOOR.MATH(Fridays!$B27:$KO27,100)=C$1))))</f>
        <v>10</v>
      </c>
      <c r="D28" cm="1">
        <f t="array" aca="1" ref="D28" ca="1">IF($J28="no_att","no_att",COUNT(_xlfn._xlws.FILTER(Fridays!$B27:$KO27,(Fridays!$B27:$KO27-FLOOR(Fridays!$B27:$KO27,100)&gt;9)*(Fridays!$B27:$KO27&gt;100)*(_xlfn.FLOOR.MATH(Fridays!$B27:$KO27,100)=D$1))))</f>
        <v>8</v>
      </c>
      <c r="E28" cm="1">
        <f t="array" aca="1" ref="E28" ca="1">IF($J28="no_att","no_att",COUNT(_xlfn._xlws.FILTER(Fridays!$B27:$KO27,(Fridays!$B27:$KO27-FLOOR(Fridays!$B27:$KO27,100)&gt;9)*(Fridays!$B27:$KO27&gt;100)*(_xlfn.FLOOR.MATH(Fridays!$B27:$KO27,100)=E$1))))</f>
        <v>5</v>
      </c>
      <c r="F28" cm="1">
        <f t="array" aca="1" ref="F28" ca="1">IF($J28="no_att","no_att",COUNT(_xlfn._xlws.FILTER(Fridays!$B27:$KO27,(Fridays!$B27:$KO27-FLOOR(Fridays!$B27:$KO27,100)&gt;9)*(Fridays!$B27:$KO27&gt;100)*(_xlfn.FLOOR.MATH(Fridays!$B27:$KO27,100)=F$1))))</f>
        <v>2</v>
      </c>
      <c r="G28" cm="1">
        <f t="array" aca="1" ref="G28" ca="1">IF($J28="no_att","no_att",COUNT(_xlfn._xlws.FILTER(Fridays!$B27:$KO27,(Fridays!$B27:$KO27-FLOOR(Fridays!$B27:$KO27,100)&gt;9)*(Fridays!$B27:$KO27&gt;100)*(_xlfn.FLOOR.MATH(Fridays!$B27:$KO27,100)=G$1))))</f>
        <v>4</v>
      </c>
      <c r="H28" cm="1">
        <f t="array" aca="1" ref="H28" ca="1">IF($J28="no_att","no_att",COUNT(_xlfn._xlws.FILTER(Fridays!$B27:$KO27,(Fridays!$B27:$KO27-FLOOR(Fridays!$B27:$KO27,100)&gt;9)*(Fridays!$B27:$KO27&gt;100)*(_xlfn.FLOOR.MATH(Fridays!$B27:$KO27,100)=H$1))))</f>
        <v>9</v>
      </c>
      <c r="I28" cm="1">
        <f t="array" aca="1" ref="I28" ca="1">IF($J28="no_att","no_att",COUNT(_xlfn._xlws.FILTER(Fridays!$B27:$KO27,(Fridays!$B27:$KO27-FLOOR(Fridays!$B27:$KO27,100)&gt;9)*(Fridays!$B27:$KO27&gt;100)*(_xlfn.FLOOR.MATH(Fridays!$B27:$KO27,100)=I$1))))</f>
        <v>6</v>
      </c>
      <c r="J28" cm="1">
        <f t="array" aca="1" ref="J28" ca="1">IF(COUNT(_xlfn._xlws.FILTER(Fridays!$B27:$KO27,(Fridays!$B27:$KO27-FLOOR(Fridays!$B27:$KO27,100)&gt;9)*(Fridays!$B27:$KO27&gt;100)))=0,"no_att",COUNT(_xlfn._xlws.FILTER(Fridays!$B27:$KO27,(Fridays!$B27:$KO27-FLOOR(Fridays!$B27:$KO27,100)&gt;9)*(Fridays!$B27:$KO27&gt;100))))</f>
        <v>46</v>
      </c>
      <c r="K28" cm="1">
        <f t="array" aca="1" ref="K28" ca="1">IF(COUNT(_xlfn._xlws.FILTER(Fridays!B27:KO27,ISNUMBER(MATCH(Fridays!B27:KO27,_xlfn._xlws.FILTER(Table1[ID],(Table1[class_name]="الخدام")+IF(Table35[اظهار الامناء],Table1[class_name]="الامناء",FALSE)),0)),"no_att"))=0,"no_att",COUNT(_xlfn._xlws.FILTER(Fridays!B27:KO27,ISNUMBER(MATCH(Fridays!B27:KO27,_xlfn._xlws.FILTER(Table1[ID],(Table1[class_name]="الخدام")+IF(Table35[اظهار الامناء],Table1[class_name]="الامناء",FALSE)),0)),"no_att")))</f>
        <v>13</v>
      </c>
    </row>
    <row r="29" spans="1:11">
      <c r="A29" s="3">
        <f ca="1"/>
        <v>45345</v>
      </c>
      <c r="B29" cm="1">
        <f t="array" aca="1" ref="B29" ca="1">IF($J29="no_att","no_att",COUNT(_xlfn._xlws.FILTER(Fridays!$B28:$KO28,(Fridays!$B28:$KO28-FLOOR(Fridays!$B28:$KO28,100)&gt;9)*(Fridays!$B28:$KO28&gt;100)*(_xlfn.FLOOR.MATH(Fridays!$B28:$KO28,100)=B$1))))</f>
        <v>7</v>
      </c>
      <c r="C29" cm="1">
        <f t="array" aca="1" ref="C29" ca="1">IF($J29="no_att","no_att",COUNT(_xlfn._xlws.FILTER(Fridays!$B28:$KO28,(Fridays!$B28:$KO28-FLOOR(Fridays!$B28:$KO28,100)&gt;9)*(Fridays!$B28:$KO28&gt;100)*(_xlfn.FLOOR.MATH(Fridays!$B28:$KO28,100)=C$1))))</f>
        <v>9</v>
      </c>
      <c r="D29" cm="1">
        <f t="array" aca="1" ref="D29" ca="1">IF($J29="no_att","no_att",COUNT(_xlfn._xlws.FILTER(Fridays!$B28:$KO28,(Fridays!$B28:$KO28-FLOOR(Fridays!$B28:$KO28,100)&gt;9)*(Fridays!$B28:$KO28&gt;100)*(_xlfn.FLOOR.MATH(Fridays!$B28:$KO28,100)=D$1))))</f>
        <v>9</v>
      </c>
      <c r="E29" cm="1">
        <f t="array" aca="1" ref="E29" ca="1">IF($J29="no_att","no_att",COUNT(_xlfn._xlws.FILTER(Fridays!$B28:$KO28,(Fridays!$B28:$KO28-FLOOR(Fridays!$B28:$KO28,100)&gt;9)*(Fridays!$B28:$KO28&gt;100)*(_xlfn.FLOOR.MATH(Fridays!$B28:$KO28,100)=E$1))))</f>
        <v>9</v>
      </c>
      <c r="F29" cm="1">
        <f t="array" aca="1" ref="F29" ca="1">IF($J29="no_att","no_att",COUNT(_xlfn._xlws.FILTER(Fridays!$B28:$KO28,(Fridays!$B28:$KO28-FLOOR(Fridays!$B28:$KO28,100)&gt;9)*(Fridays!$B28:$KO28&gt;100)*(_xlfn.FLOOR.MATH(Fridays!$B28:$KO28,100)=F$1))))</f>
        <v>2</v>
      </c>
      <c r="G29" cm="1">
        <f t="array" aca="1" ref="G29" ca="1">IF($J29="no_att","no_att",COUNT(_xlfn._xlws.FILTER(Fridays!$B28:$KO28,(Fridays!$B28:$KO28-FLOOR(Fridays!$B28:$KO28,100)&gt;9)*(Fridays!$B28:$KO28&gt;100)*(_xlfn.FLOOR.MATH(Fridays!$B28:$KO28,100)=G$1))))</f>
        <v>7</v>
      </c>
      <c r="H29" cm="1">
        <f t="array" aca="1" ref="H29" ca="1">IF($J29="no_att","no_att",COUNT(_xlfn._xlws.FILTER(Fridays!$B28:$KO28,(Fridays!$B28:$KO28-FLOOR(Fridays!$B28:$KO28,100)&gt;9)*(Fridays!$B28:$KO28&gt;100)*(_xlfn.FLOOR.MATH(Fridays!$B28:$KO28,100)=H$1))))</f>
        <v>9</v>
      </c>
      <c r="I29" cm="1">
        <f t="array" aca="1" ref="I29" ca="1">IF($J29="no_att","no_att",COUNT(_xlfn._xlws.FILTER(Fridays!$B28:$KO28,(Fridays!$B28:$KO28-FLOOR(Fridays!$B28:$KO28,100)&gt;9)*(Fridays!$B28:$KO28&gt;100)*(_xlfn.FLOOR.MATH(Fridays!$B28:$KO28,100)=I$1))))</f>
        <v>10</v>
      </c>
      <c r="J29" cm="1">
        <f t="array" aca="1" ref="J29" ca="1">IF(COUNT(_xlfn._xlws.FILTER(Fridays!$B28:$KO28,(Fridays!$B28:$KO28-FLOOR(Fridays!$B28:$KO28,100)&gt;9)*(Fridays!$B28:$KO28&gt;100)))=0,"no_att",COUNT(_xlfn._xlws.FILTER(Fridays!$B28:$KO28,(Fridays!$B28:$KO28-FLOOR(Fridays!$B28:$KO28,100)&gt;9)*(Fridays!$B28:$KO28&gt;100))))</f>
        <v>62</v>
      </c>
      <c r="K29" cm="1">
        <f t="array" aca="1" ref="K29" ca="1">IF(COUNT(_xlfn._xlws.FILTER(Fridays!B28:KO28,ISNUMBER(MATCH(Fridays!B28:KO28,_xlfn._xlws.FILTER(Table1[ID],(Table1[class_name]="الخدام")+IF(Table35[اظهار الامناء],Table1[class_name]="الامناء",FALSE)),0)),"no_att"))=0,"no_att",COUNT(_xlfn._xlws.FILTER(Fridays!B28:KO28,ISNUMBER(MATCH(Fridays!B28:KO28,_xlfn._xlws.FILTER(Table1[ID],(Table1[class_name]="الخدام")+IF(Table35[اظهار الامناء],Table1[class_name]="الامناء",FALSE)),0)),"no_att")))</f>
        <v>13</v>
      </c>
    </row>
    <row r="30" spans="1:11">
      <c r="A30" s="3">
        <f ca="1"/>
        <v>45338</v>
      </c>
      <c r="B30" cm="1">
        <f t="array" aca="1" ref="B30" ca="1">IF($J30="no_att","no_att",COUNT(_xlfn._xlws.FILTER(Fridays!$B29:$KO29,(Fridays!$B29:$KO29-FLOOR(Fridays!$B29:$KO29,100)&gt;9)*(Fridays!$B29:$KO29&gt;100)*(_xlfn.FLOOR.MATH(Fridays!$B29:$KO29,100)=B$1))))</f>
        <v>3</v>
      </c>
      <c r="C30" cm="1">
        <f t="array" aca="1" ref="C30" ca="1">IF($J30="no_att","no_att",COUNT(_xlfn._xlws.FILTER(Fridays!$B29:$KO29,(Fridays!$B29:$KO29-FLOOR(Fridays!$B29:$KO29,100)&gt;9)*(Fridays!$B29:$KO29&gt;100)*(_xlfn.FLOOR.MATH(Fridays!$B29:$KO29,100)=C$1))))</f>
        <v>8</v>
      </c>
      <c r="D30" cm="1">
        <f t="array" aca="1" ref="D30" ca="1">IF($J30="no_att","no_att",COUNT(_xlfn._xlws.FILTER(Fridays!$B29:$KO29,(Fridays!$B29:$KO29-FLOOR(Fridays!$B29:$KO29,100)&gt;9)*(Fridays!$B29:$KO29&gt;100)*(_xlfn.FLOOR.MATH(Fridays!$B29:$KO29,100)=D$1))))</f>
        <v>12</v>
      </c>
      <c r="E30" cm="1">
        <f t="array" aca="1" ref="E30" ca="1">IF($J30="no_att","no_att",COUNT(_xlfn._xlws.FILTER(Fridays!$B29:$KO29,(Fridays!$B29:$KO29-FLOOR(Fridays!$B29:$KO29,100)&gt;9)*(Fridays!$B29:$KO29&gt;100)*(_xlfn.FLOOR.MATH(Fridays!$B29:$KO29,100)=E$1))))</f>
        <v>6</v>
      </c>
      <c r="F30" cm="1">
        <f t="array" aca="1" ref="F30" ca="1">IF($J30="no_att","no_att",COUNT(_xlfn._xlws.FILTER(Fridays!$B29:$KO29,(Fridays!$B29:$KO29-FLOOR(Fridays!$B29:$KO29,100)&gt;9)*(Fridays!$B29:$KO29&gt;100)*(_xlfn.FLOOR.MATH(Fridays!$B29:$KO29,100)=F$1))))</f>
        <v>0</v>
      </c>
      <c r="G30" cm="1">
        <f t="array" aca="1" ref="G30" ca="1">IF($J30="no_att","no_att",COUNT(_xlfn._xlws.FILTER(Fridays!$B29:$KO29,(Fridays!$B29:$KO29-FLOOR(Fridays!$B29:$KO29,100)&gt;9)*(Fridays!$B29:$KO29&gt;100)*(_xlfn.FLOOR.MATH(Fridays!$B29:$KO29,100)=G$1))))</f>
        <v>6</v>
      </c>
      <c r="H30" cm="1">
        <f t="array" aca="1" ref="H30" ca="1">IF($J30="no_att","no_att",COUNT(_xlfn._xlws.FILTER(Fridays!$B29:$KO29,(Fridays!$B29:$KO29-FLOOR(Fridays!$B29:$KO29,100)&gt;9)*(Fridays!$B29:$KO29&gt;100)*(_xlfn.FLOOR.MATH(Fridays!$B29:$KO29,100)=H$1))))</f>
        <v>6</v>
      </c>
      <c r="I30" cm="1">
        <f t="array" aca="1" ref="I30" ca="1">IF($J30="no_att","no_att",COUNT(_xlfn._xlws.FILTER(Fridays!$B29:$KO29,(Fridays!$B29:$KO29-FLOOR(Fridays!$B29:$KO29,100)&gt;9)*(Fridays!$B29:$KO29&gt;100)*(_xlfn.FLOOR.MATH(Fridays!$B29:$KO29,100)=I$1))))</f>
        <v>9</v>
      </c>
      <c r="J30" cm="1">
        <f t="array" aca="1" ref="J30" ca="1">IF(COUNT(_xlfn._xlws.FILTER(Fridays!$B29:$KO29,(Fridays!$B29:$KO29-FLOOR(Fridays!$B29:$KO29,100)&gt;9)*(Fridays!$B29:$KO29&gt;100)))=0,"no_att",COUNT(_xlfn._xlws.FILTER(Fridays!$B29:$KO29,(Fridays!$B29:$KO29-FLOOR(Fridays!$B29:$KO29,100)&gt;9)*(Fridays!$B29:$KO29&gt;100))))</f>
        <v>50</v>
      </c>
      <c r="K30" cm="1">
        <f t="array" aca="1" ref="K30" ca="1">IF(COUNT(_xlfn._xlws.FILTER(Fridays!B29:KO29,ISNUMBER(MATCH(Fridays!B29:KO29,_xlfn._xlws.FILTER(Table1[ID],(Table1[class_name]="الخدام")+IF(Table35[اظهار الامناء],Table1[class_name]="الامناء",FALSE)),0)),"no_att"))=0,"no_att",COUNT(_xlfn._xlws.FILTER(Fridays!B29:KO29,ISNUMBER(MATCH(Fridays!B29:KO29,_xlfn._xlws.FILTER(Table1[ID],(Table1[class_name]="الخدام")+IF(Table35[اظهار الامناء],Table1[class_name]="الامناء",FALSE)),0)),"no_att")))</f>
        <v>7</v>
      </c>
    </row>
    <row r="31" spans="1:11">
      <c r="A31" s="3">
        <f ca="1"/>
        <v>45331</v>
      </c>
      <c r="B31" cm="1">
        <f t="array" aca="1" ref="B31" ca="1">IF($J31="no_att","no_att",COUNT(_xlfn._xlws.FILTER(Fridays!$B30:$KO30,(Fridays!$B30:$KO30-FLOOR(Fridays!$B30:$KO30,100)&gt;9)*(Fridays!$B30:$KO30&gt;100)*(_xlfn.FLOOR.MATH(Fridays!$B30:$KO30,100)=B$1))))</f>
        <v>4</v>
      </c>
      <c r="C31" cm="1">
        <f t="array" aca="1" ref="C31" ca="1">IF($J31="no_att","no_att",COUNT(_xlfn._xlws.FILTER(Fridays!$B30:$KO30,(Fridays!$B30:$KO30-FLOOR(Fridays!$B30:$KO30,100)&gt;9)*(Fridays!$B30:$KO30&gt;100)*(_xlfn.FLOOR.MATH(Fridays!$B30:$KO30,100)=C$1))))</f>
        <v>7</v>
      </c>
      <c r="D31" cm="1">
        <f t="array" aca="1" ref="D31" ca="1">IF($J31="no_att","no_att",COUNT(_xlfn._xlws.FILTER(Fridays!$B30:$KO30,(Fridays!$B30:$KO30-FLOOR(Fridays!$B30:$KO30,100)&gt;9)*(Fridays!$B30:$KO30&gt;100)*(_xlfn.FLOOR.MATH(Fridays!$B30:$KO30,100)=D$1))))</f>
        <v>6</v>
      </c>
      <c r="E31" cm="1">
        <f t="array" aca="1" ref="E31" ca="1">IF($J31="no_att","no_att",COUNT(_xlfn._xlws.FILTER(Fridays!$B30:$KO30,(Fridays!$B30:$KO30-FLOOR(Fridays!$B30:$KO30,100)&gt;9)*(Fridays!$B30:$KO30&gt;100)*(_xlfn.FLOOR.MATH(Fridays!$B30:$KO30,100)=E$1))))</f>
        <v>7</v>
      </c>
      <c r="F31" cm="1">
        <f t="array" aca="1" ref="F31" ca="1">IF($J31="no_att","no_att",COUNT(_xlfn._xlws.FILTER(Fridays!$B30:$KO30,(Fridays!$B30:$KO30-FLOOR(Fridays!$B30:$KO30,100)&gt;9)*(Fridays!$B30:$KO30&gt;100)*(_xlfn.FLOOR.MATH(Fridays!$B30:$KO30,100)=F$1))))</f>
        <v>2</v>
      </c>
      <c r="G31" cm="1">
        <f t="array" aca="1" ref="G31" ca="1">IF($J31="no_att","no_att",COUNT(_xlfn._xlws.FILTER(Fridays!$B30:$KO30,(Fridays!$B30:$KO30-FLOOR(Fridays!$B30:$KO30,100)&gt;9)*(Fridays!$B30:$KO30&gt;100)*(_xlfn.FLOOR.MATH(Fridays!$B30:$KO30,100)=G$1))))</f>
        <v>6</v>
      </c>
      <c r="H31" cm="1">
        <f t="array" aca="1" ref="H31" ca="1">IF($J31="no_att","no_att",COUNT(_xlfn._xlws.FILTER(Fridays!$B30:$KO30,(Fridays!$B30:$KO30-FLOOR(Fridays!$B30:$KO30,100)&gt;9)*(Fridays!$B30:$KO30&gt;100)*(_xlfn.FLOOR.MATH(Fridays!$B30:$KO30,100)=H$1))))</f>
        <v>7</v>
      </c>
      <c r="I31" cm="1">
        <f t="array" aca="1" ref="I31" ca="1">IF($J31="no_att","no_att",COUNT(_xlfn._xlws.FILTER(Fridays!$B30:$KO30,(Fridays!$B30:$KO30-FLOOR(Fridays!$B30:$KO30,100)&gt;9)*(Fridays!$B30:$KO30&gt;100)*(_xlfn.FLOOR.MATH(Fridays!$B30:$KO30,100)=I$1))))</f>
        <v>13</v>
      </c>
      <c r="J31" cm="1">
        <f t="array" aca="1" ref="J31" ca="1">IF(COUNT(_xlfn._xlws.FILTER(Fridays!$B30:$KO30,(Fridays!$B30:$KO30-FLOOR(Fridays!$B30:$KO30,100)&gt;9)*(Fridays!$B30:$KO30&gt;100)))=0,"no_att",COUNT(_xlfn._xlws.FILTER(Fridays!$B30:$KO30,(Fridays!$B30:$KO30-FLOOR(Fridays!$B30:$KO30,100)&gt;9)*(Fridays!$B30:$KO30&gt;100))))</f>
        <v>52</v>
      </c>
      <c r="K31" cm="1">
        <f t="array" aca="1" ref="K31" ca="1">IF(COUNT(_xlfn._xlws.FILTER(Fridays!B30:KO30,ISNUMBER(MATCH(Fridays!B30:KO30,_xlfn._xlws.FILTER(Table1[ID],(Table1[class_name]="الخدام")+IF(Table35[اظهار الامناء],Table1[class_name]="الامناء",FALSE)),0)),"no_att"))=0,"no_att",COUNT(_xlfn._xlws.FILTER(Fridays!B30:KO30,ISNUMBER(MATCH(Fridays!B30:KO30,_xlfn._xlws.FILTER(Table1[ID],(Table1[class_name]="الخدام")+IF(Table35[اظهار الامناء],Table1[class_name]="الامناء",FALSE)),0)),"no_att")))</f>
        <v>13</v>
      </c>
    </row>
    <row r="32" spans="1:11">
      <c r="A32" s="3">
        <f ca="1"/>
        <v>45324</v>
      </c>
      <c r="B32" cm="1">
        <f t="array" aca="1" ref="B32" ca="1">IF($J32="no_att","no_att",COUNT(_xlfn._xlws.FILTER(Fridays!$B31:$KO31,(Fridays!$B31:$KO31-FLOOR(Fridays!$B31:$KO31,100)&gt;9)*(Fridays!$B31:$KO31&gt;100)*(_xlfn.FLOOR.MATH(Fridays!$B31:$KO31,100)=B$1))))</f>
        <v>7</v>
      </c>
      <c r="C32" cm="1">
        <f t="array" aca="1" ref="C32" ca="1">IF($J32="no_att","no_att",COUNT(_xlfn._xlws.FILTER(Fridays!$B31:$KO31,(Fridays!$B31:$KO31-FLOOR(Fridays!$B31:$KO31,100)&gt;9)*(Fridays!$B31:$KO31&gt;100)*(_xlfn.FLOOR.MATH(Fridays!$B31:$KO31,100)=C$1))))</f>
        <v>2</v>
      </c>
      <c r="D32" cm="1">
        <f t="array" aca="1" ref="D32" ca="1">IF($J32="no_att","no_att",COUNT(_xlfn._xlws.FILTER(Fridays!$B31:$KO31,(Fridays!$B31:$KO31-FLOOR(Fridays!$B31:$KO31,100)&gt;9)*(Fridays!$B31:$KO31&gt;100)*(_xlfn.FLOOR.MATH(Fridays!$B31:$KO31,100)=D$1))))</f>
        <v>4</v>
      </c>
      <c r="E32" cm="1">
        <f t="array" aca="1" ref="E32" ca="1">IF($J32="no_att","no_att",COUNT(_xlfn._xlws.FILTER(Fridays!$B31:$KO31,(Fridays!$B31:$KO31-FLOOR(Fridays!$B31:$KO31,100)&gt;9)*(Fridays!$B31:$KO31&gt;100)*(_xlfn.FLOOR.MATH(Fridays!$B31:$KO31,100)=E$1))))</f>
        <v>3</v>
      </c>
      <c r="F32" cm="1">
        <f t="array" aca="1" ref="F32" ca="1">IF($J32="no_att","no_att",COUNT(_xlfn._xlws.FILTER(Fridays!$B31:$KO31,(Fridays!$B31:$KO31-FLOOR(Fridays!$B31:$KO31,100)&gt;9)*(Fridays!$B31:$KO31&gt;100)*(_xlfn.FLOOR.MATH(Fridays!$B31:$KO31,100)=F$1))))</f>
        <v>0</v>
      </c>
      <c r="G32" cm="1">
        <f t="array" aca="1" ref="G32" ca="1">IF($J32="no_att","no_att",COUNT(_xlfn._xlws.FILTER(Fridays!$B31:$KO31,(Fridays!$B31:$KO31-FLOOR(Fridays!$B31:$KO31,100)&gt;9)*(Fridays!$B31:$KO31&gt;100)*(_xlfn.FLOOR.MATH(Fridays!$B31:$KO31,100)=G$1))))</f>
        <v>6</v>
      </c>
      <c r="H32" cm="1">
        <f t="array" aca="1" ref="H32" ca="1">IF($J32="no_att","no_att",COUNT(_xlfn._xlws.FILTER(Fridays!$B31:$KO31,(Fridays!$B31:$KO31-FLOOR(Fridays!$B31:$KO31,100)&gt;9)*(Fridays!$B31:$KO31&gt;100)*(_xlfn.FLOOR.MATH(Fridays!$B31:$KO31,100)=H$1))))</f>
        <v>3</v>
      </c>
      <c r="I32" cm="1">
        <f t="array" aca="1" ref="I32" ca="1">IF($J32="no_att","no_att",COUNT(_xlfn._xlws.FILTER(Fridays!$B31:$KO31,(Fridays!$B31:$KO31-FLOOR(Fridays!$B31:$KO31,100)&gt;9)*(Fridays!$B31:$KO31&gt;100)*(_xlfn.FLOOR.MATH(Fridays!$B31:$KO31,100)=I$1))))</f>
        <v>5</v>
      </c>
      <c r="J32" cm="1">
        <f t="array" aca="1" ref="J32" ca="1">IF(COUNT(_xlfn._xlws.FILTER(Fridays!$B31:$KO31,(Fridays!$B31:$KO31-FLOOR(Fridays!$B31:$KO31,100)&gt;9)*(Fridays!$B31:$KO31&gt;100)))=0,"no_att",COUNT(_xlfn._xlws.FILTER(Fridays!$B31:$KO31,(Fridays!$B31:$KO31-FLOOR(Fridays!$B31:$KO31,100)&gt;9)*(Fridays!$B31:$KO31&gt;100))))</f>
        <v>30</v>
      </c>
      <c r="K32" cm="1">
        <f t="array" aca="1" ref="K32" ca="1">IF(COUNT(_xlfn._xlws.FILTER(Fridays!B31:KO31,ISNUMBER(MATCH(Fridays!B31:KO31,_xlfn._xlws.FILTER(Table1[ID],(Table1[class_name]="الخدام")+IF(Table35[اظهار الامناء],Table1[class_name]="الامناء",FALSE)),0)),"no_att"))=0,"no_att",COUNT(_xlfn._xlws.FILTER(Fridays!B31:KO31,ISNUMBER(MATCH(Fridays!B31:KO31,_xlfn._xlws.FILTER(Table1[ID],(Table1[class_name]="الخدام")+IF(Table35[اظهار الامناء],Table1[class_name]="الامناء",FALSE)),0)),"no_att")))</f>
        <v>7</v>
      </c>
    </row>
    <row r="33" spans="1:11">
      <c r="A33" s="3">
        <f ca="1"/>
        <v>45317</v>
      </c>
      <c r="B33" cm="1">
        <f t="array" aca="1" ref="B33" ca="1">IF($J33="no_att","no_att",COUNT(_xlfn._xlws.FILTER(Fridays!$B32:$KO32,(Fridays!$B32:$KO32-FLOOR(Fridays!$B32:$KO32,100)&gt;9)*(Fridays!$B32:$KO32&gt;100)*(_xlfn.FLOOR.MATH(Fridays!$B32:$KO32,100)=B$1))))</f>
        <v>7</v>
      </c>
      <c r="C33" cm="1">
        <f t="array" aca="1" ref="C33" ca="1">IF($J33="no_att","no_att",COUNT(_xlfn._xlws.FILTER(Fridays!$B32:$KO32,(Fridays!$B32:$KO32-FLOOR(Fridays!$B32:$KO32,100)&gt;9)*(Fridays!$B32:$KO32&gt;100)*(_xlfn.FLOOR.MATH(Fridays!$B32:$KO32,100)=C$1))))</f>
        <v>10</v>
      </c>
      <c r="D33" cm="1">
        <f t="array" aca="1" ref="D33" ca="1">IF($J33="no_att","no_att",COUNT(_xlfn._xlws.FILTER(Fridays!$B32:$KO32,(Fridays!$B32:$KO32-FLOOR(Fridays!$B32:$KO32,100)&gt;9)*(Fridays!$B32:$KO32&gt;100)*(_xlfn.FLOOR.MATH(Fridays!$B32:$KO32,100)=D$1))))</f>
        <v>14</v>
      </c>
      <c r="E33" cm="1">
        <f t="array" aca="1" ref="E33" ca="1">IF($J33="no_att","no_att",COUNT(_xlfn._xlws.FILTER(Fridays!$B32:$KO32,(Fridays!$B32:$KO32-FLOOR(Fridays!$B32:$KO32,100)&gt;9)*(Fridays!$B32:$KO32&gt;100)*(_xlfn.FLOOR.MATH(Fridays!$B32:$KO32,100)=E$1))))</f>
        <v>9</v>
      </c>
      <c r="F33" cm="1">
        <f t="array" aca="1" ref="F33" ca="1">IF($J33="no_att","no_att",COUNT(_xlfn._xlws.FILTER(Fridays!$B32:$KO32,(Fridays!$B32:$KO32-FLOOR(Fridays!$B32:$KO32,100)&gt;9)*(Fridays!$B32:$KO32&gt;100)*(_xlfn.FLOOR.MATH(Fridays!$B32:$KO32,100)=F$1))))</f>
        <v>4</v>
      </c>
      <c r="G33" cm="1">
        <f t="array" aca="1" ref="G33" ca="1">IF($J33="no_att","no_att",COUNT(_xlfn._xlws.FILTER(Fridays!$B32:$KO32,(Fridays!$B32:$KO32-FLOOR(Fridays!$B32:$KO32,100)&gt;9)*(Fridays!$B32:$KO32&gt;100)*(_xlfn.FLOOR.MATH(Fridays!$B32:$KO32,100)=G$1))))</f>
        <v>2</v>
      </c>
      <c r="H33" cm="1">
        <f t="array" aca="1" ref="H33" ca="1">IF($J33="no_att","no_att",COUNT(_xlfn._xlws.FILTER(Fridays!$B32:$KO32,(Fridays!$B32:$KO32-FLOOR(Fridays!$B32:$KO32,100)&gt;9)*(Fridays!$B32:$KO32&gt;100)*(_xlfn.FLOOR.MATH(Fridays!$B32:$KO32,100)=H$1))))</f>
        <v>8</v>
      </c>
      <c r="I33" cm="1">
        <f t="array" aca="1" ref="I33" ca="1">IF($J33="no_att","no_att",COUNT(_xlfn._xlws.FILTER(Fridays!$B32:$KO32,(Fridays!$B32:$KO32-FLOOR(Fridays!$B32:$KO32,100)&gt;9)*(Fridays!$B32:$KO32&gt;100)*(_xlfn.FLOOR.MATH(Fridays!$B32:$KO32,100)=I$1))))</f>
        <v>18</v>
      </c>
      <c r="J33" cm="1">
        <f t="array" aca="1" ref="J33" ca="1">IF(COUNT(_xlfn._xlws.FILTER(Fridays!$B32:$KO32,(Fridays!$B32:$KO32-FLOOR(Fridays!$B32:$KO32,100)&gt;9)*(Fridays!$B32:$KO32&gt;100)))=0,"no_att",COUNT(_xlfn._xlws.FILTER(Fridays!$B32:$KO32,(Fridays!$B32:$KO32-FLOOR(Fridays!$B32:$KO32,100)&gt;9)*(Fridays!$B32:$KO32&gt;100))))</f>
        <v>72</v>
      </c>
      <c r="K33" cm="1">
        <f t="array" aca="1" ref="K33" ca="1">IF(COUNT(_xlfn._xlws.FILTER(Fridays!B32:KO32,ISNUMBER(MATCH(Fridays!B32:KO32,_xlfn._xlws.FILTER(Table1[ID],(Table1[class_name]="الخدام")+IF(Table35[اظهار الامناء],Table1[class_name]="الامناء",FALSE)),0)),"no_att"))=0,"no_att",COUNT(_xlfn._xlws.FILTER(Fridays!B32:KO32,ISNUMBER(MATCH(Fridays!B32:KO32,_xlfn._xlws.FILTER(Table1[ID],(Table1[class_name]="الخدام")+IF(Table35[اظهار الامناء],Table1[class_name]="الامناء",FALSE)),0)),"no_att")))</f>
        <v>16</v>
      </c>
    </row>
    <row r="34" spans="1:11">
      <c r="A34" s="3">
        <f ca="1"/>
        <v>45310</v>
      </c>
      <c r="B34" t="str" cm="1">
        <f t="array" aca="1" ref="B34" ca="1">IF($J34="no_att","no_att",COUNT(_xlfn._xlws.FILTER(Fridays!$B33:$KO33,(Fridays!$B33:$KO33-FLOOR(Fridays!$B33:$KO33,100)&gt;9)*(Fridays!$B33:$KO33&gt;100)*(_xlfn.FLOOR.MATH(Fridays!$B33:$KO33,100)=B$1))))</f>
        <v>no_att</v>
      </c>
      <c r="C34" t="str" cm="1">
        <f t="array" aca="1" ref="C34" ca="1">IF($J34="no_att","no_att",COUNT(_xlfn._xlws.FILTER(Fridays!$B33:$KO33,(Fridays!$B33:$KO33-FLOOR(Fridays!$B33:$KO33,100)&gt;9)*(Fridays!$B33:$KO33&gt;100)*(_xlfn.FLOOR.MATH(Fridays!$B33:$KO33,100)=C$1))))</f>
        <v>no_att</v>
      </c>
      <c r="D34" t="str" cm="1">
        <f t="array" aca="1" ref="D34" ca="1">IF($J34="no_att","no_att",COUNT(_xlfn._xlws.FILTER(Fridays!$B33:$KO33,(Fridays!$B33:$KO33-FLOOR(Fridays!$B33:$KO33,100)&gt;9)*(Fridays!$B33:$KO33&gt;100)*(_xlfn.FLOOR.MATH(Fridays!$B33:$KO33,100)=D$1))))</f>
        <v>no_att</v>
      </c>
      <c r="E34" t="str" cm="1">
        <f t="array" aca="1" ref="E34" ca="1">IF($J34="no_att","no_att",COUNT(_xlfn._xlws.FILTER(Fridays!$B33:$KO33,(Fridays!$B33:$KO33-FLOOR(Fridays!$B33:$KO33,100)&gt;9)*(Fridays!$B33:$KO33&gt;100)*(_xlfn.FLOOR.MATH(Fridays!$B33:$KO33,100)=E$1))))</f>
        <v>no_att</v>
      </c>
      <c r="F34" t="str" cm="1">
        <f t="array" aca="1" ref="F34" ca="1">IF($J34="no_att","no_att",COUNT(_xlfn._xlws.FILTER(Fridays!$B33:$KO33,(Fridays!$B33:$KO33-FLOOR(Fridays!$B33:$KO33,100)&gt;9)*(Fridays!$B33:$KO33&gt;100)*(_xlfn.FLOOR.MATH(Fridays!$B33:$KO33,100)=F$1))))</f>
        <v>no_att</v>
      </c>
      <c r="G34" t="str" cm="1">
        <f t="array" aca="1" ref="G34" ca="1">IF($J34="no_att","no_att",COUNT(_xlfn._xlws.FILTER(Fridays!$B33:$KO33,(Fridays!$B33:$KO33-FLOOR(Fridays!$B33:$KO33,100)&gt;9)*(Fridays!$B33:$KO33&gt;100)*(_xlfn.FLOOR.MATH(Fridays!$B33:$KO33,100)=G$1))))</f>
        <v>no_att</v>
      </c>
      <c r="H34" t="str" cm="1">
        <f t="array" aca="1" ref="H34" ca="1">IF($J34="no_att","no_att",COUNT(_xlfn._xlws.FILTER(Fridays!$B33:$KO33,(Fridays!$B33:$KO33-FLOOR(Fridays!$B33:$KO33,100)&gt;9)*(Fridays!$B33:$KO33&gt;100)*(_xlfn.FLOOR.MATH(Fridays!$B33:$KO33,100)=H$1))))</f>
        <v>no_att</v>
      </c>
      <c r="I34" t="str" cm="1">
        <f t="array" aca="1" ref="I34" ca="1">IF($J34="no_att","no_att",COUNT(_xlfn._xlws.FILTER(Fridays!$B33:$KO33,(Fridays!$B33:$KO33-FLOOR(Fridays!$B33:$KO33,100)&gt;9)*(Fridays!$B33:$KO33&gt;100)*(_xlfn.FLOOR.MATH(Fridays!$B33:$KO33,100)=I$1))))</f>
        <v>no_att</v>
      </c>
      <c r="J34" t="str" cm="1">
        <f t="array" aca="1" ref="J34" ca="1">IF(COUNT(_xlfn._xlws.FILTER(Fridays!$B33:$KO33,(Fridays!$B33:$KO33-FLOOR(Fridays!$B33:$KO33,100)&gt;9)*(Fridays!$B33:$KO33&gt;100)))=0,"no_att",COUNT(_xlfn._xlws.FILTER(Fridays!$B33:$KO33,(Fridays!$B33:$KO33-FLOOR(Fridays!$B33:$KO33,100)&gt;9)*(Fridays!$B33:$KO33&gt;100))))</f>
        <v>no_att</v>
      </c>
      <c r="K34" t="str" cm="1">
        <f t="array" aca="1" ref="K34" ca="1">IF(COUNT(_xlfn._xlws.FILTER(Fridays!B33:KO33,ISNUMBER(MATCH(Fridays!B33:KO33,_xlfn._xlws.FILTER(Table1[ID],(Table1[class_name]="الخدام")+IF(Table35[اظهار الامناء],Table1[class_name]="الامناء",FALSE)),0)),"no_att"))=0,"no_att",COUNT(_xlfn._xlws.FILTER(Fridays!B33:KO33,ISNUMBER(MATCH(Fridays!B33:KO33,_xlfn._xlws.FILTER(Table1[ID],(Table1[class_name]="الخدام")+IF(Table35[اظهار الامناء],Table1[class_name]="الامناء",FALSE)),0)),"no_att")))</f>
        <v>no_att</v>
      </c>
    </row>
    <row r="35" spans="1:11">
      <c r="A35" s="3">
        <f ca="1"/>
        <v>45303</v>
      </c>
      <c r="B35" cm="1">
        <f t="array" aca="1" ref="B35" ca="1">IF($J35="no_att","no_att",COUNT(_xlfn._xlws.FILTER(Fridays!$B34:$KO34,(Fridays!$B34:$KO34-FLOOR(Fridays!$B34:$KO34,100)&gt;9)*(Fridays!$B34:$KO34&gt;100)*(_xlfn.FLOOR.MATH(Fridays!$B34:$KO34,100)=B$1))))</f>
        <v>3</v>
      </c>
      <c r="C35" cm="1">
        <f t="array" aca="1" ref="C35" ca="1">IF($J35="no_att","no_att",COUNT(_xlfn._xlws.FILTER(Fridays!$B34:$KO34,(Fridays!$B34:$KO34-FLOOR(Fridays!$B34:$KO34,100)&gt;9)*(Fridays!$B34:$KO34&gt;100)*(_xlfn.FLOOR.MATH(Fridays!$B34:$KO34,100)=C$1))))</f>
        <v>3</v>
      </c>
      <c r="D35" cm="1">
        <f t="array" aca="1" ref="D35" ca="1">IF($J35="no_att","no_att",COUNT(_xlfn._xlws.FILTER(Fridays!$B34:$KO34,(Fridays!$B34:$KO34-FLOOR(Fridays!$B34:$KO34,100)&gt;9)*(Fridays!$B34:$KO34&gt;100)*(_xlfn.FLOOR.MATH(Fridays!$B34:$KO34,100)=D$1))))</f>
        <v>6</v>
      </c>
      <c r="E35" cm="1">
        <f t="array" aca="1" ref="E35" ca="1">IF($J35="no_att","no_att",COUNT(_xlfn._xlws.FILTER(Fridays!$B34:$KO34,(Fridays!$B34:$KO34-FLOOR(Fridays!$B34:$KO34,100)&gt;9)*(Fridays!$B34:$KO34&gt;100)*(_xlfn.FLOOR.MATH(Fridays!$B34:$KO34,100)=E$1))))</f>
        <v>3</v>
      </c>
      <c r="F35" cm="1">
        <f t="array" aca="1" ref="F35" ca="1">IF($J35="no_att","no_att",COUNT(_xlfn._xlws.FILTER(Fridays!$B34:$KO34,(Fridays!$B34:$KO34-FLOOR(Fridays!$B34:$KO34,100)&gt;9)*(Fridays!$B34:$KO34&gt;100)*(_xlfn.FLOOR.MATH(Fridays!$B34:$KO34,100)=F$1))))</f>
        <v>1</v>
      </c>
      <c r="G35" cm="1">
        <f t="array" aca="1" ref="G35" ca="1">IF($J35="no_att","no_att",COUNT(_xlfn._xlws.FILTER(Fridays!$B34:$KO34,(Fridays!$B34:$KO34-FLOOR(Fridays!$B34:$KO34,100)&gt;9)*(Fridays!$B34:$KO34&gt;100)*(_xlfn.FLOOR.MATH(Fridays!$B34:$KO34,100)=G$1))))</f>
        <v>5</v>
      </c>
      <c r="H35" cm="1">
        <f t="array" aca="1" ref="H35" ca="1">IF($J35="no_att","no_att",COUNT(_xlfn._xlws.FILTER(Fridays!$B34:$KO34,(Fridays!$B34:$KO34-FLOOR(Fridays!$B34:$KO34,100)&gt;9)*(Fridays!$B34:$KO34&gt;100)*(_xlfn.FLOOR.MATH(Fridays!$B34:$KO34,100)=H$1))))</f>
        <v>6</v>
      </c>
      <c r="I35" cm="1">
        <f t="array" aca="1" ref="I35" ca="1">IF($J35="no_att","no_att",COUNT(_xlfn._xlws.FILTER(Fridays!$B34:$KO34,(Fridays!$B34:$KO34-FLOOR(Fridays!$B34:$KO34,100)&gt;9)*(Fridays!$B34:$KO34&gt;100)*(_xlfn.FLOOR.MATH(Fridays!$B34:$KO34,100)=I$1))))</f>
        <v>5</v>
      </c>
      <c r="J35" cm="1">
        <f t="array" aca="1" ref="J35" ca="1">IF(COUNT(_xlfn._xlws.FILTER(Fridays!$B34:$KO34,(Fridays!$B34:$KO34-FLOOR(Fridays!$B34:$KO34,100)&gt;9)*(Fridays!$B34:$KO34&gt;100)))=0,"no_att",COUNT(_xlfn._xlws.FILTER(Fridays!$B34:$KO34,(Fridays!$B34:$KO34-FLOOR(Fridays!$B34:$KO34,100)&gt;9)*(Fridays!$B34:$KO34&gt;100))))</f>
        <v>32</v>
      </c>
      <c r="K35" cm="1">
        <f t="array" aca="1" ref="K35" ca="1">IF(COUNT(_xlfn._xlws.FILTER(Fridays!B34:KO34,ISNUMBER(MATCH(Fridays!B34:KO34,_xlfn._xlws.FILTER(Table1[ID],(Table1[class_name]="الخدام")+IF(Table35[اظهار الامناء],Table1[class_name]="الامناء",FALSE)),0)),"no_att"))=0,"no_att",COUNT(_xlfn._xlws.FILTER(Fridays!B34:KO34,ISNUMBER(MATCH(Fridays!B34:KO34,_xlfn._xlws.FILTER(Table1[ID],(Table1[class_name]="الخدام")+IF(Table35[اظهار الامناء],Table1[class_name]="الامناء",FALSE)),0)),"no_att")))</f>
        <v>8</v>
      </c>
    </row>
    <row r="36" spans="1:11">
      <c r="A36" s="3">
        <f ca="1"/>
        <v>45296</v>
      </c>
      <c r="B36" cm="1">
        <f t="array" aca="1" ref="B36" ca="1">IF($J36="no_att","no_att",COUNT(_xlfn._xlws.FILTER(Fridays!$B35:$KO35,(Fridays!$B35:$KO35-FLOOR(Fridays!$B35:$KO35,100)&gt;9)*(Fridays!$B35:$KO35&gt;100)*(_xlfn.FLOOR.MATH(Fridays!$B35:$KO35,100)=B$1))))</f>
        <v>3</v>
      </c>
      <c r="C36" cm="1">
        <f t="array" aca="1" ref="C36" ca="1">IF($J36="no_att","no_att",COUNT(_xlfn._xlws.FILTER(Fridays!$B35:$KO35,(Fridays!$B35:$KO35-FLOOR(Fridays!$B35:$KO35,100)&gt;9)*(Fridays!$B35:$KO35&gt;100)*(_xlfn.FLOOR.MATH(Fridays!$B35:$KO35,100)=C$1))))</f>
        <v>4</v>
      </c>
      <c r="D36" cm="1">
        <f t="array" aca="1" ref="D36" ca="1">IF($J36="no_att","no_att",COUNT(_xlfn._xlws.FILTER(Fridays!$B35:$KO35,(Fridays!$B35:$KO35-FLOOR(Fridays!$B35:$KO35,100)&gt;9)*(Fridays!$B35:$KO35&gt;100)*(_xlfn.FLOOR.MATH(Fridays!$B35:$KO35,100)=D$1))))</f>
        <v>3</v>
      </c>
      <c r="E36" cm="1">
        <f t="array" aca="1" ref="E36" ca="1">IF($J36="no_att","no_att",COUNT(_xlfn._xlws.FILTER(Fridays!$B35:$KO35,(Fridays!$B35:$KO35-FLOOR(Fridays!$B35:$KO35,100)&gt;9)*(Fridays!$B35:$KO35&gt;100)*(_xlfn.FLOOR.MATH(Fridays!$B35:$KO35,100)=E$1))))</f>
        <v>5</v>
      </c>
      <c r="F36" cm="1">
        <f t="array" aca="1" ref="F36" ca="1">IF($J36="no_att","no_att",COUNT(_xlfn._xlws.FILTER(Fridays!$B35:$KO35,(Fridays!$B35:$KO35-FLOOR(Fridays!$B35:$KO35,100)&gt;9)*(Fridays!$B35:$KO35&gt;100)*(_xlfn.FLOOR.MATH(Fridays!$B35:$KO35,100)=F$1))))</f>
        <v>1</v>
      </c>
      <c r="G36" cm="1">
        <f t="array" aca="1" ref="G36" ca="1">IF($J36="no_att","no_att",COUNT(_xlfn._xlws.FILTER(Fridays!$B35:$KO35,(Fridays!$B35:$KO35-FLOOR(Fridays!$B35:$KO35,100)&gt;9)*(Fridays!$B35:$KO35&gt;100)*(_xlfn.FLOOR.MATH(Fridays!$B35:$KO35,100)=G$1))))</f>
        <v>2</v>
      </c>
      <c r="H36" cm="1">
        <f t="array" aca="1" ref="H36" ca="1">IF($J36="no_att","no_att",COUNT(_xlfn._xlws.FILTER(Fridays!$B35:$KO35,(Fridays!$B35:$KO35-FLOOR(Fridays!$B35:$KO35,100)&gt;9)*(Fridays!$B35:$KO35&gt;100)*(_xlfn.FLOOR.MATH(Fridays!$B35:$KO35,100)=H$1))))</f>
        <v>6</v>
      </c>
      <c r="I36" cm="1">
        <f t="array" aca="1" ref="I36" ca="1">IF($J36="no_att","no_att",COUNT(_xlfn._xlws.FILTER(Fridays!$B35:$KO35,(Fridays!$B35:$KO35-FLOOR(Fridays!$B35:$KO35,100)&gt;9)*(Fridays!$B35:$KO35&gt;100)*(_xlfn.FLOOR.MATH(Fridays!$B35:$KO35,100)=I$1))))</f>
        <v>10</v>
      </c>
      <c r="J36" cm="1">
        <f t="array" aca="1" ref="J36" ca="1">IF(COUNT(_xlfn._xlws.FILTER(Fridays!$B35:$KO35,(Fridays!$B35:$KO35-FLOOR(Fridays!$B35:$KO35,100)&gt;9)*(Fridays!$B35:$KO35&gt;100)))=0,"no_att",COUNT(_xlfn._xlws.FILTER(Fridays!$B35:$KO35,(Fridays!$B35:$KO35-FLOOR(Fridays!$B35:$KO35,100)&gt;9)*(Fridays!$B35:$KO35&gt;100))))</f>
        <v>34</v>
      </c>
      <c r="K36" cm="1">
        <f t="array" aca="1" ref="K36" ca="1">IF(COUNT(_xlfn._xlws.FILTER(Fridays!B35:KO35,ISNUMBER(MATCH(Fridays!B35:KO35,_xlfn._xlws.FILTER(Table1[ID],(Table1[class_name]="الخدام")+IF(Table35[اظهار الامناء],Table1[class_name]="الامناء",FALSE)),0)),"no_att"))=0,"no_att",COUNT(_xlfn._xlws.FILTER(Fridays!B35:KO35,ISNUMBER(MATCH(Fridays!B35:KO35,_xlfn._xlws.FILTER(Table1[ID],(Table1[class_name]="الخدام")+IF(Table35[اظهار الامناء],Table1[class_name]="الامناء",FALSE)),0)),"no_att")))</f>
        <v>11</v>
      </c>
    </row>
    <row r="37" spans="1:11">
      <c r="A37" s="3">
        <f ca="1"/>
        <v>45289</v>
      </c>
      <c r="B37" cm="1">
        <f t="array" aca="1" ref="B37" ca="1">IF($J37="no_att","no_att",COUNT(_xlfn._xlws.FILTER(Fridays!$B36:$KO36,(Fridays!$B36:$KO36-FLOOR(Fridays!$B36:$KO36,100)&gt;9)*(Fridays!$B36:$KO36&gt;100)*(_xlfn.FLOOR.MATH(Fridays!$B36:$KO36,100)=B$1))))</f>
        <v>8</v>
      </c>
      <c r="C37" cm="1">
        <f t="array" aca="1" ref="C37" ca="1">IF($J37="no_att","no_att",COUNT(_xlfn._xlws.FILTER(Fridays!$B36:$KO36,(Fridays!$B36:$KO36-FLOOR(Fridays!$B36:$KO36,100)&gt;9)*(Fridays!$B36:$KO36&gt;100)*(_xlfn.FLOOR.MATH(Fridays!$B36:$KO36,100)=C$1))))</f>
        <v>10</v>
      </c>
      <c r="D37" cm="1">
        <f t="array" aca="1" ref="D37" ca="1">IF($J37="no_att","no_att",COUNT(_xlfn._xlws.FILTER(Fridays!$B36:$KO36,(Fridays!$B36:$KO36-FLOOR(Fridays!$B36:$KO36,100)&gt;9)*(Fridays!$B36:$KO36&gt;100)*(_xlfn.FLOOR.MATH(Fridays!$B36:$KO36,100)=D$1))))</f>
        <v>11</v>
      </c>
      <c r="E37" cm="1">
        <f t="array" aca="1" ref="E37" ca="1">IF($J37="no_att","no_att",COUNT(_xlfn._xlws.FILTER(Fridays!$B36:$KO36,(Fridays!$B36:$KO36-FLOOR(Fridays!$B36:$KO36,100)&gt;9)*(Fridays!$B36:$KO36&gt;100)*(_xlfn.FLOOR.MATH(Fridays!$B36:$KO36,100)=E$1))))</f>
        <v>10</v>
      </c>
      <c r="F37" cm="1">
        <f t="array" aca="1" ref="F37" ca="1">IF($J37="no_att","no_att",COUNT(_xlfn._xlws.FILTER(Fridays!$B36:$KO36,(Fridays!$B36:$KO36-FLOOR(Fridays!$B36:$KO36,100)&gt;9)*(Fridays!$B36:$KO36&gt;100)*(_xlfn.FLOOR.MATH(Fridays!$B36:$KO36,100)=F$1))))</f>
        <v>2</v>
      </c>
      <c r="G37" cm="1">
        <f t="array" aca="1" ref="G37" ca="1">IF($J37="no_att","no_att",COUNT(_xlfn._xlws.FILTER(Fridays!$B36:$KO36,(Fridays!$B36:$KO36-FLOOR(Fridays!$B36:$KO36,100)&gt;9)*(Fridays!$B36:$KO36&gt;100)*(_xlfn.FLOOR.MATH(Fridays!$B36:$KO36,100)=G$1))))</f>
        <v>5</v>
      </c>
      <c r="H37" cm="1">
        <f t="array" aca="1" ref="H37" ca="1">IF($J37="no_att","no_att",COUNT(_xlfn._xlws.FILTER(Fridays!$B36:$KO36,(Fridays!$B36:$KO36-FLOOR(Fridays!$B36:$KO36,100)&gt;9)*(Fridays!$B36:$KO36&gt;100)*(_xlfn.FLOOR.MATH(Fridays!$B36:$KO36,100)=H$1))))</f>
        <v>13</v>
      </c>
      <c r="I37" cm="1">
        <f t="array" aca="1" ref="I37" ca="1">IF($J37="no_att","no_att",COUNT(_xlfn._xlws.FILTER(Fridays!$B36:$KO36,(Fridays!$B36:$KO36-FLOOR(Fridays!$B36:$KO36,100)&gt;9)*(Fridays!$B36:$KO36&gt;100)*(_xlfn.FLOOR.MATH(Fridays!$B36:$KO36,100)=I$1))))</f>
        <v>20</v>
      </c>
      <c r="J37" cm="1">
        <f t="array" aca="1" ref="J37" ca="1">IF(COUNT(_xlfn._xlws.FILTER(Fridays!$B36:$KO36,(Fridays!$B36:$KO36-FLOOR(Fridays!$B36:$KO36,100)&gt;9)*(Fridays!$B36:$KO36&gt;100)))=0,"no_att",COUNT(_xlfn._xlws.FILTER(Fridays!$B36:$KO36,(Fridays!$B36:$KO36-FLOOR(Fridays!$B36:$KO36,100)&gt;9)*(Fridays!$B36:$KO36&gt;100))))</f>
        <v>79</v>
      </c>
      <c r="K37" cm="1">
        <f t="array" aca="1" ref="K37" ca="1">IF(COUNT(_xlfn._xlws.FILTER(Fridays!B36:KO36,ISNUMBER(MATCH(Fridays!B36:KO36,_xlfn._xlws.FILTER(Table1[ID],(Table1[class_name]="الخدام")+IF(Table35[اظهار الامناء],Table1[class_name]="الامناء",FALSE)),0)),"no_att"))=0,"no_att",COUNT(_xlfn._xlws.FILTER(Fridays!B36:KO36,ISNUMBER(MATCH(Fridays!B36:KO36,_xlfn._xlws.FILTER(Table1[ID],(Table1[class_name]="الخدام")+IF(Table35[اظهار الامناء],Table1[class_name]="الامناء",FALSE)),0)),"no_att")))</f>
        <v>15</v>
      </c>
    </row>
    <row r="38" spans="1:11">
      <c r="A38" s="3">
        <f ca="1"/>
        <v>45282</v>
      </c>
      <c r="B38" cm="1">
        <f t="array" aca="1" ref="B38" ca="1">IF($J38="no_att","no_att",COUNT(_xlfn._xlws.FILTER(Fridays!$B37:$KO37,(Fridays!$B37:$KO37-FLOOR(Fridays!$B37:$KO37,100)&gt;9)*(Fridays!$B37:$KO37&gt;100)*(_xlfn.FLOOR.MATH(Fridays!$B37:$KO37,100)=B$1))))</f>
        <v>7</v>
      </c>
      <c r="C38" cm="1">
        <f t="array" aca="1" ref="C38" ca="1">IF($J38="no_att","no_att",COUNT(_xlfn._xlws.FILTER(Fridays!$B37:$KO37,(Fridays!$B37:$KO37-FLOOR(Fridays!$B37:$KO37,100)&gt;9)*(Fridays!$B37:$KO37&gt;100)*(_xlfn.FLOOR.MATH(Fridays!$B37:$KO37,100)=C$1))))</f>
        <v>9</v>
      </c>
      <c r="D38" cm="1">
        <f t="array" aca="1" ref="D38" ca="1">IF($J38="no_att","no_att",COUNT(_xlfn._xlws.FILTER(Fridays!$B37:$KO37,(Fridays!$B37:$KO37-FLOOR(Fridays!$B37:$KO37,100)&gt;9)*(Fridays!$B37:$KO37&gt;100)*(_xlfn.FLOOR.MATH(Fridays!$B37:$KO37,100)=D$1))))</f>
        <v>8</v>
      </c>
      <c r="E38" cm="1">
        <f t="array" aca="1" ref="E38" ca="1">IF($J38="no_att","no_att",COUNT(_xlfn._xlws.FILTER(Fridays!$B37:$KO37,(Fridays!$B37:$KO37-FLOOR(Fridays!$B37:$KO37,100)&gt;9)*(Fridays!$B37:$KO37&gt;100)*(_xlfn.FLOOR.MATH(Fridays!$B37:$KO37,100)=E$1))))</f>
        <v>9</v>
      </c>
      <c r="F38" cm="1">
        <f t="array" aca="1" ref="F38" ca="1">IF($J38="no_att","no_att",COUNT(_xlfn._xlws.FILTER(Fridays!$B37:$KO37,(Fridays!$B37:$KO37-FLOOR(Fridays!$B37:$KO37,100)&gt;9)*(Fridays!$B37:$KO37&gt;100)*(_xlfn.FLOOR.MATH(Fridays!$B37:$KO37,100)=F$1))))</f>
        <v>1</v>
      </c>
      <c r="G38" cm="1">
        <f t="array" aca="1" ref="G38" ca="1">IF($J38="no_att","no_att",COUNT(_xlfn._xlws.FILTER(Fridays!$B37:$KO37,(Fridays!$B37:$KO37-FLOOR(Fridays!$B37:$KO37,100)&gt;9)*(Fridays!$B37:$KO37&gt;100)*(_xlfn.FLOOR.MATH(Fridays!$B37:$KO37,100)=G$1))))</f>
        <v>5</v>
      </c>
      <c r="H38" cm="1">
        <f t="array" aca="1" ref="H38" ca="1">IF($J38="no_att","no_att",COUNT(_xlfn._xlws.FILTER(Fridays!$B37:$KO37,(Fridays!$B37:$KO37-FLOOR(Fridays!$B37:$KO37,100)&gt;9)*(Fridays!$B37:$KO37&gt;100)*(_xlfn.FLOOR.MATH(Fridays!$B37:$KO37,100)=H$1))))</f>
        <v>8</v>
      </c>
      <c r="I38" cm="1">
        <f t="array" aca="1" ref="I38" ca="1">IF($J38="no_att","no_att",COUNT(_xlfn._xlws.FILTER(Fridays!$B37:$KO37,(Fridays!$B37:$KO37-FLOOR(Fridays!$B37:$KO37,100)&gt;9)*(Fridays!$B37:$KO37&gt;100)*(_xlfn.FLOOR.MATH(Fridays!$B37:$KO37,100)=I$1))))</f>
        <v>10</v>
      </c>
      <c r="J38" cm="1">
        <f t="array" aca="1" ref="J38" ca="1">IF(COUNT(_xlfn._xlws.FILTER(Fridays!$B37:$KO37,(Fridays!$B37:$KO37-FLOOR(Fridays!$B37:$KO37,100)&gt;9)*(Fridays!$B37:$KO37&gt;100)))=0,"no_att",COUNT(_xlfn._xlws.FILTER(Fridays!$B37:$KO37,(Fridays!$B37:$KO37-FLOOR(Fridays!$B37:$KO37,100)&gt;9)*(Fridays!$B37:$KO37&gt;100))))</f>
        <v>57</v>
      </c>
      <c r="K38" cm="1">
        <f t="array" aca="1" ref="K38" ca="1">IF(COUNT(_xlfn._xlws.FILTER(Fridays!B37:KO37,ISNUMBER(MATCH(Fridays!B37:KO37,_xlfn._xlws.FILTER(Table1[ID],(Table1[class_name]="الخدام")+IF(Table35[اظهار الامناء],Table1[class_name]="الامناء",FALSE)),0)),"no_att"))=0,"no_att",COUNT(_xlfn._xlws.FILTER(Fridays!B37:KO37,ISNUMBER(MATCH(Fridays!B37:KO37,_xlfn._xlws.FILTER(Table1[ID],(Table1[class_name]="الخدام")+IF(Table35[اظهار الامناء],Table1[class_name]="الامناء",FALSE)),0)),"no_att")))</f>
        <v>17</v>
      </c>
    </row>
    <row r="39" spans="1:11">
      <c r="A39" s="3">
        <f ca="1"/>
        <v>45275</v>
      </c>
      <c r="B39" cm="1">
        <f t="array" aca="1" ref="B39" ca="1">IF($J39="no_att","no_att",COUNT(_xlfn._xlws.FILTER(Fridays!$B38:$KO38,(Fridays!$B38:$KO38-FLOOR(Fridays!$B38:$KO38,100)&gt;9)*(Fridays!$B38:$KO38&gt;100)*(_xlfn.FLOOR.MATH(Fridays!$B38:$KO38,100)=B$1))))</f>
        <v>2</v>
      </c>
      <c r="C39" cm="1">
        <f t="array" aca="1" ref="C39" ca="1">IF($J39="no_att","no_att",COUNT(_xlfn._xlws.FILTER(Fridays!$B38:$KO38,(Fridays!$B38:$KO38-FLOOR(Fridays!$B38:$KO38,100)&gt;9)*(Fridays!$B38:$KO38&gt;100)*(_xlfn.FLOOR.MATH(Fridays!$B38:$KO38,100)=C$1))))</f>
        <v>0</v>
      </c>
      <c r="D39" cm="1">
        <f t="array" aca="1" ref="D39" ca="1">IF($J39="no_att","no_att",COUNT(_xlfn._xlws.FILTER(Fridays!$B38:$KO38,(Fridays!$B38:$KO38-FLOOR(Fridays!$B38:$KO38,100)&gt;9)*(Fridays!$B38:$KO38&gt;100)*(_xlfn.FLOOR.MATH(Fridays!$B38:$KO38,100)=D$1))))</f>
        <v>1</v>
      </c>
      <c r="E39" cm="1">
        <f t="array" aca="1" ref="E39" ca="1">IF($J39="no_att","no_att",COUNT(_xlfn._xlws.FILTER(Fridays!$B38:$KO38,(Fridays!$B38:$KO38-FLOOR(Fridays!$B38:$KO38,100)&gt;9)*(Fridays!$B38:$KO38&gt;100)*(_xlfn.FLOOR.MATH(Fridays!$B38:$KO38,100)=E$1))))</f>
        <v>5</v>
      </c>
      <c r="F39" cm="1">
        <f t="array" aca="1" ref="F39" ca="1">IF($J39="no_att","no_att",COUNT(_xlfn._xlws.FILTER(Fridays!$B38:$KO38,(Fridays!$B38:$KO38-FLOOR(Fridays!$B38:$KO38,100)&gt;9)*(Fridays!$B38:$KO38&gt;100)*(_xlfn.FLOOR.MATH(Fridays!$B38:$KO38,100)=F$1))))</f>
        <v>0</v>
      </c>
      <c r="G39" cm="1">
        <f t="array" aca="1" ref="G39" ca="1">IF($J39="no_att","no_att",COUNT(_xlfn._xlws.FILTER(Fridays!$B38:$KO38,(Fridays!$B38:$KO38-FLOOR(Fridays!$B38:$KO38,100)&gt;9)*(Fridays!$B38:$KO38&gt;100)*(_xlfn.FLOOR.MATH(Fridays!$B38:$KO38,100)=G$1))))</f>
        <v>6</v>
      </c>
      <c r="H39" cm="1">
        <f t="array" aca="1" ref="H39" ca="1">IF($J39="no_att","no_att",COUNT(_xlfn._xlws.FILTER(Fridays!$B38:$KO38,(Fridays!$B38:$KO38-FLOOR(Fridays!$B38:$KO38,100)&gt;9)*(Fridays!$B38:$KO38&gt;100)*(_xlfn.FLOOR.MATH(Fridays!$B38:$KO38,100)=H$1))))</f>
        <v>4</v>
      </c>
      <c r="I39" cm="1">
        <f t="array" aca="1" ref="I39" ca="1">IF($J39="no_att","no_att",COUNT(_xlfn._xlws.FILTER(Fridays!$B38:$KO38,(Fridays!$B38:$KO38-FLOOR(Fridays!$B38:$KO38,100)&gt;9)*(Fridays!$B38:$KO38&gt;100)*(_xlfn.FLOOR.MATH(Fridays!$B38:$KO38,100)=I$1))))</f>
        <v>3</v>
      </c>
      <c r="J39" cm="1">
        <f t="array" aca="1" ref="J39" ca="1">IF(COUNT(_xlfn._xlws.FILTER(Fridays!$B38:$KO38,(Fridays!$B38:$KO38-FLOOR(Fridays!$B38:$KO38,100)&gt;9)*(Fridays!$B38:$KO38&gt;100)))=0,"no_att",COUNT(_xlfn._xlws.FILTER(Fridays!$B38:$KO38,(Fridays!$B38:$KO38-FLOOR(Fridays!$B38:$KO38,100)&gt;9)*(Fridays!$B38:$KO38&gt;100))))</f>
        <v>21</v>
      </c>
      <c r="K39" cm="1">
        <f t="array" aca="1" ref="K39" ca="1">IF(COUNT(_xlfn._xlws.FILTER(Fridays!B38:KO38,ISNUMBER(MATCH(Fridays!B38:KO38,_xlfn._xlws.FILTER(Table1[ID],(Table1[class_name]="الخدام")+IF(Table35[اظهار الامناء],Table1[class_name]="الامناء",FALSE)),0)),"no_att"))=0,"no_att",COUNT(_xlfn._xlws.FILTER(Fridays!B38:KO38,ISNUMBER(MATCH(Fridays!B38:KO38,_xlfn._xlws.FILTER(Table1[ID],(Table1[class_name]="الخدام")+IF(Table35[اظهار الامناء],Table1[class_name]="الامناء",FALSE)),0)),"no_att")))</f>
        <v>10</v>
      </c>
    </row>
    <row r="40" spans="1:11">
      <c r="A40" s="3">
        <f ca="1"/>
        <v>45268</v>
      </c>
      <c r="B40" cm="1">
        <f t="array" aca="1" ref="B40" ca="1">IF($J40="no_att","no_att",COUNT(_xlfn._xlws.FILTER(Fridays!$B39:$KO39,(Fridays!$B39:$KO39-FLOOR(Fridays!$B39:$KO39,100)&gt;9)*(Fridays!$B39:$KO39&gt;100)*(_xlfn.FLOOR.MATH(Fridays!$B39:$KO39,100)=B$1))))</f>
        <v>9</v>
      </c>
      <c r="C40" cm="1">
        <f t="array" aca="1" ref="C40" ca="1">IF($J40="no_att","no_att",COUNT(_xlfn._xlws.FILTER(Fridays!$B39:$KO39,(Fridays!$B39:$KO39-FLOOR(Fridays!$B39:$KO39,100)&gt;9)*(Fridays!$B39:$KO39&gt;100)*(_xlfn.FLOOR.MATH(Fridays!$B39:$KO39,100)=C$1))))</f>
        <v>4</v>
      </c>
      <c r="D40" cm="1">
        <f t="array" aca="1" ref="D40" ca="1">IF($J40="no_att","no_att",COUNT(_xlfn._xlws.FILTER(Fridays!$B39:$KO39,(Fridays!$B39:$KO39-FLOOR(Fridays!$B39:$KO39,100)&gt;9)*(Fridays!$B39:$KO39&gt;100)*(_xlfn.FLOOR.MATH(Fridays!$B39:$KO39,100)=D$1))))</f>
        <v>7</v>
      </c>
      <c r="E40" cm="1">
        <f t="array" aca="1" ref="E40" ca="1">IF($J40="no_att","no_att",COUNT(_xlfn._xlws.FILTER(Fridays!$B39:$KO39,(Fridays!$B39:$KO39-FLOOR(Fridays!$B39:$KO39,100)&gt;9)*(Fridays!$B39:$KO39&gt;100)*(_xlfn.FLOOR.MATH(Fridays!$B39:$KO39,100)=E$1))))</f>
        <v>8</v>
      </c>
      <c r="F40" cm="1">
        <f t="array" aca="1" ref="F40" ca="1">IF($J40="no_att","no_att",COUNT(_xlfn._xlws.FILTER(Fridays!$B39:$KO39,(Fridays!$B39:$KO39-FLOOR(Fridays!$B39:$KO39,100)&gt;9)*(Fridays!$B39:$KO39&gt;100)*(_xlfn.FLOOR.MATH(Fridays!$B39:$KO39,100)=F$1))))</f>
        <v>3</v>
      </c>
      <c r="G40" cm="1">
        <f t="array" aca="1" ref="G40" ca="1">IF($J40="no_att","no_att",COUNT(_xlfn._xlws.FILTER(Fridays!$B39:$KO39,(Fridays!$B39:$KO39-FLOOR(Fridays!$B39:$KO39,100)&gt;9)*(Fridays!$B39:$KO39&gt;100)*(_xlfn.FLOOR.MATH(Fridays!$B39:$KO39,100)=G$1))))</f>
        <v>6</v>
      </c>
      <c r="H40" cm="1">
        <f t="array" aca="1" ref="H40" ca="1">IF($J40="no_att","no_att",COUNT(_xlfn._xlws.FILTER(Fridays!$B39:$KO39,(Fridays!$B39:$KO39-FLOOR(Fridays!$B39:$KO39,100)&gt;9)*(Fridays!$B39:$KO39&gt;100)*(_xlfn.FLOOR.MATH(Fridays!$B39:$KO39,100)=H$1))))</f>
        <v>9</v>
      </c>
      <c r="I40" cm="1">
        <f t="array" aca="1" ref="I40" ca="1">IF($J40="no_att","no_att",COUNT(_xlfn._xlws.FILTER(Fridays!$B39:$KO39,(Fridays!$B39:$KO39-FLOOR(Fridays!$B39:$KO39,100)&gt;9)*(Fridays!$B39:$KO39&gt;100)*(_xlfn.FLOOR.MATH(Fridays!$B39:$KO39,100)=I$1))))</f>
        <v>20</v>
      </c>
      <c r="J40" cm="1">
        <f t="array" aca="1" ref="J40" ca="1">IF(COUNT(_xlfn._xlws.FILTER(Fridays!$B39:$KO39,(Fridays!$B39:$KO39-FLOOR(Fridays!$B39:$KO39,100)&gt;9)*(Fridays!$B39:$KO39&gt;100)))=0,"no_att",COUNT(_xlfn._xlws.FILTER(Fridays!$B39:$KO39,(Fridays!$B39:$KO39-FLOOR(Fridays!$B39:$KO39,100)&gt;9)*(Fridays!$B39:$KO39&gt;100))))</f>
        <v>66</v>
      </c>
      <c r="K40" cm="1">
        <f t="array" aca="1" ref="K40" ca="1">IF(COUNT(_xlfn._xlws.FILTER(Fridays!B39:KO39,ISNUMBER(MATCH(Fridays!B39:KO39,_xlfn._xlws.FILTER(Table1[ID],(Table1[class_name]="الخدام")+IF(Table35[اظهار الامناء],Table1[class_name]="الامناء",FALSE)),0)),"no_att"))=0,"no_att",COUNT(_xlfn._xlws.FILTER(Fridays!B39:KO39,ISNUMBER(MATCH(Fridays!B39:KO39,_xlfn._xlws.FILTER(Table1[ID],(Table1[class_name]="الخدام")+IF(Table35[اظهار الامناء],Table1[class_name]="الامناء",FALSE)),0)),"no_att")))</f>
        <v>15</v>
      </c>
    </row>
    <row r="41" spans="1:11">
      <c r="A41" s="3">
        <f ca="1"/>
        <v>45261</v>
      </c>
      <c r="B41" cm="1">
        <f t="array" aca="1" ref="B41" ca="1">IF($J41="no_att","no_att",COUNT(_xlfn._xlws.FILTER(Fridays!$B40:$KO40,(Fridays!$B40:$KO40-FLOOR(Fridays!$B40:$KO40,100)&gt;9)*(Fridays!$B40:$KO40&gt;100)*(_xlfn.FLOOR.MATH(Fridays!$B40:$KO40,100)=B$1))))</f>
        <v>8</v>
      </c>
      <c r="C41" cm="1">
        <f t="array" aca="1" ref="C41" ca="1">IF($J41="no_att","no_att",COUNT(_xlfn._xlws.FILTER(Fridays!$B40:$KO40,(Fridays!$B40:$KO40-FLOOR(Fridays!$B40:$KO40,100)&gt;9)*(Fridays!$B40:$KO40&gt;100)*(_xlfn.FLOOR.MATH(Fridays!$B40:$KO40,100)=C$1))))</f>
        <v>8</v>
      </c>
      <c r="D41" cm="1">
        <f t="array" aca="1" ref="D41" ca="1">IF($J41="no_att","no_att",COUNT(_xlfn._xlws.FILTER(Fridays!$B40:$KO40,(Fridays!$B40:$KO40-FLOOR(Fridays!$B40:$KO40,100)&gt;9)*(Fridays!$B40:$KO40&gt;100)*(_xlfn.FLOOR.MATH(Fridays!$B40:$KO40,100)=D$1))))</f>
        <v>8</v>
      </c>
      <c r="E41" cm="1">
        <f t="array" aca="1" ref="E41" ca="1">IF($J41="no_att","no_att",COUNT(_xlfn._xlws.FILTER(Fridays!$B40:$KO40,(Fridays!$B40:$KO40-FLOOR(Fridays!$B40:$KO40,100)&gt;9)*(Fridays!$B40:$KO40&gt;100)*(_xlfn.FLOOR.MATH(Fridays!$B40:$KO40,100)=E$1))))</f>
        <v>5</v>
      </c>
      <c r="F41" cm="1">
        <f t="array" aca="1" ref="F41" ca="1">IF($J41="no_att","no_att",COUNT(_xlfn._xlws.FILTER(Fridays!$B40:$KO40,(Fridays!$B40:$KO40-FLOOR(Fridays!$B40:$KO40,100)&gt;9)*(Fridays!$B40:$KO40&gt;100)*(_xlfn.FLOOR.MATH(Fridays!$B40:$KO40,100)=F$1))))</f>
        <v>2</v>
      </c>
      <c r="G41" cm="1">
        <f t="array" aca="1" ref="G41" ca="1">IF($J41="no_att","no_att",COUNT(_xlfn._xlws.FILTER(Fridays!$B40:$KO40,(Fridays!$B40:$KO40-FLOOR(Fridays!$B40:$KO40,100)&gt;9)*(Fridays!$B40:$KO40&gt;100)*(_xlfn.FLOOR.MATH(Fridays!$B40:$KO40,100)=G$1))))</f>
        <v>5</v>
      </c>
      <c r="H41" cm="1">
        <f t="array" aca="1" ref="H41" ca="1">IF($J41="no_att","no_att",COUNT(_xlfn._xlws.FILTER(Fridays!$B40:$KO40,(Fridays!$B40:$KO40-FLOOR(Fridays!$B40:$KO40,100)&gt;9)*(Fridays!$B40:$KO40&gt;100)*(_xlfn.FLOOR.MATH(Fridays!$B40:$KO40,100)=H$1))))</f>
        <v>9</v>
      </c>
      <c r="I41" cm="1">
        <f t="array" aca="1" ref="I41" ca="1">IF($J41="no_att","no_att",COUNT(_xlfn._xlws.FILTER(Fridays!$B40:$KO40,(Fridays!$B40:$KO40-FLOOR(Fridays!$B40:$KO40,100)&gt;9)*(Fridays!$B40:$KO40&gt;100)*(_xlfn.FLOOR.MATH(Fridays!$B40:$KO40,100)=I$1))))</f>
        <v>19</v>
      </c>
      <c r="J41" cm="1">
        <f t="array" aca="1" ref="J41" ca="1">IF(COUNT(_xlfn._xlws.FILTER(Fridays!$B40:$KO40,(Fridays!$B40:$KO40-FLOOR(Fridays!$B40:$KO40,100)&gt;9)*(Fridays!$B40:$KO40&gt;100)))=0,"no_att",COUNT(_xlfn._xlws.FILTER(Fridays!$B40:$KO40,(Fridays!$B40:$KO40-FLOOR(Fridays!$B40:$KO40,100)&gt;9)*(Fridays!$B40:$KO40&gt;100))))</f>
        <v>64</v>
      </c>
      <c r="K41" cm="1">
        <f t="array" aca="1" ref="K41" ca="1">IF(COUNT(_xlfn._xlws.FILTER(Fridays!B40:KO40,ISNUMBER(MATCH(Fridays!B40:KO40,_xlfn._xlws.FILTER(Table1[ID],(Table1[class_name]="الخدام")+IF(Table35[اظهار الامناء],Table1[class_name]="الامناء",FALSE)),0)),"no_att"))=0,"no_att",COUNT(_xlfn._xlws.FILTER(Fridays!B40:KO40,ISNUMBER(MATCH(Fridays!B40:KO40,_xlfn._xlws.FILTER(Table1[ID],(Table1[class_name]="الخدام")+IF(Table35[اظهار الامناء],Table1[class_name]="الامناء",FALSE)),0)),"no_att")))</f>
        <v>17</v>
      </c>
    </row>
    <row r="42" spans="1:11">
      <c r="A42" s="3">
        <f ca="1"/>
        <v>45254</v>
      </c>
      <c r="B42" cm="1">
        <f t="array" aca="1" ref="B42" ca="1">IF($J42="no_att","no_att",COUNT(_xlfn._xlws.FILTER(Fridays!$B41:$KO41,(Fridays!$B41:$KO41-FLOOR(Fridays!$B41:$KO41,100)&gt;9)*(Fridays!$B41:$KO41&gt;100)*(_xlfn.FLOOR.MATH(Fridays!$B41:$KO41,100)=B$1))))</f>
        <v>8</v>
      </c>
      <c r="C42" cm="1">
        <f t="array" aca="1" ref="C42" ca="1">IF($J42="no_att","no_att",COUNT(_xlfn._xlws.FILTER(Fridays!$B41:$KO41,(Fridays!$B41:$KO41-FLOOR(Fridays!$B41:$KO41,100)&gt;9)*(Fridays!$B41:$KO41&gt;100)*(_xlfn.FLOOR.MATH(Fridays!$B41:$KO41,100)=C$1))))</f>
        <v>9</v>
      </c>
      <c r="D42" cm="1">
        <f t="array" aca="1" ref="D42" ca="1">IF($J42="no_att","no_att",COUNT(_xlfn._xlws.FILTER(Fridays!$B41:$KO41,(Fridays!$B41:$KO41-FLOOR(Fridays!$B41:$KO41,100)&gt;9)*(Fridays!$B41:$KO41&gt;100)*(_xlfn.FLOOR.MATH(Fridays!$B41:$KO41,100)=D$1))))</f>
        <v>11</v>
      </c>
      <c r="E42" cm="1">
        <f t="array" aca="1" ref="E42" ca="1">IF($J42="no_att","no_att",COUNT(_xlfn._xlws.FILTER(Fridays!$B41:$KO41,(Fridays!$B41:$KO41-FLOOR(Fridays!$B41:$KO41,100)&gt;9)*(Fridays!$B41:$KO41&gt;100)*(_xlfn.FLOOR.MATH(Fridays!$B41:$KO41,100)=E$1))))</f>
        <v>5</v>
      </c>
      <c r="F42" cm="1">
        <f t="array" aca="1" ref="F42" ca="1">IF($J42="no_att","no_att",COUNT(_xlfn._xlws.FILTER(Fridays!$B41:$KO41,(Fridays!$B41:$KO41-FLOOR(Fridays!$B41:$KO41,100)&gt;9)*(Fridays!$B41:$KO41&gt;100)*(_xlfn.FLOOR.MATH(Fridays!$B41:$KO41,100)=F$1))))</f>
        <v>0</v>
      </c>
      <c r="G42" cm="1">
        <f t="array" aca="1" ref="G42" ca="1">IF($J42="no_att","no_att",COUNT(_xlfn._xlws.FILTER(Fridays!$B41:$KO41,(Fridays!$B41:$KO41-FLOOR(Fridays!$B41:$KO41,100)&gt;9)*(Fridays!$B41:$KO41&gt;100)*(_xlfn.FLOOR.MATH(Fridays!$B41:$KO41,100)=G$1))))</f>
        <v>4</v>
      </c>
      <c r="H42" cm="1">
        <f t="array" aca="1" ref="H42" ca="1">IF($J42="no_att","no_att",COUNT(_xlfn._xlws.FILTER(Fridays!$B41:$KO41,(Fridays!$B41:$KO41-FLOOR(Fridays!$B41:$KO41,100)&gt;9)*(Fridays!$B41:$KO41&gt;100)*(_xlfn.FLOOR.MATH(Fridays!$B41:$KO41,100)=H$1))))</f>
        <v>10</v>
      </c>
      <c r="I42" cm="1">
        <f t="array" aca="1" ref="I42" ca="1">IF($J42="no_att","no_att",COUNT(_xlfn._xlws.FILTER(Fridays!$B41:$KO41,(Fridays!$B41:$KO41-FLOOR(Fridays!$B41:$KO41,100)&gt;9)*(Fridays!$B41:$KO41&gt;100)*(_xlfn.FLOOR.MATH(Fridays!$B41:$KO41,100)=I$1))))</f>
        <v>28</v>
      </c>
      <c r="J42" cm="1">
        <f t="array" aca="1" ref="J42" ca="1">IF(COUNT(_xlfn._xlws.FILTER(Fridays!$B41:$KO41,(Fridays!$B41:$KO41-FLOOR(Fridays!$B41:$KO41,100)&gt;9)*(Fridays!$B41:$KO41&gt;100)))=0,"no_att",COUNT(_xlfn._xlws.FILTER(Fridays!$B41:$KO41,(Fridays!$B41:$KO41-FLOOR(Fridays!$B41:$KO41,100)&gt;9)*(Fridays!$B41:$KO41&gt;100))))</f>
        <v>75</v>
      </c>
      <c r="K42" cm="1">
        <f t="array" aca="1" ref="K42" ca="1">IF(COUNT(_xlfn._xlws.FILTER(Fridays!B41:KO41,ISNUMBER(MATCH(Fridays!B41:KO41,_xlfn._xlws.FILTER(Table1[ID],(Table1[class_name]="الخدام")+IF(Table35[اظهار الامناء],Table1[class_name]="الامناء",FALSE)),0)),"no_att"))=0,"no_att",COUNT(_xlfn._xlws.FILTER(Fridays!B41:KO41,ISNUMBER(MATCH(Fridays!B41:KO41,_xlfn._xlws.FILTER(Table1[ID],(Table1[class_name]="الخدام")+IF(Table35[اظهار الامناء],Table1[class_name]="الامناء",FALSE)),0)),"no_att")))</f>
        <v>13</v>
      </c>
    </row>
    <row r="43" spans="1:11">
      <c r="A43" s="3">
        <f ca="1"/>
        <v>45247</v>
      </c>
      <c r="B43" cm="1">
        <f t="array" aca="1" ref="B43" ca="1">IF($J43="no_att","no_att",COUNT(_xlfn._xlws.FILTER(Fridays!$B42:$KO42,(Fridays!$B42:$KO42-FLOOR(Fridays!$B42:$KO42,100)&gt;9)*(Fridays!$B42:$KO42&gt;100)*(_xlfn.FLOOR.MATH(Fridays!$B42:$KO42,100)=B$1))))</f>
        <v>1</v>
      </c>
      <c r="C43" cm="1">
        <f t="array" aca="1" ref="C43" ca="1">IF($J43="no_att","no_att",COUNT(_xlfn._xlws.FILTER(Fridays!$B42:$KO42,(Fridays!$B42:$KO42-FLOOR(Fridays!$B42:$KO42,100)&gt;9)*(Fridays!$B42:$KO42&gt;100)*(_xlfn.FLOOR.MATH(Fridays!$B42:$KO42,100)=C$1))))</f>
        <v>4</v>
      </c>
      <c r="D43" cm="1">
        <f t="array" aca="1" ref="D43" ca="1">IF($J43="no_att","no_att",COUNT(_xlfn._xlws.FILTER(Fridays!$B42:$KO42,(Fridays!$B42:$KO42-FLOOR(Fridays!$B42:$KO42,100)&gt;9)*(Fridays!$B42:$KO42&gt;100)*(_xlfn.FLOOR.MATH(Fridays!$B42:$KO42,100)=D$1))))</f>
        <v>2</v>
      </c>
      <c r="E43" cm="1">
        <f t="array" aca="1" ref="E43" ca="1">IF($J43="no_att","no_att",COUNT(_xlfn._xlws.FILTER(Fridays!$B42:$KO42,(Fridays!$B42:$KO42-FLOOR(Fridays!$B42:$KO42,100)&gt;9)*(Fridays!$B42:$KO42&gt;100)*(_xlfn.FLOOR.MATH(Fridays!$B42:$KO42,100)=E$1))))</f>
        <v>2</v>
      </c>
      <c r="F43" cm="1">
        <f t="array" aca="1" ref="F43" ca="1">IF($J43="no_att","no_att",COUNT(_xlfn._xlws.FILTER(Fridays!$B42:$KO42,(Fridays!$B42:$KO42-FLOOR(Fridays!$B42:$KO42,100)&gt;9)*(Fridays!$B42:$KO42&gt;100)*(_xlfn.FLOOR.MATH(Fridays!$B42:$KO42,100)=F$1))))</f>
        <v>0</v>
      </c>
      <c r="G43" cm="1">
        <f t="array" aca="1" ref="G43" ca="1">IF($J43="no_att","no_att",COUNT(_xlfn._xlws.FILTER(Fridays!$B42:$KO42,(Fridays!$B42:$KO42-FLOOR(Fridays!$B42:$KO42,100)&gt;9)*(Fridays!$B42:$KO42&gt;100)*(_xlfn.FLOOR.MATH(Fridays!$B42:$KO42,100)=G$1))))</f>
        <v>2</v>
      </c>
      <c r="H43" cm="1">
        <f t="array" aca="1" ref="H43" ca="1">IF($J43="no_att","no_att",COUNT(_xlfn._xlws.FILTER(Fridays!$B42:$KO42,(Fridays!$B42:$KO42-FLOOR(Fridays!$B42:$KO42,100)&gt;9)*(Fridays!$B42:$KO42&gt;100)*(_xlfn.FLOOR.MATH(Fridays!$B42:$KO42,100)=H$1))))</f>
        <v>1</v>
      </c>
      <c r="I43" cm="1">
        <f t="array" aca="1" ref="I43" ca="1">IF($J43="no_att","no_att",COUNT(_xlfn._xlws.FILTER(Fridays!$B42:$KO42,(Fridays!$B42:$KO42-FLOOR(Fridays!$B42:$KO42,100)&gt;9)*(Fridays!$B42:$KO42&gt;100)*(_xlfn.FLOOR.MATH(Fridays!$B42:$KO42,100)=I$1))))</f>
        <v>4</v>
      </c>
      <c r="J43" cm="1">
        <f t="array" aca="1" ref="J43" ca="1">IF(COUNT(_xlfn._xlws.FILTER(Fridays!$B42:$KO42,(Fridays!$B42:$KO42-FLOOR(Fridays!$B42:$KO42,100)&gt;9)*(Fridays!$B42:$KO42&gt;100)))=0,"no_att",COUNT(_xlfn._xlws.FILTER(Fridays!$B42:$KO42,(Fridays!$B42:$KO42-FLOOR(Fridays!$B42:$KO42,100)&gt;9)*(Fridays!$B42:$KO42&gt;100))))</f>
        <v>16</v>
      </c>
      <c r="K43" cm="1">
        <f t="array" aca="1" ref="K43" ca="1">IF(COUNT(_xlfn._xlws.FILTER(Fridays!B42:KO42,ISNUMBER(MATCH(Fridays!B42:KO42,_xlfn._xlws.FILTER(Table1[ID],(Table1[class_name]="الخدام")+IF(Table35[اظهار الامناء],Table1[class_name]="الامناء",FALSE)),0)),"no_att"))=0,"no_att",COUNT(_xlfn._xlws.FILTER(Fridays!B42:KO42,ISNUMBER(MATCH(Fridays!B42:KO42,_xlfn._xlws.FILTER(Table1[ID],(Table1[class_name]="الخدام")+IF(Table35[اظهار الامناء],Table1[class_name]="الامناء",FALSE)),0)),"no_att")))</f>
        <v>2</v>
      </c>
    </row>
    <row r="44" spans="1:11">
      <c r="A44" s="3">
        <f ca="1"/>
        <v>45240</v>
      </c>
      <c r="B44" cm="1">
        <f t="array" aca="1" ref="B44" ca="1">IF($J44="no_att","no_att",COUNT(_xlfn._xlws.FILTER(Fridays!$B43:$KO43,(Fridays!$B43:$KO43-FLOOR(Fridays!$B43:$KO43,100)&gt;9)*(Fridays!$B43:$KO43&gt;100)*(_xlfn.FLOOR.MATH(Fridays!$B43:$KO43,100)=B$1))))</f>
        <v>4</v>
      </c>
      <c r="C44" cm="1">
        <f t="array" aca="1" ref="C44" ca="1">IF($J44="no_att","no_att",COUNT(_xlfn._xlws.FILTER(Fridays!$B43:$KO43,(Fridays!$B43:$KO43-FLOOR(Fridays!$B43:$KO43,100)&gt;9)*(Fridays!$B43:$KO43&gt;100)*(_xlfn.FLOOR.MATH(Fridays!$B43:$KO43,100)=C$1))))</f>
        <v>5</v>
      </c>
      <c r="D44" cm="1">
        <f t="array" aca="1" ref="D44" ca="1">IF($J44="no_att","no_att",COUNT(_xlfn._xlws.FILTER(Fridays!$B43:$KO43,(Fridays!$B43:$KO43-FLOOR(Fridays!$B43:$KO43,100)&gt;9)*(Fridays!$B43:$KO43&gt;100)*(_xlfn.FLOOR.MATH(Fridays!$B43:$KO43,100)=D$1))))</f>
        <v>13</v>
      </c>
      <c r="E44" cm="1">
        <f t="array" aca="1" ref="E44" ca="1">IF($J44="no_att","no_att",COUNT(_xlfn._xlws.FILTER(Fridays!$B43:$KO43,(Fridays!$B43:$KO43-FLOOR(Fridays!$B43:$KO43,100)&gt;9)*(Fridays!$B43:$KO43&gt;100)*(_xlfn.FLOOR.MATH(Fridays!$B43:$KO43,100)=E$1))))</f>
        <v>8</v>
      </c>
      <c r="F44" cm="1">
        <f t="array" aca="1" ref="F44" ca="1">IF($J44="no_att","no_att",COUNT(_xlfn._xlws.FILTER(Fridays!$B43:$KO43,(Fridays!$B43:$KO43-FLOOR(Fridays!$B43:$KO43,100)&gt;9)*(Fridays!$B43:$KO43&gt;100)*(_xlfn.FLOOR.MATH(Fridays!$B43:$KO43,100)=F$1))))</f>
        <v>3</v>
      </c>
      <c r="G44" cm="1">
        <f t="array" aca="1" ref="G44" ca="1">IF($J44="no_att","no_att",COUNT(_xlfn._xlws.FILTER(Fridays!$B43:$KO43,(Fridays!$B43:$KO43-FLOOR(Fridays!$B43:$KO43,100)&gt;9)*(Fridays!$B43:$KO43&gt;100)*(_xlfn.FLOOR.MATH(Fridays!$B43:$KO43,100)=G$1))))</f>
        <v>4</v>
      </c>
      <c r="H44" cm="1">
        <f t="array" aca="1" ref="H44" ca="1">IF($J44="no_att","no_att",COUNT(_xlfn._xlws.FILTER(Fridays!$B43:$KO43,(Fridays!$B43:$KO43-FLOOR(Fridays!$B43:$KO43,100)&gt;9)*(Fridays!$B43:$KO43&gt;100)*(_xlfn.FLOOR.MATH(Fridays!$B43:$KO43,100)=H$1))))</f>
        <v>12</v>
      </c>
      <c r="I44" cm="1">
        <f t="array" aca="1" ref="I44" ca="1">IF($J44="no_att","no_att",COUNT(_xlfn._xlws.FILTER(Fridays!$B43:$KO43,(Fridays!$B43:$KO43-FLOOR(Fridays!$B43:$KO43,100)&gt;9)*(Fridays!$B43:$KO43&gt;100)*(_xlfn.FLOOR.MATH(Fridays!$B43:$KO43,100)=I$1))))</f>
        <v>21</v>
      </c>
      <c r="J44" cm="1">
        <f t="array" aca="1" ref="J44" ca="1">IF(COUNT(_xlfn._xlws.FILTER(Fridays!$B43:$KO43,(Fridays!$B43:$KO43-FLOOR(Fridays!$B43:$KO43,100)&gt;9)*(Fridays!$B43:$KO43&gt;100)))=0,"no_att",COUNT(_xlfn._xlws.FILTER(Fridays!$B43:$KO43,(Fridays!$B43:$KO43-FLOOR(Fridays!$B43:$KO43,100)&gt;9)*(Fridays!$B43:$KO43&gt;100))))</f>
        <v>70</v>
      </c>
      <c r="K44" cm="1">
        <f t="array" aca="1" ref="K44" ca="1">IF(COUNT(_xlfn._xlws.FILTER(Fridays!B43:KO43,ISNUMBER(MATCH(Fridays!B43:KO43,_xlfn._xlws.FILTER(Table1[ID],(Table1[class_name]="الخدام")+IF(Table35[اظهار الامناء],Table1[class_name]="الامناء",FALSE)),0)),"no_att"))=0,"no_att",COUNT(_xlfn._xlws.FILTER(Fridays!B43:KO43,ISNUMBER(MATCH(Fridays!B43:KO43,_xlfn._xlws.FILTER(Table1[ID],(Table1[class_name]="الخدام")+IF(Table35[اظهار الامناء],Table1[class_name]="الامناء",FALSE)),0)),"no_att")))</f>
        <v>13</v>
      </c>
    </row>
    <row r="45" spans="1:11">
      <c r="A45" s="3">
        <f ca="1"/>
        <v>45233</v>
      </c>
      <c r="B45" cm="1">
        <f t="array" aca="1" ref="B45" ca="1">IF($J45="no_att","no_att",COUNT(_xlfn._xlws.FILTER(Fridays!$B44:$KO44,(Fridays!$B44:$KO44-FLOOR(Fridays!$B44:$KO44,100)&gt;9)*(Fridays!$B44:$KO44&gt;100)*(_xlfn.FLOOR.MATH(Fridays!$B44:$KO44,100)=B$1))))</f>
        <v>6</v>
      </c>
      <c r="C45" cm="1">
        <f t="array" aca="1" ref="C45" ca="1">IF($J45="no_att","no_att",COUNT(_xlfn._xlws.FILTER(Fridays!$B44:$KO44,(Fridays!$B44:$KO44-FLOOR(Fridays!$B44:$KO44,100)&gt;9)*(Fridays!$B44:$KO44&gt;100)*(_xlfn.FLOOR.MATH(Fridays!$B44:$KO44,100)=C$1))))</f>
        <v>7</v>
      </c>
      <c r="D45" cm="1">
        <f t="array" aca="1" ref="D45" ca="1">IF($J45="no_att","no_att",COUNT(_xlfn._xlws.FILTER(Fridays!$B44:$KO44,(Fridays!$B44:$KO44-FLOOR(Fridays!$B44:$KO44,100)&gt;9)*(Fridays!$B44:$KO44&gt;100)*(_xlfn.FLOOR.MATH(Fridays!$B44:$KO44,100)=D$1))))</f>
        <v>10</v>
      </c>
      <c r="E45" cm="1">
        <f t="array" aca="1" ref="E45" ca="1">IF($J45="no_att","no_att",COUNT(_xlfn._xlws.FILTER(Fridays!$B44:$KO44,(Fridays!$B44:$KO44-FLOOR(Fridays!$B44:$KO44,100)&gt;9)*(Fridays!$B44:$KO44&gt;100)*(_xlfn.FLOOR.MATH(Fridays!$B44:$KO44,100)=E$1))))</f>
        <v>9</v>
      </c>
      <c r="F45" cm="1">
        <f t="array" aca="1" ref="F45" ca="1">IF($J45="no_att","no_att",COUNT(_xlfn._xlws.FILTER(Fridays!$B44:$KO44,(Fridays!$B44:$KO44-FLOOR(Fridays!$B44:$KO44,100)&gt;9)*(Fridays!$B44:$KO44&gt;100)*(_xlfn.FLOOR.MATH(Fridays!$B44:$KO44,100)=F$1))))</f>
        <v>2</v>
      </c>
      <c r="G45" cm="1">
        <f t="array" aca="1" ref="G45" ca="1">IF($J45="no_att","no_att",COUNT(_xlfn._xlws.FILTER(Fridays!$B44:$KO44,(Fridays!$B44:$KO44-FLOOR(Fridays!$B44:$KO44,100)&gt;9)*(Fridays!$B44:$KO44&gt;100)*(_xlfn.FLOOR.MATH(Fridays!$B44:$KO44,100)=G$1))))</f>
        <v>2</v>
      </c>
      <c r="H45" cm="1">
        <f t="array" aca="1" ref="H45" ca="1">IF($J45="no_att","no_att",COUNT(_xlfn._xlws.FILTER(Fridays!$B44:$KO44,(Fridays!$B44:$KO44-FLOOR(Fridays!$B44:$KO44,100)&gt;9)*(Fridays!$B44:$KO44&gt;100)*(_xlfn.FLOOR.MATH(Fridays!$B44:$KO44,100)=H$1))))</f>
        <v>8</v>
      </c>
      <c r="I45" cm="1">
        <f t="array" aca="1" ref="I45" ca="1">IF($J45="no_att","no_att",COUNT(_xlfn._xlws.FILTER(Fridays!$B44:$KO44,(Fridays!$B44:$KO44-FLOOR(Fridays!$B44:$KO44,100)&gt;9)*(Fridays!$B44:$KO44&gt;100)*(_xlfn.FLOOR.MATH(Fridays!$B44:$KO44,100)=I$1))))</f>
        <v>21</v>
      </c>
      <c r="J45" cm="1">
        <f t="array" aca="1" ref="J45" ca="1">IF(COUNT(_xlfn._xlws.FILTER(Fridays!$B44:$KO44,(Fridays!$B44:$KO44-FLOOR(Fridays!$B44:$KO44,100)&gt;9)*(Fridays!$B44:$KO44&gt;100)))=0,"no_att",COUNT(_xlfn._xlws.FILTER(Fridays!$B44:$KO44,(Fridays!$B44:$KO44-FLOOR(Fridays!$B44:$KO44,100)&gt;9)*(Fridays!$B44:$KO44&gt;100))))</f>
        <v>65</v>
      </c>
      <c r="K45" cm="1">
        <f t="array" aca="1" ref="K45" ca="1">IF(COUNT(_xlfn._xlws.FILTER(Fridays!B44:KO44,ISNUMBER(MATCH(Fridays!B44:KO44,_xlfn._xlws.FILTER(Table1[ID],(Table1[class_name]="الخدام")+IF(Table35[اظهار الامناء],Table1[class_name]="الامناء",FALSE)),0)),"no_att"))=0,"no_att",COUNT(_xlfn._xlws.FILTER(Fridays!B44:KO44,ISNUMBER(MATCH(Fridays!B44:KO44,_xlfn._xlws.FILTER(Table1[ID],(Table1[class_name]="الخدام")+IF(Table35[اظهار الامناء],Table1[class_name]="الامناء",FALSE)),0)),"no_att")))</f>
        <v>13</v>
      </c>
    </row>
    <row r="46" spans="1:11">
      <c r="A46" s="3">
        <f ca="1"/>
        <v>45226</v>
      </c>
      <c r="B46" cm="1">
        <f t="array" aca="1" ref="B46" ca="1">IF($J46="no_att","no_att",COUNT(_xlfn._xlws.FILTER(Fridays!$B45:$KO45,(Fridays!$B45:$KO45-FLOOR(Fridays!$B45:$KO45,100)&gt;9)*(Fridays!$B45:$KO45&gt;100)*(_xlfn.FLOOR.MATH(Fridays!$B45:$KO45,100)=B$1))))</f>
        <v>5</v>
      </c>
      <c r="C46" cm="1">
        <f t="array" aca="1" ref="C46" ca="1">IF($J46="no_att","no_att",COUNT(_xlfn._xlws.FILTER(Fridays!$B45:$KO45,(Fridays!$B45:$KO45-FLOOR(Fridays!$B45:$KO45,100)&gt;9)*(Fridays!$B45:$KO45&gt;100)*(_xlfn.FLOOR.MATH(Fridays!$B45:$KO45,100)=C$1))))</f>
        <v>4</v>
      </c>
      <c r="D46" cm="1">
        <f t="array" aca="1" ref="D46" ca="1">IF($J46="no_att","no_att",COUNT(_xlfn._xlws.FILTER(Fridays!$B45:$KO45,(Fridays!$B45:$KO45-FLOOR(Fridays!$B45:$KO45,100)&gt;9)*(Fridays!$B45:$KO45&gt;100)*(_xlfn.FLOOR.MATH(Fridays!$B45:$KO45,100)=D$1))))</f>
        <v>11</v>
      </c>
      <c r="E46" cm="1">
        <f t="array" aca="1" ref="E46" ca="1">IF($J46="no_att","no_att",COUNT(_xlfn._xlws.FILTER(Fridays!$B45:$KO45,(Fridays!$B45:$KO45-FLOOR(Fridays!$B45:$KO45,100)&gt;9)*(Fridays!$B45:$KO45&gt;100)*(_xlfn.FLOOR.MATH(Fridays!$B45:$KO45,100)=E$1))))</f>
        <v>11</v>
      </c>
      <c r="F46" cm="1">
        <f t="array" aca="1" ref="F46" ca="1">IF($J46="no_att","no_att",COUNT(_xlfn._xlws.FILTER(Fridays!$B45:$KO45,(Fridays!$B45:$KO45-FLOOR(Fridays!$B45:$KO45,100)&gt;9)*(Fridays!$B45:$KO45&gt;100)*(_xlfn.FLOOR.MATH(Fridays!$B45:$KO45,100)=F$1))))</f>
        <v>2</v>
      </c>
      <c r="G46" cm="1">
        <f t="array" aca="1" ref="G46" ca="1">IF($J46="no_att","no_att",COUNT(_xlfn._xlws.FILTER(Fridays!$B45:$KO45,(Fridays!$B45:$KO45-FLOOR(Fridays!$B45:$KO45,100)&gt;9)*(Fridays!$B45:$KO45&gt;100)*(_xlfn.FLOOR.MATH(Fridays!$B45:$KO45,100)=G$1))))</f>
        <v>2</v>
      </c>
      <c r="H46" cm="1">
        <f t="array" aca="1" ref="H46" ca="1">IF($J46="no_att","no_att",COUNT(_xlfn._xlws.FILTER(Fridays!$B45:$KO45,(Fridays!$B45:$KO45-FLOOR(Fridays!$B45:$KO45,100)&gt;9)*(Fridays!$B45:$KO45&gt;100)*(_xlfn.FLOOR.MATH(Fridays!$B45:$KO45,100)=H$1))))</f>
        <v>7</v>
      </c>
      <c r="I46" cm="1">
        <f t="array" aca="1" ref="I46" ca="1">IF($J46="no_att","no_att",COUNT(_xlfn._xlws.FILTER(Fridays!$B45:$KO45,(Fridays!$B45:$KO45-FLOOR(Fridays!$B45:$KO45,100)&gt;9)*(Fridays!$B45:$KO45&gt;100)*(_xlfn.FLOOR.MATH(Fridays!$B45:$KO45,100)=I$1))))</f>
        <v>23</v>
      </c>
      <c r="J46" cm="1">
        <f t="array" aca="1" ref="J46" ca="1">IF(COUNT(_xlfn._xlws.FILTER(Fridays!$B45:$KO45,(Fridays!$B45:$KO45-FLOOR(Fridays!$B45:$KO45,100)&gt;9)*(Fridays!$B45:$KO45&gt;100)))=0,"no_att",COUNT(_xlfn._xlws.FILTER(Fridays!$B45:$KO45,(Fridays!$B45:$KO45-FLOOR(Fridays!$B45:$KO45,100)&gt;9)*(Fridays!$B45:$KO45&gt;100))))</f>
        <v>65</v>
      </c>
      <c r="K46" cm="1">
        <f t="array" aca="1" ref="K46" ca="1">IF(COUNT(_xlfn._xlws.FILTER(Fridays!B45:KO45,ISNUMBER(MATCH(Fridays!B45:KO45,_xlfn._xlws.FILTER(Table1[ID],(Table1[class_name]="الخدام")+IF(Table35[اظهار الامناء],Table1[class_name]="الامناء",FALSE)),0)),"no_att"))=0,"no_att",COUNT(_xlfn._xlws.FILTER(Fridays!B45:KO45,ISNUMBER(MATCH(Fridays!B45:KO45,_xlfn._xlws.FILTER(Table1[ID],(Table1[class_name]="الخدام")+IF(Table35[اظهار الامناء],Table1[class_name]="الامناء",FALSE)),0)),"no_att")))</f>
        <v>11</v>
      </c>
    </row>
    <row r="47" spans="1:11">
      <c r="A47" s="3">
        <f ca="1"/>
        <v>45219</v>
      </c>
      <c r="B47" cm="1">
        <f t="array" aca="1" ref="B47" ca="1">IF($J47="no_att","no_att",COUNT(_xlfn._xlws.FILTER(Fridays!$B46:$KO46,(Fridays!$B46:$KO46-FLOOR(Fridays!$B46:$KO46,100)&gt;9)*(Fridays!$B46:$KO46&gt;100)*(_xlfn.FLOOR.MATH(Fridays!$B46:$KO46,100)=B$1))))</f>
        <v>6</v>
      </c>
      <c r="C47" cm="1">
        <f t="array" aca="1" ref="C47" ca="1">IF($J47="no_att","no_att",COUNT(_xlfn._xlws.FILTER(Fridays!$B46:$KO46,(Fridays!$B46:$KO46-FLOOR(Fridays!$B46:$KO46,100)&gt;9)*(Fridays!$B46:$KO46&gt;100)*(_xlfn.FLOOR.MATH(Fridays!$B46:$KO46,100)=C$1))))</f>
        <v>1</v>
      </c>
      <c r="D47" cm="1">
        <f t="array" aca="1" ref="D47" ca="1">IF($J47="no_att","no_att",COUNT(_xlfn._xlws.FILTER(Fridays!$B46:$KO46,(Fridays!$B46:$KO46-FLOOR(Fridays!$B46:$KO46,100)&gt;9)*(Fridays!$B46:$KO46&gt;100)*(_xlfn.FLOOR.MATH(Fridays!$B46:$KO46,100)=D$1))))</f>
        <v>9</v>
      </c>
      <c r="E47" cm="1">
        <f t="array" aca="1" ref="E47" ca="1">IF($J47="no_att","no_att",COUNT(_xlfn._xlws.FILTER(Fridays!$B46:$KO46,(Fridays!$B46:$KO46-FLOOR(Fridays!$B46:$KO46,100)&gt;9)*(Fridays!$B46:$KO46&gt;100)*(_xlfn.FLOOR.MATH(Fridays!$B46:$KO46,100)=E$1))))</f>
        <v>4</v>
      </c>
      <c r="F47" cm="1">
        <f t="array" aca="1" ref="F47" ca="1">IF($J47="no_att","no_att",COUNT(_xlfn._xlws.FILTER(Fridays!$B46:$KO46,(Fridays!$B46:$KO46-FLOOR(Fridays!$B46:$KO46,100)&gt;9)*(Fridays!$B46:$KO46&gt;100)*(_xlfn.FLOOR.MATH(Fridays!$B46:$KO46,100)=F$1))))</f>
        <v>3</v>
      </c>
      <c r="G47" cm="1">
        <f t="array" aca="1" ref="G47" ca="1">IF($J47="no_att","no_att",COUNT(_xlfn._xlws.FILTER(Fridays!$B46:$KO46,(Fridays!$B46:$KO46-FLOOR(Fridays!$B46:$KO46,100)&gt;9)*(Fridays!$B46:$KO46&gt;100)*(_xlfn.FLOOR.MATH(Fridays!$B46:$KO46,100)=G$1))))</f>
        <v>1</v>
      </c>
      <c r="H47" cm="1">
        <f t="array" aca="1" ref="H47" ca="1">IF($J47="no_att","no_att",COUNT(_xlfn._xlws.FILTER(Fridays!$B46:$KO46,(Fridays!$B46:$KO46-FLOOR(Fridays!$B46:$KO46,100)&gt;9)*(Fridays!$B46:$KO46&gt;100)*(_xlfn.FLOOR.MATH(Fridays!$B46:$KO46,100)=H$1))))</f>
        <v>8</v>
      </c>
      <c r="I47" cm="1">
        <f t="array" aca="1" ref="I47" ca="1">IF($J47="no_att","no_att",COUNT(_xlfn._xlws.FILTER(Fridays!$B46:$KO46,(Fridays!$B46:$KO46-FLOOR(Fridays!$B46:$KO46,100)&gt;9)*(Fridays!$B46:$KO46&gt;100)*(_xlfn.FLOOR.MATH(Fridays!$B46:$KO46,100)=I$1))))</f>
        <v>5</v>
      </c>
      <c r="J47" cm="1">
        <f t="array" aca="1" ref="J47" ca="1">IF(COUNT(_xlfn._xlws.FILTER(Fridays!$B46:$KO46,(Fridays!$B46:$KO46-FLOOR(Fridays!$B46:$KO46,100)&gt;9)*(Fridays!$B46:$KO46&gt;100)))=0,"no_att",COUNT(_xlfn._xlws.FILTER(Fridays!$B46:$KO46,(Fridays!$B46:$KO46-FLOOR(Fridays!$B46:$KO46,100)&gt;9)*(Fridays!$B46:$KO46&gt;100))))</f>
        <v>37</v>
      </c>
      <c r="K47" cm="1">
        <f t="array" aca="1" ref="K47" ca="1">IF(COUNT(_xlfn._xlws.FILTER(Fridays!B46:KO46,ISNUMBER(MATCH(Fridays!B46:KO46,_xlfn._xlws.FILTER(Table1[ID],(Table1[class_name]="الخدام")+IF(Table35[اظهار الامناء],Table1[class_name]="الامناء",FALSE)),0)),"no_att"))=0,"no_att",COUNT(_xlfn._xlws.FILTER(Fridays!B46:KO46,ISNUMBER(MATCH(Fridays!B46:KO46,_xlfn._xlws.FILTER(Table1[ID],(Table1[class_name]="الخدام")+IF(Table35[اظهار الامناء],Table1[class_name]="الامناء",FALSE)),0)),"no_att")))</f>
        <v>15</v>
      </c>
    </row>
    <row r="48" spans="1:11">
      <c r="A48" s="3">
        <f ca="1"/>
        <v>45212</v>
      </c>
      <c r="B48" t="str" cm="1">
        <f t="array" aca="1" ref="B48" ca="1">IF($J48="no_att","no_att",COUNT(_xlfn._xlws.FILTER(Fridays!$B47:$KO47,(Fridays!$B47:$KO47-FLOOR(Fridays!$B47:$KO47,100)&gt;9)*(Fridays!$B47:$KO47&gt;100)*(_xlfn.FLOOR.MATH(Fridays!$B47:$KO47,100)=B$1))))</f>
        <v>no_att</v>
      </c>
      <c r="C48" t="str" cm="1">
        <f t="array" aca="1" ref="C48" ca="1">IF($J48="no_att","no_att",COUNT(_xlfn._xlws.FILTER(Fridays!$B47:$KO47,(Fridays!$B47:$KO47-FLOOR(Fridays!$B47:$KO47,100)&gt;9)*(Fridays!$B47:$KO47&gt;100)*(_xlfn.FLOOR.MATH(Fridays!$B47:$KO47,100)=C$1))))</f>
        <v>no_att</v>
      </c>
      <c r="D48" t="str" cm="1">
        <f t="array" aca="1" ref="D48" ca="1">IF($J48="no_att","no_att",COUNT(_xlfn._xlws.FILTER(Fridays!$B47:$KO47,(Fridays!$B47:$KO47-FLOOR(Fridays!$B47:$KO47,100)&gt;9)*(Fridays!$B47:$KO47&gt;100)*(_xlfn.FLOOR.MATH(Fridays!$B47:$KO47,100)=D$1))))</f>
        <v>no_att</v>
      </c>
      <c r="E48" t="str" cm="1">
        <f t="array" aca="1" ref="E48" ca="1">IF($J48="no_att","no_att",COUNT(_xlfn._xlws.FILTER(Fridays!$B47:$KO47,(Fridays!$B47:$KO47-FLOOR(Fridays!$B47:$KO47,100)&gt;9)*(Fridays!$B47:$KO47&gt;100)*(_xlfn.FLOOR.MATH(Fridays!$B47:$KO47,100)=E$1))))</f>
        <v>no_att</v>
      </c>
      <c r="F48" t="str" cm="1">
        <f t="array" aca="1" ref="F48" ca="1">IF($J48="no_att","no_att",COUNT(_xlfn._xlws.FILTER(Fridays!$B47:$KO47,(Fridays!$B47:$KO47-FLOOR(Fridays!$B47:$KO47,100)&gt;9)*(Fridays!$B47:$KO47&gt;100)*(_xlfn.FLOOR.MATH(Fridays!$B47:$KO47,100)=F$1))))</f>
        <v>no_att</v>
      </c>
      <c r="G48" t="str" cm="1">
        <f t="array" aca="1" ref="G48" ca="1">IF($J48="no_att","no_att",COUNT(_xlfn._xlws.FILTER(Fridays!$B47:$KO47,(Fridays!$B47:$KO47-FLOOR(Fridays!$B47:$KO47,100)&gt;9)*(Fridays!$B47:$KO47&gt;100)*(_xlfn.FLOOR.MATH(Fridays!$B47:$KO47,100)=G$1))))</f>
        <v>no_att</v>
      </c>
      <c r="H48" t="str" cm="1">
        <f t="array" aca="1" ref="H48" ca="1">IF($J48="no_att","no_att",COUNT(_xlfn._xlws.FILTER(Fridays!$B47:$KO47,(Fridays!$B47:$KO47-FLOOR(Fridays!$B47:$KO47,100)&gt;9)*(Fridays!$B47:$KO47&gt;100)*(_xlfn.FLOOR.MATH(Fridays!$B47:$KO47,100)=H$1))))</f>
        <v>no_att</v>
      </c>
      <c r="I48" t="str" cm="1">
        <f t="array" aca="1" ref="I48" ca="1">IF($J48="no_att","no_att",COUNT(_xlfn._xlws.FILTER(Fridays!$B47:$KO47,(Fridays!$B47:$KO47-FLOOR(Fridays!$B47:$KO47,100)&gt;9)*(Fridays!$B47:$KO47&gt;100)*(_xlfn.FLOOR.MATH(Fridays!$B47:$KO47,100)=I$1))))</f>
        <v>no_att</v>
      </c>
      <c r="J48" t="str" cm="1">
        <f t="array" aca="1" ref="J48" ca="1">IF(COUNT(_xlfn._xlws.FILTER(Fridays!$B47:$KO47,(Fridays!$B47:$KO47-FLOOR(Fridays!$B47:$KO47,100)&gt;9)*(Fridays!$B47:$KO47&gt;100)))=0,"no_att",COUNT(_xlfn._xlws.FILTER(Fridays!$B47:$KO47,(Fridays!$B47:$KO47-FLOOR(Fridays!$B47:$KO47,100)&gt;9)*(Fridays!$B47:$KO47&gt;100))))</f>
        <v>no_att</v>
      </c>
      <c r="K48" cm="1">
        <f t="array" aca="1" ref="K48" ca="1">IF(COUNT(_xlfn._xlws.FILTER(Fridays!B47:KO47,ISNUMBER(MATCH(Fridays!B47:KO47,_xlfn._xlws.FILTER(Table1[ID],(Table1[class_name]="الخدام")+IF(Table35[اظهار الامناء],Table1[class_name]="الامناء",FALSE)),0)),"no_att"))=0,"no_att",COUNT(_xlfn._xlws.FILTER(Fridays!B47:KO47,ISNUMBER(MATCH(Fridays!B47:KO47,_xlfn._xlws.FILTER(Table1[ID],(Table1[class_name]="الخدام")+IF(Table35[اظهار الامناء],Table1[class_name]="الامناء",FALSE)),0)),"no_att")))</f>
        <v>17</v>
      </c>
    </row>
    <row r="49" spans="1:11">
      <c r="A49" s="3">
        <f ca="1"/>
        <v>45205</v>
      </c>
      <c r="B49" t="str" cm="1">
        <f t="array" aca="1" ref="B49" ca="1">IF($J49="no_att","no_att",COUNT(_xlfn._xlws.FILTER(Fridays!$B48:$KO48,(Fridays!$B48:$KO48-FLOOR(Fridays!$B48:$KO48,100)&gt;9)*(Fridays!$B48:$KO48&gt;100)*(_xlfn.FLOOR.MATH(Fridays!$B48:$KO48,100)=B$1))))</f>
        <v>no_att</v>
      </c>
      <c r="C49" t="str" cm="1">
        <f t="array" aca="1" ref="C49" ca="1">IF($J49="no_att","no_att",COUNT(_xlfn._xlws.FILTER(Fridays!$B48:$KO48,(Fridays!$B48:$KO48-FLOOR(Fridays!$B48:$KO48,100)&gt;9)*(Fridays!$B48:$KO48&gt;100)*(_xlfn.FLOOR.MATH(Fridays!$B48:$KO48,100)=C$1))))</f>
        <v>no_att</v>
      </c>
      <c r="D49" t="str" cm="1">
        <f t="array" aca="1" ref="D49" ca="1">IF($J49="no_att","no_att",COUNT(_xlfn._xlws.FILTER(Fridays!$B48:$KO48,(Fridays!$B48:$KO48-FLOOR(Fridays!$B48:$KO48,100)&gt;9)*(Fridays!$B48:$KO48&gt;100)*(_xlfn.FLOOR.MATH(Fridays!$B48:$KO48,100)=D$1))))</f>
        <v>no_att</v>
      </c>
      <c r="E49" t="str" cm="1">
        <f t="array" aca="1" ref="E49" ca="1">IF($J49="no_att","no_att",COUNT(_xlfn._xlws.FILTER(Fridays!$B48:$KO48,(Fridays!$B48:$KO48-FLOOR(Fridays!$B48:$KO48,100)&gt;9)*(Fridays!$B48:$KO48&gt;100)*(_xlfn.FLOOR.MATH(Fridays!$B48:$KO48,100)=E$1))))</f>
        <v>no_att</v>
      </c>
      <c r="F49" t="str" cm="1">
        <f t="array" aca="1" ref="F49" ca="1">IF($J49="no_att","no_att",COUNT(_xlfn._xlws.FILTER(Fridays!$B48:$KO48,(Fridays!$B48:$KO48-FLOOR(Fridays!$B48:$KO48,100)&gt;9)*(Fridays!$B48:$KO48&gt;100)*(_xlfn.FLOOR.MATH(Fridays!$B48:$KO48,100)=F$1))))</f>
        <v>no_att</v>
      </c>
      <c r="G49" t="str" cm="1">
        <f t="array" aca="1" ref="G49" ca="1">IF($J49="no_att","no_att",COUNT(_xlfn._xlws.FILTER(Fridays!$B48:$KO48,(Fridays!$B48:$KO48-FLOOR(Fridays!$B48:$KO48,100)&gt;9)*(Fridays!$B48:$KO48&gt;100)*(_xlfn.FLOOR.MATH(Fridays!$B48:$KO48,100)=G$1))))</f>
        <v>no_att</v>
      </c>
      <c r="H49" t="str" cm="1">
        <f t="array" aca="1" ref="H49" ca="1">IF($J49="no_att","no_att",COUNT(_xlfn._xlws.FILTER(Fridays!$B48:$KO48,(Fridays!$B48:$KO48-FLOOR(Fridays!$B48:$KO48,100)&gt;9)*(Fridays!$B48:$KO48&gt;100)*(_xlfn.FLOOR.MATH(Fridays!$B48:$KO48,100)=H$1))))</f>
        <v>no_att</v>
      </c>
      <c r="I49" t="str" cm="1">
        <f t="array" aca="1" ref="I49" ca="1">IF($J49="no_att","no_att",COUNT(_xlfn._xlws.FILTER(Fridays!$B48:$KO48,(Fridays!$B48:$KO48-FLOOR(Fridays!$B48:$KO48,100)&gt;9)*(Fridays!$B48:$KO48&gt;100)*(_xlfn.FLOOR.MATH(Fridays!$B48:$KO48,100)=I$1))))</f>
        <v>no_att</v>
      </c>
      <c r="J49" t="str" cm="1">
        <f t="array" aca="1" ref="J49" ca="1">IF(COUNT(_xlfn._xlws.FILTER(Fridays!$B48:$KO48,(Fridays!$B48:$KO48-FLOOR(Fridays!$B48:$KO48,100)&gt;9)*(Fridays!$B48:$KO48&gt;100)))=0,"no_att",COUNT(_xlfn._xlws.FILTER(Fridays!$B48:$KO48,(Fridays!$B48:$KO48-FLOOR(Fridays!$B48:$KO48,100)&gt;9)*(Fridays!$B48:$KO48&gt;100))))</f>
        <v>no_att</v>
      </c>
      <c r="K49" cm="1">
        <f t="array" aca="1" ref="K49" ca="1">IF(COUNT(_xlfn._xlws.FILTER(Fridays!B48:KO48,ISNUMBER(MATCH(Fridays!B48:KO48,_xlfn._xlws.FILTER(Table1[ID],(Table1[class_name]="الخدام")+IF(Table35[اظهار الامناء],Table1[class_name]="الامناء",FALSE)),0)),"no_att"))=0,"no_att",COUNT(_xlfn._xlws.FILTER(Fridays!B48:KO48,ISNUMBER(MATCH(Fridays!B48:KO48,_xlfn._xlws.FILTER(Table1[ID],(Table1[class_name]="الخدام")+IF(Table35[اظهار الامناء],Table1[class_name]="الامناء",FALSE)),0)),"no_att")))</f>
        <v>15</v>
      </c>
    </row>
    <row r="50" spans="1:11">
      <c r="A50" s="3">
        <f ca="1"/>
        <v>45198</v>
      </c>
      <c r="B50" t="str" cm="1">
        <f t="array" aca="1" ref="B50" ca="1">IF($J50="no_att","no_att",COUNT(_xlfn._xlws.FILTER(Fridays!$B49:$KO49,(Fridays!$B49:$KO49-FLOOR(Fridays!$B49:$KO49,100)&gt;9)*(Fridays!$B49:$KO49&gt;100)*(_xlfn.FLOOR.MATH(Fridays!$B49:$KO49,100)=B$1))))</f>
        <v>no_att</v>
      </c>
      <c r="C50" t="str" cm="1">
        <f t="array" aca="1" ref="C50" ca="1">IF($J50="no_att","no_att",COUNT(_xlfn._xlws.FILTER(Fridays!$B49:$KO49,(Fridays!$B49:$KO49-FLOOR(Fridays!$B49:$KO49,100)&gt;9)*(Fridays!$B49:$KO49&gt;100)*(_xlfn.FLOOR.MATH(Fridays!$B49:$KO49,100)=C$1))))</f>
        <v>no_att</v>
      </c>
      <c r="D50" t="str" cm="1">
        <f t="array" aca="1" ref="D50" ca="1">IF($J50="no_att","no_att",COUNT(_xlfn._xlws.FILTER(Fridays!$B49:$KO49,(Fridays!$B49:$KO49-FLOOR(Fridays!$B49:$KO49,100)&gt;9)*(Fridays!$B49:$KO49&gt;100)*(_xlfn.FLOOR.MATH(Fridays!$B49:$KO49,100)=D$1))))</f>
        <v>no_att</v>
      </c>
      <c r="E50" t="str" cm="1">
        <f t="array" aca="1" ref="E50" ca="1">IF($J50="no_att","no_att",COUNT(_xlfn._xlws.FILTER(Fridays!$B49:$KO49,(Fridays!$B49:$KO49-FLOOR(Fridays!$B49:$KO49,100)&gt;9)*(Fridays!$B49:$KO49&gt;100)*(_xlfn.FLOOR.MATH(Fridays!$B49:$KO49,100)=E$1))))</f>
        <v>no_att</v>
      </c>
      <c r="F50" t="str" cm="1">
        <f t="array" aca="1" ref="F50" ca="1">IF($J50="no_att","no_att",COUNT(_xlfn._xlws.FILTER(Fridays!$B49:$KO49,(Fridays!$B49:$KO49-FLOOR(Fridays!$B49:$KO49,100)&gt;9)*(Fridays!$B49:$KO49&gt;100)*(_xlfn.FLOOR.MATH(Fridays!$B49:$KO49,100)=F$1))))</f>
        <v>no_att</v>
      </c>
      <c r="G50" t="str" cm="1">
        <f t="array" aca="1" ref="G50" ca="1">IF($J50="no_att","no_att",COUNT(_xlfn._xlws.FILTER(Fridays!$B49:$KO49,(Fridays!$B49:$KO49-FLOOR(Fridays!$B49:$KO49,100)&gt;9)*(Fridays!$B49:$KO49&gt;100)*(_xlfn.FLOOR.MATH(Fridays!$B49:$KO49,100)=G$1))))</f>
        <v>no_att</v>
      </c>
      <c r="H50" t="str" cm="1">
        <f t="array" aca="1" ref="H50" ca="1">IF($J50="no_att","no_att",COUNT(_xlfn._xlws.FILTER(Fridays!$B49:$KO49,(Fridays!$B49:$KO49-FLOOR(Fridays!$B49:$KO49,100)&gt;9)*(Fridays!$B49:$KO49&gt;100)*(_xlfn.FLOOR.MATH(Fridays!$B49:$KO49,100)=H$1))))</f>
        <v>no_att</v>
      </c>
      <c r="I50" t="str" cm="1">
        <f t="array" aca="1" ref="I50" ca="1">IF($J50="no_att","no_att",COUNT(_xlfn._xlws.FILTER(Fridays!$B49:$KO49,(Fridays!$B49:$KO49-FLOOR(Fridays!$B49:$KO49,100)&gt;9)*(Fridays!$B49:$KO49&gt;100)*(_xlfn.FLOOR.MATH(Fridays!$B49:$KO49,100)=I$1))))</f>
        <v>no_att</v>
      </c>
      <c r="J50" t="str" cm="1">
        <f t="array" aca="1" ref="J50" ca="1">IF(COUNT(_xlfn._xlws.FILTER(Fridays!$B49:$KO49,(Fridays!$B49:$KO49-FLOOR(Fridays!$B49:$KO49,100)&gt;9)*(Fridays!$B49:$KO49&gt;100)))=0,"no_att",COUNT(_xlfn._xlws.FILTER(Fridays!$B49:$KO49,(Fridays!$B49:$KO49-FLOOR(Fridays!$B49:$KO49,100)&gt;9)*(Fridays!$B49:$KO49&gt;100))))</f>
        <v>no_att</v>
      </c>
      <c r="K50" cm="1">
        <f t="array" aca="1" ref="K50" ca="1">IF(COUNT(_xlfn._xlws.FILTER(Fridays!B49:KO49,ISNUMBER(MATCH(Fridays!B49:KO49,_xlfn._xlws.FILTER(Table1[ID],(Table1[class_name]="الخدام")+IF(Table35[اظهار الامناء],Table1[class_name]="الامناء",FALSE)),0)),"no_att"))=0,"no_att",COUNT(_xlfn._xlws.FILTER(Fridays!B49:KO49,ISNUMBER(MATCH(Fridays!B49:KO49,_xlfn._xlws.FILTER(Table1[ID],(Table1[class_name]="الخدام")+IF(Table35[اظهار الامناء],Table1[class_name]="الامناء",FALSE)),0)),"no_att")))</f>
        <v>16</v>
      </c>
    </row>
    <row r="51" spans="1:11">
      <c r="A51" s="3">
        <f ca="1"/>
        <v>45191</v>
      </c>
      <c r="B51" t="str" cm="1">
        <f t="array" aca="1" ref="B51" ca="1">IF($J51="no_att","no_att",COUNT(_xlfn._xlws.FILTER(Fridays!$B50:$KO50,(Fridays!$B50:$KO50-FLOOR(Fridays!$B50:$KO50,100)&gt;9)*(Fridays!$B50:$KO50&gt;100)*(_xlfn.FLOOR.MATH(Fridays!$B50:$KO50,100)=B$1))))</f>
        <v>no_att</v>
      </c>
      <c r="C51" t="str" cm="1">
        <f t="array" aca="1" ref="C51" ca="1">IF($J51="no_att","no_att",COUNT(_xlfn._xlws.FILTER(Fridays!$B50:$KO50,(Fridays!$B50:$KO50-FLOOR(Fridays!$B50:$KO50,100)&gt;9)*(Fridays!$B50:$KO50&gt;100)*(_xlfn.FLOOR.MATH(Fridays!$B50:$KO50,100)=C$1))))</f>
        <v>no_att</v>
      </c>
      <c r="D51" t="str" cm="1">
        <f t="array" aca="1" ref="D51" ca="1">IF($J51="no_att","no_att",COUNT(_xlfn._xlws.FILTER(Fridays!$B50:$KO50,(Fridays!$B50:$KO50-FLOOR(Fridays!$B50:$KO50,100)&gt;9)*(Fridays!$B50:$KO50&gt;100)*(_xlfn.FLOOR.MATH(Fridays!$B50:$KO50,100)=D$1))))</f>
        <v>no_att</v>
      </c>
      <c r="E51" t="str" cm="1">
        <f t="array" aca="1" ref="E51" ca="1">IF($J51="no_att","no_att",COUNT(_xlfn._xlws.FILTER(Fridays!$B50:$KO50,(Fridays!$B50:$KO50-FLOOR(Fridays!$B50:$KO50,100)&gt;9)*(Fridays!$B50:$KO50&gt;100)*(_xlfn.FLOOR.MATH(Fridays!$B50:$KO50,100)=E$1))))</f>
        <v>no_att</v>
      </c>
      <c r="F51" t="str" cm="1">
        <f t="array" aca="1" ref="F51" ca="1">IF($J51="no_att","no_att",COUNT(_xlfn._xlws.FILTER(Fridays!$B50:$KO50,(Fridays!$B50:$KO50-FLOOR(Fridays!$B50:$KO50,100)&gt;9)*(Fridays!$B50:$KO50&gt;100)*(_xlfn.FLOOR.MATH(Fridays!$B50:$KO50,100)=F$1))))</f>
        <v>no_att</v>
      </c>
      <c r="G51" t="str" cm="1">
        <f t="array" aca="1" ref="G51" ca="1">IF($J51="no_att","no_att",COUNT(_xlfn._xlws.FILTER(Fridays!$B50:$KO50,(Fridays!$B50:$KO50-FLOOR(Fridays!$B50:$KO50,100)&gt;9)*(Fridays!$B50:$KO50&gt;100)*(_xlfn.FLOOR.MATH(Fridays!$B50:$KO50,100)=G$1))))</f>
        <v>no_att</v>
      </c>
      <c r="H51" t="str" cm="1">
        <f t="array" aca="1" ref="H51" ca="1">IF($J51="no_att","no_att",COUNT(_xlfn._xlws.FILTER(Fridays!$B50:$KO50,(Fridays!$B50:$KO50-FLOOR(Fridays!$B50:$KO50,100)&gt;9)*(Fridays!$B50:$KO50&gt;100)*(_xlfn.FLOOR.MATH(Fridays!$B50:$KO50,100)=H$1))))</f>
        <v>no_att</v>
      </c>
      <c r="I51" t="str" cm="1">
        <f t="array" aca="1" ref="I51" ca="1">IF($J51="no_att","no_att",COUNT(_xlfn._xlws.FILTER(Fridays!$B50:$KO50,(Fridays!$B50:$KO50-FLOOR(Fridays!$B50:$KO50,100)&gt;9)*(Fridays!$B50:$KO50&gt;100)*(_xlfn.FLOOR.MATH(Fridays!$B50:$KO50,100)=I$1))))</f>
        <v>no_att</v>
      </c>
      <c r="J51" t="str" cm="1">
        <f t="array" aca="1" ref="J51" ca="1">IF(COUNT(_xlfn._xlws.FILTER(Fridays!$B50:$KO50,(Fridays!$B50:$KO50-FLOOR(Fridays!$B50:$KO50,100)&gt;9)*(Fridays!$B50:$KO50&gt;100)))=0,"no_att",COUNT(_xlfn._xlws.FILTER(Fridays!$B50:$KO50,(Fridays!$B50:$KO50-FLOOR(Fridays!$B50:$KO50,100)&gt;9)*(Fridays!$B50:$KO50&gt;100))))</f>
        <v>no_att</v>
      </c>
      <c r="K51" t="str" cm="1">
        <f t="array" aca="1" ref="K51" ca="1">IF(COUNT(_xlfn._xlws.FILTER(Fridays!B50:KO50,ISNUMBER(MATCH(Fridays!B50:KO50,_xlfn._xlws.FILTER(Table1[ID],(Table1[class_name]="الخدام")+IF(Table35[اظهار الامناء],Table1[class_name]="الامناء",FALSE)),0)),"no_att"))=0,"no_att",COUNT(_xlfn._xlws.FILTER(Fridays!B50:KO50,ISNUMBER(MATCH(Fridays!B50:KO50,_xlfn._xlws.FILTER(Table1[ID],(Table1[class_name]="الخدام")+IF(Table35[اظهار الامناء],Table1[class_name]="الامناء",FALSE)),0)),"no_att")))</f>
        <v>no_att</v>
      </c>
    </row>
    <row r="52" spans="1:11">
      <c r="A52" s="3" t="str">
        <f ca="1"/>
        <v/>
      </c>
      <c r="B52" t="str" cm="1">
        <f t="array" aca="1" ref="B52" ca="1">IF($J52="no_att","no_att",COUNT(_xlfn._xlws.FILTER(Fridays!$B51:$KO51,(Fridays!$B51:$KO51-FLOOR(Fridays!$B51:$KO51,100)&gt;9)*(Fridays!$B51:$KO51&gt;100)*(_xlfn.FLOOR.MATH(Fridays!$B51:$KO51,100)=B$1))))</f>
        <v>no_att</v>
      </c>
      <c r="C52" t="str" cm="1">
        <f t="array" aca="1" ref="C52" ca="1">IF($J52="no_att","no_att",COUNT(_xlfn._xlws.FILTER(Fridays!$B51:$KO51,(Fridays!$B51:$KO51-FLOOR(Fridays!$B51:$KO51,100)&gt;9)*(Fridays!$B51:$KO51&gt;100)*(_xlfn.FLOOR.MATH(Fridays!$B51:$KO51,100)=C$1))))</f>
        <v>no_att</v>
      </c>
      <c r="D52" t="str" cm="1">
        <f t="array" aca="1" ref="D52" ca="1">IF($J52="no_att","no_att",COUNT(_xlfn._xlws.FILTER(Fridays!$B51:$KO51,(Fridays!$B51:$KO51-FLOOR(Fridays!$B51:$KO51,100)&gt;9)*(Fridays!$B51:$KO51&gt;100)*(_xlfn.FLOOR.MATH(Fridays!$B51:$KO51,100)=D$1))))</f>
        <v>no_att</v>
      </c>
      <c r="E52" t="str" cm="1">
        <f t="array" aca="1" ref="E52" ca="1">IF($J52="no_att","no_att",COUNT(_xlfn._xlws.FILTER(Fridays!$B51:$KO51,(Fridays!$B51:$KO51-FLOOR(Fridays!$B51:$KO51,100)&gt;9)*(Fridays!$B51:$KO51&gt;100)*(_xlfn.FLOOR.MATH(Fridays!$B51:$KO51,100)=E$1))))</f>
        <v>no_att</v>
      </c>
      <c r="F52" t="str" cm="1">
        <f t="array" aca="1" ref="F52" ca="1">IF($J52="no_att","no_att",COUNT(_xlfn._xlws.FILTER(Fridays!$B51:$KO51,(Fridays!$B51:$KO51-FLOOR(Fridays!$B51:$KO51,100)&gt;9)*(Fridays!$B51:$KO51&gt;100)*(_xlfn.FLOOR.MATH(Fridays!$B51:$KO51,100)=F$1))))</f>
        <v>no_att</v>
      </c>
      <c r="G52" t="str" cm="1">
        <f t="array" aca="1" ref="G52" ca="1">IF($J52="no_att","no_att",COUNT(_xlfn._xlws.FILTER(Fridays!$B51:$KO51,(Fridays!$B51:$KO51-FLOOR(Fridays!$B51:$KO51,100)&gt;9)*(Fridays!$B51:$KO51&gt;100)*(_xlfn.FLOOR.MATH(Fridays!$B51:$KO51,100)=G$1))))</f>
        <v>no_att</v>
      </c>
      <c r="H52" t="str" cm="1">
        <f t="array" aca="1" ref="H52" ca="1">IF($J52="no_att","no_att",COUNT(_xlfn._xlws.FILTER(Fridays!$B51:$KO51,(Fridays!$B51:$KO51-FLOOR(Fridays!$B51:$KO51,100)&gt;9)*(Fridays!$B51:$KO51&gt;100)*(_xlfn.FLOOR.MATH(Fridays!$B51:$KO51,100)=H$1))))</f>
        <v>no_att</v>
      </c>
      <c r="I52" t="str" cm="1">
        <f t="array" aca="1" ref="I52" ca="1">IF($J52="no_att","no_att",COUNT(_xlfn._xlws.FILTER(Fridays!$B51:$KO51,(Fridays!$B51:$KO51-FLOOR(Fridays!$B51:$KO51,100)&gt;9)*(Fridays!$B51:$KO51&gt;100)*(_xlfn.FLOOR.MATH(Fridays!$B51:$KO51,100)=I$1))))</f>
        <v>no_att</v>
      </c>
      <c r="J52" t="str" cm="1">
        <f t="array" aca="1" ref="J52" ca="1">IF(COUNT(_xlfn._xlws.FILTER(Fridays!$B51:$KO51,(Fridays!$B51:$KO51-FLOOR(Fridays!$B51:$KO51,100)&gt;9)*(Fridays!$B51:$KO51&gt;100)))=0,"no_att",COUNT(_xlfn._xlws.FILTER(Fridays!$B51:$KO51,(Fridays!$B51:$KO51-FLOOR(Fridays!$B51:$KO51,100)&gt;9)*(Fridays!$B51:$KO51&gt;100))))</f>
        <v>no_att</v>
      </c>
      <c r="K52" t="str" cm="1">
        <f t="array" aca="1" ref="K52" ca="1">IF(COUNT(_xlfn._xlws.FILTER(Fridays!B51:KO51,ISNUMBER(MATCH(Fridays!B51:KO51,_xlfn._xlws.FILTER(Table1[ID],(Table1[class_name]="الخدام")+IF(Table35[اظهار الامناء],Table1[class_name]="الامناء",FALSE)),0)),"no_att"))=0,"no_att",COUNT(_xlfn._xlws.FILTER(Fridays!B51:KO51,ISNUMBER(MATCH(Fridays!B51:KO51,_xlfn._xlws.FILTER(Table1[ID],(Table1[class_name]="الخدام")+IF(Table35[اظهار الامناء],Table1[class_name]="الامناء",FALSE)),0)),"no_att")))</f>
        <v>no_att</v>
      </c>
    </row>
    <row r="53" spans="1:11">
      <c r="A53" s="3" t="str">
        <f ca="1"/>
        <v/>
      </c>
      <c r="B53" t="str" cm="1">
        <f t="array" aca="1" ref="B53" ca="1">IF($J53="no_att","no_att",COUNT(_xlfn._xlws.FILTER(Fridays!$B52:$KO52,(Fridays!$B52:$KO52-FLOOR(Fridays!$B52:$KO52,100)&gt;9)*(Fridays!$B52:$KO52&gt;100)*(_xlfn.FLOOR.MATH(Fridays!$B52:$KO52,100)=B$1))))</f>
        <v>no_att</v>
      </c>
      <c r="C53" t="str" cm="1">
        <f t="array" aca="1" ref="C53" ca="1">IF($J53="no_att","no_att",COUNT(_xlfn._xlws.FILTER(Fridays!$B52:$KO52,(Fridays!$B52:$KO52-FLOOR(Fridays!$B52:$KO52,100)&gt;9)*(Fridays!$B52:$KO52&gt;100)*(_xlfn.FLOOR.MATH(Fridays!$B52:$KO52,100)=C$1))))</f>
        <v>no_att</v>
      </c>
      <c r="D53" t="str" cm="1">
        <f t="array" aca="1" ref="D53" ca="1">IF($J53="no_att","no_att",COUNT(_xlfn._xlws.FILTER(Fridays!$B52:$KO52,(Fridays!$B52:$KO52-FLOOR(Fridays!$B52:$KO52,100)&gt;9)*(Fridays!$B52:$KO52&gt;100)*(_xlfn.FLOOR.MATH(Fridays!$B52:$KO52,100)=D$1))))</f>
        <v>no_att</v>
      </c>
      <c r="E53" t="str" cm="1">
        <f t="array" aca="1" ref="E53" ca="1">IF($J53="no_att","no_att",COUNT(_xlfn._xlws.FILTER(Fridays!$B52:$KO52,(Fridays!$B52:$KO52-FLOOR(Fridays!$B52:$KO52,100)&gt;9)*(Fridays!$B52:$KO52&gt;100)*(_xlfn.FLOOR.MATH(Fridays!$B52:$KO52,100)=E$1))))</f>
        <v>no_att</v>
      </c>
      <c r="F53" t="str" cm="1">
        <f t="array" aca="1" ref="F53" ca="1">IF($J53="no_att","no_att",COUNT(_xlfn._xlws.FILTER(Fridays!$B52:$KO52,(Fridays!$B52:$KO52-FLOOR(Fridays!$B52:$KO52,100)&gt;9)*(Fridays!$B52:$KO52&gt;100)*(_xlfn.FLOOR.MATH(Fridays!$B52:$KO52,100)=F$1))))</f>
        <v>no_att</v>
      </c>
      <c r="G53" t="str" cm="1">
        <f t="array" aca="1" ref="G53" ca="1">IF($J53="no_att","no_att",COUNT(_xlfn._xlws.FILTER(Fridays!$B52:$KO52,(Fridays!$B52:$KO52-FLOOR(Fridays!$B52:$KO52,100)&gt;9)*(Fridays!$B52:$KO52&gt;100)*(_xlfn.FLOOR.MATH(Fridays!$B52:$KO52,100)=G$1))))</f>
        <v>no_att</v>
      </c>
      <c r="H53" t="str" cm="1">
        <f t="array" aca="1" ref="H53" ca="1">IF($J53="no_att","no_att",COUNT(_xlfn._xlws.FILTER(Fridays!$B52:$KO52,(Fridays!$B52:$KO52-FLOOR(Fridays!$B52:$KO52,100)&gt;9)*(Fridays!$B52:$KO52&gt;100)*(_xlfn.FLOOR.MATH(Fridays!$B52:$KO52,100)=H$1))))</f>
        <v>no_att</v>
      </c>
      <c r="I53" t="str" cm="1">
        <f t="array" aca="1" ref="I53" ca="1">IF($J53="no_att","no_att",COUNT(_xlfn._xlws.FILTER(Fridays!$B52:$KO52,(Fridays!$B52:$KO52-FLOOR(Fridays!$B52:$KO52,100)&gt;9)*(Fridays!$B52:$KO52&gt;100)*(_xlfn.FLOOR.MATH(Fridays!$B52:$KO52,100)=I$1))))</f>
        <v>no_att</v>
      </c>
      <c r="J53" t="str" cm="1">
        <f t="array" aca="1" ref="J53" ca="1">IF(COUNT(_xlfn._xlws.FILTER(Fridays!$B52:$KO52,(Fridays!$B52:$KO52-FLOOR(Fridays!$B52:$KO52,100)&gt;9)*(Fridays!$B52:$KO52&gt;100)))=0,"no_att",COUNT(_xlfn._xlws.FILTER(Fridays!$B52:$KO52,(Fridays!$B52:$KO52-FLOOR(Fridays!$B52:$KO52,100)&gt;9)*(Fridays!$B52:$KO52&gt;100))))</f>
        <v>no_att</v>
      </c>
      <c r="K53" t="str" cm="1">
        <f t="array" aca="1" ref="K53" ca="1">IF(COUNT(_xlfn._xlws.FILTER(Fridays!B52:KO52,ISNUMBER(MATCH(Fridays!B52:KO52,_xlfn._xlws.FILTER(Table1[ID],(Table1[class_name]="الخدام")+IF(Table35[اظهار الامناء],Table1[class_name]="الامناء",FALSE)),0)),"no_att"))=0,"no_att",COUNT(_xlfn._xlws.FILTER(Fridays!B52:KO52,ISNUMBER(MATCH(Fridays!B52:KO52,_xlfn._xlws.FILTER(Table1[ID],(Table1[class_name]="الخدام")+IF(Table35[اظهار الامناء],Table1[class_name]="الامناء",FALSE)),0)),"no_att")))</f>
        <v>no_att</v>
      </c>
    </row>
    <row r="54" spans="1:11">
      <c r="A54" s="3" t="str">
        <f ca="1"/>
        <v/>
      </c>
      <c r="B54" t="str" cm="1">
        <f t="array" aca="1" ref="B54" ca="1">IF($J54="no_att","no_att",COUNT(_xlfn._xlws.FILTER(Fridays!$B53:$KO53,(Fridays!$B53:$KO53-FLOOR(Fridays!$B53:$KO53,100)&gt;9)*(Fridays!$B53:$KO53&gt;100)*(_xlfn.FLOOR.MATH(Fridays!$B53:$KO53,100)=B$1))))</f>
        <v>no_att</v>
      </c>
      <c r="C54" t="str" cm="1">
        <f t="array" aca="1" ref="C54" ca="1">IF($J54="no_att","no_att",COUNT(_xlfn._xlws.FILTER(Fridays!$B53:$KO53,(Fridays!$B53:$KO53-FLOOR(Fridays!$B53:$KO53,100)&gt;9)*(Fridays!$B53:$KO53&gt;100)*(_xlfn.FLOOR.MATH(Fridays!$B53:$KO53,100)=C$1))))</f>
        <v>no_att</v>
      </c>
      <c r="D54" t="str" cm="1">
        <f t="array" aca="1" ref="D54" ca="1">IF($J54="no_att","no_att",COUNT(_xlfn._xlws.FILTER(Fridays!$B53:$KO53,(Fridays!$B53:$KO53-FLOOR(Fridays!$B53:$KO53,100)&gt;9)*(Fridays!$B53:$KO53&gt;100)*(_xlfn.FLOOR.MATH(Fridays!$B53:$KO53,100)=D$1))))</f>
        <v>no_att</v>
      </c>
      <c r="E54" t="str" cm="1">
        <f t="array" aca="1" ref="E54" ca="1">IF($J54="no_att","no_att",COUNT(_xlfn._xlws.FILTER(Fridays!$B53:$KO53,(Fridays!$B53:$KO53-FLOOR(Fridays!$B53:$KO53,100)&gt;9)*(Fridays!$B53:$KO53&gt;100)*(_xlfn.FLOOR.MATH(Fridays!$B53:$KO53,100)=E$1))))</f>
        <v>no_att</v>
      </c>
      <c r="F54" t="str" cm="1">
        <f t="array" aca="1" ref="F54" ca="1">IF($J54="no_att","no_att",COUNT(_xlfn._xlws.FILTER(Fridays!$B53:$KO53,(Fridays!$B53:$KO53-FLOOR(Fridays!$B53:$KO53,100)&gt;9)*(Fridays!$B53:$KO53&gt;100)*(_xlfn.FLOOR.MATH(Fridays!$B53:$KO53,100)=F$1))))</f>
        <v>no_att</v>
      </c>
      <c r="G54" t="str" cm="1">
        <f t="array" aca="1" ref="G54" ca="1">IF($J54="no_att","no_att",COUNT(_xlfn._xlws.FILTER(Fridays!$B53:$KO53,(Fridays!$B53:$KO53-FLOOR(Fridays!$B53:$KO53,100)&gt;9)*(Fridays!$B53:$KO53&gt;100)*(_xlfn.FLOOR.MATH(Fridays!$B53:$KO53,100)=G$1))))</f>
        <v>no_att</v>
      </c>
      <c r="H54" t="str" cm="1">
        <f t="array" aca="1" ref="H54" ca="1">IF($J54="no_att","no_att",COUNT(_xlfn._xlws.FILTER(Fridays!$B53:$KO53,(Fridays!$B53:$KO53-FLOOR(Fridays!$B53:$KO53,100)&gt;9)*(Fridays!$B53:$KO53&gt;100)*(_xlfn.FLOOR.MATH(Fridays!$B53:$KO53,100)=H$1))))</f>
        <v>no_att</v>
      </c>
      <c r="I54" t="str" cm="1">
        <f t="array" aca="1" ref="I54" ca="1">IF($J54="no_att","no_att",COUNT(_xlfn._xlws.FILTER(Fridays!$B53:$KO53,(Fridays!$B53:$KO53-FLOOR(Fridays!$B53:$KO53,100)&gt;9)*(Fridays!$B53:$KO53&gt;100)*(_xlfn.FLOOR.MATH(Fridays!$B53:$KO53,100)=I$1))))</f>
        <v>no_att</v>
      </c>
      <c r="J54" t="str" cm="1">
        <f t="array" aca="1" ref="J54" ca="1">IF(COUNT(_xlfn._xlws.FILTER(Fridays!$B53:$KO53,(Fridays!$B53:$KO53-FLOOR(Fridays!$B53:$KO53,100)&gt;9)*(Fridays!$B53:$KO53&gt;100)))=0,"no_att",COUNT(_xlfn._xlws.FILTER(Fridays!$B53:$KO53,(Fridays!$B53:$KO53-FLOOR(Fridays!$B53:$KO53,100)&gt;9)*(Fridays!$B53:$KO53&gt;100))))</f>
        <v>no_att</v>
      </c>
      <c r="K54" t="str" cm="1">
        <f t="array" aca="1" ref="K54" ca="1">IF(COUNT(_xlfn._xlws.FILTER(Fridays!B53:KO53,ISNUMBER(MATCH(Fridays!B53:KO53,_xlfn._xlws.FILTER(Table1[ID],(Table1[class_name]="الخدام")+IF(Table35[اظهار الامناء],Table1[class_name]="الامناء",FALSE)),0)),"no_att"))=0,"no_att",COUNT(_xlfn._xlws.FILTER(Fridays!B53:KO53,ISNUMBER(MATCH(Fridays!B53:KO53,_xlfn._xlws.FILTER(Table1[ID],(Table1[class_name]="الخدام")+IF(Table35[اظهار الامناء],Table1[class_name]="الامناء",FALSE)),0)),"no_att")))</f>
        <v>no_att</v>
      </c>
    </row>
    <row r="55" spans="1:11">
      <c r="A55" s="3" t="str">
        <f ca="1"/>
        <v/>
      </c>
      <c r="B55" t="str" cm="1">
        <f t="array" aca="1" ref="B55" ca="1">IF($J55="no_att","no_att",COUNT(_xlfn._xlws.FILTER(Fridays!$B54:$KO54,(Fridays!$B54:$KO54-FLOOR(Fridays!$B54:$KO54,100)&gt;9)*(Fridays!$B54:$KO54&gt;100)*(_xlfn.FLOOR.MATH(Fridays!$B54:$KO54,100)=B$1))))</f>
        <v>no_att</v>
      </c>
      <c r="C55" t="str" cm="1">
        <f t="array" aca="1" ref="C55" ca="1">IF($J55="no_att","no_att",COUNT(_xlfn._xlws.FILTER(Fridays!$B54:$KO54,(Fridays!$B54:$KO54-FLOOR(Fridays!$B54:$KO54,100)&gt;9)*(Fridays!$B54:$KO54&gt;100)*(_xlfn.FLOOR.MATH(Fridays!$B54:$KO54,100)=C$1))))</f>
        <v>no_att</v>
      </c>
      <c r="D55" t="str" cm="1">
        <f t="array" aca="1" ref="D55" ca="1">IF($J55="no_att","no_att",COUNT(_xlfn._xlws.FILTER(Fridays!$B54:$KO54,(Fridays!$B54:$KO54-FLOOR(Fridays!$B54:$KO54,100)&gt;9)*(Fridays!$B54:$KO54&gt;100)*(_xlfn.FLOOR.MATH(Fridays!$B54:$KO54,100)=D$1))))</f>
        <v>no_att</v>
      </c>
      <c r="E55" t="str" cm="1">
        <f t="array" aca="1" ref="E55" ca="1">IF($J55="no_att","no_att",COUNT(_xlfn._xlws.FILTER(Fridays!$B54:$KO54,(Fridays!$B54:$KO54-FLOOR(Fridays!$B54:$KO54,100)&gt;9)*(Fridays!$B54:$KO54&gt;100)*(_xlfn.FLOOR.MATH(Fridays!$B54:$KO54,100)=E$1))))</f>
        <v>no_att</v>
      </c>
      <c r="F55" t="str" cm="1">
        <f t="array" aca="1" ref="F55" ca="1">IF($J55="no_att","no_att",COUNT(_xlfn._xlws.FILTER(Fridays!$B54:$KO54,(Fridays!$B54:$KO54-FLOOR(Fridays!$B54:$KO54,100)&gt;9)*(Fridays!$B54:$KO54&gt;100)*(_xlfn.FLOOR.MATH(Fridays!$B54:$KO54,100)=F$1))))</f>
        <v>no_att</v>
      </c>
      <c r="G55" t="str" cm="1">
        <f t="array" aca="1" ref="G55" ca="1">IF($J55="no_att","no_att",COUNT(_xlfn._xlws.FILTER(Fridays!$B54:$KO54,(Fridays!$B54:$KO54-FLOOR(Fridays!$B54:$KO54,100)&gt;9)*(Fridays!$B54:$KO54&gt;100)*(_xlfn.FLOOR.MATH(Fridays!$B54:$KO54,100)=G$1))))</f>
        <v>no_att</v>
      </c>
      <c r="H55" t="str" cm="1">
        <f t="array" aca="1" ref="H55" ca="1">IF($J55="no_att","no_att",COUNT(_xlfn._xlws.FILTER(Fridays!$B54:$KO54,(Fridays!$B54:$KO54-FLOOR(Fridays!$B54:$KO54,100)&gt;9)*(Fridays!$B54:$KO54&gt;100)*(_xlfn.FLOOR.MATH(Fridays!$B54:$KO54,100)=H$1))))</f>
        <v>no_att</v>
      </c>
      <c r="I55" t="str" cm="1">
        <f t="array" aca="1" ref="I55" ca="1">IF($J55="no_att","no_att",COUNT(_xlfn._xlws.FILTER(Fridays!$B54:$KO54,(Fridays!$B54:$KO54-FLOOR(Fridays!$B54:$KO54,100)&gt;9)*(Fridays!$B54:$KO54&gt;100)*(_xlfn.FLOOR.MATH(Fridays!$B54:$KO54,100)=I$1))))</f>
        <v>no_att</v>
      </c>
      <c r="J55" t="str" cm="1">
        <f t="array" aca="1" ref="J55" ca="1">IF(COUNT(_xlfn._xlws.FILTER(Fridays!$B54:$KO54,(Fridays!$B54:$KO54-FLOOR(Fridays!$B54:$KO54,100)&gt;9)*(Fridays!$B54:$KO54&gt;100)))=0,"no_att",COUNT(_xlfn._xlws.FILTER(Fridays!$B54:$KO54,(Fridays!$B54:$KO54-FLOOR(Fridays!$B54:$KO54,100)&gt;9)*(Fridays!$B54:$KO54&gt;100))))</f>
        <v>no_att</v>
      </c>
      <c r="K55" t="str" cm="1">
        <f t="array" aca="1" ref="K55" ca="1">IF(COUNT(_xlfn._xlws.FILTER(Fridays!B54:KO54,ISNUMBER(MATCH(Fridays!B54:KO54,_xlfn._xlws.FILTER(Table1[ID],(Table1[class_name]="الخدام")+IF(Table35[اظهار الامناء],Table1[class_name]="الامناء",FALSE)),0)),"no_att"))=0,"no_att",COUNT(_xlfn._xlws.FILTER(Fridays!B54:KO54,ISNUMBER(MATCH(Fridays!B54:KO54,_xlfn._xlws.FILTER(Table1[ID],(Table1[class_name]="الخدام")+IF(Table35[اظهار الامناء],Table1[class_name]="الامناء",FALSE)),0)),"no_att")))</f>
        <v>no_att</v>
      </c>
    </row>
    <row r="56" spans="1:11">
      <c r="A56" s="3" t="str">
        <f ca="1"/>
        <v/>
      </c>
      <c r="B56" t="str" cm="1">
        <f t="array" aca="1" ref="B56" ca="1">IF($J56="no_att","no_att",COUNT(_xlfn._xlws.FILTER(Fridays!$B55:$KO55,(Fridays!$B55:$KO55-FLOOR(Fridays!$B55:$KO55,100)&gt;9)*(Fridays!$B55:$KO55&gt;100)*(_xlfn.FLOOR.MATH(Fridays!$B55:$KO55,100)=B$1))))</f>
        <v>no_att</v>
      </c>
      <c r="C56" t="str" cm="1">
        <f t="array" aca="1" ref="C56" ca="1">IF($J56="no_att","no_att",COUNT(_xlfn._xlws.FILTER(Fridays!$B55:$KO55,(Fridays!$B55:$KO55-FLOOR(Fridays!$B55:$KO55,100)&gt;9)*(Fridays!$B55:$KO55&gt;100)*(_xlfn.FLOOR.MATH(Fridays!$B55:$KO55,100)=C$1))))</f>
        <v>no_att</v>
      </c>
      <c r="D56" t="str" cm="1">
        <f t="array" aca="1" ref="D56" ca="1">IF($J56="no_att","no_att",COUNT(_xlfn._xlws.FILTER(Fridays!$B55:$KO55,(Fridays!$B55:$KO55-FLOOR(Fridays!$B55:$KO55,100)&gt;9)*(Fridays!$B55:$KO55&gt;100)*(_xlfn.FLOOR.MATH(Fridays!$B55:$KO55,100)=D$1))))</f>
        <v>no_att</v>
      </c>
      <c r="E56" t="str" cm="1">
        <f t="array" aca="1" ref="E56" ca="1">IF($J56="no_att","no_att",COUNT(_xlfn._xlws.FILTER(Fridays!$B55:$KO55,(Fridays!$B55:$KO55-FLOOR(Fridays!$B55:$KO55,100)&gt;9)*(Fridays!$B55:$KO55&gt;100)*(_xlfn.FLOOR.MATH(Fridays!$B55:$KO55,100)=E$1))))</f>
        <v>no_att</v>
      </c>
      <c r="F56" t="str" cm="1">
        <f t="array" aca="1" ref="F56" ca="1">IF($J56="no_att","no_att",COUNT(_xlfn._xlws.FILTER(Fridays!$B55:$KO55,(Fridays!$B55:$KO55-FLOOR(Fridays!$B55:$KO55,100)&gt;9)*(Fridays!$B55:$KO55&gt;100)*(_xlfn.FLOOR.MATH(Fridays!$B55:$KO55,100)=F$1))))</f>
        <v>no_att</v>
      </c>
      <c r="G56" t="str" cm="1">
        <f t="array" aca="1" ref="G56" ca="1">IF($J56="no_att","no_att",COUNT(_xlfn._xlws.FILTER(Fridays!$B55:$KO55,(Fridays!$B55:$KO55-FLOOR(Fridays!$B55:$KO55,100)&gt;9)*(Fridays!$B55:$KO55&gt;100)*(_xlfn.FLOOR.MATH(Fridays!$B55:$KO55,100)=G$1))))</f>
        <v>no_att</v>
      </c>
      <c r="H56" t="str" cm="1">
        <f t="array" aca="1" ref="H56" ca="1">IF($J56="no_att","no_att",COUNT(_xlfn._xlws.FILTER(Fridays!$B55:$KO55,(Fridays!$B55:$KO55-FLOOR(Fridays!$B55:$KO55,100)&gt;9)*(Fridays!$B55:$KO55&gt;100)*(_xlfn.FLOOR.MATH(Fridays!$B55:$KO55,100)=H$1))))</f>
        <v>no_att</v>
      </c>
      <c r="I56" t="str" cm="1">
        <f t="array" aca="1" ref="I56" ca="1">IF($J56="no_att","no_att",COUNT(_xlfn._xlws.FILTER(Fridays!$B55:$KO55,(Fridays!$B55:$KO55-FLOOR(Fridays!$B55:$KO55,100)&gt;9)*(Fridays!$B55:$KO55&gt;100)*(_xlfn.FLOOR.MATH(Fridays!$B55:$KO55,100)=I$1))))</f>
        <v>no_att</v>
      </c>
      <c r="J56" t="str" cm="1">
        <f t="array" aca="1" ref="J56" ca="1">IF(COUNT(_xlfn._xlws.FILTER(Fridays!$B55:$KO55,(Fridays!$B55:$KO55-FLOOR(Fridays!$B55:$KO55,100)&gt;9)*(Fridays!$B55:$KO55&gt;100)))=0,"no_att",COUNT(_xlfn._xlws.FILTER(Fridays!$B55:$KO55,(Fridays!$B55:$KO55-FLOOR(Fridays!$B55:$KO55,100)&gt;9)*(Fridays!$B55:$KO55&gt;100))))</f>
        <v>no_att</v>
      </c>
      <c r="K56" t="str" cm="1">
        <f t="array" aca="1" ref="K56" ca="1">IF(COUNT(_xlfn._xlws.FILTER(Fridays!B55:KO55,ISNUMBER(MATCH(Fridays!B55:KO55,_xlfn._xlws.FILTER(Table1[ID],(Table1[class_name]="الخدام")+IF(Table35[اظهار الامناء],Table1[class_name]="الامناء",FALSE)),0)),"no_att"))=0,"no_att",COUNT(_xlfn._xlws.FILTER(Fridays!B55:KO55,ISNUMBER(MATCH(Fridays!B55:KO55,_xlfn._xlws.FILTER(Table1[ID],(Table1[class_name]="الخدام")+IF(Table35[اظهار الامناء],Table1[class_name]="الامناء",FALSE)),0)),"no_att")))</f>
        <v>no_att</v>
      </c>
    </row>
    <row r="57" spans="1:11">
      <c r="A57" s="3" t="str">
        <f ca="1"/>
        <v/>
      </c>
      <c r="B57" t="str" cm="1">
        <f t="array" aca="1" ref="B57" ca="1">IF($J57="no_att","no_att",COUNT(_xlfn._xlws.FILTER(Fridays!$B56:$KO56,(Fridays!$B56:$KO56-FLOOR(Fridays!$B56:$KO56,100)&gt;9)*(Fridays!$B56:$KO56&gt;100)*(_xlfn.FLOOR.MATH(Fridays!$B56:$KO56,100)=B$1))))</f>
        <v>no_att</v>
      </c>
      <c r="C57" t="str" cm="1">
        <f t="array" aca="1" ref="C57" ca="1">IF($J57="no_att","no_att",COUNT(_xlfn._xlws.FILTER(Fridays!$B56:$KO56,(Fridays!$B56:$KO56-FLOOR(Fridays!$B56:$KO56,100)&gt;9)*(Fridays!$B56:$KO56&gt;100)*(_xlfn.FLOOR.MATH(Fridays!$B56:$KO56,100)=C$1))))</f>
        <v>no_att</v>
      </c>
      <c r="D57" t="str" cm="1">
        <f t="array" aca="1" ref="D57" ca="1">IF($J57="no_att","no_att",COUNT(_xlfn._xlws.FILTER(Fridays!$B56:$KO56,(Fridays!$B56:$KO56-FLOOR(Fridays!$B56:$KO56,100)&gt;9)*(Fridays!$B56:$KO56&gt;100)*(_xlfn.FLOOR.MATH(Fridays!$B56:$KO56,100)=D$1))))</f>
        <v>no_att</v>
      </c>
      <c r="E57" t="str" cm="1">
        <f t="array" aca="1" ref="E57" ca="1">IF($J57="no_att","no_att",COUNT(_xlfn._xlws.FILTER(Fridays!$B56:$KO56,(Fridays!$B56:$KO56-FLOOR(Fridays!$B56:$KO56,100)&gt;9)*(Fridays!$B56:$KO56&gt;100)*(_xlfn.FLOOR.MATH(Fridays!$B56:$KO56,100)=E$1))))</f>
        <v>no_att</v>
      </c>
      <c r="F57" t="str" cm="1">
        <f t="array" aca="1" ref="F57" ca="1">IF($J57="no_att","no_att",COUNT(_xlfn._xlws.FILTER(Fridays!$B56:$KO56,(Fridays!$B56:$KO56-FLOOR(Fridays!$B56:$KO56,100)&gt;9)*(Fridays!$B56:$KO56&gt;100)*(_xlfn.FLOOR.MATH(Fridays!$B56:$KO56,100)=F$1))))</f>
        <v>no_att</v>
      </c>
      <c r="G57" t="str" cm="1">
        <f t="array" aca="1" ref="G57" ca="1">IF($J57="no_att","no_att",COUNT(_xlfn._xlws.FILTER(Fridays!$B56:$KO56,(Fridays!$B56:$KO56-FLOOR(Fridays!$B56:$KO56,100)&gt;9)*(Fridays!$B56:$KO56&gt;100)*(_xlfn.FLOOR.MATH(Fridays!$B56:$KO56,100)=G$1))))</f>
        <v>no_att</v>
      </c>
      <c r="H57" t="str" cm="1">
        <f t="array" aca="1" ref="H57" ca="1">IF($J57="no_att","no_att",COUNT(_xlfn._xlws.FILTER(Fridays!$B56:$KO56,(Fridays!$B56:$KO56-FLOOR(Fridays!$B56:$KO56,100)&gt;9)*(Fridays!$B56:$KO56&gt;100)*(_xlfn.FLOOR.MATH(Fridays!$B56:$KO56,100)=H$1))))</f>
        <v>no_att</v>
      </c>
      <c r="I57" t="str" cm="1">
        <f t="array" aca="1" ref="I57" ca="1">IF($J57="no_att","no_att",COUNT(_xlfn._xlws.FILTER(Fridays!$B56:$KO56,(Fridays!$B56:$KO56-FLOOR(Fridays!$B56:$KO56,100)&gt;9)*(Fridays!$B56:$KO56&gt;100)*(_xlfn.FLOOR.MATH(Fridays!$B56:$KO56,100)=I$1))))</f>
        <v>no_att</v>
      </c>
      <c r="J57" t="str" cm="1">
        <f t="array" aca="1" ref="J57" ca="1">IF(COUNT(_xlfn._xlws.FILTER(Fridays!$B56:$KO56,(Fridays!$B56:$KO56-FLOOR(Fridays!$B56:$KO56,100)&gt;9)*(Fridays!$B56:$KO56&gt;100)))=0,"no_att",COUNT(_xlfn._xlws.FILTER(Fridays!$B56:$KO56,(Fridays!$B56:$KO56-FLOOR(Fridays!$B56:$KO56,100)&gt;9)*(Fridays!$B56:$KO56&gt;100))))</f>
        <v>no_att</v>
      </c>
      <c r="K57" t="str" cm="1">
        <f t="array" aca="1" ref="K57" ca="1">IF(COUNT(_xlfn._xlws.FILTER(Fridays!B56:KO56,ISNUMBER(MATCH(Fridays!B56:KO56,_xlfn._xlws.FILTER(Table1[ID],(Table1[class_name]="الخدام")+IF(Table35[اظهار الامناء],Table1[class_name]="الامناء",FALSE)),0)),"no_att"))=0,"no_att",COUNT(_xlfn._xlws.FILTER(Fridays!B56:KO56,ISNUMBER(MATCH(Fridays!B56:KO56,_xlfn._xlws.FILTER(Table1[ID],(Table1[class_name]="الخدام")+IF(Table35[اظهار الامناء],Table1[class_name]="الامناء",FALSE)),0)),"no_att")))</f>
        <v>no_att</v>
      </c>
    </row>
    <row r="58" spans="1:11">
      <c r="A58" s="3" t="str">
        <f ca="1"/>
        <v/>
      </c>
      <c r="B58" t="str" cm="1">
        <f t="array" aca="1" ref="B58" ca="1">IF($J58="no_att","no_att",COUNT(_xlfn._xlws.FILTER(Fridays!$B57:$KO57,(Fridays!$B57:$KO57-FLOOR(Fridays!$B57:$KO57,100)&gt;9)*(Fridays!$B57:$KO57&gt;100)*(_xlfn.FLOOR.MATH(Fridays!$B57:$KO57,100)=B$1))))</f>
        <v>no_att</v>
      </c>
      <c r="C58" t="str" cm="1">
        <f t="array" aca="1" ref="C58" ca="1">IF($J58="no_att","no_att",COUNT(_xlfn._xlws.FILTER(Fridays!$B57:$KO57,(Fridays!$B57:$KO57-FLOOR(Fridays!$B57:$KO57,100)&gt;9)*(Fridays!$B57:$KO57&gt;100)*(_xlfn.FLOOR.MATH(Fridays!$B57:$KO57,100)=C$1))))</f>
        <v>no_att</v>
      </c>
      <c r="D58" t="str" cm="1">
        <f t="array" aca="1" ref="D58" ca="1">IF($J58="no_att","no_att",COUNT(_xlfn._xlws.FILTER(Fridays!$B57:$KO57,(Fridays!$B57:$KO57-FLOOR(Fridays!$B57:$KO57,100)&gt;9)*(Fridays!$B57:$KO57&gt;100)*(_xlfn.FLOOR.MATH(Fridays!$B57:$KO57,100)=D$1))))</f>
        <v>no_att</v>
      </c>
      <c r="E58" t="str" cm="1">
        <f t="array" aca="1" ref="E58" ca="1">IF($J58="no_att","no_att",COUNT(_xlfn._xlws.FILTER(Fridays!$B57:$KO57,(Fridays!$B57:$KO57-FLOOR(Fridays!$B57:$KO57,100)&gt;9)*(Fridays!$B57:$KO57&gt;100)*(_xlfn.FLOOR.MATH(Fridays!$B57:$KO57,100)=E$1))))</f>
        <v>no_att</v>
      </c>
      <c r="F58" t="str" cm="1">
        <f t="array" aca="1" ref="F58" ca="1">IF($J58="no_att","no_att",COUNT(_xlfn._xlws.FILTER(Fridays!$B57:$KO57,(Fridays!$B57:$KO57-FLOOR(Fridays!$B57:$KO57,100)&gt;9)*(Fridays!$B57:$KO57&gt;100)*(_xlfn.FLOOR.MATH(Fridays!$B57:$KO57,100)=F$1))))</f>
        <v>no_att</v>
      </c>
      <c r="G58" t="str" cm="1">
        <f t="array" aca="1" ref="G58" ca="1">IF($J58="no_att","no_att",COUNT(_xlfn._xlws.FILTER(Fridays!$B57:$KO57,(Fridays!$B57:$KO57-FLOOR(Fridays!$B57:$KO57,100)&gt;9)*(Fridays!$B57:$KO57&gt;100)*(_xlfn.FLOOR.MATH(Fridays!$B57:$KO57,100)=G$1))))</f>
        <v>no_att</v>
      </c>
      <c r="H58" t="str" cm="1">
        <f t="array" aca="1" ref="H58" ca="1">IF($J58="no_att","no_att",COUNT(_xlfn._xlws.FILTER(Fridays!$B57:$KO57,(Fridays!$B57:$KO57-FLOOR(Fridays!$B57:$KO57,100)&gt;9)*(Fridays!$B57:$KO57&gt;100)*(_xlfn.FLOOR.MATH(Fridays!$B57:$KO57,100)=H$1))))</f>
        <v>no_att</v>
      </c>
      <c r="I58" t="str" cm="1">
        <f t="array" aca="1" ref="I58" ca="1">IF($J58="no_att","no_att",COUNT(_xlfn._xlws.FILTER(Fridays!$B57:$KO57,(Fridays!$B57:$KO57-FLOOR(Fridays!$B57:$KO57,100)&gt;9)*(Fridays!$B57:$KO57&gt;100)*(_xlfn.FLOOR.MATH(Fridays!$B57:$KO57,100)=I$1))))</f>
        <v>no_att</v>
      </c>
      <c r="J58" t="str" cm="1">
        <f t="array" aca="1" ref="J58" ca="1">IF(COUNT(_xlfn._xlws.FILTER(Fridays!$B57:$KO57,(Fridays!$B57:$KO57-FLOOR(Fridays!$B57:$KO57,100)&gt;9)*(Fridays!$B57:$KO57&gt;100)))=0,"no_att",COUNT(_xlfn._xlws.FILTER(Fridays!$B57:$KO57,(Fridays!$B57:$KO57-FLOOR(Fridays!$B57:$KO57,100)&gt;9)*(Fridays!$B57:$KO57&gt;100))))</f>
        <v>no_att</v>
      </c>
      <c r="K58" t="str" cm="1">
        <f t="array" aca="1" ref="K58" ca="1">IF(COUNT(_xlfn._xlws.FILTER(Fridays!B57:KO57,ISNUMBER(MATCH(Fridays!B57:KO57,_xlfn._xlws.FILTER(Table1[ID],(Table1[class_name]="الخدام")+IF(Table35[اظهار الامناء],Table1[class_name]="الامناء",FALSE)),0)),"no_att"))=0,"no_att",COUNT(_xlfn._xlws.FILTER(Fridays!B57:KO57,ISNUMBER(MATCH(Fridays!B57:KO57,_xlfn._xlws.FILTER(Table1[ID],(Table1[class_name]="الخدام")+IF(Table35[اظهار الامناء],Table1[class_name]="الامناء",FALSE)),0)),"no_att")))</f>
        <v>no_att</v>
      </c>
    </row>
    <row r="59" spans="1:11">
      <c r="A59" s="3" t="str">
        <f ca="1"/>
        <v/>
      </c>
      <c r="B59" t="str" cm="1">
        <f t="array" aca="1" ref="B59" ca="1">IF($J59="no_att","no_att",COUNT(_xlfn._xlws.FILTER(Fridays!$B58:$KO58,(Fridays!$B58:$KO58-FLOOR(Fridays!$B58:$KO58,100)&gt;9)*(Fridays!$B58:$KO58&gt;100)*(_xlfn.FLOOR.MATH(Fridays!$B58:$KO58,100)=B$1))))</f>
        <v>no_att</v>
      </c>
      <c r="C59" t="str" cm="1">
        <f t="array" aca="1" ref="C59" ca="1">IF($J59="no_att","no_att",COUNT(_xlfn._xlws.FILTER(Fridays!$B58:$KO58,(Fridays!$B58:$KO58-FLOOR(Fridays!$B58:$KO58,100)&gt;9)*(Fridays!$B58:$KO58&gt;100)*(_xlfn.FLOOR.MATH(Fridays!$B58:$KO58,100)=C$1))))</f>
        <v>no_att</v>
      </c>
      <c r="D59" t="str" cm="1">
        <f t="array" aca="1" ref="D59" ca="1">IF($J59="no_att","no_att",COUNT(_xlfn._xlws.FILTER(Fridays!$B58:$KO58,(Fridays!$B58:$KO58-FLOOR(Fridays!$B58:$KO58,100)&gt;9)*(Fridays!$B58:$KO58&gt;100)*(_xlfn.FLOOR.MATH(Fridays!$B58:$KO58,100)=D$1))))</f>
        <v>no_att</v>
      </c>
      <c r="E59" t="str" cm="1">
        <f t="array" aca="1" ref="E59" ca="1">IF($J59="no_att","no_att",COUNT(_xlfn._xlws.FILTER(Fridays!$B58:$KO58,(Fridays!$B58:$KO58-FLOOR(Fridays!$B58:$KO58,100)&gt;9)*(Fridays!$B58:$KO58&gt;100)*(_xlfn.FLOOR.MATH(Fridays!$B58:$KO58,100)=E$1))))</f>
        <v>no_att</v>
      </c>
      <c r="F59" t="str" cm="1">
        <f t="array" aca="1" ref="F59" ca="1">IF($J59="no_att","no_att",COUNT(_xlfn._xlws.FILTER(Fridays!$B58:$KO58,(Fridays!$B58:$KO58-FLOOR(Fridays!$B58:$KO58,100)&gt;9)*(Fridays!$B58:$KO58&gt;100)*(_xlfn.FLOOR.MATH(Fridays!$B58:$KO58,100)=F$1))))</f>
        <v>no_att</v>
      </c>
      <c r="G59" t="str" cm="1">
        <f t="array" aca="1" ref="G59" ca="1">IF($J59="no_att","no_att",COUNT(_xlfn._xlws.FILTER(Fridays!$B58:$KO58,(Fridays!$B58:$KO58-FLOOR(Fridays!$B58:$KO58,100)&gt;9)*(Fridays!$B58:$KO58&gt;100)*(_xlfn.FLOOR.MATH(Fridays!$B58:$KO58,100)=G$1))))</f>
        <v>no_att</v>
      </c>
      <c r="H59" t="str" cm="1">
        <f t="array" aca="1" ref="H59" ca="1">IF($J59="no_att","no_att",COUNT(_xlfn._xlws.FILTER(Fridays!$B58:$KO58,(Fridays!$B58:$KO58-FLOOR(Fridays!$B58:$KO58,100)&gt;9)*(Fridays!$B58:$KO58&gt;100)*(_xlfn.FLOOR.MATH(Fridays!$B58:$KO58,100)=H$1))))</f>
        <v>no_att</v>
      </c>
      <c r="I59" t="str" cm="1">
        <f t="array" aca="1" ref="I59" ca="1">IF($J59="no_att","no_att",COUNT(_xlfn._xlws.FILTER(Fridays!$B58:$KO58,(Fridays!$B58:$KO58-FLOOR(Fridays!$B58:$KO58,100)&gt;9)*(Fridays!$B58:$KO58&gt;100)*(_xlfn.FLOOR.MATH(Fridays!$B58:$KO58,100)=I$1))))</f>
        <v>no_att</v>
      </c>
      <c r="J59" t="str" cm="1">
        <f t="array" aca="1" ref="J59" ca="1">IF(COUNT(_xlfn._xlws.FILTER(Fridays!$B58:$KO58,(Fridays!$B58:$KO58-FLOOR(Fridays!$B58:$KO58,100)&gt;9)*(Fridays!$B58:$KO58&gt;100)))=0,"no_att",COUNT(_xlfn._xlws.FILTER(Fridays!$B58:$KO58,(Fridays!$B58:$KO58-FLOOR(Fridays!$B58:$KO58,100)&gt;9)*(Fridays!$B58:$KO58&gt;100))))</f>
        <v>no_att</v>
      </c>
      <c r="K59" t="str" cm="1">
        <f t="array" aca="1" ref="K59" ca="1">IF(COUNT(_xlfn._xlws.FILTER(Fridays!B58:KO58,ISNUMBER(MATCH(Fridays!B58:KO58,_xlfn._xlws.FILTER(Table1[ID],(Table1[class_name]="الخدام")+IF(Table35[اظهار الامناء],Table1[class_name]="الامناء",FALSE)),0)),"no_att"))=0,"no_att",COUNT(_xlfn._xlws.FILTER(Fridays!B58:KO58,ISNUMBER(MATCH(Fridays!B58:KO58,_xlfn._xlws.FILTER(Table1[ID],(Table1[class_name]="الخدام")+IF(Table35[اظهار الامناء],Table1[class_name]="الامناء",FALSE)),0)),"no_att")))</f>
        <v>no_att</v>
      </c>
    </row>
    <row r="60" spans="1:11">
      <c r="A60" s="3" t="str">
        <f ca="1"/>
        <v/>
      </c>
      <c r="B60" t="str" cm="1">
        <f t="array" aca="1" ref="B60" ca="1">IF($J60="no_att","no_att",COUNT(_xlfn._xlws.FILTER(Fridays!$B59:$KO59,(Fridays!$B59:$KO59-FLOOR(Fridays!$B59:$KO59,100)&gt;9)*(Fridays!$B59:$KO59&gt;100)*(_xlfn.FLOOR.MATH(Fridays!$B59:$KO59,100)=B$1))))</f>
        <v>no_att</v>
      </c>
      <c r="C60" t="str" cm="1">
        <f t="array" aca="1" ref="C60" ca="1">IF($J60="no_att","no_att",COUNT(_xlfn._xlws.FILTER(Fridays!$B59:$KO59,(Fridays!$B59:$KO59-FLOOR(Fridays!$B59:$KO59,100)&gt;9)*(Fridays!$B59:$KO59&gt;100)*(_xlfn.FLOOR.MATH(Fridays!$B59:$KO59,100)=C$1))))</f>
        <v>no_att</v>
      </c>
      <c r="D60" t="str" cm="1">
        <f t="array" aca="1" ref="D60" ca="1">IF($J60="no_att","no_att",COUNT(_xlfn._xlws.FILTER(Fridays!$B59:$KO59,(Fridays!$B59:$KO59-FLOOR(Fridays!$B59:$KO59,100)&gt;9)*(Fridays!$B59:$KO59&gt;100)*(_xlfn.FLOOR.MATH(Fridays!$B59:$KO59,100)=D$1))))</f>
        <v>no_att</v>
      </c>
      <c r="E60" t="str" cm="1">
        <f t="array" aca="1" ref="E60" ca="1">IF($J60="no_att","no_att",COUNT(_xlfn._xlws.FILTER(Fridays!$B59:$KO59,(Fridays!$B59:$KO59-FLOOR(Fridays!$B59:$KO59,100)&gt;9)*(Fridays!$B59:$KO59&gt;100)*(_xlfn.FLOOR.MATH(Fridays!$B59:$KO59,100)=E$1))))</f>
        <v>no_att</v>
      </c>
      <c r="F60" t="str" cm="1">
        <f t="array" aca="1" ref="F60" ca="1">IF($J60="no_att","no_att",COUNT(_xlfn._xlws.FILTER(Fridays!$B59:$KO59,(Fridays!$B59:$KO59-FLOOR(Fridays!$B59:$KO59,100)&gt;9)*(Fridays!$B59:$KO59&gt;100)*(_xlfn.FLOOR.MATH(Fridays!$B59:$KO59,100)=F$1))))</f>
        <v>no_att</v>
      </c>
      <c r="G60" t="str" cm="1">
        <f t="array" aca="1" ref="G60" ca="1">IF($J60="no_att","no_att",COUNT(_xlfn._xlws.FILTER(Fridays!$B59:$KO59,(Fridays!$B59:$KO59-FLOOR(Fridays!$B59:$KO59,100)&gt;9)*(Fridays!$B59:$KO59&gt;100)*(_xlfn.FLOOR.MATH(Fridays!$B59:$KO59,100)=G$1))))</f>
        <v>no_att</v>
      </c>
      <c r="H60" t="str" cm="1">
        <f t="array" aca="1" ref="H60" ca="1">IF($J60="no_att","no_att",COUNT(_xlfn._xlws.FILTER(Fridays!$B59:$KO59,(Fridays!$B59:$KO59-FLOOR(Fridays!$B59:$KO59,100)&gt;9)*(Fridays!$B59:$KO59&gt;100)*(_xlfn.FLOOR.MATH(Fridays!$B59:$KO59,100)=H$1))))</f>
        <v>no_att</v>
      </c>
      <c r="I60" t="str" cm="1">
        <f t="array" aca="1" ref="I60" ca="1">IF($J60="no_att","no_att",COUNT(_xlfn._xlws.FILTER(Fridays!$B59:$KO59,(Fridays!$B59:$KO59-FLOOR(Fridays!$B59:$KO59,100)&gt;9)*(Fridays!$B59:$KO59&gt;100)*(_xlfn.FLOOR.MATH(Fridays!$B59:$KO59,100)=I$1))))</f>
        <v>no_att</v>
      </c>
      <c r="J60" t="str" cm="1">
        <f t="array" aca="1" ref="J60" ca="1">IF(COUNT(_xlfn._xlws.FILTER(Fridays!$B59:$KO59,(Fridays!$B59:$KO59-FLOOR(Fridays!$B59:$KO59,100)&gt;9)*(Fridays!$B59:$KO59&gt;100)))=0,"no_att",COUNT(_xlfn._xlws.FILTER(Fridays!$B59:$KO59,(Fridays!$B59:$KO59-FLOOR(Fridays!$B59:$KO59,100)&gt;9)*(Fridays!$B59:$KO59&gt;100))))</f>
        <v>no_att</v>
      </c>
      <c r="K60" t="str" cm="1">
        <f t="array" aca="1" ref="K60" ca="1">IF(COUNT(_xlfn._xlws.FILTER(Fridays!B59:KO59,ISNUMBER(MATCH(Fridays!B59:KO59,_xlfn._xlws.FILTER(Table1[ID],(Table1[class_name]="الخدام")+IF(Table35[اظهار الامناء],Table1[class_name]="الامناء",FALSE)),0)),"no_att"))=0,"no_att",COUNT(_xlfn._xlws.FILTER(Fridays!B59:KO59,ISNUMBER(MATCH(Fridays!B59:KO59,_xlfn._xlws.FILTER(Table1[ID],(Table1[class_name]="الخدام")+IF(Table35[اظهار الامناء],Table1[class_name]="الامناء",FALSE)),0)),"no_att")))</f>
        <v>no_att</v>
      </c>
    </row>
    <row r="61" spans="1:11">
      <c r="A61" s="3" t="str">
        <f ca="1"/>
        <v/>
      </c>
      <c r="B61" t="str" cm="1">
        <f t="array" aca="1" ref="B61" ca="1">IF($J61="no_att","no_att",COUNT(_xlfn._xlws.FILTER(Fridays!$B60:$KO60,(Fridays!$B60:$KO60-FLOOR(Fridays!$B60:$KO60,100)&gt;9)*(Fridays!$B60:$KO60&gt;100)*(_xlfn.FLOOR.MATH(Fridays!$B60:$KO60,100)=B$1))))</f>
        <v>no_att</v>
      </c>
      <c r="C61" t="str" cm="1">
        <f t="array" aca="1" ref="C61" ca="1">IF($J61="no_att","no_att",COUNT(_xlfn._xlws.FILTER(Fridays!$B60:$KO60,(Fridays!$B60:$KO60-FLOOR(Fridays!$B60:$KO60,100)&gt;9)*(Fridays!$B60:$KO60&gt;100)*(_xlfn.FLOOR.MATH(Fridays!$B60:$KO60,100)=C$1))))</f>
        <v>no_att</v>
      </c>
      <c r="D61" t="str" cm="1">
        <f t="array" aca="1" ref="D61" ca="1">IF($J61="no_att","no_att",COUNT(_xlfn._xlws.FILTER(Fridays!$B60:$KO60,(Fridays!$B60:$KO60-FLOOR(Fridays!$B60:$KO60,100)&gt;9)*(Fridays!$B60:$KO60&gt;100)*(_xlfn.FLOOR.MATH(Fridays!$B60:$KO60,100)=D$1))))</f>
        <v>no_att</v>
      </c>
      <c r="E61" t="str" cm="1">
        <f t="array" aca="1" ref="E61" ca="1">IF($J61="no_att","no_att",COUNT(_xlfn._xlws.FILTER(Fridays!$B60:$KO60,(Fridays!$B60:$KO60-FLOOR(Fridays!$B60:$KO60,100)&gt;9)*(Fridays!$B60:$KO60&gt;100)*(_xlfn.FLOOR.MATH(Fridays!$B60:$KO60,100)=E$1))))</f>
        <v>no_att</v>
      </c>
      <c r="F61" t="str" cm="1">
        <f t="array" aca="1" ref="F61" ca="1">IF($J61="no_att","no_att",COUNT(_xlfn._xlws.FILTER(Fridays!$B60:$KO60,(Fridays!$B60:$KO60-FLOOR(Fridays!$B60:$KO60,100)&gt;9)*(Fridays!$B60:$KO60&gt;100)*(_xlfn.FLOOR.MATH(Fridays!$B60:$KO60,100)=F$1))))</f>
        <v>no_att</v>
      </c>
      <c r="G61" t="str" cm="1">
        <f t="array" aca="1" ref="G61" ca="1">IF($J61="no_att","no_att",COUNT(_xlfn._xlws.FILTER(Fridays!$B60:$KO60,(Fridays!$B60:$KO60-FLOOR(Fridays!$B60:$KO60,100)&gt;9)*(Fridays!$B60:$KO60&gt;100)*(_xlfn.FLOOR.MATH(Fridays!$B60:$KO60,100)=G$1))))</f>
        <v>no_att</v>
      </c>
      <c r="H61" t="str" cm="1">
        <f t="array" aca="1" ref="H61" ca="1">IF($J61="no_att","no_att",COUNT(_xlfn._xlws.FILTER(Fridays!$B60:$KO60,(Fridays!$B60:$KO60-FLOOR(Fridays!$B60:$KO60,100)&gt;9)*(Fridays!$B60:$KO60&gt;100)*(_xlfn.FLOOR.MATH(Fridays!$B60:$KO60,100)=H$1))))</f>
        <v>no_att</v>
      </c>
      <c r="I61" t="str" cm="1">
        <f t="array" aca="1" ref="I61" ca="1">IF($J61="no_att","no_att",COUNT(_xlfn._xlws.FILTER(Fridays!$B60:$KO60,(Fridays!$B60:$KO60-FLOOR(Fridays!$B60:$KO60,100)&gt;9)*(Fridays!$B60:$KO60&gt;100)*(_xlfn.FLOOR.MATH(Fridays!$B60:$KO60,100)=I$1))))</f>
        <v>no_att</v>
      </c>
      <c r="J61" t="str" cm="1">
        <f t="array" aca="1" ref="J61" ca="1">IF(COUNT(_xlfn._xlws.FILTER(Fridays!$B60:$KO60,(Fridays!$B60:$KO60-FLOOR(Fridays!$B60:$KO60,100)&gt;9)*(Fridays!$B60:$KO60&gt;100)))=0,"no_att",COUNT(_xlfn._xlws.FILTER(Fridays!$B60:$KO60,(Fridays!$B60:$KO60-FLOOR(Fridays!$B60:$KO60,100)&gt;9)*(Fridays!$B60:$KO60&gt;100))))</f>
        <v>no_att</v>
      </c>
      <c r="K61" t="str" cm="1">
        <f t="array" aca="1" ref="K61" ca="1">IF(COUNT(_xlfn._xlws.FILTER(Fridays!B60:KO60,ISNUMBER(MATCH(Fridays!B60:KO60,_xlfn._xlws.FILTER(Table1[ID],(Table1[class_name]="الخدام")+IF(Table35[اظهار الامناء],Table1[class_name]="الامناء",FALSE)),0)),"no_att"))=0,"no_att",COUNT(_xlfn._xlws.FILTER(Fridays!B60:KO60,ISNUMBER(MATCH(Fridays!B60:KO60,_xlfn._xlws.FILTER(Table1[ID],(Table1[class_name]="الخدام")+IF(Table35[اظهار الامناء],Table1[class_name]="الامناء",FALSE)),0)),"no_att")))</f>
        <v>no_att</v>
      </c>
    </row>
    <row r="62" spans="1:11">
      <c r="A62" s="3" t="str">
        <f ca="1"/>
        <v/>
      </c>
      <c r="B62" t="str" cm="1">
        <f t="array" aca="1" ref="B62" ca="1">IF($J62="no_att","no_att",COUNT(_xlfn._xlws.FILTER(Fridays!$B61:$KO61,(Fridays!$B61:$KO61-FLOOR(Fridays!$B61:$KO61,100)&gt;9)*(Fridays!$B61:$KO61&gt;100)*(_xlfn.FLOOR.MATH(Fridays!$B61:$KO61,100)=B$1))))</f>
        <v>no_att</v>
      </c>
      <c r="C62" t="str" cm="1">
        <f t="array" aca="1" ref="C62" ca="1">IF($J62="no_att","no_att",COUNT(_xlfn._xlws.FILTER(Fridays!$B61:$KO61,(Fridays!$B61:$KO61-FLOOR(Fridays!$B61:$KO61,100)&gt;9)*(Fridays!$B61:$KO61&gt;100)*(_xlfn.FLOOR.MATH(Fridays!$B61:$KO61,100)=C$1))))</f>
        <v>no_att</v>
      </c>
      <c r="D62" t="str" cm="1">
        <f t="array" aca="1" ref="D62" ca="1">IF($J62="no_att","no_att",COUNT(_xlfn._xlws.FILTER(Fridays!$B61:$KO61,(Fridays!$B61:$KO61-FLOOR(Fridays!$B61:$KO61,100)&gt;9)*(Fridays!$B61:$KO61&gt;100)*(_xlfn.FLOOR.MATH(Fridays!$B61:$KO61,100)=D$1))))</f>
        <v>no_att</v>
      </c>
      <c r="E62" t="str" cm="1">
        <f t="array" aca="1" ref="E62" ca="1">IF($J62="no_att","no_att",COUNT(_xlfn._xlws.FILTER(Fridays!$B61:$KO61,(Fridays!$B61:$KO61-FLOOR(Fridays!$B61:$KO61,100)&gt;9)*(Fridays!$B61:$KO61&gt;100)*(_xlfn.FLOOR.MATH(Fridays!$B61:$KO61,100)=E$1))))</f>
        <v>no_att</v>
      </c>
      <c r="F62" t="str" cm="1">
        <f t="array" aca="1" ref="F62" ca="1">IF($J62="no_att","no_att",COUNT(_xlfn._xlws.FILTER(Fridays!$B61:$KO61,(Fridays!$B61:$KO61-FLOOR(Fridays!$B61:$KO61,100)&gt;9)*(Fridays!$B61:$KO61&gt;100)*(_xlfn.FLOOR.MATH(Fridays!$B61:$KO61,100)=F$1))))</f>
        <v>no_att</v>
      </c>
      <c r="G62" t="str" cm="1">
        <f t="array" aca="1" ref="G62" ca="1">IF($J62="no_att","no_att",COUNT(_xlfn._xlws.FILTER(Fridays!$B61:$KO61,(Fridays!$B61:$KO61-FLOOR(Fridays!$B61:$KO61,100)&gt;9)*(Fridays!$B61:$KO61&gt;100)*(_xlfn.FLOOR.MATH(Fridays!$B61:$KO61,100)=G$1))))</f>
        <v>no_att</v>
      </c>
      <c r="H62" t="str" cm="1">
        <f t="array" aca="1" ref="H62" ca="1">IF($J62="no_att","no_att",COUNT(_xlfn._xlws.FILTER(Fridays!$B61:$KO61,(Fridays!$B61:$KO61-FLOOR(Fridays!$B61:$KO61,100)&gt;9)*(Fridays!$B61:$KO61&gt;100)*(_xlfn.FLOOR.MATH(Fridays!$B61:$KO61,100)=H$1))))</f>
        <v>no_att</v>
      </c>
      <c r="I62" t="str" cm="1">
        <f t="array" aca="1" ref="I62" ca="1">IF($J62="no_att","no_att",COUNT(_xlfn._xlws.FILTER(Fridays!$B61:$KO61,(Fridays!$B61:$KO61-FLOOR(Fridays!$B61:$KO61,100)&gt;9)*(Fridays!$B61:$KO61&gt;100)*(_xlfn.FLOOR.MATH(Fridays!$B61:$KO61,100)=I$1))))</f>
        <v>no_att</v>
      </c>
      <c r="J62" t="str" cm="1">
        <f t="array" aca="1" ref="J62" ca="1">IF(COUNT(_xlfn._xlws.FILTER(Fridays!$B61:$KO61,(Fridays!$B61:$KO61-FLOOR(Fridays!$B61:$KO61,100)&gt;9)*(Fridays!$B61:$KO61&gt;100)))=0,"no_att",COUNT(_xlfn._xlws.FILTER(Fridays!$B61:$KO61,(Fridays!$B61:$KO61-FLOOR(Fridays!$B61:$KO61,100)&gt;9)*(Fridays!$B61:$KO61&gt;100))))</f>
        <v>no_att</v>
      </c>
      <c r="K62" t="str" cm="1">
        <f t="array" aca="1" ref="K62" ca="1">IF(COUNT(_xlfn._xlws.FILTER(Fridays!B61:KO61,ISNUMBER(MATCH(Fridays!B61:KO61,_xlfn._xlws.FILTER(Table1[ID],(Table1[class_name]="الخدام")+IF(Table35[اظهار الامناء],Table1[class_name]="الامناء",FALSE)),0)),"no_att"))=0,"no_att",COUNT(_xlfn._xlws.FILTER(Fridays!B61:KO61,ISNUMBER(MATCH(Fridays!B61:KO61,_xlfn._xlws.FILTER(Table1[ID],(Table1[class_name]="الخدام")+IF(Table35[اظهار الامناء],Table1[class_name]="الامناء",FALSE)),0)),"no_att")))</f>
        <v>no_att</v>
      </c>
    </row>
    <row r="63" spans="1:11">
      <c r="A63" s="3" t="str">
        <f ca="1"/>
        <v/>
      </c>
      <c r="B63" t="str" cm="1">
        <f t="array" aca="1" ref="B63" ca="1">IF($J63="no_att","no_att",COUNT(_xlfn._xlws.FILTER(Fridays!$B62:$KO62,(Fridays!$B62:$KO62-FLOOR(Fridays!$B62:$KO62,100)&gt;9)*(Fridays!$B62:$KO62&gt;100)*(_xlfn.FLOOR.MATH(Fridays!$B62:$KO62,100)=B$1))))</f>
        <v>no_att</v>
      </c>
      <c r="C63" t="str" cm="1">
        <f t="array" aca="1" ref="C63" ca="1">IF($J63="no_att","no_att",COUNT(_xlfn._xlws.FILTER(Fridays!$B62:$KO62,(Fridays!$B62:$KO62-FLOOR(Fridays!$B62:$KO62,100)&gt;9)*(Fridays!$B62:$KO62&gt;100)*(_xlfn.FLOOR.MATH(Fridays!$B62:$KO62,100)=C$1))))</f>
        <v>no_att</v>
      </c>
      <c r="D63" t="str" cm="1">
        <f t="array" aca="1" ref="D63" ca="1">IF($J63="no_att","no_att",COUNT(_xlfn._xlws.FILTER(Fridays!$B62:$KO62,(Fridays!$B62:$KO62-FLOOR(Fridays!$B62:$KO62,100)&gt;9)*(Fridays!$B62:$KO62&gt;100)*(_xlfn.FLOOR.MATH(Fridays!$B62:$KO62,100)=D$1))))</f>
        <v>no_att</v>
      </c>
      <c r="E63" t="str" cm="1">
        <f t="array" aca="1" ref="E63" ca="1">IF($J63="no_att","no_att",COUNT(_xlfn._xlws.FILTER(Fridays!$B62:$KO62,(Fridays!$B62:$KO62-FLOOR(Fridays!$B62:$KO62,100)&gt;9)*(Fridays!$B62:$KO62&gt;100)*(_xlfn.FLOOR.MATH(Fridays!$B62:$KO62,100)=E$1))))</f>
        <v>no_att</v>
      </c>
      <c r="F63" t="str" cm="1">
        <f t="array" aca="1" ref="F63" ca="1">IF($J63="no_att","no_att",COUNT(_xlfn._xlws.FILTER(Fridays!$B62:$KO62,(Fridays!$B62:$KO62-FLOOR(Fridays!$B62:$KO62,100)&gt;9)*(Fridays!$B62:$KO62&gt;100)*(_xlfn.FLOOR.MATH(Fridays!$B62:$KO62,100)=F$1))))</f>
        <v>no_att</v>
      </c>
      <c r="G63" t="str" cm="1">
        <f t="array" aca="1" ref="G63" ca="1">IF($J63="no_att","no_att",COUNT(_xlfn._xlws.FILTER(Fridays!$B62:$KO62,(Fridays!$B62:$KO62-FLOOR(Fridays!$B62:$KO62,100)&gt;9)*(Fridays!$B62:$KO62&gt;100)*(_xlfn.FLOOR.MATH(Fridays!$B62:$KO62,100)=G$1))))</f>
        <v>no_att</v>
      </c>
      <c r="H63" t="str" cm="1">
        <f t="array" aca="1" ref="H63" ca="1">IF($J63="no_att","no_att",COUNT(_xlfn._xlws.FILTER(Fridays!$B62:$KO62,(Fridays!$B62:$KO62-FLOOR(Fridays!$B62:$KO62,100)&gt;9)*(Fridays!$B62:$KO62&gt;100)*(_xlfn.FLOOR.MATH(Fridays!$B62:$KO62,100)=H$1))))</f>
        <v>no_att</v>
      </c>
      <c r="I63" t="str" cm="1">
        <f t="array" aca="1" ref="I63" ca="1">IF($J63="no_att","no_att",COUNT(_xlfn._xlws.FILTER(Fridays!$B62:$KO62,(Fridays!$B62:$KO62-FLOOR(Fridays!$B62:$KO62,100)&gt;9)*(Fridays!$B62:$KO62&gt;100)*(_xlfn.FLOOR.MATH(Fridays!$B62:$KO62,100)=I$1))))</f>
        <v>no_att</v>
      </c>
      <c r="J63" t="str" cm="1">
        <f t="array" aca="1" ref="J63" ca="1">IF(COUNT(_xlfn._xlws.FILTER(Fridays!$B62:$KO62,(Fridays!$B62:$KO62-FLOOR(Fridays!$B62:$KO62,100)&gt;9)*(Fridays!$B62:$KO62&gt;100)))=0,"no_att",COUNT(_xlfn._xlws.FILTER(Fridays!$B62:$KO62,(Fridays!$B62:$KO62-FLOOR(Fridays!$B62:$KO62,100)&gt;9)*(Fridays!$B62:$KO62&gt;100))))</f>
        <v>no_att</v>
      </c>
      <c r="K63" t="str" cm="1">
        <f t="array" aca="1" ref="K63" ca="1">IF(COUNT(_xlfn._xlws.FILTER(Fridays!B62:KO62,ISNUMBER(MATCH(Fridays!B62:KO62,_xlfn._xlws.FILTER(Table1[ID],(Table1[class_name]="الخدام")+IF(Table35[اظهار الامناء],Table1[class_name]="الامناء",FALSE)),0)),"no_att"))=0,"no_att",COUNT(_xlfn._xlws.FILTER(Fridays!B62:KO62,ISNUMBER(MATCH(Fridays!B62:KO62,_xlfn._xlws.FILTER(Table1[ID],(Table1[class_name]="الخدام")+IF(Table35[اظهار الامناء],Table1[class_name]="الامناء",FALSE)),0)),"no_att")))</f>
        <v>no_att</v>
      </c>
    </row>
    <row r="64" spans="1:11">
      <c r="A64" s="3" t="str">
        <f ca="1"/>
        <v/>
      </c>
      <c r="B64" t="str" cm="1">
        <f t="array" aca="1" ref="B64" ca="1">IF($J64="no_att","no_att",COUNT(_xlfn._xlws.FILTER(Fridays!$B63:$KO63,(Fridays!$B63:$KO63-FLOOR(Fridays!$B63:$KO63,100)&gt;9)*(Fridays!$B63:$KO63&gt;100)*(_xlfn.FLOOR.MATH(Fridays!$B63:$KO63,100)=B$1))))</f>
        <v>no_att</v>
      </c>
      <c r="C64" t="str" cm="1">
        <f t="array" aca="1" ref="C64" ca="1">IF($J64="no_att","no_att",COUNT(_xlfn._xlws.FILTER(Fridays!$B63:$KO63,(Fridays!$B63:$KO63-FLOOR(Fridays!$B63:$KO63,100)&gt;9)*(Fridays!$B63:$KO63&gt;100)*(_xlfn.FLOOR.MATH(Fridays!$B63:$KO63,100)=C$1))))</f>
        <v>no_att</v>
      </c>
      <c r="D64" t="str" cm="1">
        <f t="array" aca="1" ref="D64" ca="1">IF($J64="no_att","no_att",COUNT(_xlfn._xlws.FILTER(Fridays!$B63:$KO63,(Fridays!$B63:$KO63-FLOOR(Fridays!$B63:$KO63,100)&gt;9)*(Fridays!$B63:$KO63&gt;100)*(_xlfn.FLOOR.MATH(Fridays!$B63:$KO63,100)=D$1))))</f>
        <v>no_att</v>
      </c>
      <c r="E64" t="str" cm="1">
        <f t="array" aca="1" ref="E64" ca="1">IF($J64="no_att","no_att",COUNT(_xlfn._xlws.FILTER(Fridays!$B63:$KO63,(Fridays!$B63:$KO63-FLOOR(Fridays!$B63:$KO63,100)&gt;9)*(Fridays!$B63:$KO63&gt;100)*(_xlfn.FLOOR.MATH(Fridays!$B63:$KO63,100)=E$1))))</f>
        <v>no_att</v>
      </c>
      <c r="F64" t="str" cm="1">
        <f t="array" aca="1" ref="F64" ca="1">IF($J64="no_att","no_att",COUNT(_xlfn._xlws.FILTER(Fridays!$B63:$KO63,(Fridays!$B63:$KO63-FLOOR(Fridays!$B63:$KO63,100)&gt;9)*(Fridays!$B63:$KO63&gt;100)*(_xlfn.FLOOR.MATH(Fridays!$B63:$KO63,100)=F$1))))</f>
        <v>no_att</v>
      </c>
      <c r="G64" t="str" cm="1">
        <f t="array" aca="1" ref="G64" ca="1">IF($J64="no_att","no_att",COUNT(_xlfn._xlws.FILTER(Fridays!$B63:$KO63,(Fridays!$B63:$KO63-FLOOR(Fridays!$B63:$KO63,100)&gt;9)*(Fridays!$B63:$KO63&gt;100)*(_xlfn.FLOOR.MATH(Fridays!$B63:$KO63,100)=G$1))))</f>
        <v>no_att</v>
      </c>
      <c r="H64" t="str" cm="1">
        <f t="array" aca="1" ref="H64" ca="1">IF($J64="no_att","no_att",COUNT(_xlfn._xlws.FILTER(Fridays!$B63:$KO63,(Fridays!$B63:$KO63-FLOOR(Fridays!$B63:$KO63,100)&gt;9)*(Fridays!$B63:$KO63&gt;100)*(_xlfn.FLOOR.MATH(Fridays!$B63:$KO63,100)=H$1))))</f>
        <v>no_att</v>
      </c>
      <c r="I64" t="str" cm="1">
        <f t="array" aca="1" ref="I64" ca="1">IF($J64="no_att","no_att",COUNT(_xlfn._xlws.FILTER(Fridays!$B63:$KO63,(Fridays!$B63:$KO63-FLOOR(Fridays!$B63:$KO63,100)&gt;9)*(Fridays!$B63:$KO63&gt;100)*(_xlfn.FLOOR.MATH(Fridays!$B63:$KO63,100)=I$1))))</f>
        <v>no_att</v>
      </c>
      <c r="J64" t="str" cm="1">
        <f t="array" aca="1" ref="J64" ca="1">IF(COUNT(_xlfn._xlws.FILTER(Fridays!$B63:$KO63,(Fridays!$B63:$KO63-FLOOR(Fridays!$B63:$KO63,100)&gt;9)*(Fridays!$B63:$KO63&gt;100)))=0,"no_att",COUNT(_xlfn._xlws.FILTER(Fridays!$B63:$KO63,(Fridays!$B63:$KO63-FLOOR(Fridays!$B63:$KO63,100)&gt;9)*(Fridays!$B63:$KO63&gt;100))))</f>
        <v>no_att</v>
      </c>
      <c r="K64" t="str" cm="1">
        <f t="array" aca="1" ref="K64" ca="1">IF(COUNT(_xlfn._xlws.FILTER(Fridays!B63:KO63,ISNUMBER(MATCH(Fridays!B63:KO63,_xlfn._xlws.FILTER(Table1[ID],(Table1[class_name]="الخدام")+IF(Table35[اظهار الامناء],Table1[class_name]="الامناء",FALSE)),0)),"no_att"))=0,"no_att",COUNT(_xlfn._xlws.FILTER(Fridays!B63:KO63,ISNUMBER(MATCH(Fridays!B63:KO63,_xlfn._xlws.FILTER(Table1[ID],(Table1[class_name]="الخدام")+IF(Table35[اظهار الامناء],Table1[class_name]="الامناء",FALSE)),0)),"no_att")))</f>
        <v>no_att</v>
      </c>
    </row>
    <row r="65" spans="1:11">
      <c r="A65" s="3" t="str">
        <f ca="1"/>
        <v/>
      </c>
      <c r="B65" t="str" cm="1">
        <f t="array" aca="1" ref="B65" ca="1">IF($J65="no_att","no_att",COUNT(_xlfn._xlws.FILTER(Fridays!$B64:$KO64,(Fridays!$B64:$KO64-FLOOR(Fridays!$B64:$KO64,100)&gt;9)*(Fridays!$B64:$KO64&gt;100)*(_xlfn.FLOOR.MATH(Fridays!$B64:$KO64,100)=B$1))))</f>
        <v>no_att</v>
      </c>
      <c r="C65" t="str" cm="1">
        <f t="array" aca="1" ref="C65" ca="1">IF($J65="no_att","no_att",COUNT(_xlfn._xlws.FILTER(Fridays!$B64:$KO64,(Fridays!$B64:$KO64-FLOOR(Fridays!$B64:$KO64,100)&gt;9)*(Fridays!$B64:$KO64&gt;100)*(_xlfn.FLOOR.MATH(Fridays!$B64:$KO64,100)=C$1))))</f>
        <v>no_att</v>
      </c>
      <c r="D65" t="str" cm="1">
        <f t="array" aca="1" ref="D65" ca="1">IF($J65="no_att","no_att",COUNT(_xlfn._xlws.FILTER(Fridays!$B64:$KO64,(Fridays!$B64:$KO64-FLOOR(Fridays!$B64:$KO64,100)&gt;9)*(Fridays!$B64:$KO64&gt;100)*(_xlfn.FLOOR.MATH(Fridays!$B64:$KO64,100)=D$1))))</f>
        <v>no_att</v>
      </c>
      <c r="E65" t="str" cm="1">
        <f t="array" aca="1" ref="E65" ca="1">IF($J65="no_att","no_att",COUNT(_xlfn._xlws.FILTER(Fridays!$B64:$KO64,(Fridays!$B64:$KO64-FLOOR(Fridays!$B64:$KO64,100)&gt;9)*(Fridays!$B64:$KO64&gt;100)*(_xlfn.FLOOR.MATH(Fridays!$B64:$KO64,100)=E$1))))</f>
        <v>no_att</v>
      </c>
      <c r="F65" t="str" cm="1">
        <f t="array" aca="1" ref="F65" ca="1">IF($J65="no_att","no_att",COUNT(_xlfn._xlws.FILTER(Fridays!$B64:$KO64,(Fridays!$B64:$KO64-FLOOR(Fridays!$B64:$KO64,100)&gt;9)*(Fridays!$B64:$KO64&gt;100)*(_xlfn.FLOOR.MATH(Fridays!$B64:$KO64,100)=F$1))))</f>
        <v>no_att</v>
      </c>
      <c r="G65" t="str" cm="1">
        <f t="array" aca="1" ref="G65" ca="1">IF($J65="no_att","no_att",COUNT(_xlfn._xlws.FILTER(Fridays!$B64:$KO64,(Fridays!$B64:$KO64-FLOOR(Fridays!$B64:$KO64,100)&gt;9)*(Fridays!$B64:$KO64&gt;100)*(_xlfn.FLOOR.MATH(Fridays!$B64:$KO64,100)=G$1))))</f>
        <v>no_att</v>
      </c>
      <c r="H65" t="str" cm="1">
        <f t="array" aca="1" ref="H65" ca="1">IF($J65="no_att","no_att",COUNT(_xlfn._xlws.FILTER(Fridays!$B64:$KO64,(Fridays!$B64:$KO64-FLOOR(Fridays!$B64:$KO64,100)&gt;9)*(Fridays!$B64:$KO64&gt;100)*(_xlfn.FLOOR.MATH(Fridays!$B64:$KO64,100)=H$1))))</f>
        <v>no_att</v>
      </c>
      <c r="I65" t="str" cm="1">
        <f t="array" aca="1" ref="I65" ca="1">IF($J65="no_att","no_att",COUNT(_xlfn._xlws.FILTER(Fridays!$B64:$KO64,(Fridays!$B64:$KO64-FLOOR(Fridays!$B64:$KO64,100)&gt;9)*(Fridays!$B64:$KO64&gt;100)*(_xlfn.FLOOR.MATH(Fridays!$B64:$KO64,100)=I$1))))</f>
        <v>no_att</v>
      </c>
      <c r="J65" t="str" cm="1">
        <f t="array" aca="1" ref="J65" ca="1">IF(COUNT(_xlfn._xlws.FILTER(Fridays!$B64:$KO64,(Fridays!$B64:$KO64-FLOOR(Fridays!$B64:$KO64,100)&gt;9)*(Fridays!$B64:$KO64&gt;100)))=0,"no_att",COUNT(_xlfn._xlws.FILTER(Fridays!$B64:$KO64,(Fridays!$B64:$KO64-FLOOR(Fridays!$B64:$KO64,100)&gt;9)*(Fridays!$B64:$KO64&gt;100))))</f>
        <v>no_att</v>
      </c>
      <c r="K65" t="str" cm="1">
        <f t="array" aca="1" ref="K65" ca="1">IF(COUNT(_xlfn._xlws.FILTER(Fridays!B64:KO64,ISNUMBER(MATCH(Fridays!B64:KO64,_xlfn._xlws.FILTER(Table1[ID],(Table1[class_name]="الخدام")+IF(Table35[اظهار الامناء],Table1[class_name]="الامناء",FALSE)),0)),"no_att"))=0,"no_att",COUNT(_xlfn._xlws.FILTER(Fridays!B64:KO64,ISNUMBER(MATCH(Fridays!B64:KO64,_xlfn._xlws.FILTER(Table1[ID],(Table1[class_name]="الخدام")+IF(Table35[اظهار الامناء],Table1[class_name]="الامناء",FALSE)),0)),"no_att")))</f>
        <v>no_att</v>
      </c>
    </row>
    <row r="66" spans="1:11">
      <c r="A66" s="3" t="str">
        <f ca="1"/>
        <v/>
      </c>
      <c r="B66" t="str" cm="1">
        <f t="array" aca="1" ref="B66" ca="1">IF($J66="no_att","no_att",COUNT(_xlfn._xlws.FILTER(Fridays!$B65:$KO65,(Fridays!$B65:$KO65-FLOOR(Fridays!$B65:$KO65,100)&gt;9)*(Fridays!$B65:$KO65&gt;100)*(_xlfn.FLOOR.MATH(Fridays!$B65:$KO65,100)=B$1))))</f>
        <v>no_att</v>
      </c>
      <c r="C66" t="str" cm="1">
        <f t="array" aca="1" ref="C66" ca="1">IF($J66="no_att","no_att",COUNT(_xlfn._xlws.FILTER(Fridays!$B65:$KO65,(Fridays!$B65:$KO65-FLOOR(Fridays!$B65:$KO65,100)&gt;9)*(Fridays!$B65:$KO65&gt;100)*(_xlfn.FLOOR.MATH(Fridays!$B65:$KO65,100)=C$1))))</f>
        <v>no_att</v>
      </c>
      <c r="D66" t="str" cm="1">
        <f t="array" aca="1" ref="D66" ca="1">IF($J66="no_att","no_att",COUNT(_xlfn._xlws.FILTER(Fridays!$B65:$KO65,(Fridays!$B65:$KO65-FLOOR(Fridays!$B65:$KO65,100)&gt;9)*(Fridays!$B65:$KO65&gt;100)*(_xlfn.FLOOR.MATH(Fridays!$B65:$KO65,100)=D$1))))</f>
        <v>no_att</v>
      </c>
      <c r="E66" t="str" cm="1">
        <f t="array" aca="1" ref="E66" ca="1">IF($J66="no_att","no_att",COUNT(_xlfn._xlws.FILTER(Fridays!$B65:$KO65,(Fridays!$B65:$KO65-FLOOR(Fridays!$B65:$KO65,100)&gt;9)*(Fridays!$B65:$KO65&gt;100)*(_xlfn.FLOOR.MATH(Fridays!$B65:$KO65,100)=E$1))))</f>
        <v>no_att</v>
      </c>
      <c r="F66" t="str" cm="1">
        <f t="array" aca="1" ref="F66" ca="1">IF($J66="no_att","no_att",COUNT(_xlfn._xlws.FILTER(Fridays!$B65:$KO65,(Fridays!$B65:$KO65-FLOOR(Fridays!$B65:$KO65,100)&gt;9)*(Fridays!$B65:$KO65&gt;100)*(_xlfn.FLOOR.MATH(Fridays!$B65:$KO65,100)=F$1))))</f>
        <v>no_att</v>
      </c>
      <c r="G66" t="str" cm="1">
        <f t="array" aca="1" ref="G66" ca="1">IF($J66="no_att","no_att",COUNT(_xlfn._xlws.FILTER(Fridays!$B65:$KO65,(Fridays!$B65:$KO65-FLOOR(Fridays!$B65:$KO65,100)&gt;9)*(Fridays!$B65:$KO65&gt;100)*(_xlfn.FLOOR.MATH(Fridays!$B65:$KO65,100)=G$1))))</f>
        <v>no_att</v>
      </c>
      <c r="H66" t="str" cm="1">
        <f t="array" aca="1" ref="H66" ca="1">IF($J66="no_att","no_att",COUNT(_xlfn._xlws.FILTER(Fridays!$B65:$KO65,(Fridays!$B65:$KO65-FLOOR(Fridays!$B65:$KO65,100)&gt;9)*(Fridays!$B65:$KO65&gt;100)*(_xlfn.FLOOR.MATH(Fridays!$B65:$KO65,100)=H$1))))</f>
        <v>no_att</v>
      </c>
      <c r="I66" t="str" cm="1">
        <f t="array" aca="1" ref="I66" ca="1">IF($J66="no_att","no_att",COUNT(_xlfn._xlws.FILTER(Fridays!$B65:$KO65,(Fridays!$B65:$KO65-FLOOR(Fridays!$B65:$KO65,100)&gt;9)*(Fridays!$B65:$KO65&gt;100)*(_xlfn.FLOOR.MATH(Fridays!$B65:$KO65,100)=I$1))))</f>
        <v>no_att</v>
      </c>
      <c r="J66" t="str" cm="1">
        <f t="array" aca="1" ref="J66" ca="1">IF(COUNT(_xlfn._xlws.FILTER(Fridays!$B65:$KO65,(Fridays!$B65:$KO65-FLOOR(Fridays!$B65:$KO65,100)&gt;9)*(Fridays!$B65:$KO65&gt;100)))=0,"no_att",COUNT(_xlfn._xlws.FILTER(Fridays!$B65:$KO65,(Fridays!$B65:$KO65-FLOOR(Fridays!$B65:$KO65,100)&gt;9)*(Fridays!$B65:$KO65&gt;100))))</f>
        <v>no_att</v>
      </c>
      <c r="K66" t="str" cm="1">
        <f t="array" aca="1" ref="K66" ca="1">IF(COUNT(_xlfn._xlws.FILTER(Fridays!B65:KO65,ISNUMBER(MATCH(Fridays!B65:KO65,_xlfn._xlws.FILTER(Table1[ID],(Table1[class_name]="الخدام")+IF(Table35[اظهار الامناء],Table1[class_name]="الامناء",FALSE)),0)),"no_att"))=0,"no_att",COUNT(_xlfn._xlws.FILTER(Fridays!B65:KO65,ISNUMBER(MATCH(Fridays!B65:KO65,_xlfn._xlws.FILTER(Table1[ID],(Table1[class_name]="الخدام")+IF(Table35[اظهار الامناء],Table1[class_name]="الامناء",FALSE)),0)),"no_att")))</f>
        <v>no_att</v>
      </c>
    </row>
    <row r="67" spans="1:11">
      <c r="A67" s="3" t="str">
        <f ca="1"/>
        <v/>
      </c>
      <c r="B67" t="str" cm="1">
        <f t="array" aca="1" ref="B67" ca="1">IF($J67="no_att","no_att",COUNT(_xlfn._xlws.FILTER(Fridays!$B66:$KO66,(Fridays!$B66:$KO66-FLOOR(Fridays!$B66:$KO66,100)&gt;9)*(Fridays!$B66:$KO66&gt;100)*(_xlfn.FLOOR.MATH(Fridays!$B66:$KO66,100)=B$1))))</f>
        <v>no_att</v>
      </c>
      <c r="C67" t="str" cm="1">
        <f t="array" aca="1" ref="C67" ca="1">IF($J67="no_att","no_att",COUNT(_xlfn._xlws.FILTER(Fridays!$B66:$KO66,(Fridays!$B66:$KO66-FLOOR(Fridays!$B66:$KO66,100)&gt;9)*(Fridays!$B66:$KO66&gt;100)*(_xlfn.FLOOR.MATH(Fridays!$B66:$KO66,100)=C$1))))</f>
        <v>no_att</v>
      </c>
      <c r="D67" t="str" cm="1">
        <f t="array" aca="1" ref="D67" ca="1">IF($J67="no_att","no_att",COUNT(_xlfn._xlws.FILTER(Fridays!$B66:$KO66,(Fridays!$B66:$KO66-FLOOR(Fridays!$B66:$KO66,100)&gt;9)*(Fridays!$B66:$KO66&gt;100)*(_xlfn.FLOOR.MATH(Fridays!$B66:$KO66,100)=D$1))))</f>
        <v>no_att</v>
      </c>
      <c r="E67" t="str" cm="1">
        <f t="array" aca="1" ref="E67" ca="1">IF($J67="no_att","no_att",COUNT(_xlfn._xlws.FILTER(Fridays!$B66:$KO66,(Fridays!$B66:$KO66-FLOOR(Fridays!$B66:$KO66,100)&gt;9)*(Fridays!$B66:$KO66&gt;100)*(_xlfn.FLOOR.MATH(Fridays!$B66:$KO66,100)=E$1))))</f>
        <v>no_att</v>
      </c>
      <c r="F67" t="str" cm="1">
        <f t="array" aca="1" ref="F67" ca="1">IF($J67="no_att","no_att",COUNT(_xlfn._xlws.FILTER(Fridays!$B66:$KO66,(Fridays!$B66:$KO66-FLOOR(Fridays!$B66:$KO66,100)&gt;9)*(Fridays!$B66:$KO66&gt;100)*(_xlfn.FLOOR.MATH(Fridays!$B66:$KO66,100)=F$1))))</f>
        <v>no_att</v>
      </c>
      <c r="G67" t="str" cm="1">
        <f t="array" aca="1" ref="G67" ca="1">IF($J67="no_att","no_att",COUNT(_xlfn._xlws.FILTER(Fridays!$B66:$KO66,(Fridays!$B66:$KO66-FLOOR(Fridays!$B66:$KO66,100)&gt;9)*(Fridays!$B66:$KO66&gt;100)*(_xlfn.FLOOR.MATH(Fridays!$B66:$KO66,100)=G$1))))</f>
        <v>no_att</v>
      </c>
      <c r="H67" t="str" cm="1">
        <f t="array" aca="1" ref="H67" ca="1">IF($J67="no_att","no_att",COUNT(_xlfn._xlws.FILTER(Fridays!$B66:$KO66,(Fridays!$B66:$KO66-FLOOR(Fridays!$B66:$KO66,100)&gt;9)*(Fridays!$B66:$KO66&gt;100)*(_xlfn.FLOOR.MATH(Fridays!$B66:$KO66,100)=H$1))))</f>
        <v>no_att</v>
      </c>
      <c r="I67" t="str" cm="1">
        <f t="array" aca="1" ref="I67" ca="1">IF($J67="no_att","no_att",COUNT(_xlfn._xlws.FILTER(Fridays!$B66:$KO66,(Fridays!$B66:$KO66-FLOOR(Fridays!$B66:$KO66,100)&gt;9)*(Fridays!$B66:$KO66&gt;100)*(_xlfn.FLOOR.MATH(Fridays!$B66:$KO66,100)=I$1))))</f>
        <v>no_att</v>
      </c>
      <c r="J67" t="str" cm="1">
        <f t="array" aca="1" ref="J67" ca="1">IF(COUNT(_xlfn._xlws.FILTER(Fridays!$B66:$KO66,(Fridays!$B66:$KO66-FLOOR(Fridays!$B66:$KO66,100)&gt;9)*(Fridays!$B66:$KO66&gt;100)))=0,"no_att",COUNT(_xlfn._xlws.FILTER(Fridays!$B66:$KO66,(Fridays!$B66:$KO66-FLOOR(Fridays!$B66:$KO66,100)&gt;9)*(Fridays!$B66:$KO66&gt;100))))</f>
        <v>no_att</v>
      </c>
      <c r="K67" t="str" cm="1">
        <f t="array" aca="1" ref="K67" ca="1">IF(COUNT(_xlfn._xlws.FILTER(Fridays!B66:KO66,ISNUMBER(MATCH(Fridays!B66:KO66,_xlfn._xlws.FILTER(Table1[ID],(Table1[class_name]="الخدام")+IF(Table35[اظهار الامناء],Table1[class_name]="الامناء",FALSE)),0)),"no_att"))=0,"no_att",COUNT(_xlfn._xlws.FILTER(Fridays!B66:KO66,ISNUMBER(MATCH(Fridays!B66:KO66,_xlfn._xlws.FILTER(Table1[ID],(Table1[class_name]="الخدام")+IF(Table35[اظهار الامناء],Table1[class_name]="الامناء",FALSE)),0)),"no_att")))</f>
        <v>no_att</v>
      </c>
    </row>
    <row r="68" spans="1:11">
      <c r="A68" s="3" t="str">
        <f ca="1"/>
        <v/>
      </c>
      <c r="B68" t="str" cm="1">
        <f t="array" aca="1" ref="B68" ca="1">IF($J68="no_att","no_att",COUNT(_xlfn._xlws.FILTER(Fridays!$B67:$KO67,(Fridays!$B67:$KO67-FLOOR(Fridays!$B67:$KO67,100)&gt;9)*(Fridays!$B67:$KO67&gt;100)*(_xlfn.FLOOR.MATH(Fridays!$B67:$KO67,100)=B$1))))</f>
        <v>no_att</v>
      </c>
      <c r="C68" t="str" cm="1">
        <f t="array" aca="1" ref="C68" ca="1">IF($J68="no_att","no_att",COUNT(_xlfn._xlws.FILTER(Fridays!$B67:$KO67,(Fridays!$B67:$KO67-FLOOR(Fridays!$B67:$KO67,100)&gt;9)*(Fridays!$B67:$KO67&gt;100)*(_xlfn.FLOOR.MATH(Fridays!$B67:$KO67,100)=C$1))))</f>
        <v>no_att</v>
      </c>
      <c r="D68" t="str" cm="1">
        <f t="array" aca="1" ref="D68" ca="1">IF($J68="no_att","no_att",COUNT(_xlfn._xlws.FILTER(Fridays!$B67:$KO67,(Fridays!$B67:$KO67-FLOOR(Fridays!$B67:$KO67,100)&gt;9)*(Fridays!$B67:$KO67&gt;100)*(_xlfn.FLOOR.MATH(Fridays!$B67:$KO67,100)=D$1))))</f>
        <v>no_att</v>
      </c>
      <c r="E68" t="str" cm="1">
        <f t="array" aca="1" ref="E68" ca="1">IF($J68="no_att","no_att",COUNT(_xlfn._xlws.FILTER(Fridays!$B67:$KO67,(Fridays!$B67:$KO67-FLOOR(Fridays!$B67:$KO67,100)&gt;9)*(Fridays!$B67:$KO67&gt;100)*(_xlfn.FLOOR.MATH(Fridays!$B67:$KO67,100)=E$1))))</f>
        <v>no_att</v>
      </c>
      <c r="F68" t="str" cm="1">
        <f t="array" aca="1" ref="F68" ca="1">IF($J68="no_att","no_att",COUNT(_xlfn._xlws.FILTER(Fridays!$B67:$KO67,(Fridays!$B67:$KO67-FLOOR(Fridays!$B67:$KO67,100)&gt;9)*(Fridays!$B67:$KO67&gt;100)*(_xlfn.FLOOR.MATH(Fridays!$B67:$KO67,100)=F$1))))</f>
        <v>no_att</v>
      </c>
      <c r="G68" t="str" cm="1">
        <f t="array" aca="1" ref="G68" ca="1">IF($J68="no_att","no_att",COUNT(_xlfn._xlws.FILTER(Fridays!$B67:$KO67,(Fridays!$B67:$KO67-FLOOR(Fridays!$B67:$KO67,100)&gt;9)*(Fridays!$B67:$KO67&gt;100)*(_xlfn.FLOOR.MATH(Fridays!$B67:$KO67,100)=G$1))))</f>
        <v>no_att</v>
      </c>
      <c r="H68" t="str" cm="1">
        <f t="array" aca="1" ref="H68" ca="1">IF($J68="no_att","no_att",COUNT(_xlfn._xlws.FILTER(Fridays!$B67:$KO67,(Fridays!$B67:$KO67-FLOOR(Fridays!$B67:$KO67,100)&gt;9)*(Fridays!$B67:$KO67&gt;100)*(_xlfn.FLOOR.MATH(Fridays!$B67:$KO67,100)=H$1))))</f>
        <v>no_att</v>
      </c>
      <c r="I68" t="str" cm="1">
        <f t="array" aca="1" ref="I68" ca="1">IF($J68="no_att","no_att",COUNT(_xlfn._xlws.FILTER(Fridays!$B67:$KO67,(Fridays!$B67:$KO67-FLOOR(Fridays!$B67:$KO67,100)&gt;9)*(Fridays!$B67:$KO67&gt;100)*(_xlfn.FLOOR.MATH(Fridays!$B67:$KO67,100)=I$1))))</f>
        <v>no_att</v>
      </c>
      <c r="J68" t="str" cm="1">
        <f t="array" aca="1" ref="J68" ca="1">IF(COUNT(_xlfn._xlws.FILTER(Fridays!$B67:$KO67,(Fridays!$B67:$KO67-FLOOR(Fridays!$B67:$KO67,100)&gt;9)*(Fridays!$B67:$KO67&gt;100)))=0,"no_att",COUNT(_xlfn._xlws.FILTER(Fridays!$B67:$KO67,(Fridays!$B67:$KO67-FLOOR(Fridays!$B67:$KO67,100)&gt;9)*(Fridays!$B67:$KO67&gt;100))))</f>
        <v>no_att</v>
      </c>
      <c r="K68" t="str" cm="1">
        <f t="array" aca="1" ref="K68" ca="1">IF(COUNT(_xlfn._xlws.FILTER(Fridays!B67:KO67,ISNUMBER(MATCH(Fridays!B67:KO67,_xlfn._xlws.FILTER(Table1[ID],(Table1[class_name]="الخدام")+IF(Table35[اظهار الامناء],Table1[class_name]="الامناء",FALSE)),0)),"no_att"))=0,"no_att",COUNT(_xlfn._xlws.FILTER(Fridays!B67:KO67,ISNUMBER(MATCH(Fridays!B67:KO67,_xlfn._xlws.FILTER(Table1[ID],(Table1[class_name]="الخدام")+IF(Table35[اظهار الامناء],Table1[class_name]="الامناء",FALSE)),0)),"no_att")))</f>
        <v>no_att</v>
      </c>
    </row>
    <row r="69" spans="1:11">
      <c r="A69" s="3" t="str">
        <f ca="1"/>
        <v/>
      </c>
      <c r="B69" t="str" cm="1">
        <f t="array" aca="1" ref="B69" ca="1">IF($J69="no_att","no_att",COUNT(_xlfn._xlws.FILTER(Fridays!$B68:$KO68,(Fridays!$B68:$KO68-FLOOR(Fridays!$B68:$KO68,100)&gt;9)*(Fridays!$B68:$KO68&gt;100)*(_xlfn.FLOOR.MATH(Fridays!$B68:$KO68,100)=B$1))))</f>
        <v>no_att</v>
      </c>
      <c r="C69" t="str" cm="1">
        <f t="array" aca="1" ref="C69" ca="1">IF($J69="no_att","no_att",COUNT(_xlfn._xlws.FILTER(Fridays!$B68:$KO68,(Fridays!$B68:$KO68-FLOOR(Fridays!$B68:$KO68,100)&gt;9)*(Fridays!$B68:$KO68&gt;100)*(_xlfn.FLOOR.MATH(Fridays!$B68:$KO68,100)=C$1))))</f>
        <v>no_att</v>
      </c>
      <c r="D69" t="str" cm="1">
        <f t="array" aca="1" ref="D69" ca="1">IF($J69="no_att","no_att",COUNT(_xlfn._xlws.FILTER(Fridays!$B68:$KO68,(Fridays!$B68:$KO68-FLOOR(Fridays!$B68:$KO68,100)&gt;9)*(Fridays!$B68:$KO68&gt;100)*(_xlfn.FLOOR.MATH(Fridays!$B68:$KO68,100)=D$1))))</f>
        <v>no_att</v>
      </c>
      <c r="E69" t="str" cm="1">
        <f t="array" aca="1" ref="E69" ca="1">IF($J69="no_att","no_att",COUNT(_xlfn._xlws.FILTER(Fridays!$B68:$KO68,(Fridays!$B68:$KO68-FLOOR(Fridays!$B68:$KO68,100)&gt;9)*(Fridays!$B68:$KO68&gt;100)*(_xlfn.FLOOR.MATH(Fridays!$B68:$KO68,100)=E$1))))</f>
        <v>no_att</v>
      </c>
      <c r="F69" t="str" cm="1">
        <f t="array" aca="1" ref="F69" ca="1">IF($J69="no_att","no_att",COUNT(_xlfn._xlws.FILTER(Fridays!$B68:$KO68,(Fridays!$B68:$KO68-FLOOR(Fridays!$B68:$KO68,100)&gt;9)*(Fridays!$B68:$KO68&gt;100)*(_xlfn.FLOOR.MATH(Fridays!$B68:$KO68,100)=F$1))))</f>
        <v>no_att</v>
      </c>
      <c r="G69" t="str" cm="1">
        <f t="array" aca="1" ref="G69" ca="1">IF($J69="no_att","no_att",COUNT(_xlfn._xlws.FILTER(Fridays!$B68:$KO68,(Fridays!$B68:$KO68-FLOOR(Fridays!$B68:$KO68,100)&gt;9)*(Fridays!$B68:$KO68&gt;100)*(_xlfn.FLOOR.MATH(Fridays!$B68:$KO68,100)=G$1))))</f>
        <v>no_att</v>
      </c>
      <c r="H69" t="str" cm="1">
        <f t="array" aca="1" ref="H69" ca="1">IF($J69="no_att","no_att",COUNT(_xlfn._xlws.FILTER(Fridays!$B68:$KO68,(Fridays!$B68:$KO68-FLOOR(Fridays!$B68:$KO68,100)&gt;9)*(Fridays!$B68:$KO68&gt;100)*(_xlfn.FLOOR.MATH(Fridays!$B68:$KO68,100)=H$1))))</f>
        <v>no_att</v>
      </c>
      <c r="I69" t="str" cm="1">
        <f t="array" aca="1" ref="I69" ca="1">IF($J69="no_att","no_att",COUNT(_xlfn._xlws.FILTER(Fridays!$B68:$KO68,(Fridays!$B68:$KO68-FLOOR(Fridays!$B68:$KO68,100)&gt;9)*(Fridays!$B68:$KO68&gt;100)*(_xlfn.FLOOR.MATH(Fridays!$B68:$KO68,100)=I$1))))</f>
        <v>no_att</v>
      </c>
      <c r="J69" t="str" cm="1">
        <f t="array" aca="1" ref="J69" ca="1">IF(COUNT(_xlfn._xlws.FILTER(Fridays!$B68:$KO68,(Fridays!$B68:$KO68-FLOOR(Fridays!$B68:$KO68,100)&gt;9)*(Fridays!$B68:$KO68&gt;100)))=0,"no_att",COUNT(_xlfn._xlws.FILTER(Fridays!$B68:$KO68,(Fridays!$B68:$KO68-FLOOR(Fridays!$B68:$KO68,100)&gt;9)*(Fridays!$B68:$KO68&gt;100))))</f>
        <v>no_att</v>
      </c>
      <c r="K69" t="str" cm="1">
        <f t="array" aca="1" ref="K69" ca="1">IF(COUNT(_xlfn._xlws.FILTER(Fridays!B68:KO68,ISNUMBER(MATCH(Fridays!B68:KO68,_xlfn._xlws.FILTER(Table1[ID],(Table1[class_name]="الخدام")+IF(Table35[اظهار الامناء],Table1[class_name]="الامناء",FALSE)),0)),"no_att"))=0,"no_att",COUNT(_xlfn._xlws.FILTER(Fridays!B68:KO68,ISNUMBER(MATCH(Fridays!B68:KO68,_xlfn._xlws.FILTER(Table1[ID],(Table1[class_name]="الخدام")+IF(Table35[اظهار الامناء],Table1[class_name]="الامناء",FALSE)),0)),"no_att")))</f>
        <v>no_att</v>
      </c>
    </row>
    <row r="70" spans="1:11">
      <c r="A70" s="3" t="str">
        <f ca="1"/>
        <v/>
      </c>
      <c r="B70" t="str" cm="1">
        <f t="array" aca="1" ref="B70" ca="1">IF($J70="no_att","no_att",COUNT(_xlfn._xlws.FILTER(Fridays!$B69:$KO69,(Fridays!$B69:$KO69-FLOOR(Fridays!$B69:$KO69,100)&gt;9)*(Fridays!$B69:$KO69&gt;100)*(_xlfn.FLOOR.MATH(Fridays!$B69:$KO69,100)=B$1))))</f>
        <v>no_att</v>
      </c>
      <c r="C70" t="str" cm="1">
        <f t="array" aca="1" ref="C70" ca="1">IF($J70="no_att","no_att",COUNT(_xlfn._xlws.FILTER(Fridays!$B69:$KO69,(Fridays!$B69:$KO69-FLOOR(Fridays!$B69:$KO69,100)&gt;9)*(Fridays!$B69:$KO69&gt;100)*(_xlfn.FLOOR.MATH(Fridays!$B69:$KO69,100)=C$1))))</f>
        <v>no_att</v>
      </c>
      <c r="D70" t="str" cm="1">
        <f t="array" aca="1" ref="D70" ca="1">IF($J70="no_att","no_att",COUNT(_xlfn._xlws.FILTER(Fridays!$B69:$KO69,(Fridays!$B69:$KO69-FLOOR(Fridays!$B69:$KO69,100)&gt;9)*(Fridays!$B69:$KO69&gt;100)*(_xlfn.FLOOR.MATH(Fridays!$B69:$KO69,100)=D$1))))</f>
        <v>no_att</v>
      </c>
      <c r="E70" t="str" cm="1">
        <f t="array" aca="1" ref="E70" ca="1">IF($J70="no_att","no_att",COUNT(_xlfn._xlws.FILTER(Fridays!$B69:$KO69,(Fridays!$B69:$KO69-FLOOR(Fridays!$B69:$KO69,100)&gt;9)*(Fridays!$B69:$KO69&gt;100)*(_xlfn.FLOOR.MATH(Fridays!$B69:$KO69,100)=E$1))))</f>
        <v>no_att</v>
      </c>
      <c r="F70" t="str" cm="1">
        <f t="array" aca="1" ref="F70" ca="1">IF($J70="no_att","no_att",COUNT(_xlfn._xlws.FILTER(Fridays!$B69:$KO69,(Fridays!$B69:$KO69-FLOOR(Fridays!$B69:$KO69,100)&gt;9)*(Fridays!$B69:$KO69&gt;100)*(_xlfn.FLOOR.MATH(Fridays!$B69:$KO69,100)=F$1))))</f>
        <v>no_att</v>
      </c>
      <c r="G70" t="str" cm="1">
        <f t="array" aca="1" ref="G70" ca="1">IF($J70="no_att","no_att",COUNT(_xlfn._xlws.FILTER(Fridays!$B69:$KO69,(Fridays!$B69:$KO69-FLOOR(Fridays!$B69:$KO69,100)&gt;9)*(Fridays!$B69:$KO69&gt;100)*(_xlfn.FLOOR.MATH(Fridays!$B69:$KO69,100)=G$1))))</f>
        <v>no_att</v>
      </c>
      <c r="H70" t="str" cm="1">
        <f t="array" aca="1" ref="H70" ca="1">IF($J70="no_att","no_att",COUNT(_xlfn._xlws.FILTER(Fridays!$B69:$KO69,(Fridays!$B69:$KO69-FLOOR(Fridays!$B69:$KO69,100)&gt;9)*(Fridays!$B69:$KO69&gt;100)*(_xlfn.FLOOR.MATH(Fridays!$B69:$KO69,100)=H$1))))</f>
        <v>no_att</v>
      </c>
      <c r="I70" t="str" cm="1">
        <f t="array" aca="1" ref="I70" ca="1">IF($J70="no_att","no_att",COUNT(_xlfn._xlws.FILTER(Fridays!$B69:$KO69,(Fridays!$B69:$KO69-FLOOR(Fridays!$B69:$KO69,100)&gt;9)*(Fridays!$B69:$KO69&gt;100)*(_xlfn.FLOOR.MATH(Fridays!$B69:$KO69,100)=I$1))))</f>
        <v>no_att</v>
      </c>
      <c r="J70" t="str" cm="1">
        <f t="array" aca="1" ref="J70" ca="1">IF(COUNT(_xlfn._xlws.FILTER(Fridays!$B69:$KO69,(Fridays!$B69:$KO69-FLOOR(Fridays!$B69:$KO69,100)&gt;9)*(Fridays!$B69:$KO69&gt;100)))=0,"no_att",COUNT(_xlfn._xlws.FILTER(Fridays!$B69:$KO69,(Fridays!$B69:$KO69-FLOOR(Fridays!$B69:$KO69,100)&gt;9)*(Fridays!$B69:$KO69&gt;100))))</f>
        <v>no_att</v>
      </c>
      <c r="K70" t="str" cm="1">
        <f t="array" aca="1" ref="K70" ca="1">IF(COUNT(_xlfn._xlws.FILTER(Fridays!B69:KO69,ISNUMBER(MATCH(Fridays!B69:KO69,_xlfn._xlws.FILTER(Table1[ID],(Table1[class_name]="الخدام")+IF(Table35[اظهار الامناء],Table1[class_name]="الامناء",FALSE)),0)),"no_att"))=0,"no_att",COUNT(_xlfn._xlws.FILTER(Fridays!B69:KO69,ISNUMBER(MATCH(Fridays!B69:KO69,_xlfn._xlws.FILTER(Table1[ID],(Table1[class_name]="الخدام")+IF(Table35[اظهار الامناء],Table1[class_name]="الامناء",FALSE)),0)),"no_att")))</f>
        <v>no_att</v>
      </c>
    </row>
    <row r="71" spans="1:11">
      <c r="A71" s="3" t="str">
        <f ca="1"/>
        <v/>
      </c>
      <c r="B71" t="str" cm="1">
        <f t="array" aca="1" ref="B71" ca="1">IF($J71="no_att","no_att",COUNT(_xlfn._xlws.FILTER(Fridays!$B70:$KO70,(Fridays!$B70:$KO70-FLOOR(Fridays!$B70:$KO70,100)&gt;9)*(Fridays!$B70:$KO70&gt;100)*(_xlfn.FLOOR.MATH(Fridays!$B70:$KO70,100)=B$1))))</f>
        <v>no_att</v>
      </c>
      <c r="C71" t="str" cm="1">
        <f t="array" aca="1" ref="C71" ca="1">IF($J71="no_att","no_att",COUNT(_xlfn._xlws.FILTER(Fridays!$B70:$KO70,(Fridays!$B70:$KO70-FLOOR(Fridays!$B70:$KO70,100)&gt;9)*(Fridays!$B70:$KO70&gt;100)*(_xlfn.FLOOR.MATH(Fridays!$B70:$KO70,100)=C$1))))</f>
        <v>no_att</v>
      </c>
      <c r="D71" t="str" cm="1">
        <f t="array" aca="1" ref="D71" ca="1">IF($J71="no_att","no_att",COUNT(_xlfn._xlws.FILTER(Fridays!$B70:$KO70,(Fridays!$B70:$KO70-FLOOR(Fridays!$B70:$KO70,100)&gt;9)*(Fridays!$B70:$KO70&gt;100)*(_xlfn.FLOOR.MATH(Fridays!$B70:$KO70,100)=D$1))))</f>
        <v>no_att</v>
      </c>
      <c r="E71" t="str" cm="1">
        <f t="array" aca="1" ref="E71" ca="1">IF($J71="no_att","no_att",COUNT(_xlfn._xlws.FILTER(Fridays!$B70:$KO70,(Fridays!$B70:$KO70-FLOOR(Fridays!$B70:$KO70,100)&gt;9)*(Fridays!$B70:$KO70&gt;100)*(_xlfn.FLOOR.MATH(Fridays!$B70:$KO70,100)=E$1))))</f>
        <v>no_att</v>
      </c>
      <c r="F71" t="str" cm="1">
        <f t="array" aca="1" ref="F71" ca="1">IF($J71="no_att","no_att",COUNT(_xlfn._xlws.FILTER(Fridays!$B70:$KO70,(Fridays!$B70:$KO70-FLOOR(Fridays!$B70:$KO70,100)&gt;9)*(Fridays!$B70:$KO70&gt;100)*(_xlfn.FLOOR.MATH(Fridays!$B70:$KO70,100)=F$1))))</f>
        <v>no_att</v>
      </c>
      <c r="G71" t="str" cm="1">
        <f t="array" aca="1" ref="G71" ca="1">IF($J71="no_att","no_att",COUNT(_xlfn._xlws.FILTER(Fridays!$B70:$KO70,(Fridays!$B70:$KO70-FLOOR(Fridays!$B70:$KO70,100)&gt;9)*(Fridays!$B70:$KO70&gt;100)*(_xlfn.FLOOR.MATH(Fridays!$B70:$KO70,100)=G$1))))</f>
        <v>no_att</v>
      </c>
      <c r="H71" t="str" cm="1">
        <f t="array" aca="1" ref="H71" ca="1">IF($J71="no_att","no_att",COUNT(_xlfn._xlws.FILTER(Fridays!$B70:$KO70,(Fridays!$B70:$KO70-FLOOR(Fridays!$B70:$KO70,100)&gt;9)*(Fridays!$B70:$KO70&gt;100)*(_xlfn.FLOOR.MATH(Fridays!$B70:$KO70,100)=H$1))))</f>
        <v>no_att</v>
      </c>
      <c r="I71" t="str" cm="1">
        <f t="array" aca="1" ref="I71" ca="1">IF($J71="no_att","no_att",COUNT(_xlfn._xlws.FILTER(Fridays!$B70:$KO70,(Fridays!$B70:$KO70-FLOOR(Fridays!$B70:$KO70,100)&gt;9)*(Fridays!$B70:$KO70&gt;100)*(_xlfn.FLOOR.MATH(Fridays!$B70:$KO70,100)=I$1))))</f>
        <v>no_att</v>
      </c>
      <c r="J71" t="str" cm="1">
        <f t="array" aca="1" ref="J71" ca="1">IF(COUNT(_xlfn._xlws.FILTER(Fridays!$B70:$KO70,(Fridays!$B70:$KO70-FLOOR(Fridays!$B70:$KO70,100)&gt;9)*(Fridays!$B70:$KO70&gt;100)))=0,"no_att",COUNT(_xlfn._xlws.FILTER(Fridays!$B70:$KO70,(Fridays!$B70:$KO70-FLOOR(Fridays!$B70:$KO70,100)&gt;9)*(Fridays!$B70:$KO70&gt;100))))</f>
        <v>no_att</v>
      </c>
      <c r="K71" t="str" cm="1">
        <f t="array" aca="1" ref="K71" ca="1">IF(COUNT(_xlfn._xlws.FILTER(Fridays!B70:KO70,ISNUMBER(MATCH(Fridays!B70:KO70,_xlfn._xlws.FILTER(Table1[ID],(Table1[class_name]="الخدام")+IF(Table35[اظهار الامناء],Table1[class_name]="الامناء",FALSE)),0)),"no_att"))=0,"no_att",COUNT(_xlfn._xlws.FILTER(Fridays!B70:KO70,ISNUMBER(MATCH(Fridays!B70:KO70,_xlfn._xlws.FILTER(Table1[ID],(Table1[class_name]="الخدام")+IF(Table35[اظهار الامناء],Table1[class_name]="الامناء",FALSE)),0)),"no_att")))</f>
        <v>no_att</v>
      </c>
    </row>
    <row r="72" spans="1:11">
      <c r="A72" s="3" t="str">
        <f ca="1"/>
        <v/>
      </c>
      <c r="B72" t="str" cm="1">
        <f t="array" aca="1" ref="B72" ca="1">IF($J72="no_att","no_att",COUNT(_xlfn._xlws.FILTER(Fridays!$B71:$KO71,(Fridays!$B71:$KO71-FLOOR(Fridays!$B71:$KO71,100)&gt;9)*(Fridays!$B71:$KO71&gt;100)*(_xlfn.FLOOR.MATH(Fridays!$B71:$KO71,100)=B$1))))</f>
        <v>no_att</v>
      </c>
      <c r="C72" t="str" cm="1">
        <f t="array" aca="1" ref="C72" ca="1">IF($J72="no_att","no_att",COUNT(_xlfn._xlws.FILTER(Fridays!$B71:$KO71,(Fridays!$B71:$KO71-FLOOR(Fridays!$B71:$KO71,100)&gt;9)*(Fridays!$B71:$KO71&gt;100)*(_xlfn.FLOOR.MATH(Fridays!$B71:$KO71,100)=C$1))))</f>
        <v>no_att</v>
      </c>
      <c r="D72" t="str" cm="1">
        <f t="array" aca="1" ref="D72" ca="1">IF($J72="no_att","no_att",COUNT(_xlfn._xlws.FILTER(Fridays!$B71:$KO71,(Fridays!$B71:$KO71-FLOOR(Fridays!$B71:$KO71,100)&gt;9)*(Fridays!$B71:$KO71&gt;100)*(_xlfn.FLOOR.MATH(Fridays!$B71:$KO71,100)=D$1))))</f>
        <v>no_att</v>
      </c>
      <c r="E72" t="str" cm="1">
        <f t="array" aca="1" ref="E72" ca="1">IF($J72="no_att","no_att",COUNT(_xlfn._xlws.FILTER(Fridays!$B71:$KO71,(Fridays!$B71:$KO71-FLOOR(Fridays!$B71:$KO71,100)&gt;9)*(Fridays!$B71:$KO71&gt;100)*(_xlfn.FLOOR.MATH(Fridays!$B71:$KO71,100)=E$1))))</f>
        <v>no_att</v>
      </c>
      <c r="F72" t="str" cm="1">
        <f t="array" aca="1" ref="F72" ca="1">IF($J72="no_att","no_att",COUNT(_xlfn._xlws.FILTER(Fridays!$B71:$KO71,(Fridays!$B71:$KO71-FLOOR(Fridays!$B71:$KO71,100)&gt;9)*(Fridays!$B71:$KO71&gt;100)*(_xlfn.FLOOR.MATH(Fridays!$B71:$KO71,100)=F$1))))</f>
        <v>no_att</v>
      </c>
      <c r="G72" t="str" cm="1">
        <f t="array" aca="1" ref="G72" ca="1">IF($J72="no_att","no_att",COUNT(_xlfn._xlws.FILTER(Fridays!$B71:$KO71,(Fridays!$B71:$KO71-FLOOR(Fridays!$B71:$KO71,100)&gt;9)*(Fridays!$B71:$KO71&gt;100)*(_xlfn.FLOOR.MATH(Fridays!$B71:$KO71,100)=G$1))))</f>
        <v>no_att</v>
      </c>
      <c r="H72" t="str" cm="1">
        <f t="array" aca="1" ref="H72" ca="1">IF($J72="no_att","no_att",COUNT(_xlfn._xlws.FILTER(Fridays!$B71:$KO71,(Fridays!$B71:$KO71-FLOOR(Fridays!$B71:$KO71,100)&gt;9)*(Fridays!$B71:$KO71&gt;100)*(_xlfn.FLOOR.MATH(Fridays!$B71:$KO71,100)=H$1))))</f>
        <v>no_att</v>
      </c>
      <c r="I72" t="str" cm="1">
        <f t="array" aca="1" ref="I72" ca="1">IF($J72="no_att","no_att",COUNT(_xlfn._xlws.FILTER(Fridays!$B71:$KO71,(Fridays!$B71:$KO71-FLOOR(Fridays!$B71:$KO71,100)&gt;9)*(Fridays!$B71:$KO71&gt;100)*(_xlfn.FLOOR.MATH(Fridays!$B71:$KO71,100)=I$1))))</f>
        <v>no_att</v>
      </c>
      <c r="J72" t="str" cm="1">
        <f t="array" aca="1" ref="J72" ca="1">IF(COUNT(_xlfn._xlws.FILTER(Fridays!$B71:$KO71,(Fridays!$B71:$KO71-FLOOR(Fridays!$B71:$KO71,100)&gt;9)*(Fridays!$B71:$KO71&gt;100)))=0,"no_att",COUNT(_xlfn._xlws.FILTER(Fridays!$B71:$KO71,(Fridays!$B71:$KO71-FLOOR(Fridays!$B71:$KO71,100)&gt;9)*(Fridays!$B71:$KO71&gt;100))))</f>
        <v>no_att</v>
      </c>
      <c r="K72" t="str" cm="1">
        <f t="array" aca="1" ref="K72" ca="1">IF(COUNT(_xlfn._xlws.FILTER(Fridays!B71:KO71,ISNUMBER(MATCH(Fridays!B71:KO71,_xlfn._xlws.FILTER(Table1[ID],(Table1[class_name]="الخدام")+IF(Table35[اظهار الامناء],Table1[class_name]="الامناء",FALSE)),0)),"no_att"))=0,"no_att",COUNT(_xlfn._xlws.FILTER(Fridays!B71:KO71,ISNUMBER(MATCH(Fridays!B71:KO71,_xlfn._xlws.FILTER(Table1[ID],(Table1[class_name]="الخدام")+IF(Table35[اظهار الامناء],Table1[class_name]="الامناء",FALSE)),0)),"no_att")))</f>
        <v>no_att</v>
      </c>
    </row>
    <row r="73" spans="1:11">
      <c r="A73" s="3" t="str">
        <f ca="1"/>
        <v/>
      </c>
      <c r="B73" t="str" cm="1">
        <f t="array" aca="1" ref="B73" ca="1">IF($J73="no_att","no_att",COUNT(_xlfn._xlws.FILTER(Fridays!$B72:$KO72,(Fridays!$B72:$KO72-FLOOR(Fridays!$B72:$KO72,100)&gt;9)*(Fridays!$B72:$KO72&gt;100)*(_xlfn.FLOOR.MATH(Fridays!$B72:$KO72,100)=B$1))))</f>
        <v>no_att</v>
      </c>
      <c r="C73" t="str" cm="1">
        <f t="array" aca="1" ref="C73" ca="1">IF($J73="no_att","no_att",COUNT(_xlfn._xlws.FILTER(Fridays!$B72:$KO72,(Fridays!$B72:$KO72-FLOOR(Fridays!$B72:$KO72,100)&gt;9)*(Fridays!$B72:$KO72&gt;100)*(_xlfn.FLOOR.MATH(Fridays!$B72:$KO72,100)=C$1))))</f>
        <v>no_att</v>
      </c>
      <c r="D73" t="str" cm="1">
        <f t="array" aca="1" ref="D73" ca="1">IF($J73="no_att","no_att",COUNT(_xlfn._xlws.FILTER(Fridays!$B72:$KO72,(Fridays!$B72:$KO72-FLOOR(Fridays!$B72:$KO72,100)&gt;9)*(Fridays!$B72:$KO72&gt;100)*(_xlfn.FLOOR.MATH(Fridays!$B72:$KO72,100)=D$1))))</f>
        <v>no_att</v>
      </c>
      <c r="E73" t="str" cm="1">
        <f t="array" aca="1" ref="E73" ca="1">IF($J73="no_att","no_att",COUNT(_xlfn._xlws.FILTER(Fridays!$B72:$KO72,(Fridays!$B72:$KO72-FLOOR(Fridays!$B72:$KO72,100)&gt;9)*(Fridays!$B72:$KO72&gt;100)*(_xlfn.FLOOR.MATH(Fridays!$B72:$KO72,100)=E$1))))</f>
        <v>no_att</v>
      </c>
      <c r="F73" t="str" cm="1">
        <f t="array" aca="1" ref="F73" ca="1">IF($J73="no_att","no_att",COUNT(_xlfn._xlws.FILTER(Fridays!$B72:$KO72,(Fridays!$B72:$KO72-FLOOR(Fridays!$B72:$KO72,100)&gt;9)*(Fridays!$B72:$KO72&gt;100)*(_xlfn.FLOOR.MATH(Fridays!$B72:$KO72,100)=F$1))))</f>
        <v>no_att</v>
      </c>
      <c r="G73" t="str" cm="1">
        <f t="array" aca="1" ref="G73" ca="1">IF($J73="no_att","no_att",COUNT(_xlfn._xlws.FILTER(Fridays!$B72:$KO72,(Fridays!$B72:$KO72-FLOOR(Fridays!$B72:$KO72,100)&gt;9)*(Fridays!$B72:$KO72&gt;100)*(_xlfn.FLOOR.MATH(Fridays!$B72:$KO72,100)=G$1))))</f>
        <v>no_att</v>
      </c>
      <c r="H73" t="str" cm="1">
        <f t="array" aca="1" ref="H73" ca="1">IF($J73="no_att","no_att",COUNT(_xlfn._xlws.FILTER(Fridays!$B72:$KO72,(Fridays!$B72:$KO72-FLOOR(Fridays!$B72:$KO72,100)&gt;9)*(Fridays!$B72:$KO72&gt;100)*(_xlfn.FLOOR.MATH(Fridays!$B72:$KO72,100)=H$1))))</f>
        <v>no_att</v>
      </c>
      <c r="I73" t="str" cm="1">
        <f t="array" aca="1" ref="I73" ca="1">IF($J73="no_att","no_att",COUNT(_xlfn._xlws.FILTER(Fridays!$B72:$KO72,(Fridays!$B72:$KO72-FLOOR(Fridays!$B72:$KO72,100)&gt;9)*(Fridays!$B72:$KO72&gt;100)*(_xlfn.FLOOR.MATH(Fridays!$B72:$KO72,100)=I$1))))</f>
        <v>no_att</v>
      </c>
      <c r="J73" t="str" cm="1">
        <f t="array" aca="1" ref="J73" ca="1">IF(COUNT(_xlfn._xlws.FILTER(Fridays!$B72:$KO72,(Fridays!$B72:$KO72-FLOOR(Fridays!$B72:$KO72,100)&gt;9)*(Fridays!$B72:$KO72&gt;100)))=0,"no_att",COUNT(_xlfn._xlws.FILTER(Fridays!$B72:$KO72,(Fridays!$B72:$KO72-FLOOR(Fridays!$B72:$KO72,100)&gt;9)*(Fridays!$B72:$KO72&gt;100))))</f>
        <v>no_att</v>
      </c>
      <c r="K73" t="str" cm="1">
        <f t="array" aca="1" ref="K73" ca="1">IF(COUNT(_xlfn._xlws.FILTER(Fridays!B72:KO72,ISNUMBER(MATCH(Fridays!B72:KO72,_xlfn._xlws.FILTER(Table1[ID],(Table1[class_name]="الخدام")+IF(Table35[اظهار الامناء],Table1[class_name]="الامناء",FALSE)),0)),"no_att"))=0,"no_att",COUNT(_xlfn._xlws.FILTER(Fridays!B72:KO72,ISNUMBER(MATCH(Fridays!B72:KO72,_xlfn._xlws.FILTER(Table1[ID],(Table1[class_name]="الخدام")+IF(Table35[اظهار الامناء],Table1[class_name]="الامناء",FALSE)),0)),"no_att")))</f>
        <v>no_att</v>
      </c>
    </row>
    <row r="74" spans="1:11">
      <c r="A74" s="3" t="str">
        <f ca="1"/>
        <v/>
      </c>
      <c r="B74" t="str" cm="1">
        <f t="array" aca="1" ref="B74" ca="1">IF($J74="no_att","no_att",COUNT(_xlfn._xlws.FILTER(Fridays!$B73:$KO73,(Fridays!$B73:$KO73-FLOOR(Fridays!$B73:$KO73,100)&gt;9)*(Fridays!$B73:$KO73&gt;100)*(_xlfn.FLOOR.MATH(Fridays!$B73:$KO73,100)=B$1))))</f>
        <v>no_att</v>
      </c>
      <c r="C74" t="str" cm="1">
        <f t="array" aca="1" ref="C74" ca="1">IF($J74="no_att","no_att",COUNT(_xlfn._xlws.FILTER(Fridays!$B73:$KO73,(Fridays!$B73:$KO73-FLOOR(Fridays!$B73:$KO73,100)&gt;9)*(Fridays!$B73:$KO73&gt;100)*(_xlfn.FLOOR.MATH(Fridays!$B73:$KO73,100)=C$1))))</f>
        <v>no_att</v>
      </c>
      <c r="D74" t="str" cm="1">
        <f t="array" aca="1" ref="D74" ca="1">IF($J74="no_att","no_att",COUNT(_xlfn._xlws.FILTER(Fridays!$B73:$KO73,(Fridays!$B73:$KO73-FLOOR(Fridays!$B73:$KO73,100)&gt;9)*(Fridays!$B73:$KO73&gt;100)*(_xlfn.FLOOR.MATH(Fridays!$B73:$KO73,100)=D$1))))</f>
        <v>no_att</v>
      </c>
      <c r="E74" t="str" cm="1">
        <f t="array" aca="1" ref="E74" ca="1">IF($J74="no_att","no_att",COUNT(_xlfn._xlws.FILTER(Fridays!$B73:$KO73,(Fridays!$B73:$KO73-FLOOR(Fridays!$B73:$KO73,100)&gt;9)*(Fridays!$B73:$KO73&gt;100)*(_xlfn.FLOOR.MATH(Fridays!$B73:$KO73,100)=E$1))))</f>
        <v>no_att</v>
      </c>
      <c r="F74" t="str" cm="1">
        <f t="array" aca="1" ref="F74" ca="1">IF($J74="no_att","no_att",COUNT(_xlfn._xlws.FILTER(Fridays!$B73:$KO73,(Fridays!$B73:$KO73-FLOOR(Fridays!$B73:$KO73,100)&gt;9)*(Fridays!$B73:$KO73&gt;100)*(_xlfn.FLOOR.MATH(Fridays!$B73:$KO73,100)=F$1))))</f>
        <v>no_att</v>
      </c>
      <c r="G74" t="str" cm="1">
        <f t="array" aca="1" ref="G74" ca="1">IF($J74="no_att","no_att",COUNT(_xlfn._xlws.FILTER(Fridays!$B73:$KO73,(Fridays!$B73:$KO73-FLOOR(Fridays!$B73:$KO73,100)&gt;9)*(Fridays!$B73:$KO73&gt;100)*(_xlfn.FLOOR.MATH(Fridays!$B73:$KO73,100)=G$1))))</f>
        <v>no_att</v>
      </c>
      <c r="H74" t="str" cm="1">
        <f t="array" aca="1" ref="H74" ca="1">IF($J74="no_att","no_att",COUNT(_xlfn._xlws.FILTER(Fridays!$B73:$KO73,(Fridays!$B73:$KO73-FLOOR(Fridays!$B73:$KO73,100)&gt;9)*(Fridays!$B73:$KO73&gt;100)*(_xlfn.FLOOR.MATH(Fridays!$B73:$KO73,100)=H$1))))</f>
        <v>no_att</v>
      </c>
      <c r="I74" t="str" cm="1">
        <f t="array" aca="1" ref="I74" ca="1">IF($J74="no_att","no_att",COUNT(_xlfn._xlws.FILTER(Fridays!$B73:$KO73,(Fridays!$B73:$KO73-FLOOR(Fridays!$B73:$KO73,100)&gt;9)*(Fridays!$B73:$KO73&gt;100)*(_xlfn.FLOOR.MATH(Fridays!$B73:$KO73,100)=I$1))))</f>
        <v>no_att</v>
      </c>
      <c r="J74" t="str" cm="1">
        <f t="array" aca="1" ref="J74" ca="1">IF(COUNT(_xlfn._xlws.FILTER(Fridays!$B73:$KO73,(Fridays!$B73:$KO73-FLOOR(Fridays!$B73:$KO73,100)&gt;9)*(Fridays!$B73:$KO73&gt;100)))=0,"no_att",COUNT(_xlfn._xlws.FILTER(Fridays!$B73:$KO73,(Fridays!$B73:$KO73-FLOOR(Fridays!$B73:$KO73,100)&gt;9)*(Fridays!$B73:$KO73&gt;100))))</f>
        <v>no_att</v>
      </c>
      <c r="K74" t="str" cm="1">
        <f t="array" aca="1" ref="K74" ca="1">IF(COUNT(_xlfn._xlws.FILTER(Fridays!B73:KO73,ISNUMBER(MATCH(Fridays!B73:KO73,_xlfn._xlws.FILTER(Table1[ID],(Table1[class_name]="الخدام")+IF(Table35[اظهار الامناء],Table1[class_name]="الامناء",FALSE)),0)),"no_att"))=0,"no_att",COUNT(_xlfn._xlws.FILTER(Fridays!B73:KO73,ISNUMBER(MATCH(Fridays!B73:KO73,_xlfn._xlws.FILTER(Table1[ID],(Table1[class_name]="الخدام")+IF(Table35[اظهار الامناء],Table1[class_name]="الامناء",FALSE)),0)),"no_att")))</f>
        <v>no_att</v>
      </c>
    </row>
    <row r="75" spans="1:11">
      <c r="A75" s="3" t="str">
        <f ca="1"/>
        <v/>
      </c>
      <c r="B75" t="str" cm="1">
        <f t="array" aca="1" ref="B75" ca="1">IF($J75="no_att","no_att",COUNT(_xlfn._xlws.FILTER(Fridays!$B74:$KO74,(Fridays!$B74:$KO74-FLOOR(Fridays!$B74:$KO74,100)&gt;9)*(Fridays!$B74:$KO74&gt;100)*(_xlfn.FLOOR.MATH(Fridays!$B74:$KO74,100)=B$1))))</f>
        <v>no_att</v>
      </c>
      <c r="C75" t="str" cm="1">
        <f t="array" aca="1" ref="C75" ca="1">IF($J75="no_att","no_att",COUNT(_xlfn._xlws.FILTER(Fridays!$B74:$KO74,(Fridays!$B74:$KO74-FLOOR(Fridays!$B74:$KO74,100)&gt;9)*(Fridays!$B74:$KO74&gt;100)*(_xlfn.FLOOR.MATH(Fridays!$B74:$KO74,100)=C$1))))</f>
        <v>no_att</v>
      </c>
      <c r="D75" t="str" cm="1">
        <f t="array" aca="1" ref="D75" ca="1">IF($J75="no_att","no_att",COUNT(_xlfn._xlws.FILTER(Fridays!$B74:$KO74,(Fridays!$B74:$KO74-FLOOR(Fridays!$B74:$KO74,100)&gt;9)*(Fridays!$B74:$KO74&gt;100)*(_xlfn.FLOOR.MATH(Fridays!$B74:$KO74,100)=D$1))))</f>
        <v>no_att</v>
      </c>
      <c r="E75" t="str" cm="1">
        <f t="array" aca="1" ref="E75" ca="1">IF($J75="no_att","no_att",COUNT(_xlfn._xlws.FILTER(Fridays!$B74:$KO74,(Fridays!$B74:$KO74-FLOOR(Fridays!$B74:$KO74,100)&gt;9)*(Fridays!$B74:$KO74&gt;100)*(_xlfn.FLOOR.MATH(Fridays!$B74:$KO74,100)=E$1))))</f>
        <v>no_att</v>
      </c>
      <c r="F75" t="str" cm="1">
        <f t="array" aca="1" ref="F75" ca="1">IF($J75="no_att","no_att",COUNT(_xlfn._xlws.FILTER(Fridays!$B74:$KO74,(Fridays!$B74:$KO74-FLOOR(Fridays!$B74:$KO74,100)&gt;9)*(Fridays!$B74:$KO74&gt;100)*(_xlfn.FLOOR.MATH(Fridays!$B74:$KO74,100)=F$1))))</f>
        <v>no_att</v>
      </c>
      <c r="G75" t="str" cm="1">
        <f t="array" aca="1" ref="G75" ca="1">IF($J75="no_att","no_att",COUNT(_xlfn._xlws.FILTER(Fridays!$B74:$KO74,(Fridays!$B74:$KO74-FLOOR(Fridays!$B74:$KO74,100)&gt;9)*(Fridays!$B74:$KO74&gt;100)*(_xlfn.FLOOR.MATH(Fridays!$B74:$KO74,100)=G$1))))</f>
        <v>no_att</v>
      </c>
      <c r="H75" t="str" cm="1">
        <f t="array" aca="1" ref="H75" ca="1">IF($J75="no_att","no_att",COUNT(_xlfn._xlws.FILTER(Fridays!$B74:$KO74,(Fridays!$B74:$KO74-FLOOR(Fridays!$B74:$KO74,100)&gt;9)*(Fridays!$B74:$KO74&gt;100)*(_xlfn.FLOOR.MATH(Fridays!$B74:$KO74,100)=H$1))))</f>
        <v>no_att</v>
      </c>
      <c r="I75" t="str" cm="1">
        <f t="array" aca="1" ref="I75" ca="1">IF($J75="no_att","no_att",COUNT(_xlfn._xlws.FILTER(Fridays!$B74:$KO74,(Fridays!$B74:$KO74-FLOOR(Fridays!$B74:$KO74,100)&gt;9)*(Fridays!$B74:$KO74&gt;100)*(_xlfn.FLOOR.MATH(Fridays!$B74:$KO74,100)=I$1))))</f>
        <v>no_att</v>
      </c>
      <c r="J75" t="str" cm="1">
        <f t="array" aca="1" ref="J75" ca="1">IF(COUNT(_xlfn._xlws.FILTER(Fridays!$B74:$KO74,(Fridays!$B74:$KO74-FLOOR(Fridays!$B74:$KO74,100)&gt;9)*(Fridays!$B74:$KO74&gt;100)))=0,"no_att",COUNT(_xlfn._xlws.FILTER(Fridays!$B74:$KO74,(Fridays!$B74:$KO74-FLOOR(Fridays!$B74:$KO74,100)&gt;9)*(Fridays!$B74:$KO74&gt;100))))</f>
        <v>no_att</v>
      </c>
      <c r="K75" t="str" cm="1">
        <f t="array" aca="1" ref="K75" ca="1">IF(COUNT(_xlfn._xlws.FILTER(Fridays!B74:KO74,ISNUMBER(MATCH(Fridays!B74:KO74,_xlfn._xlws.FILTER(Table1[ID],(Table1[class_name]="الخدام")+IF(Table35[اظهار الامناء],Table1[class_name]="الامناء",FALSE)),0)),"no_att"))=0,"no_att",COUNT(_xlfn._xlws.FILTER(Fridays!B74:KO74,ISNUMBER(MATCH(Fridays!B74:KO74,_xlfn._xlws.FILTER(Table1[ID],(Table1[class_name]="الخدام")+IF(Table35[اظهار الامناء],Table1[class_name]="الامناء",FALSE)),0)),"no_att")))</f>
        <v>no_att</v>
      </c>
    </row>
    <row r="76" spans="1:11">
      <c r="A76" s="3" t="str">
        <f ca="1"/>
        <v/>
      </c>
      <c r="B76" t="str" cm="1">
        <f t="array" aca="1" ref="B76" ca="1">IF($J76="no_att","no_att",COUNT(_xlfn._xlws.FILTER(Fridays!$B75:$KO75,(Fridays!$B75:$KO75-FLOOR(Fridays!$B75:$KO75,100)&gt;9)*(Fridays!$B75:$KO75&gt;100)*(_xlfn.FLOOR.MATH(Fridays!$B75:$KO75,100)=B$1))))</f>
        <v>no_att</v>
      </c>
      <c r="C76" t="str" cm="1">
        <f t="array" aca="1" ref="C76" ca="1">IF($J76="no_att","no_att",COUNT(_xlfn._xlws.FILTER(Fridays!$B75:$KO75,(Fridays!$B75:$KO75-FLOOR(Fridays!$B75:$KO75,100)&gt;9)*(Fridays!$B75:$KO75&gt;100)*(_xlfn.FLOOR.MATH(Fridays!$B75:$KO75,100)=C$1))))</f>
        <v>no_att</v>
      </c>
      <c r="D76" t="str" cm="1">
        <f t="array" aca="1" ref="D76" ca="1">IF($J76="no_att","no_att",COUNT(_xlfn._xlws.FILTER(Fridays!$B75:$KO75,(Fridays!$B75:$KO75-FLOOR(Fridays!$B75:$KO75,100)&gt;9)*(Fridays!$B75:$KO75&gt;100)*(_xlfn.FLOOR.MATH(Fridays!$B75:$KO75,100)=D$1))))</f>
        <v>no_att</v>
      </c>
      <c r="E76" t="str" cm="1">
        <f t="array" aca="1" ref="E76" ca="1">IF($J76="no_att","no_att",COUNT(_xlfn._xlws.FILTER(Fridays!$B75:$KO75,(Fridays!$B75:$KO75-FLOOR(Fridays!$B75:$KO75,100)&gt;9)*(Fridays!$B75:$KO75&gt;100)*(_xlfn.FLOOR.MATH(Fridays!$B75:$KO75,100)=E$1))))</f>
        <v>no_att</v>
      </c>
      <c r="F76" t="str" cm="1">
        <f t="array" aca="1" ref="F76" ca="1">IF($J76="no_att","no_att",COUNT(_xlfn._xlws.FILTER(Fridays!$B75:$KO75,(Fridays!$B75:$KO75-FLOOR(Fridays!$B75:$KO75,100)&gt;9)*(Fridays!$B75:$KO75&gt;100)*(_xlfn.FLOOR.MATH(Fridays!$B75:$KO75,100)=F$1))))</f>
        <v>no_att</v>
      </c>
      <c r="G76" t="str" cm="1">
        <f t="array" aca="1" ref="G76" ca="1">IF($J76="no_att","no_att",COUNT(_xlfn._xlws.FILTER(Fridays!$B75:$KO75,(Fridays!$B75:$KO75-FLOOR(Fridays!$B75:$KO75,100)&gt;9)*(Fridays!$B75:$KO75&gt;100)*(_xlfn.FLOOR.MATH(Fridays!$B75:$KO75,100)=G$1))))</f>
        <v>no_att</v>
      </c>
      <c r="H76" t="str" cm="1">
        <f t="array" aca="1" ref="H76" ca="1">IF($J76="no_att","no_att",COUNT(_xlfn._xlws.FILTER(Fridays!$B75:$KO75,(Fridays!$B75:$KO75-FLOOR(Fridays!$B75:$KO75,100)&gt;9)*(Fridays!$B75:$KO75&gt;100)*(_xlfn.FLOOR.MATH(Fridays!$B75:$KO75,100)=H$1))))</f>
        <v>no_att</v>
      </c>
      <c r="I76" t="str" cm="1">
        <f t="array" aca="1" ref="I76" ca="1">IF($J76="no_att","no_att",COUNT(_xlfn._xlws.FILTER(Fridays!$B75:$KO75,(Fridays!$B75:$KO75-FLOOR(Fridays!$B75:$KO75,100)&gt;9)*(Fridays!$B75:$KO75&gt;100)*(_xlfn.FLOOR.MATH(Fridays!$B75:$KO75,100)=I$1))))</f>
        <v>no_att</v>
      </c>
      <c r="J76" t="str" cm="1">
        <f t="array" aca="1" ref="J76" ca="1">IF(COUNT(_xlfn._xlws.FILTER(Fridays!$B75:$KO75,(Fridays!$B75:$KO75-FLOOR(Fridays!$B75:$KO75,100)&gt;9)*(Fridays!$B75:$KO75&gt;100)))=0,"no_att",COUNT(_xlfn._xlws.FILTER(Fridays!$B75:$KO75,(Fridays!$B75:$KO75-FLOOR(Fridays!$B75:$KO75,100)&gt;9)*(Fridays!$B75:$KO75&gt;100))))</f>
        <v>no_att</v>
      </c>
      <c r="K76" t="str" cm="1">
        <f t="array" aca="1" ref="K76" ca="1">IF(COUNT(_xlfn._xlws.FILTER(Fridays!B75:KO75,ISNUMBER(MATCH(Fridays!B75:KO75,_xlfn._xlws.FILTER(Table1[ID],(Table1[class_name]="الخدام")+IF(Table35[اظهار الامناء],Table1[class_name]="الامناء",FALSE)),0)),"no_att"))=0,"no_att",COUNT(_xlfn._xlws.FILTER(Fridays!B75:KO75,ISNUMBER(MATCH(Fridays!B75:KO75,_xlfn._xlws.FILTER(Table1[ID],(Table1[class_name]="الخدام")+IF(Table35[اظهار الامناء],Table1[class_name]="الامناء",FALSE)),0)),"no_att")))</f>
        <v>no_att</v>
      </c>
    </row>
    <row r="77" spans="1:11">
      <c r="A77" s="3" t="str">
        <f ca="1"/>
        <v/>
      </c>
      <c r="B77" t="str" cm="1">
        <f t="array" aca="1" ref="B77" ca="1">IF($J77="no_att","no_att",COUNT(_xlfn._xlws.FILTER(Fridays!$B76:$KO76,(Fridays!$B76:$KO76-FLOOR(Fridays!$B76:$KO76,100)&gt;9)*(Fridays!$B76:$KO76&gt;100)*(_xlfn.FLOOR.MATH(Fridays!$B76:$KO76,100)=B$1))))</f>
        <v>no_att</v>
      </c>
      <c r="C77" t="str" cm="1">
        <f t="array" aca="1" ref="C77" ca="1">IF($J77="no_att","no_att",COUNT(_xlfn._xlws.FILTER(Fridays!$B76:$KO76,(Fridays!$B76:$KO76-FLOOR(Fridays!$B76:$KO76,100)&gt;9)*(Fridays!$B76:$KO76&gt;100)*(_xlfn.FLOOR.MATH(Fridays!$B76:$KO76,100)=C$1))))</f>
        <v>no_att</v>
      </c>
      <c r="D77" t="str" cm="1">
        <f t="array" aca="1" ref="D77" ca="1">IF($J77="no_att","no_att",COUNT(_xlfn._xlws.FILTER(Fridays!$B76:$KO76,(Fridays!$B76:$KO76-FLOOR(Fridays!$B76:$KO76,100)&gt;9)*(Fridays!$B76:$KO76&gt;100)*(_xlfn.FLOOR.MATH(Fridays!$B76:$KO76,100)=D$1))))</f>
        <v>no_att</v>
      </c>
      <c r="E77" t="str" cm="1">
        <f t="array" aca="1" ref="E77" ca="1">IF($J77="no_att","no_att",COUNT(_xlfn._xlws.FILTER(Fridays!$B76:$KO76,(Fridays!$B76:$KO76-FLOOR(Fridays!$B76:$KO76,100)&gt;9)*(Fridays!$B76:$KO76&gt;100)*(_xlfn.FLOOR.MATH(Fridays!$B76:$KO76,100)=E$1))))</f>
        <v>no_att</v>
      </c>
      <c r="F77" t="str" cm="1">
        <f t="array" aca="1" ref="F77" ca="1">IF($J77="no_att","no_att",COUNT(_xlfn._xlws.FILTER(Fridays!$B76:$KO76,(Fridays!$B76:$KO76-FLOOR(Fridays!$B76:$KO76,100)&gt;9)*(Fridays!$B76:$KO76&gt;100)*(_xlfn.FLOOR.MATH(Fridays!$B76:$KO76,100)=F$1))))</f>
        <v>no_att</v>
      </c>
      <c r="G77" t="str" cm="1">
        <f t="array" aca="1" ref="G77" ca="1">IF($J77="no_att","no_att",COUNT(_xlfn._xlws.FILTER(Fridays!$B76:$KO76,(Fridays!$B76:$KO76-FLOOR(Fridays!$B76:$KO76,100)&gt;9)*(Fridays!$B76:$KO76&gt;100)*(_xlfn.FLOOR.MATH(Fridays!$B76:$KO76,100)=G$1))))</f>
        <v>no_att</v>
      </c>
      <c r="H77" t="str" cm="1">
        <f t="array" aca="1" ref="H77" ca="1">IF($J77="no_att","no_att",COUNT(_xlfn._xlws.FILTER(Fridays!$B76:$KO76,(Fridays!$B76:$KO76-FLOOR(Fridays!$B76:$KO76,100)&gt;9)*(Fridays!$B76:$KO76&gt;100)*(_xlfn.FLOOR.MATH(Fridays!$B76:$KO76,100)=H$1))))</f>
        <v>no_att</v>
      </c>
      <c r="I77" t="str" cm="1">
        <f t="array" aca="1" ref="I77" ca="1">IF($J77="no_att","no_att",COUNT(_xlfn._xlws.FILTER(Fridays!$B76:$KO76,(Fridays!$B76:$KO76-FLOOR(Fridays!$B76:$KO76,100)&gt;9)*(Fridays!$B76:$KO76&gt;100)*(_xlfn.FLOOR.MATH(Fridays!$B76:$KO76,100)=I$1))))</f>
        <v>no_att</v>
      </c>
      <c r="J77" t="str" cm="1">
        <f t="array" aca="1" ref="J77" ca="1">IF(COUNT(_xlfn._xlws.FILTER(Fridays!$B76:$KO76,(Fridays!$B76:$KO76-FLOOR(Fridays!$B76:$KO76,100)&gt;9)*(Fridays!$B76:$KO76&gt;100)))=0,"no_att",COUNT(_xlfn._xlws.FILTER(Fridays!$B76:$KO76,(Fridays!$B76:$KO76-FLOOR(Fridays!$B76:$KO76,100)&gt;9)*(Fridays!$B76:$KO76&gt;100))))</f>
        <v>no_att</v>
      </c>
      <c r="K77" t="str" cm="1">
        <f t="array" aca="1" ref="K77" ca="1">IF(COUNT(_xlfn._xlws.FILTER(Fridays!B76:KO76,ISNUMBER(MATCH(Fridays!B76:KO76,_xlfn._xlws.FILTER(Table1[ID],(Table1[class_name]="الخدام")+IF(Table35[اظهار الامناء],Table1[class_name]="الامناء",FALSE)),0)),"no_att"))=0,"no_att",COUNT(_xlfn._xlws.FILTER(Fridays!B76:KO76,ISNUMBER(MATCH(Fridays!B76:KO76,_xlfn._xlws.FILTER(Table1[ID],(Table1[class_name]="الخدام")+IF(Table35[اظهار الامناء],Table1[class_name]="الامناء",FALSE)),0)),"no_att")))</f>
        <v>no_att</v>
      </c>
    </row>
    <row r="78" spans="1:11">
      <c r="A78" s="3" t="str">
        <f ca="1"/>
        <v/>
      </c>
      <c r="B78" t="str" cm="1">
        <f t="array" aca="1" ref="B78" ca="1">IF($J78="no_att","no_att",COUNT(_xlfn._xlws.FILTER(Fridays!$B77:$KO77,(Fridays!$B77:$KO77-FLOOR(Fridays!$B77:$KO77,100)&gt;9)*(Fridays!$B77:$KO77&gt;100)*(_xlfn.FLOOR.MATH(Fridays!$B77:$KO77,100)=B$1))))</f>
        <v>no_att</v>
      </c>
      <c r="C78" t="str" cm="1">
        <f t="array" aca="1" ref="C78" ca="1">IF($J78="no_att","no_att",COUNT(_xlfn._xlws.FILTER(Fridays!$B77:$KO77,(Fridays!$B77:$KO77-FLOOR(Fridays!$B77:$KO77,100)&gt;9)*(Fridays!$B77:$KO77&gt;100)*(_xlfn.FLOOR.MATH(Fridays!$B77:$KO77,100)=C$1))))</f>
        <v>no_att</v>
      </c>
      <c r="D78" t="str" cm="1">
        <f t="array" aca="1" ref="D78" ca="1">IF($J78="no_att","no_att",COUNT(_xlfn._xlws.FILTER(Fridays!$B77:$KO77,(Fridays!$B77:$KO77-FLOOR(Fridays!$B77:$KO77,100)&gt;9)*(Fridays!$B77:$KO77&gt;100)*(_xlfn.FLOOR.MATH(Fridays!$B77:$KO77,100)=D$1))))</f>
        <v>no_att</v>
      </c>
      <c r="E78" t="str" cm="1">
        <f t="array" aca="1" ref="E78" ca="1">IF($J78="no_att","no_att",COUNT(_xlfn._xlws.FILTER(Fridays!$B77:$KO77,(Fridays!$B77:$KO77-FLOOR(Fridays!$B77:$KO77,100)&gt;9)*(Fridays!$B77:$KO77&gt;100)*(_xlfn.FLOOR.MATH(Fridays!$B77:$KO77,100)=E$1))))</f>
        <v>no_att</v>
      </c>
      <c r="F78" t="str" cm="1">
        <f t="array" aca="1" ref="F78" ca="1">IF($J78="no_att","no_att",COUNT(_xlfn._xlws.FILTER(Fridays!$B77:$KO77,(Fridays!$B77:$KO77-FLOOR(Fridays!$B77:$KO77,100)&gt;9)*(Fridays!$B77:$KO77&gt;100)*(_xlfn.FLOOR.MATH(Fridays!$B77:$KO77,100)=F$1))))</f>
        <v>no_att</v>
      </c>
      <c r="G78" t="str" cm="1">
        <f t="array" aca="1" ref="G78" ca="1">IF($J78="no_att","no_att",COUNT(_xlfn._xlws.FILTER(Fridays!$B77:$KO77,(Fridays!$B77:$KO77-FLOOR(Fridays!$B77:$KO77,100)&gt;9)*(Fridays!$B77:$KO77&gt;100)*(_xlfn.FLOOR.MATH(Fridays!$B77:$KO77,100)=G$1))))</f>
        <v>no_att</v>
      </c>
      <c r="H78" t="str" cm="1">
        <f t="array" aca="1" ref="H78" ca="1">IF($J78="no_att","no_att",COUNT(_xlfn._xlws.FILTER(Fridays!$B77:$KO77,(Fridays!$B77:$KO77-FLOOR(Fridays!$B77:$KO77,100)&gt;9)*(Fridays!$B77:$KO77&gt;100)*(_xlfn.FLOOR.MATH(Fridays!$B77:$KO77,100)=H$1))))</f>
        <v>no_att</v>
      </c>
      <c r="I78" t="str" cm="1">
        <f t="array" aca="1" ref="I78" ca="1">IF($J78="no_att","no_att",COUNT(_xlfn._xlws.FILTER(Fridays!$B77:$KO77,(Fridays!$B77:$KO77-FLOOR(Fridays!$B77:$KO77,100)&gt;9)*(Fridays!$B77:$KO77&gt;100)*(_xlfn.FLOOR.MATH(Fridays!$B77:$KO77,100)=I$1))))</f>
        <v>no_att</v>
      </c>
      <c r="J78" t="str" cm="1">
        <f t="array" aca="1" ref="J78" ca="1">IF(COUNT(_xlfn._xlws.FILTER(Fridays!$B77:$KO77,(Fridays!$B77:$KO77-FLOOR(Fridays!$B77:$KO77,100)&gt;9)*(Fridays!$B77:$KO77&gt;100)))=0,"no_att",COUNT(_xlfn._xlws.FILTER(Fridays!$B77:$KO77,(Fridays!$B77:$KO77-FLOOR(Fridays!$B77:$KO77,100)&gt;9)*(Fridays!$B77:$KO77&gt;100))))</f>
        <v>no_att</v>
      </c>
      <c r="K78" t="str" cm="1">
        <f t="array" aca="1" ref="K78" ca="1">IF(COUNT(_xlfn._xlws.FILTER(Fridays!B77:KO77,ISNUMBER(MATCH(Fridays!B77:KO77,_xlfn._xlws.FILTER(Table1[ID],(Table1[class_name]="الخدام")+IF(Table35[اظهار الامناء],Table1[class_name]="الامناء",FALSE)),0)),"no_att"))=0,"no_att",COUNT(_xlfn._xlws.FILTER(Fridays!B77:KO77,ISNUMBER(MATCH(Fridays!B77:KO77,_xlfn._xlws.FILTER(Table1[ID],(Table1[class_name]="الخدام")+IF(Table35[اظهار الامناء],Table1[class_name]="الامناء",FALSE)),0)),"no_att")))</f>
        <v>no_att</v>
      </c>
    </row>
    <row r="79" spans="1:11">
      <c r="A79" s="3" t="str">
        <f ca="1"/>
        <v/>
      </c>
      <c r="B79" t="str" cm="1">
        <f t="array" aca="1" ref="B79" ca="1">IF($J79="no_att","no_att",COUNT(_xlfn._xlws.FILTER(Fridays!$B78:$KO78,(Fridays!$B78:$KO78-FLOOR(Fridays!$B78:$KO78,100)&gt;9)*(Fridays!$B78:$KO78&gt;100)*(_xlfn.FLOOR.MATH(Fridays!$B78:$KO78,100)=B$1))))</f>
        <v>no_att</v>
      </c>
      <c r="C79" t="str" cm="1">
        <f t="array" aca="1" ref="C79" ca="1">IF($J79="no_att","no_att",COUNT(_xlfn._xlws.FILTER(Fridays!$B78:$KO78,(Fridays!$B78:$KO78-FLOOR(Fridays!$B78:$KO78,100)&gt;9)*(Fridays!$B78:$KO78&gt;100)*(_xlfn.FLOOR.MATH(Fridays!$B78:$KO78,100)=C$1))))</f>
        <v>no_att</v>
      </c>
      <c r="D79" t="str" cm="1">
        <f t="array" aca="1" ref="D79" ca="1">IF($J79="no_att","no_att",COUNT(_xlfn._xlws.FILTER(Fridays!$B78:$KO78,(Fridays!$B78:$KO78-FLOOR(Fridays!$B78:$KO78,100)&gt;9)*(Fridays!$B78:$KO78&gt;100)*(_xlfn.FLOOR.MATH(Fridays!$B78:$KO78,100)=D$1))))</f>
        <v>no_att</v>
      </c>
      <c r="E79" t="str" cm="1">
        <f t="array" aca="1" ref="E79" ca="1">IF($J79="no_att","no_att",COUNT(_xlfn._xlws.FILTER(Fridays!$B78:$KO78,(Fridays!$B78:$KO78-FLOOR(Fridays!$B78:$KO78,100)&gt;9)*(Fridays!$B78:$KO78&gt;100)*(_xlfn.FLOOR.MATH(Fridays!$B78:$KO78,100)=E$1))))</f>
        <v>no_att</v>
      </c>
      <c r="F79" t="str" cm="1">
        <f t="array" aca="1" ref="F79" ca="1">IF($J79="no_att","no_att",COUNT(_xlfn._xlws.FILTER(Fridays!$B78:$KO78,(Fridays!$B78:$KO78-FLOOR(Fridays!$B78:$KO78,100)&gt;9)*(Fridays!$B78:$KO78&gt;100)*(_xlfn.FLOOR.MATH(Fridays!$B78:$KO78,100)=F$1))))</f>
        <v>no_att</v>
      </c>
      <c r="G79" t="str" cm="1">
        <f t="array" aca="1" ref="G79" ca="1">IF($J79="no_att","no_att",COUNT(_xlfn._xlws.FILTER(Fridays!$B78:$KO78,(Fridays!$B78:$KO78-FLOOR(Fridays!$B78:$KO78,100)&gt;9)*(Fridays!$B78:$KO78&gt;100)*(_xlfn.FLOOR.MATH(Fridays!$B78:$KO78,100)=G$1))))</f>
        <v>no_att</v>
      </c>
      <c r="H79" t="str" cm="1">
        <f t="array" aca="1" ref="H79" ca="1">IF($J79="no_att","no_att",COUNT(_xlfn._xlws.FILTER(Fridays!$B78:$KO78,(Fridays!$B78:$KO78-FLOOR(Fridays!$B78:$KO78,100)&gt;9)*(Fridays!$B78:$KO78&gt;100)*(_xlfn.FLOOR.MATH(Fridays!$B78:$KO78,100)=H$1))))</f>
        <v>no_att</v>
      </c>
      <c r="I79" t="str" cm="1">
        <f t="array" aca="1" ref="I79" ca="1">IF($J79="no_att","no_att",COUNT(_xlfn._xlws.FILTER(Fridays!$B78:$KO78,(Fridays!$B78:$KO78-FLOOR(Fridays!$B78:$KO78,100)&gt;9)*(Fridays!$B78:$KO78&gt;100)*(_xlfn.FLOOR.MATH(Fridays!$B78:$KO78,100)=I$1))))</f>
        <v>no_att</v>
      </c>
      <c r="J79" t="str" cm="1">
        <f t="array" aca="1" ref="J79" ca="1">IF(COUNT(_xlfn._xlws.FILTER(Fridays!$B78:$KO78,(Fridays!$B78:$KO78-FLOOR(Fridays!$B78:$KO78,100)&gt;9)*(Fridays!$B78:$KO78&gt;100)))=0,"no_att",COUNT(_xlfn._xlws.FILTER(Fridays!$B78:$KO78,(Fridays!$B78:$KO78-FLOOR(Fridays!$B78:$KO78,100)&gt;9)*(Fridays!$B78:$KO78&gt;100))))</f>
        <v>no_att</v>
      </c>
      <c r="K79" t="str" cm="1">
        <f t="array" aca="1" ref="K79" ca="1">IF(COUNT(_xlfn._xlws.FILTER(Fridays!B78:KO78,ISNUMBER(MATCH(Fridays!B78:KO78,_xlfn._xlws.FILTER(Table1[ID],(Table1[class_name]="الخدام")+IF(Table35[اظهار الامناء],Table1[class_name]="الامناء",FALSE)),0)),"no_att"))=0,"no_att",COUNT(_xlfn._xlws.FILTER(Fridays!B78:KO78,ISNUMBER(MATCH(Fridays!B78:KO78,_xlfn._xlws.FILTER(Table1[ID],(Table1[class_name]="الخدام")+IF(Table35[اظهار الامناء],Table1[class_name]="الامناء",FALSE)),0)),"no_att")))</f>
        <v>no_att</v>
      </c>
    </row>
    <row r="80" spans="1:11">
      <c r="A80" s="3" t="str">
        <f ca="1"/>
        <v/>
      </c>
      <c r="B80" t="str" cm="1">
        <f t="array" aca="1" ref="B80" ca="1">IF($J80="no_att","no_att",COUNT(_xlfn._xlws.FILTER(Fridays!$B79:$KO79,(Fridays!$B79:$KO79-FLOOR(Fridays!$B79:$KO79,100)&gt;9)*(Fridays!$B79:$KO79&gt;100)*(_xlfn.FLOOR.MATH(Fridays!$B79:$KO79,100)=B$1))))</f>
        <v>no_att</v>
      </c>
      <c r="C80" t="str" cm="1">
        <f t="array" aca="1" ref="C80" ca="1">IF($J80="no_att","no_att",COUNT(_xlfn._xlws.FILTER(Fridays!$B79:$KO79,(Fridays!$B79:$KO79-FLOOR(Fridays!$B79:$KO79,100)&gt;9)*(Fridays!$B79:$KO79&gt;100)*(_xlfn.FLOOR.MATH(Fridays!$B79:$KO79,100)=C$1))))</f>
        <v>no_att</v>
      </c>
      <c r="D80" t="str" cm="1">
        <f t="array" aca="1" ref="D80" ca="1">IF($J80="no_att","no_att",COUNT(_xlfn._xlws.FILTER(Fridays!$B79:$KO79,(Fridays!$B79:$KO79-FLOOR(Fridays!$B79:$KO79,100)&gt;9)*(Fridays!$B79:$KO79&gt;100)*(_xlfn.FLOOR.MATH(Fridays!$B79:$KO79,100)=D$1))))</f>
        <v>no_att</v>
      </c>
      <c r="E80" t="str" cm="1">
        <f t="array" aca="1" ref="E80" ca="1">IF($J80="no_att","no_att",COUNT(_xlfn._xlws.FILTER(Fridays!$B79:$KO79,(Fridays!$B79:$KO79-FLOOR(Fridays!$B79:$KO79,100)&gt;9)*(Fridays!$B79:$KO79&gt;100)*(_xlfn.FLOOR.MATH(Fridays!$B79:$KO79,100)=E$1))))</f>
        <v>no_att</v>
      </c>
      <c r="F80" t="str" cm="1">
        <f t="array" aca="1" ref="F80" ca="1">IF($J80="no_att","no_att",COUNT(_xlfn._xlws.FILTER(Fridays!$B79:$KO79,(Fridays!$B79:$KO79-FLOOR(Fridays!$B79:$KO79,100)&gt;9)*(Fridays!$B79:$KO79&gt;100)*(_xlfn.FLOOR.MATH(Fridays!$B79:$KO79,100)=F$1))))</f>
        <v>no_att</v>
      </c>
      <c r="G80" t="str" cm="1">
        <f t="array" aca="1" ref="G80" ca="1">IF($J80="no_att","no_att",COUNT(_xlfn._xlws.FILTER(Fridays!$B79:$KO79,(Fridays!$B79:$KO79-FLOOR(Fridays!$B79:$KO79,100)&gt;9)*(Fridays!$B79:$KO79&gt;100)*(_xlfn.FLOOR.MATH(Fridays!$B79:$KO79,100)=G$1))))</f>
        <v>no_att</v>
      </c>
      <c r="H80" t="str" cm="1">
        <f t="array" aca="1" ref="H80" ca="1">IF($J80="no_att","no_att",COUNT(_xlfn._xlws.FILTER(Fridays!$B79:$KO79,(Fridays!$B79:$KO79-FLOOR(Fridays!$B79:$KO79,100)&gt;9)*(Fridays!$B79:$KO79&gt;100)*(_xlfn.FLOOR.MATH(Fridays!$B79:$KO79,100)=H$1))))</f>
        <v>no_att</v>
      </c>
      <c r="I80" t="str" cm="1">
        <f t="array" aca="1" ref="I80" ca="1">IF($J80="no_att","no_att",COUNT(_xlfn._xlws.FILTER(Fridays!$B79:$KO79,(Fridays!$B79:$KO79-FLOOR(Fridays!$B79:$KO79,100)&gt;9)*(Fridays!$B79:$KO79&gt;100)*(_xlfn.FLOOR.MATH(Fridays!$B79:$KO79,100)=I$1))))</f>
        <v>no_att</v>
      </c>
      <c r="J80" t="str" cm="1">
        <f t="array" aca="1" ref="J80" ca="1">IF(COUNT(_xlfn._xlws.FILTER(Fridays!$B79:$KO79,(Fridays!$B79:$KO79-FLOOR(Fridays!$B79:$KO79,100)&gt;9)*(Fridays!$B79:$KO79&gt;100)))=0,"no_att",COUNT(_xlfn._xlws.FILTER(Fridays!$B79:$KO79,(Fridays!$B79:$KO79-FLOOR(Fridays!$B79:$KO79,100)&gt;9)*(Fridays!$B79:$KO79&gt;100))))</f>
        <v>no_att</v>
      </c>
      <c r="K80" t="str" cm="1">
        <f t="array" aca="1" ref="K80" ca="1">IF(COUNT(_xlfn._xlws.FILTER(Fridays!B79:KO79,ISNUMBER(MATCH(Fridays!B79:KO79,_xlfn._xlws.FILTER(Table1[ID],(Table1[class_name]="الخدام")+IF(Table35[اظهار الامناء],Table1[class_name]="الامناء",FALSE)),0)),"no_att"))=0,"no_att",COUNT(_xlfn._xlws.FILTER(Fridays!B79:KO79,ISNUMBER(MATCH(Fridays!B79:KO79,_xlfn._xlws.FILTER(Table1[ID],(Table1[class_name]="الخدام")+IF(Table35[اظهار الامناء],Table1[class_name]="الامناء",FALSE)),0)),"no_att")))</f>
        <v>no_att</v>
      </c>
    </row>
    <row r="81" spans="1:11">
      <c r="A81" s="3" t="str">
        <f ca="1"/>
        <v/>
      </c>
      <c r="B81" t="str" cm="1">
        <f t="array" aca="1" ref="B81" ca="1">IF($J81="no_att","no_att",COUNT(_xlfn._xlws.FILTER(Fridays!$B80:$KO80,(Fridays!$B80:$KO80-FLOOR(Fridays!$B80:$KO80,100)&gt;9)*(Fridays!$B80:$KO80&gt;100)*(_xlfn.FLOOR.MATH(Fridays!$B80:$KO80,100)=B$1))))</f>
        <v>no_att</v>
      </c>
      <c r="C81" t="str" cm="1">
        <f t="array" aca="1" ref="C81" ca="1">IF($J81="no_att","no_att",COUNT(_xlfn._xlws.FILTER(Fridays!$B80:$KO80,(Fridays!$B80:$KO80-FLOOR(Fridays!$B80:$KO80,100)&gt;9)*(Fridays!$B80:$KO80&gt;100)*(_xlfn.FLOOR.MATH(Fridays!$B80:$KO80,100)=C$1))))</f>
        <v>no_att</v>
      </c>
      <c r="D81" t="str" cm="1">
        <f t="array" aca="1" ref="D81" ca="1">IF($J81="no_att","no_att",COUNT(_xlfn._xlws.FILTER(Fridays!$B80:$KO80,(Fridays!$B80:$KO80-FLOOR(Fridays!$B80:$KO80,100)&gt;9)*(Fridays!$B80:$KO80&gt;100)*(_xlfn.FLOOR.MATH(Fridays!$B80:$KO80,100)=D$1))))</f>
        <v>no_att</v>
      </c>
      <c r="E81" t="str" cm="1">
        <f t="array" aca="1" ref="E81" ca="1">IF($J81="no_att","no_att",COUNT(_xlfn._xlws.FILTER(Fridays!$B80:$KO80,(Fridays!$B80:$KO80-FLOOR(Fridays!$B80:$KO80,100)&gt;9)*(Fridays!$B80:$KO80&gt;100)*(_xlfn.FLOOR.MATH(Fridays!$B80:$KO80,100)=E$1))))</f>
        <v>no_att</v>
      </c>
      <c r="F81" t="str" cm="1">
        <f t="array" aca="1" ref="F81" ca="1">IF($J81="no_att","no_att",COUNT(_xlfn._xlws.FILTER(Fridays!$B80:$KO80,(Fridays!$B80:$KO80-FLOOR(Fridays!$B80:$KO80,100)&gt;9)*(Fridays!$B80:$KO80&gt;100)*(_xlfn.FLOOR.MATH(Fridays!$B80:$KO80,100)=F$1))))</f>
        <v>no_att</v>
      </c>
      <c r="G81" t="str" cm="1">
        <f t="array" aca="1" ref="G81" ca="1">IF($J81="no_att","no_att",COUNT(_xlfn._xlws.FILTER(Fridays!$B80:$KO80,(Fridays!$B80:$KO80-FLOOR(Fridays!$B80:$KO80,100)&gt;9)*(Fridays!$B80:$KO80&gt;100)*(_xlfn.FLOOR.MATH(Fridays!$B80:$KO80,100)=G$1))))</f>
        <v>no_att</v>
      </c>
      <c r="H81" t="str" cm="1">
        <f t="array" aca="1" ref="H81" ca="1">IF($J81="no_att","no_att",COUNT(_xlfn._xlws.FILTER(Fridays!$B80:$KO80,(Fridays!$B80:$KO80-FLOOR(Fridays!$B80:$KO80,100)&gt;9)*(Fridays!$B80:$KO80&gt;100)*(_xlfn.FLOOR.MATH(Fridays!$B80:$KO80,100)=H$1))))</f>
        <v>no_att</v>
      </c>
      <c r="I81" t="str" cm="1">
        <f t="array" aca="1" ref="I81" ca="1">IF($J81="no_att","no_att",COUNT(_xlfn._xlws.FILTER(Fridays!$B80:$KO80,(Fridays!$B80:$KO80-FLOOR(Fridays!$B80:$KO80,100)&gt;9)*(Fridays!$B80:$KO80&gt;100)*(_xlfn.FLOOR.MATH(Fridays!$B80:$KO80,100)=I$1))))</f>
        <v>no_att</v>
      </c>
      <c r="J81" t="str" cm="1">
        <f t="array" aca="1" ref="J81" ca="1">IF(COUNT(_xlfn._xlws.FILTER(Fridays!$B80:$KO80,(Fridays!$B80:$KO80-FLOOR(Fridays!$B80:$KO80,100)&gt;9)*(Fridays!$B80:$KO80&gt;100)))=0,"no_att",COUNT(_xlfn._xlws.FILTER(Fridays!$B80:$KO80,(Fridays!$B80:$KO80-FLOOR(Fridays!$B80:$KO80,100)&gt;9)*(Fridays!$B80:$KO80&gt;100))))</f>
        <v>no_att</v>
      </c>
      <c r="K81" t="str" cm="1">
        <f t="array" aca="1" ref="K81" ca="1">IF(COUNT(_xlfn._xlws.FILTER(Fridays!B80:KO80,ISNUMBER(MATCH(Fridays!B80:KO80,_xlfn._xlws.FILTER(Table1[ID],(Table1[class_name]="الخدام")+IF(Table35[اظهار الامناء],Table1[class_name]="الامناء",FALSE)),0)),"no_att"))=0,"no_att",COUNT(_xlfn._xlws.FILTER(Fridays!B80:KO80,ISNUMBER(MATCH(Fridays!B80:KO80,_xlfn._xlws.FILTER(Table1[ID],(Table1[class_name]="الخدام")+IF(Table35[اظهار الامناء],Table1[class_name]="الامناء",FALSE)),0)),"no_att")))</f>
        <v>no_att</v>
      </c>
    </row>
    <row r="82" spans="1:11">
      <c r="A82" s="3" t="str">
        <f ca="1"/>
        <v/>
      </c>
      <c r="B82" t="str" cm="1">
        <f t="array" aca="1" ref="B82" ca="1">IF($J82="no_att","no_att",COUNT(_xlfn._xlws.FILTER(Fridays!$B81:$KO81,(Fridays!$B81:$KO81-FLOOR(Fridays!$B81:$KO81,100)&gt;9)*(Fridays!$B81:$KO81&gt;100)*(_xlfn.FLOOR.MATH(Fridays!$B81:$KO81,100)=B$1))))</f>
        <v>no_att</v>
      </c>
      <c r="C82" t="str" cm="1">
        <f t="array" aca="1" ref="C82" ca="1">IF($J82="no_att","no_att",COUNT(_xlfn._xlws.FILTER(Fridays!$B81:$KO81,(Fridays!$B81:$KO81-FLOOR(Fridays!$B81:$KO81,100)&gt;9)*(Fridays!$B81:$KO81&gt;100)*(_xlfn.FLOOR.MATH(Fridays!$B81:$KO81,100)=C$1))))</f>
        <v>no_att</v>
      </c>
      <c r="D82" t="str" cm="1">
        <f t="array" aca="1" ref="D82" ca="1">IF($J82="no_att","no_att",COUNT(_xlfn._xlws.FILTER(Fridays!$B81:$KO81,(Fridays!$B81:$KO81-FLOOR(Fridays!$B81:$KO81,100)&gt;9)*(Fridays!$B81:$KO81&gt;100)*(_xlfn.FLOOR.MATH(Fridays!$B81:$KO81,100)=D$1))))</f>
        <v>no_att</v>
      </c>
      <c r="E82" t="str" cm="1">
        <f t="array" aca="1" ref="E82" ca="1">IF($J82="no_att","no_att",COUNT(_xlfn._xlws.FILTER(Fridays!$B81:$KO81,(Fridays!$B81:$KO81-FLOOR(Fridays!$B81:$KO81,100)&gt;9)*(Fridays!$B81:$KO81&gt;100)*(_xlfn.FLOOR.MATH(Fridays!$B81:$KO81,100)=E$1))))</f>
        <v>no_att</v>
      </c>
      <c r="F82" t="str" cm="1">
        <f t="array" aca="1" ref="F82" ca="1">IF($J82="no_att","no_att",COUNT(_xlfn._xlws.FILTER(Fridays!$B81:$KO81,(Fridays!$B81:$KO81-FLOOR(Fridays!$B81:$KO81,100)&gt;9)*(Fridays!$B81:$KO81&gt;100)*(_xlfn.FLOOR.MATH(Fridays!$B81:$KO81,100)=F$1))))</f>
        <v>no_att</v>
      </c>
      <c r="G82" t="str" cm="1">
        <f t="array" aca="1" ref="G82" ca="1">IF($J82="no_att","no_att",COUNT(_xlfn._xlws.FILTER(Fridays!$B81:$KO81,(Fridays!$B81:$KO81-FLOOR(Fridays!$B81:$KO81,100)&gt;9)*(Fridays!$B81:$KO81&gt;100)*(_xlfn.FLOOR.MATH(Fridays!$B81:$KO81,100)=G$1))))</f>
        <v>no_att</v>
      </c>
      <c r="H82" t="str" cm="1">
        <f t="array" aca="1" ref="H82" ca="1">IF($J82="no_att","no_att",COUNT(_xlfn._xlws.FILTER(Fridays!$B81:$KO81,(Fridays!$B81:$KO81-FLOOR(Fridays!$B81:$KO81,100)&gt;9)*(Fridays!$B81:$KO81&gt;100)*(_xlfn.FLOOR.MATH(Fridays!$B81:$KO81,100)=H$1))))</f>
        <v>no_att</v>
      </c>
      <c r="I82" t="str" cm="1">
        <f t="array" aca="1" ref="I82" ca="1">IF($J82="no_att","no_att",COUNT(_xlfn._xlws.FILTER(Fridays!$B81:$KO81,(Fridays!$B81:$KO81-FLOOR(Fridays!$B81:$KO81,100)&gt;9)*(Fridays!$B81:$KO81&gt;100)*(_xlfn.FLOOR.MATH(Fridays!$B81:$KO81,100)=I$1))))</f>
        <v>no_att</v>
      </c>
      <c r="J82" t="str" cm="1">
        <f t="array" aca="1" ref="J82" ca="1">IF(COUNT(_xlfn._xlws.FILTER(Fridays!$B81:$KO81,(Fridays!$B81:$KO81-FLOOR(Fridays!$B81:$KO81,100)&gt;9)*(Fridays!$B81:$KO81&gt;100)))=0,"no_att",COUNT(_xlfn._xlws.FILTER(Fridays!$B81:$KO81,(Fridays!$B81:$KO81-FLOOR(Fridays!$B81:$KO81,100)&gt;9)*(Fridays!$B81:$KO81&gt;100))))</f>
        <v>no_att</v>
      </c>
      <c r="K82" t="str" cm="1">
        <f t="array" aca="1" ref="K82" ca="1">IF(COUNT(_xlfn._xlws.FILTER(Fridays!B81:KO81,ISNUMBER(MATCH(Fridays!B81:KO81,_xlfn._xlws.FILTER(Table1[ID],(Table1[class_name]="الخدام")+IF(Table35[اظهار الامناء],Table1[class_name]="الامناء",FALSE)),0)),"no_att"))=0,"no_att",COUNT(_xlfn._xlws.FILTER(Fridays!B81:KO81,ISNUMBER(MATCH(Fridays!B81:KO81,_xlfn._xlws.FILTER(Table1[ID],(Table1[class_name]="الخدام")+IF(Table35[اظهار الامناء],Table1[class_name]="الامناء",FALSE)),0)),"no_att")))</f>
        <v>no_att</v>
      </c>
    </row>
    <row r="83" spans="1:11">
      <c r="A83" s="3" t="str">
        <f ca="1"/>
        <v/>
      </c>
      <c r="B83" t="str" cm="1">
        <f t="array" aca="1" ref="B83" ca="1">IF($J83="no_att","no_att",COUNT(_xlfn._xlws.FILTER(Fridays!$B82:$KO82,(Fridays!$B82:$KO82-FLOOR(Fridays!$B82:$KO82,100)&gt;9)*(Fridays!$B82:$KO82&gt;100)*(_xlfn.FLOOR.MATH(Fridays!$B82:$KO82,100)=B$1))))</f>
        <v>no_att</v>
      </c>
      <c r="C83" t="str" cm="1">
        <f t="array" aca="1" ref="C83" ca="1">IF($J83="no_att","no_att",COUNT(_xlfn._xlws.FILTER(Fridays!$B82:$KO82,(Fridays!$B82:$KO82-FLOOR(Fridays!$B82:$KO82,100)&gt;9)*(Fridays!$B82:$KO82&gt;100)*(_xlfn.FLOOR.MATH(Fridays!$B82:$KO82,100)=C$1))))</f>
        <v>no_att</v>
      </c>
      <c r="D83" t="str" cm="1">
        <f t="array" aca="1" ref="D83" ca="1">IF($J83="no_att","no_att",COUNT(_xlfn._xlws.FILTER(Fridays!$B82:$KO82,(Fridays!$B82:$KO82-FLOOR(Fridays!$B82:$KO82,100)&gt;9)*(Fridays!$B82:$KO82&gt;100)*(_xlfn.FLOOR.MATH(Fridays!$B82:$KO82,100)=D$1))))</f>
        <v>no_att</v>
      </c>
      <c r="E83" t="str" cm="1">
        <f t="array" aca="1" ref="E83" ca="1">IF($J83="no_att","no_att",COUNT(_xlfn._xlws.FILTER(Fridays!$B82:$KO82,(Fridays!$B82:$KO82-FLOOR(Fridays!$B82:$KO82,100)&gt;9)*(Fridays!$B82:$KO82&gt;100)*(_xlfn.FLOOR.MATH(Fridays!$B82:$KO82,100)=E$1))))</f>
        <v>no_att</v>
      </c>
      <c r="F83" t="str" cm="1">
        <f t="array" aca="1" ref="F83" ca="1">IF($J83="no_att","no_att",COUNT(_xlfn._xlws.FILTER(Fridays!$B82:$KO82,(Fridays!$B82:$KO82-FLOOR(Fridays!$B82:$KO82,100)&gt;9)*(Fridays!$B82:$KO82&gt;100)*(_xlfn.FLOOR.MATH(Fridays!$B82:$KO82,100)=F$1))))</f>
        <v>no_att</v>
      </c>
      <c r="G83" t="str" cm="1">
        <f t="array" aca="1" ref="G83" ca="1">IF($J83="no_att","no_att",COUNT(_xlfn._xlws.FILTER(Fridays!$B82:$KO82,(Fridays!$B82:$KO82-FLOOR(Fridays!$B82:$KO82,100)&gt;9)*(Fridays!$B82:$KO82&gt;100)*(_xlfn.FLOOR.MATH(Fridays!$B82:$KO82,100)=G$1))))</f>
        <v>no_att</v>
      </c>
      <c r="H83" t="str" cm="1">
        <f t="array" aca="1" ref="H83" ca="1">IF($J83="no_att","no_att",COUNT(_xlfn._xlws.FILTER(Fridays!$B82:$KO82,(Fridays!$B82:$KO82-FLOOR(Fridays!$B82:$KO82,100)&gt;9)*(Fridays!$B82:$KO82&gt;100)*(_xlfn.FLOOR.MATH(Fridays!$B82:$KO82,100)=H$1))))</f>
        <v>no_att</v>
      </c>
      <c r="I83" t="str" cm="1">
        <f t="array" aca="1" ref="I83" ca="1">IF($J83="no_att","no_att",COUNT(_xlfn._xlws.FILTER(Fridays!$B82:$KO82,(Fridays!$B82:$KO82-FLOOR(Fridays!$B82:$KO82,100)&gt;9)*(Fridays!$B82:$KO82&gt;100)*(_xlfn.FLOOR.MATH(Fridays!$B82:$KO82,100)=I$1))))</f>
        <v>no_att</v>
      </c>
      <c r="J83" t="str" cm="1">
        <f t="array" aca="1" ref="J83" ca="1">IF(COUNT(_xlfn._xlws.FILTER(Fridays!$B82:$KO82,(Fridays!$B82:$KO82-FLOOR(Fridays!$B82:$KO82,100)&gt;9)*(Fridays!$B82:$KO82&gt;100)))=0,"no_att",COUNT(_xlfn._xlws.FILTER(Fridays!$B82:$KO82,(Fridays!$B82:$KO82-FLOOR(Fridays!$B82:$KO82,100)&gt;9)*(Fridays!$B82:$KO82&gt;100))))</f>
        <v>no_att</v>
      </c>
      <c r="K83" t="str" cm="1">
        <f t="array" aca="1" ref="K83" ca="1">IF(COUNT(_xlfn._xlws.FILTER(Fridays!B82:KO82,ISNUMBER(MATCH(Fridays!B82:KO82,_xlfn._xlws.FILTER(Table1[ID],(Table1[class_name]="الخدام")+IF(Table35[اظهار الامناء],Table1[class_name]="الامناء",FALSE)),0)),"no_att"))=0,"no_att",COUNT(_xlfn._xlws.FILTER(Fridays!B82:KO82,ISNUMBER(MATCH(Fridays!B82:KO82,_xlfn._xlws.FILTER(Table1[ID],(Table1[class_name]="الخدام")+IF(Table35[اظهار الامناء],Table1[class_name]="الامناء",FALSE)),0)),"no_att")))</f>
        <v>no_att</v>
      </c>
    </row>
    <row r="84" spans="1:11">
      <c r="A84" s="3" t="str">
        <f ca="1"/>
        <v/>
      </c>
      <c r="B84" t="str" cm="1">
        <f t="array" aca="1" ref="B84" ca="1">IF($J84="no_att","no_att",COUNT(_xlfn._xlws.FILTER(Fridays!$B83:$KO83,(Fridays!$B83:$KO83-FLOOR(Fridays!$B83:$KO83,100)&gt;9)*(Fridays!$B83:$KO83&gt;100)*(_xlfn.FLOOR.MATH(Fridays!$B83:$KO83,100)=B$1))))</f>
        <v>no_att</v>
      </c>
      <c r="C84" t="str" cm="1">
        <f t="array" aca="1" ref="C84" ca="1">IF($J84="no_att","no_att",COUNT(_xlfn._xlws.FILTER(Fridays!$B83:$KO83,(Fridays!$B83:$KO83-FLOOR(Fridays!$B83:$KO83,100)&gt;9)*(Fridays!$B83:$KO83&gt;100)*(_xlfn.FLOOR.MATH(Fridays!$B83:$KO83,100)=C$1))))</f>
        <v>no_att</v>
      </c>
      <c r="D84" t="str" cm="1">
        <f t="array" aca="1" ref="D84" ca="1">IF($J84="no_att","no_att",COUNT(_xlfn._xlws.FILTER(Fridays!$B83:$KO83,(Fridays!$B83:$KO83-FLOOR(Fridays!$B83:$KO83,100)&gt;9)*(Fridays!$B83:$KO83&gt;100)*(_xlfn.FLOOR.MATH(Fridays!$B83:$KO83,100)=D$1))))</f>
        <v>no_att</v>
      </c>
      <c r="E84" t="str" cm="1">
        <f t="array" aca="1" ref="E84" ca="1">IF($J84="no_att","no_att",COUNT(_xlfn._xlws.FILTER(Fridays!$B83:$KO83,(Fridays!$B83:$KO83-FLOOR(Fridays!$B83:$KO83,100)&gt;9)*(Fridays!$B83:$KO83&gt;100)*(_xlfn.FLOOR.MATH(Fridays!$B83:$KO83,100)=E$1))))</f>
        <v>no_att</v>
      </c>
      <c r="F84" t="str" cm="1">
        <f t="array" aca="1" ref="F84" ca="1">IF($J84="no_att","no_att",COUNT(_xlfn._xlws.FILTER(Fridays!$B83:$KO83,(Fridays!$B83:$KO83-FLOOR(Fridays!$B83:$KO83,100)&gt;9)*(Fridays!$B83:$KO83&gt;100)*(_xlfn.FLOOR.MATH(Fridays!$B83:$KO83,100)=F$1))))</f>
        <v>no_att</v>
      </c>
      <c r="G84" t="str" cm="1">
        <f t="array" aca="1" ref="G84" ca="1">IF($J84="no_att","no_att",COUNT(_xlfn._xlws.FILTER(Fridays!$B83:$KO83,(Fridays!$B83:$KO83-FLOOR(Fridays!$B83:$KO83,100)&gt;9)*(Fridays!$B83:$KO83&gt;100)*(_xlfn.FLOOR.MATH(Fridays!$B83:$KO83,100)=G$1))))</f>
        <v>no_att</v>
      </c>
      <c r="H84" t="str" cm="1">
        <f t="array" aca="1" ref="H84" ca="1">IF($J84="no_att","no_att",COUNT(_xlfn._xlws.FILTER(Fridays!$B83:$KO83,(Fridays!$B83:$KO83-FLOOR(Fridays!$B83:$KO83,100)&gt;9)*(Fridays!$B83:$KO83&gt;100)*(_xlfn.FLOOR.MATH(Fridays!$B83:$KO83,100)=H$1))))</f>
        <v>no_att</v>
      </c>
      <c r="I84" t="str" cm="1">
        <f t="array" aca="1" ref="I84" ca="1">IF($J84="no_att","no_att",COUNT(_xlfn._xlws.FILTER(Fridays!$B83:$KO83,(Fridays!$B83:$KO83-FLOOR(Fridays!$B83:$KO83,100)&gt;9)*(Fridays!$B83:$KO83&gt;100)*(_xlfn.FLOOR.MATH(Fridays!$B83:$KO83,100)=I$1))))</f>
        <v>no_att</v>
      </c>
      <c r="J84" t="str" cm="1">
        <f t="array" aca="1" ref="J84" ca="1">IF(COUNT(_xlfn._xlws.FILTER(Fridays!$B83:$KO83,(Fridays!$B83:$KO83-FLOOR(Fridays!$B83:$KO83,100)&gt;9)*(Fridays!$B83:$KO83&gt;100)))=0,"no_att",COUNT(_xlfn._xlws.FILTER(Fridays!$B83:$KO83,(Fridays!$B83:$KO83-FLOOR(Fridays!$B83:$KO83,100)&gt;9)*(Fridays!$B83:$KO83&gt;100))))</f>
        <v>no_att</v>
      </c>
      <c r="K84" t="str" cm="1">
        <f t="array" aca="1" ref="K84" ca="1">IF(COUNT(_xlfn._xlws.FILTER(Fridays!B83:KO83,ISNUMBER(MATCH(Fridays!B83:KO83,_xlfn._xlws.FILTER(Table1[ID],(Table1[class_name]="الخدام")+IF(Table35[اظهار الامناء],Table1[class_name]="الامناء",FALSE)),0)),"no_att"))=0,"no_att",COUNT(_xlfn._xlws.FILTER(Fridays!B83:KO83,ISNUMBER(MATCH(Fridays!B83:KO83,_xlfn._xlws.FILTER(Table1[ID],(Table1[class_name]="الخدام")+IF(Table35[اظهار الامناء],Table1[class_name]="الامناء",FALSE)),0)),"no_att")))</f>
        <v>no_att</v>
      </c>
    </row>
    <row r="85" spans="1:11">
      <c r="A85" s="3" t="str">
        <f ca="1"/>
        <v/>
      </c>
      <c r="B85" t="str" cm="1">
        <f t="array" aca="1" ref="B85" ca="1">IF($J85="no_att","no_att",COUNT(_xlfn._xlws.FILTER(Fridays!$B84:$KO84,(Fridays!$B84:$KO84-FLOOR(Fridays!$B84:$KO84,100)&gt;9)*(Fridays!$B84:$KO84&gt;100)*(_xlfn.FLOOR.MATH(Fridays!$B84:$KO84,100)=B$1))))</f>
        <v>no_att</v>
      </c>
      <c r="C85" t="str" cm="1">
        <f t="array" aca="1" ref="C85" ca="1">IF($J85="no_att","no_att",COUNT(_xlfn._xlws.FILTER(Fridays!$B84:$KO84,(Fridays!$B84:$KO84-FLOOR(Fridays!$B84:$KO84,100)&gt;9)*(Fridays!$B84:$KO84&gt;100)*(_xlfn.FLOOR.MATH(Fridays!$B84:$KO84,100)=C$1))))</f>
        <v>no_att</v>
      </c>
      <c r="D85" t="str" cm="1">
        <f t="array" aca="1" ref="D85" ca="1">IF($J85="no_att","no_att",COUNT(_xlfn._xlws.FILTER(Fridays!$B84:$KO84,(Fridays!$B84:$KO84-FLOOR(Fridays!$B84:$KO84,100)&gt;9)*(Fridays!$B84:$KO84&gt;100)*(_xlfn.FLOOR.MATH(Fridays!$B84:$KO84,100)=D$1))))</f>
        <v>no_att</v>
      </c>
      <c r="E85" t="str" cm="1">
        <f t="array" aca="1" ref="E85" ca="1">IF($J85="no_att","no_att",COUNT(_xlfn._xlws.FILTER(Fridays!$B84:$KO84,(Fridays!$B84:$KO84-FLOOR(Fridays!$B84:$KO84,100)&gt;9)*(Fridays!$B84:$KO84&gt;100)*(_xlfn.FLOOR.MATH(Fridays!$B84:$KO84,100)=E$1))))</f>
        <v>no_att</v>
      </c>
      <c r="F85" t="str" cm="1">
        <f t="array" aca="1" ref="F85" ca="1">IF($J85="no_att","no_att",COUNT(_xlfn._xlws.FILTER(Fridays!$B84:$KO84,(Fridays!$B84:$KO84-FLOOR(Fridays!$B84:$KO84,100)&gt;9)*(Fridays!$B84:$KO84&gt;100)*(_xlfn.FLOOR.MATH(Fridays!$B84:$KO84,100)=F$1))))</f>
        <v>no_att</v>
      </c>
      <c r="G85" t="str" cm="1">
        <f t="array" aca="1" ref="G85" ca="1">IF($J85="no_att","no_att",COUNT(_xlfn._xlws.FILTER(Fridays!$B84:$KO84,(Fridays!$B84:$KO84-FLOOR(Fridays!$B84:$KO84,100)&gt;9)*(Fridays!$B84:$KO84&gt;100)*(_xlfn.FLOOR.MATH(Fridays!$B84:$KO84,100)=G$1))))</f>
        <v>no_att</v>
      </c>
      <c r="H85" t="str" cm="1">
        <f t="array" aca="1" ref="H85" ca="1">IF($J85="no_att","no_att",COUNT(_xlfn._xlws.FILTER(Fridays!$B84:$KO84,(Fridays!$B84:$KO84-FLOOR(Fridays!$B84:$KO84,100)&gt;9)*(Fridays!$B84:$KO84&gt;100)*(_xlfn.FLOOR.MATH(Fridays!$B84:$KO84,100)=H$1))))</f>
        <v>no_att</v>
      </c>
      <c r="I85" t="str" cm="1">
        <f t="array" aca="1" ref="I85" ca="1">IF($J85="no_att","no_att",COUNT(_xlfn._xlws.FILTER(Fridays!$B84:$KO84,(Fridays!$B84:$KO84-FLOOR(Fridays!$B84:$KO84,100)&gt;9)*(Fridays!$B84:$KO84&gt;100)*(_xlfn.FLOOR.MATH(Fridays!$B84:$KO84,100)=I$1))))</f>
        <v>no_att</v>
      </c>
      <c r="J85" t="str" cm="1">
        <f t="array" aca="1" ref="J85" ca="1">IF(COUNT(_xlfn._xlws.FILTER(Fridays!$B84:$KO84,(Fridays!$B84:$KO84-FLOOR(Fridays!$B84:$KO84,100)&gt;9)*(Fridays!$B84:$KO84&gt;100)))=0,"no_att",COUNT(_xlfn._xlws.FILTER(Fridays!$B84:$KO84,(Fridays!$B84:$KO84-FLOOR(Fridays!$B84:$KO84,100)&gt;9)*(Fridays!$B84:$KO84&gt;100))))</f>
        <v>no_att</v>
      </c>
      <c r="K85" t="str" cm="1">
        <f t="array" aca="1" ref="K85" ca="1">IF(COUNT(_xlfn._xlws.FILTER(Fridays!B84:KO84,ISNUMBER(MATCH(Fridays!B84:KO84,_xlfn._xlws.FILTER(Table1[ID],(Table1[class_name]="الخدام")+IF(Table35[اظهار الامناء],Table1[class_name]="الامناء",FALSE)),0)),"no_att"))=0,"no_att",COUNT(_xlfn._xlws.FILTER(Fridays!B84:KO84,ISNUMBER(MATCH(Fridays!B84:KO84,_xlfn._xlws.FILTER(Table1[ID],(Table1[class_name]="الخدام")+IF(Table35[اظهار الامناء],Table1[class_name]="الامناء",FALSE)),0)),"no_att")))</f>
        <v>no_att</v>
      </c>
    </row>
    <row r="86" spans="1:11">
      <c r="A86" s="3" t="str">
        <f ca="1"/>
        <v/>
      </c>
      <c r="B86" t="str" cm="1">
        <f t="array" aca="1" ref="B86" ca="1">IF($J86="no_att","no_att",COUNT(_xlfn._xlws.FILTER(Fridays!$B85:$KO85,(Fridays!$B85:$KO85-FLOOR(Fridays!$B85:$KO85,100)&gt;9)*(Fridays!$B85:$KO85&gt;100)*(_xlfn.FLOOR.MATH(Fridays!$B85:$KO85,100)=B$1))))</f>
        <v>no_att</v>
      </c>
      <c r="C86" t="str" cm="1">
        <f t="array" aca="1" ref="C86" ca="1">IF($J86="no_att","no_att",COUNT(_xlfn._xlws.FILTER(Fridays!$B85:$KO85,(Fridays!$B85:$KO85-FLOOR(Fridays!$B85:$KO85,100)&gt;9)*(Fridays!$B85:$KO85&gt;100)*(_xlfn.FLOOR.MATH(Fridays!$B85:$KO85,100)=C$1))))</f>
        <v>no_att</v>
      </c>
      <c r="D86" t="str" cm="1">
        <f t="array" aca="1" ref="D86" ca="1">IF($J86="no_att","no_att",COUNT(_xlfn._xlws.FILTER(Fridays!$B85:$KO85,(Fridays!$B85:$KO85-FLOOR(Fridays!$B85:$KO85,100)&gt;9)*(Fridays!$B85:$KO85&gt;100)*(_xlfn.FLOOR.MATH(Fridays!$B85:$KO85,100)=D$1))))</f>
        <v>no_att</v>
      </c>
      <c r="E86" t="str" cm="1">
        <f t="array" aca="1" ref="E86" ca="1">IF($J86="no_att","no_att",COUNT(_xlfn._xlws.FILTER(Fridays!$B85:$KO85,(Fridays!$B85:$KO85-FLOOR(Fridays!$B85:$KO85,100)&gt;9)*(Fridays!$B85:$KO85&gt;100)*(_xlfn.FLOOR.MATH(Fridays!$B85:$KO85,100)=E$1))))</f>
        <v>no_att</v>
      </c>
      <c r="F86" t="str" cm="1">
        <f t="array" aca="1" ref="F86" ca="1">IF($J86="no_att","no_att",COUNT(_xlfn._xlws.FILTER(Fridays!$B85:$KO85,(Fridays!$B85:$KO85-FLOOR(Fridays!$B85:$KO85,100)&gt;9)*(Fridays!$B85:$KO85&gt;100)*(_xlfn.FLOOR.MATH(Fridays!$B85:$KO85,100)=F$1))))</f>
        <v>no_att</v>
      </c>
      <c r="G86" t="str" cm="1">
        <f t="array" aca="1" ref="G86" ca="1">IF($J86="no_att","no_att",COUNT(_xlfn._xlws.FILTER(Fridays!$B85:$KO85,(Fridays!$B85:$KO85-FLOOR(Fridays!$B85:$KO85,100)&gt;9)*(Fridays!$B85:$KO85&gt;100)*(_xlfn.FLOOR.MATH(Fridays!$B85:$KO85,100)=G$1))))</f>
        <v>no_att</v>
      </c>
      <c r="H86" t="str" cm="1">
        <f t="array" aca="1" ref="H86" ca="1">IF($J86="no_att","no_att",COUNT(_xlfn._xlws.FILTER(Fridays!$B85:$KO85,(Fridays!$B85:$KO85-FLOOR(Fridays!$B85:$KO85,100)&gt;9)*(Fridays!$B85:$KO85&gt;100)*(_xlfn.FLOOR.MATH(Fridays!$B85:$KO85,100)=H$1))))</f>
        <v>no_att</v>
      </c>
      <c r="I86" t="str" cm="1">
        <f t="array" aca="1" ref="I86" ca="1">IF($J86="no_att","no_att",COUNT(_xlfn._xlws.FILTER(Fridays!$B85:$KO85,(Fridays!$B85:$KO85-FLOOR(Fridays!$B85:$KO85,100)&gt;9)*(Fridays!$B85:$KO85&gt;100)*(_xlfn.FLOOR.MATH(Fridays!$B85:$KO85,100)=I$1))))</f>
        <v>no_att</v>
      </c>
      <c r="J86" t="str" cm="1">
        <f t="array" aca="1" ref="J86" ca="1">IF(COUNT(_xlfn._xlws.FILTER(Fridays!$B85:$KO85,(Fridays!$B85:$KO85-FLOOR(Fridays!$B85:$KO85,100)&gt;9)*(Fridays!$B85:$KO85&gt;100)))=0,"no_att",COUNT(_xlfn._xlws.FILTER(Fridays!$B85:$KO85,(Fridays!$B85:$KO85-FLOOR(Fridays!$B85:$KO85,100)&gt;9)*(Fridays!$B85:$KO85&gt;100))))</f>
        <v>no_att</v>
      </c>
      <c r="K86" t="str" cm="1">
        <f t="array" aca="1" ref="K86" ca="1">IF(COUNT(_xlfn._xlws.FILTER(Fridays!B85:KO85,ISNUMBER(MATCH(Fridays!B85:KO85,_xlfn._xlws.FILTER(Table1[ID],(Table1[class_name]="الخدام")+IF(Table35[اظهار الامناء],Table1[class_name]="الامناء",FALSE)),0)),"no_att"))=0,"no_att",COUNT(_xlfn._xlws.FILTER(Fridays!B85:KO85,ISNUMBER(MATCH(Fridays!B85:KO85,_xlfn._xlws.FILTER(Table1[ID],(Table1[class_name]="الخدام")+IF(Table35[اظهار الامناء],Table1[class_name]="الامناء",FALSE)),0)),"no_att")))</f>
        <v>no_att</v>
      </c>
    </row>
    <row r="87" spans="1:11">
      <c r="A87" s="3" t="str">
        <f ca="1"/>
        <v/>
      </c>
      <c r="B87" t="str" cm="1">
        <f t="array" aca="1" ref="B87" ca="1">IF($J87="no_att","no_att",COUNT(_xlfn._xlws.FILTER(Fridays!$B86:$KO86,(Fridays!$B86:$KO86-FLOOR(Fridays!$B86:$KO86,100)&gt;9)*(Fridays!$B86:$KO86&gt;100)*(_xlfn.FLOOR.MATH(Fridays!$B86:$KO86,100)=B$1))))</f>
        <v>no_att</v>
      </c>
      <c r="C87" t="str" cm="1">
        <f t="array" aca="1" ref="C87" ca="1">IF($J87="no_att","no_att",COUNT(_xlfn._xlws.FILTER(Fridays!$B86:$KO86,(Fridays!$B86:$KO86-FLOOR(Fridays!$B86:$KO86,100)&gt;9)*(Fridays!$B86:$KO86&gt;100)*(_xlfn.FLOOR.MATH(Fridays!$B86:$KO86,100)=C$1))))</f>
        <v>no_att</v>
      </c>
      <c r="D87" t="str" cm="1">
        <f t="array" aca="1" ref="D87" ca="1">IF($J87="no_att","no_att",COUNT(_xlfn._xlws.FILTER(Fridays!$B86:$KO86,(Fridays!$B86:$KO86-FLOOR(Fridays!$B86:$KO86,100)&gt;9)*(Fridays!$B86:$KO86&gt;100)*(_xlfn.FLOOR.MATH(Fridays!$B86:$KO86,100)=D$1))))</f>
        <v>no_att</v>
      </c>
      <c r="E87" t="str" cm="1">
        <f t="array" aca="1" ref="E87" ca="1">IF($J87="no_att","no_att",COUNT(_xlfn._xlws.FILTER(Fridays!$B86:$KO86,(Fridays!$B86:$KO86-FLOOR(Fridays!$B86:$KO86,100)&gt;9)*(Fridays!$B86:$KO86&gt;100)*(_xlfn.FLOOR.MATH(Fridays!$B86:$KO86,100)=E$1))))</f>
        <v>no_att</v>
      </c>
      <c r="F87" t="str" cm="1">
        <f t="array" aca="1" ref="F87" ca="1">IF($J87="no_att","no_att",COUNT(_xlfn._xlws.FILTER(Fridays!$B86:$KO86,(Fridays!$B86:$KO86-FLOOR(Fridays!$B86:$KO86,100)&gt;9)*(Fridays!$B86:$KO86&gt;100)*(_xlfn.FLOOR.MATH(Fridays!$B86:$KO86,100)=F$1))))</f>
        <v>no_att</v>
      </c>
      <c r="G87" t="str" cm="1">
        <f t="array" aca="1" ref="G87" ca="1">IF($J87="no_att","no_att",COUNT(_xlfn._xlws.FILTER(Fridays!$B86:$KO86,(Fridays!$B86:$KO86-FLOOR(Fridays!$B86:$KO86,100)&gt;9)*(Fridays!$B86:$KO86&gt;100)*(_xlfn.FLOOR.MATH(Fridays!$B86:$KO86,100)=G$1))))</f>
        <v>no_att</v>
      </c>
      <c r="H87" t="str" cm="1">
        <f t="array" aca="1" ref="H87" ca="1">IF($J87="no_att","no_att",COUNT(_xlfn._xlws.FILTER(Fridays!$B86:$KO86,(Fridays!$B86:$KO86-FLOOR(Fridays!$B86:$KO86,100)&gt;9)*(Fridays!$B86:$KO86&gt;100)*(_xlfn.FLOOR.MATH(Fridays!$B86:$KO86,100)=H$1))))</f>
        <v>no_att</v>
      </c>
      <c r="I87" t="str" cm="1">
        <f t="array" aca="1" ref="I87" ca="1">IF($J87="no_att","no_att",COUNT(_xlfn._xlws.FILTER(Fridays!$B86:$KO86,(Fridays!$B86:$KO86-FLOOR(Fridays!$B86:$KO86,100)&gt;9)*(Fridays!$B86:$KO86&gt;100)*(_xlfn.FLOOR.MATH(Fridays!$B86:$KO86,100)=I$1))))</f>
        <v>no_att</v>
      </c>
      <c r="J87" t="str" cm="1">
        <f t="array" aca="1" ref="J87" ca="1">IF(COUNT(_xlfn._xlws.FILTER(Fridays!$B86:$KO86,(Fridays!$B86:$KO86-FLOOR(Fridays!$B86:$KO86,100)&gt;9)*(Fridays!$B86:$KO86&gt;100)))=0,"no_att",COUNT(_xlfn._xlws.FILTER(Fridays!$B86:$KO86,(Fridays!$B86:$KO86-FLOOR(Fridays!$B86:$KO86,100)&gt;9)*(Fridays!$B86:$KO86&gt;100))))</f>
        <v>no_att</v>
      </c>
      <c r="K87" t="str" cm="1">
        <f t="array" aca="1" ref="K87" ca="1">IF(COUNT(_xlfn._xlws.FILTER(Fridays!B86:KO86,ISNUMBER(MATCH(Fridays!B86:KO86,_xlfn._xlws.FILTER(Table1[ID],(Table1[class_name]="الخدام")+IF(Table35[اظهار الامناء],Table1[class_name]="الامناء",FALSE)),0)),"no_att"))=0,"no_att",COUNT(_xlfn._xlws.FILTER(Fridays!B86:KO86,ISNUMBER(MATCH(Fridays!B86:KO86,_xlfn._xlws.FILTER(Table1[ID],(Table1[class_name]="الخدام")+IF(Table35[اظهار الامناء],Table1[class_name]="الامناء",FALSE)),0)),"no_att")))</f>
        <v>no_att</v>
      </c>
    </row>
    <row r="88" spans="1:11">
      <c r="A88" s="3" t="str">
        <f ca="1"/>
        <v/>
      </c>
      <c r="B88" t="str" cm="1">
        <f t="array" aca="1" ref="B88" ca="1">IF($J88="no_att","no_att",COUNT(_xlfn._xlws.FILTER(Fridays!$B87:$KO87,(Fridays!$B87:$KO87-FLOOR(Fridays!$B87:$KO87,100)&gt;9)*(Fridays!$B87:$KO87&gt;100)*(_xlfn.FLOOR.MATH(Fridays!$B87:$KO87,100)=B$1))))</f>
        <v>no_att</v>
      </c>
      <c r="C88" t="str" cm="1">
        <f t="array" aca="1" ref="C88" ca="1">IF($J88="no_att","no_att",COUNT(_xlfn._xlws.FILTER(Fridays!$B87:$KO87,(Fridays!$B87:$KO87-FLOOR(Fridays!$B87:$KO87,100)&gt;9)*(Fridays!$B87:$KO87&gt;100)*(_xlfn.FLOOR.MATH(Fridays!$B87:$KO87,100)=C$1))))</f>
        <v>no_att</v>
      </c>
      <c r="D88" t="str" cm="1">
        <f t="array" aca="1" ref="D88" ca="1">IF($J88="no_att","no_att",COUNT(_xlfn._xlws.FILTER(Fridays!$B87:$KO87,(Fridays!$B87:$KO87-FLOOR(Fridays!$B87:$KO87,100)&gt;9)*(Fridays!$B87:$KO87&gt;100)*(_xlfn.FLOOR.MATH(Fridays!$B87:$KO87,100)=D$1))))</f>
        <v>no_att</v>
      </c>
      <c r="E88" t="str" cm="1">
        <f t="array" aca="1" ref="E88" ca="1">IF($J88="no_att","no_att",COUNT(_xlfn._xlws.FILTER(Fridays!$B87:$KO87,(Fridays!$B87:$KO87-FLOOR(Fridays!$B87:$KO87,100)&gt;9)*(Fridays!$B87:$KO87&gt;100)*(_xlfn.FLOOR.MATH(Fridays!$B87:$KO87,100)=E$1))))</f>
        <v>no_att</v>
      </c>
      <c r="F88" t="str" cm="1">
        <f t="array" aca="1" ref="F88" ca="1">IF($J88="no_att","no_att",COUNT(_xlfn._xlws.FILTER(Fridays!$B87:$KO87,(Fridays!$B87:$KO87-FLOOR(Fridays!$B87:$KO87,100)&gt;9)*(Fridays!$B87:$KO87&gt;100)*(_xlfn.FLOOR.MATH(Fridays!$B87:$KO87,100)=F$1))))</f>
        <v>no_att</v>
      </c>
      <c r="G88" t="str" cm="1">
        <f t="array" aca="1" ref="G88" ca="1">IF($J88="no_att","no_att",COUNT(_xlfn._xlws.FILTER(Fridays!$B87:$KO87,(Fridays!$B87:$KO87-FLOOR(Fridays!$B87:$KO87,100)&gt;9)*(Fridays!$B87:$KO87&gt;100)*(_xlfn.FLOOR.MATH(Fridays!$B87:$KO87,100)=G$1))))</f>
        <v>no_att</v>
      </c>
      <c r="H88" t="str" cm="1">
        <f t="array" aca="1" ref="H88" ca="1">IF($J88="no_att","no_att",COUNT(_xlfn._xlws.FILTER(Fridays!$B87:$KO87,(Fridays!$B87:$KO87-FLOOR(Fridays!$B87:$KO87,100)&gt;9)*(Fridays!$B87:$KO87&gt;100)*(_xlfn.FLOOR.MATH(Fridays!$B87:$KO87,100)=H$1))))</f>
        <v>no_att</v>
      </c>
      <c r="I88" t="str" cm="1">
        <f t="array" aca="1" ref="I88" ca="1">IF($J88="no_att","no_att",COUNT(_xlfn._xlws.FILTER(Fridays!$B87:$KO87,(Fridays!$B87:$KO87-FLOOR(Fridays!$B87:$KO87,100)&gt;9)*(Fridays!$B87:$KO87&gt;100)*(_xlfn.FLOOR.MATH(Fridays!$B87:$KO87,100)=I$1))))</f>
        <v>no_att</v>
      </c>
      <c r="J88" t="str" cm="1">
        <f t="array" aca="1" ref="J88" ca="1">IF(COUNT(_xlfn._xlws.FILTER(Fridays!$B87:$KO87,(Fridays!$B87:$KO87-FLOOR(Fridays!$B87:$KO87,100)&gt;9)*(Fridays!$B87:$KO87&gt;100)))=0,"no_att",COUNT(_xlfn._xlws.FILTER(Fridays!$B87:$KO87,(Fridays!$B87:$KO87-FLOOR(Fridays!$B87:$KO87,100)&gt;9)*(Fridays!$B87:$KO87&gt;100))))</f>
        <v>no_att</v>
      </c>
      <c r="K88" t="str" cm="1">
        <f t="array" aca="1" ref="K88" ca="1">IF(COUNT(_xlfn._xlws.FILTER(Fridays!B87:KO87,ISNUMBER(MATCH(Fridays!B87:KO87,_xlfn._xlws.FILTER(Table1[ID],(Table1[class_name]="الخدام")+IF(Table35[اظهار الامناء],Table1[class_name]="الامناء",FALSE)),0)),"no_att"))=0,"no_att",COUNT(_xlfn._xlws.FILTER(Fridays!B87:KO87,ISNUMBER(MATCH(Fridays!B87:KO87,_xlfn._xlws.FILTER(Table1[ID],(Table1[class_name]="الخدام")+IF(Table35[اظهار الامناء],Table1[class_name]="الامناء",FALSE)),0)),"no_att")))</f>
        <v>no_att</v>
      </c>
    </row>
    <row r="89" spans="1:11">
      <c r="A89" s="3" t="str">
        <f ca="1"/>
        <v/>
      </c>
      <c r="B89" t="str" cm="1">
        <f t="array" aca="1" ref="B89" ca="1">IF($J89="no_att","no_att",COUNT(_xlfn._xlws.FILTER(Fridays!$B88:$KO88,(Fridays!$B88:$KO88-FLOOR(Fridays!$B88:$KO88,100)&gt;9)*(Fridays!$B88:$KO88&gt;100)*(_xlfn.FLOOR.MATH(Fridays!$B88:$KO88,100)=B$1))))</f>
        <v>no_att</v>
      </c>
      <c r="C89" t="str" cm="1">
        <f t="array" aca="1" ref="C89" ca="1">IF($J89="no_att","no_att",COUNT(_xlfn._xlws.FILTER(Fridays!$B88:$KO88,(Fridays!$B88:$KO88-FLOOR(Fridays!$B88:$KO88,100)&gt;9)*(Fridays!$B88:$KO88&gt;100)*(_xlfn.FLOOR.MATH(Fridays!$B88:$KO88,100)=C$1))))</f>
        <v>no_att</v>
      </c>
      <c r="D89" t="str" cm="1">
        <f t="array" aca="1" ref="D89" ca="1">IF($J89="no_att","no_att",COUNT(_xlfn._xlws.FILTER(Fridays!$B88:$KO88,(Fridays!$B88:$KO88-FLOOR(Fridays!$B88:$KO88,100)&gt;9)*(Fridays!$B88:$KO88&gt;100)*(_xlfn.FLOOR.MATH(Fridays!$B88:$KO88,100)=D$1))))</f>
        <v>no_att</v>
      </c>
      <c r="E89" t="str" cm="1">
        <f t="array" aca="1" ref="E89" ca="1">IF($J89="no_att","no_att",COUNT(_xlfn._xlws.FILTER(Fridays!$B88:$KO88,(Fridays!$B88:$KO88-FLOOR(Fridays!$B88:$KO88,100)&gt;9)*(Fridays!$B88:$KO88&gt;100)*(_xlfn.FLOOR.MATH(Fridays!$B88:$KO88,100)=E$1))))</f>
        <v>no_att</v>
      </c>
      <c r="F89" t="str" cm="1">
        <f t="array" aca="1" ref="F89" ca="1">IF($J89="no_att","no_att",COUNT(_xlfn._xlws.FILTER(Fridays!$B88:$KO88,(Fridays!$B88:$KO88-FLOOR(Fridays!$B88:$KO88,100)&gt;9)*(Fridays!$B88:$KO88&gt;100)*(_xlfn.FLOOR.MATH(Fridays!$B88:$KO88,100)=F$1))))</f>
        <v>no_att</v>
      </c>
      <c r="G89" t="str" cm="1">
        <f t="array" aca="1" ref="G89" ca="1">IF($J89="no_att","no_att",COUNT(_xlfn._xlws.FILTER(Fridays!$B88:$KO88,(Fridays!$B88:$KO88-FLOOR(Fridays!$B88:$KO88,100)&gt;9)*(Fridays!$B88:$KO88&gt;100)*(_xlfn.FLOOR.MATH(Fridays!$B88:$KO88,100)=G$1))))</f>
        <v>no_att</v>
      </c>
      <c r="H89" t="str" cm="1">
        <f t="array" aca="1" ref="H89" ca="1">IF($J89="no_att","no_att",COUNT(_xlfn._xlws.FILTER(Fridays!$B88:$KO88,(Fridays!$B88:$KO88-FLOOR(Fridays!$B88:$KO88,100)&gt;9)*(Fridays!$B88:$KO88&gt;100)*(_xlfn.FLOOR.MATH(Fridays!$B88:$KO88,100)=H$1))))</f>
        <v>no_att</v>
      </c>
      <c r="I89" t="str" cm="1">
        <f t="array" aca="1" ref="I89" ca="1">IF($J89="no_att","no_att",COUNT(_xlfn._xlws.FILTER(Fridays!$B88:$KO88,(Fridays!$B88:$KO88-FLOOR(Fridays!$B88:$KO88,100)&gt;9)*(Fridays!$B88:$KO88&gt;100)*(_xlfn.FLOOR.MATH(Fridays!$B88:$KO88,100)=I$1))))</f>
        <v>no_att</v>
      </c>
      <c r="J89" t="str" cm="1">
        <f t="array" aca="1" ref="J89" ca="1">IF(COUNT(_xlfn._xlws.FILTER(Fridays!$B88:$KO88,(Fridays!$B88:$KO88-FLOOR(Fridays!$B88:$KO88,100)&gt;9)*(Fridays!$B88:$KO88&gt;100)))=0,"no_att",COUNT(_xlfn._xlws.FILTER(Fridays!$B88:$KO88,(Fridays!$B88:$KO88-FLOOR(Fridays!$B88:$KO88,100)&gt;9)*(Fridays!$B88:$KO88&gt;100))))</f>
        <v>no_att</v>
      </c>
      <c r="K89" t="str" cm="1">
        <f t="array" aca="1" ref="K89" ca="1">IF(COUNT(_xlfn._xlws.FILTER(Fridays!B88:KO88,ISNUMBER(MATCH(Fridays!B88:KO88,_xlfn._xlws.FILTER(Table1[ID],(Table1[class_name]="الخدام")+IF(Table35[اظهار الامناء],Table1[class_name]="الامناء",FALSE)),0)),"no_att"))=0,"no_att",COUNT(_xlfn._xlws.FILTER(Fridays!B88:KO88,ISNUMBER(MATCH(Fridays!B88:KO88,_xlfn._xlws.FILTER(Table1[ID],(Table1[class_name]="الخدام")+IF(Table35[اظهار الامناء],Table1[class_name]="الامناء",FALSE)),0)),"no_att")))</f>
        <v>no_att</v>
      </c>
    </row>
    <row r="90" spans="1:11">
      <c r="A90" s="3" t="str">
        <f ca="1"/>
        <v/>
      </c>
      <c r="B90" t="str" cm="1">
        <f t="array" aca="1" ref="B90" ca="1">IF($J90="no_att","no_att",COUNT(_xlfn._xlws.FILTER(Fridays!$B89:$KO89,(Fridays!$B89:$KO89-FLOOR(Fridays!$B89:$KO89,100)&gt;9)*(Fridays!$B89:$KO89&gt;100)*(_xlfn.FLOOR.MATH(Fridays!$B89:$KO89,100)=B$1))))</f>
        <v>no_att</v>
      </c>
      <c r="C90" t="str" cm="1">
        <f t="array" aca="1" ref="C90" ca="1">IF($J90="no_att","no_att",COUNT(_xlfn._xlws.FILTER(Fridays!$B89:$KO89,(Fridays!$B89:$KO89-FLOOR(Fridays!$B89:$KO89,100)&gt;9)*(Fridays!$B89:$KO89&gt;100)*(_xlfn.FLOOR.MATH(Fridays!$B89:$KO89,100)=C$1))))</f>
        <v>no_att</v>
      </c>
      <c r="D90" t="str" cm="1">
        <f t="array" aca="1" ref="D90" ca="1">IF($J90="no_att","no_att",COUNT(_xlfn._xlws.FILTER(Fridays!$B89:$KO89,(Fridays!$B89:$KO89-FLOOR(Fridays!$B89:$KO89,100)&gt;9)*(Fridays!$B89:$KO89&gt;100)*(_xlfn.FLOOR.MATH(Fridays!$B89:$KO89,100)=D$1))))</f>
        <v>no_att</v>
      </c>
      <c r="E90" t="str" cm="1">
        <f t="array" aca="1" ref="E90" ca="1">IF($J90="no_att","no_att",COUNT(_xlfn._xlws.FILTER(Fridays!$B89:$KO89,(Fridays!$B89:$KO89-FLOOR(Fridays!$B89:$KO89,100)&gt;9)*(Fridays!$B89:$KO89&gt;100)*(_xlfn.FLOOR.MATH(Fridays!$B89:$KO89,100)=E$1))))</f>
        <v>no_att</v>
      </c>
      <c r="F90" t="str" cm="1">
        <f t="array" aca="1" ref="F90" ca="1">IF($J90="no_att","no_att",COUNT(_xlfn._xlws.FILTER(Fridays!$B89:$KO89,(Fridays!$B89:$KO89-FLOOR(Fridays!$B89:$KO89,100)&gt;9)*(Fridays!$B89:$KO89&gt;100)*(_xlfn.FLOOR.MATH(Fridays!$B89:$KO89,100)=F$1))))</f>
        <v>no_att</v>
      </c>
      <c r="G90" t="str" cm="1">
        <f t="array" aca="1" ref="G90" ca="1">IF($J90="no_att","no_att",COUNT(_xlfn._xlws.FILTER(Fridays!$B89:$KO89,(Fridays!$B89:$KO89-FLOOR(Fridays!$B89:$KO89,100)&gt;9)*(Fridays!$B89:$KO89&gt;100)*(_xlfn.FLOOR.MATH(Fridays!$B89:$KO89,100)=G$1))))</f>
        <v>no_att</v>
      </c>
      <c r="H90" t="str" cm="1">
        <f t="array" aca="1" ref="H90" ca="1">IF($J90="no_att","no_att",COUNT(_xlfn._xlws.FILTER(Fridays!$B89:$KO89,(Fridays!$B89:$KO89-FLOOR(Fridays!$B89:$KO89,100)&gt;9)*(Fridays!$B89:$KO89&gt;100)*(_xlfn.FLOOR.MATH(Fridays!$B89:$KO89,100)=H$1))))</f>
        <v>no_att</v>
      </c>
      <c r="I90" t="str" cm="1">
        <f t="array" aca="1" ref="I90" ca="1">IF($J90="no_att","no_att",COUNT(_xlfn._xlws.FILTER(Fridays!$B89:$KO89,(Fridays!$B89:$KO89-FLOOR(Fridays!$B89:$KO89,100)&gt;9)*(Fridays!$B89:$KO89&gt;100)*(_xlfn.FLOOR.MATH(Fridays!$B89:$KO89,100)=I$1))))</f>
        <v>no_att</v>
      </c>
      <c r="J90" t="str" cm="1">
        <f t="array" aca="1" ref="J90" ca="1">IF(COUNT(_xlfn._xlws.FILTER(Fridays!$B89:$KO89,(Fridays!$B89:$KO89-FLOOR(Fridays!$B89:$KO89,100)&gt;9)*(Fridays!$B89:$KO89&gt;100)))=0,"no_att",COUNT(_xlfn._xlws.FILTER(Fridays!$B89:$KO89,(Fridays!$B89:$KO89-FLOOR(Fridays!$B89:$KO89,100)&gt;9)*(Fridays!$B89:$KO89&gt;100))))</f>
        <v>no_att</v>
      </c>
      <c r="K90" t="str" cm="1">
        <f t="array" aca="1" ref="K90" ca="1">IF(COUNT(_xlfn._xlws.FILTER(Fridays!B89:KO89,ISNUMBER(MATCH(Fridays!B89:KO89,_xlfn._xlws.FILTER(Table1[ID],(Table1[class_name]="الخدام")+IF(Table35[اظهار الامناء],Table1[class_name]="الامناء",FALSE)),0)),"no_att"))=0,"no_att",COUNT(_xlfn._xlws.FILTER(Fridays!B89:KO89,ISNUMBER(MATCH(Fridays!B89:KO89,_xlfn._xlws.FILTER(Table1[ID],(Table1[class_name]="الخدام")+IF(Table35[اظهار الامناء],Table1[class_name]="الامناء",FALSE)),0)),"no_att")))</f>
        <v>no_att</v>
      </c>
    </row>
    <row r="91" spans="1:11">
      <c r="A91" s="3" t="str">
        <f ca="1"/>
        <v/>
      </c>
      <c r="B91" t="str" cm="1">
        <f t="array" aca="1" ref="B91" ca="1">IF($J91="no_att","no_att",COUNT(_xlfn._xlws.FILTER(Fridays!$B90:$KO90,(Fridays!$B90:$KO90-FLOOR(Fridays!$B90:$KO90,100)&gt;9)*(Fridays!$B90:$KO90&gt;100)*(_xlfn.FLOOR.MATH(Fridays!$B90:$KO90,100)=B$1))))</f>
        <v>no_att</v>
      </c>
      <c r="C91" t="str" cm="1">
        <f t="array" aca="1" ref="C91" ca="1">IF($J91="no_att","no_att",COUNT(_xlfn._xlws.FILTER(Fridays!$B90:$KO90,(Fridays!$B90:$KO90-FLOOR(Fridays!$B90:$KO90,100)&gt;9)*(Fridays!$B90:$KO90&gt;100)*(_xlfn.FLOOR.MATH(Fridays!$B90:$KO90,100)=C$1))))</f>
        <v>no_att</v>
      </c>
      <c r="D91" t="str" cm="1">
        <f t="array" aca="1" ref="D91" ca="1">IF($J91="no_att","no_att",COUNT(_xlfn._xlws.FILTER(Fridays!$B90:$KO90,(Fridays!$B90:$KO90-FLOOR(Fridays!$B90:$KO90,100)&gt;9)*(Fridays!$B90:$KO90&gt;100)*(_xlfn.FLOOR.MATH(Fridays!$B90:$KO90,100)=D$1))))</f>
        <v>no_att</v>
      </c>
      <c r="E91" t="str" cm="1">
        <f t="array" aca="1" ref="E91" ca="1">IF($J91="no_att","no_att",COUNT(_xlfn._xlws.FILTER(Fridays!$B90:$KO90,(Fridays!$B90:$KO90-FLOOR(Fridays!$B90:$KO90,100)&gt;9)*(Fridays!$B90:$KO90&gt;100)*(_xlfn.FLOOR.MATH(Fridays!$B90:$KO90,100)=E$1))))</f>
        <v>no_att</v>
      </c>
      <c r="F91" t="str" cm="1">
        <f t="array" aca="1" ref="F91" ca="1">IF($J91="no_att","no_att",COUNT(_xlfn._xlws.FILTER(Fridays!$B90:$KO90,(Fridays!$B90:$KO90-FLOOR(Fridays!$B90:$KO90,100)&gt;9)*(Fridays!$B90:$KO90&gt;100)*(_xlfn.FLOOR.MATH(Fridays!$B90:$KO90,100)=F$1))))</f>
        <v>no_att</v>
      </c>
      <c r="G91" t="str" cm="1">
        <f t="array" aca="1" ref="G91" ca="1">IF($J91="no_att","no_att",COUNT(_xlfn._xlws.FILTER(Fridays!$B90:$KO90,(Fridays!$B90:$KO90-FLOOR(Fridays!$B90:$KO90,100)&gt;9)*(Fridays!$B90:$KO90&gt;100)*(_xlfn.FLOOR.MATH(Fridays!$B90:$KO90,100)=G$1))))</f>
        <v>no_att</v>
      </c>
      <c r="H91" t="str" cm="1">
        <f t="array" aca="1" ref="H91" ca="1">IF($J91="no_att","no_att",COUNT(_xlfn._xlws.FILTER(Fridays!$B90:$KO90,(Fridays!$B90:$KO90-FLOOR(Fridays!$B90:$KO90,100)&gt;9)*(Fridays!$B90:$KO90&gt;100)*(_xlfn.FLOOR.MATH(Fridays!$B90:$KO90,100)=H$1))))</f>
        <v>no_att</v>
      </c>
      <c r="I91" t="str" cm="1">
        <f t="array" aca="1" ref="I91" ca="1">IF($J91="no_att","no_att",COUNT(_xlfn._xlws.FILTER(Fridays!$B90:$KO90,(Fridays!$B90:$KO90-FLOOR(Fridays!$B90:$KO90,100)&gt;9)*(Fridays!$B90:$KO90&gt;100)*(_xlfn.FLOOR.MATH(Fridays!$B90:$KO90,100)=I$1))))</f>
        <v>no_att</v>
      </c>
      <c r="J91" t="str" cm="1">
        <f t="array" aca="1" ref="J91" ca="1">IF(COUNT(_xlfn._xlws.FILTER(Fridays!$B90:$KO90,(Fridays!$B90:$KO90-FLOOR(Fridays!$B90:$KO90,100)&gt;9)*(Fridays!$B90:$KO90&gt;100)))=0,"no_att",COUNT(_xlfn._xlws.FILTER(Fridays!$B90:$KO90,(Fridays!$B90:$KO90-FLOOR(Fridays!$B90:$KO90,100)&gt;9)*(Fridays!$B90:$KO90&gt;100))))</f>
        <v>no_att</v>
      </c>
      <c r="K91" t="str" cm="1">
        <f t="array" aca="1" ref="K91" ca="1">IF(COUNT(_xlfn._xlws.FILTER(Fridays!B90:KO90,ISNUMBER(MATCH(Fridays!B90:KO90,_xlfn._xlws.FILTER(Table1[ID],(Table1[class_name]="الخدام")+IF(Table35[اظهار الامناء],Table1[class_name]="الامناء",FALSE)),0)),"no_att"))=0,"no_att",COUNT(_xlfn._xlws.FILTER(Fridays!B90:KO90,ISNUMBER(MATCH(Fridays!B90:KO90,_xlfn._xlws.FILTER(Table1[ID],(Table1[class_name]="الخدام")+IF(Table35[اظهار الامناء],Table1[class_name]="الامناء",FALSE)),0)),"no_att")))</f>
        <v>no_att</v>
      </c>
    </row>
    <row r="92" spans="1:11">
      <c r="A92" s="3" t="str">
        <f ca="1"/>
        <v/>
      </c>
      <c r="B92" t="str" cm="1">
        <f t="array" aca="1" ref="B92" ca="1">IF($J92="no_att","no_att",COUNT(_xlfn._xlws.FILTER(Fridays!$B91:$KO91,(Fridays!$B91:$KO91-FLOOR(Fridays!$B91:$KO91,100)&gt;9)*(Fridays!$B91:$KO91&gt;100)*(_xlfn.FLOOR.MATH(Fridays!$B91:$KO91,100)=B$1))))</f>
        <v>no_att</v>
      </c>
      <c r="C92" t="str" cm="1">
        <f t="array" aca="1" ref="C92" ca="1">IF($J92="no_att","no_att",COUNT(_xlfn._xlws.FILTER(Fridays!$B91:$KO91,(Fridays!$B91:$KO91-FLOOR(Fridays!$B91:$KO91,100)&gt;9)*(Fridays!$B91:$KO91&gt;100)*(_xlfn.FLOOR.MATH(Fridays!$B91:$KO91,100)=C$1))))</f>
        <v>no_att</v>
      </c>
      <c r="D92" t="str" cm="1">
        <f t="array" aca="1" ref="D92" ca="1">IF($J92="no_att","no_att",COUNT(_xlfn._xlws.FILTER(Fridays!$B91:$KO91,(Fridays!$B91:$KO91-FLOOR(Fridays!$B91:$KO91,100)&gt;9)*(Fridays!$B91:$KO91&gt;100)*(_xlfn.FLOOR.MATH(Fridays!$B91:$KO91,100)=D$1))))</f>
        <v>no_att</v>
      </c>
      <c r="E92" t="str" cm="1">
        <f t="array" aca="1" ref="E92" ca="1">IF($J92="no_att","no_att",COUNT(_xlfn._xlws.FILTER(Fridays!$B91:$KO91,(Fridays!$B91:$KO91-FLOOR(Fridays!$B91:$KO91,100)&gt;9)*(Fridays!$B91:$KO91&gt;100)*(_xlfn.FLOOR.MATH(Fridays!$B91:$KO91,100)=E$1))))</f>
        <v>no_att</v>
      </c>
      <c r="F92" t="str" cm="1">
        <f t="array" aca="1" ref="F92" ca="1">IF($J92="no_att","no_att",COUNT(_xlfn._xlws.FILTER(Fridays!$B91:$KO91,(Fridays!$B91:$KO91-FLOOR(Fridays!$B91:$KO91,100)&gt;9)*(Fridays!$B91:$KO91&gt;100)*(_xlfn.FLOOR.MATH(Fridays!$B91:$KO91,100)=F$1))))</f>
        <v>no_att</v>
      </c>
      <c r="G92" t="str" cm="1">
        <f t="array" aca="1" ref="G92" ca="1">IF($J92="no_att","no_att",COUNT(_xlfn._xlws.FILTER(Fridays!$B91:$KO91,(Fridays!$B91:$KO91-FLOOR(Fridays!$B91:$KO91,100)&gt;9)*(Fridays!$B91:$KO91&gt;100)*(_xlfn.FLOOR.MATH(Fridays!$B91:$KO91,100)=G$1))))</f>
        <v>no_att</v>
      </c>
      <c r="H92" t="str" cm="1">
        <f t="array" aca="1" ref="H92" ca="1">IF($J92="no_att","no_att",COUNT(_xlfn._xlws.FILTER(Fridays!$B91:$KO91,(Fridays!$B91:$KO91-FLOOR(Fridays!$B91:$KO91,100)&gt;9)*(Fridays!$B91:$KO91&gt;100)*(_xlfn.FLOOR.MATH(Fridays!$B91:$KO91,100)=H$1))))</f>
        <v>no_att</v>
      </c>
      <c r="I92" t="str" cm="1">
        <f t="array" aca="1" ref="I92" ca="1">IF($J92="no_att","no_att",COUNT(_xlfn._xlws.FILTER(Fridays!$B91:$KO91,(Fridays!$B91:$KO91-FLOOR(Fridays!$B91:$KO91,100)&gt;9)*(Fridays!$B91:$KO91&gt;100)*(_xlfn.FLOOR.MATH(Fridays!$B91:$KO91,100)=I$1))))</f>
        <v>no_att</v>
      </c>
      <c r="J92" t="str" cm="1">
        <f t="array" aca="1" ref="J92" ca="1">IF(COUNT(_xlfn._xlws.FILTER(Fridays!$B91:$KO91,(Fridays!$B91:$KO91-FLOOR(Fridays!$B91:$KO91,100)&gt;9)*(Fridays!$B91:$KO91&gt;100)))=0,"no_att",COUNT(_xlfn._xlws.FILTER(Fridays!$B91:$KO91,(Fridays!$B91:$KO91-FLOOR(Fridays!$B91:$KO91,100)&gt;9)*(Fridays!$B91:$KO91&gt;100))))</f>
        <v>no_att</v>
      </c>
      <c r="K92" t="str" cm="1">
        <f t="array" aca="1" ref="K92" ca="1">IF(COUNT(_xlfn._xlws.FILTER(Fridays!B91:KO91,ISNUMBER(MATCH(Fridays!B91:KO91,_xlfn._xlws.FILTER(Table1[ID],(Table1[class_name]="الخدام")+IF(Table35[اظهار الامناء],Table1[class_name]="الامناء",FALSE)),0)),"no_att"))=0,"no_att",COUNT(_xlfn._xlws.FILTER(Fridays!B91:KO91,ISNUMBER(MATCH(Fridays!B91:KO91,_xlfn._xlws.FILTER(Table1[ID],(Table1[class_name]="الخدام")+IF(Table35[اظهار الامناء],Table1[class_name]="الامناء",FALSE)),0)),"no_att")))</f>
        <v>no_att</v>
      </c>
    </row>
    <row r="93" spans="1:11">
      <c r="A93" s="3" t="str">
        <f ca="1"/>
        <v/>
      </c>
      <c r="B93" t="str" cm="1">
        <f t="array" aca="1" ref="B93" ca="1">IF($J93="no_att","no_att",COUNT(_xlfn._xlws.FILTER(Fridays!$B92:$KO92,(Fridays!$B92:$KO92-FLOOR(Fridays!$B92:$KO92,100)&gt;9)*(Fridays!$B92:$KO92&gt;100)*(_xlfn.FLOOR.MATH(Fridays!$B92:$KO92,100)=B$1))))</f>
        <v>no_att</v>
      </c>
      <c r="C93" t="str" cm="1">
        <f t="array" aca="1" ref="C93" ca="1">IF($J93="no_att","no_att",COUNT(_xlfn._xlws.FILTER(Fridays!$B92:$KO92,(Fridays!$B92:$KO92-FLOOR(Fridays!$B92:$KO92,100)&gt;9)*(Fridays!$B92:$KO92&gt;100)*(_xlfn.FLOOR.MATH(Fridays!$B92:$KO92,100)=C$1))))</f>
        <v>no_att</v>
      </c>
      <c r="D93" t="str" cm="1">
        <f t="array" aca="1" ref="D93" ca="1">IF($J93="no_att","no_att",COUNT(_xlfn._xlws.FILTER(Fridays!$B92:$KO92,(Fridays!$B92:$KO92-FLOOR(Fridays!$B92:$KO92,100)&gt;9)*(Fridays!$B92:$KO92&gt;100)*(_xlfn.FLOOR.MATH(Fridays!$B92:$KO92,100)=D$1))))</f>
        <v>no_att</v>
      </c>
      <c r="E93" t="str" cm="1">
        <f t="array" aca="1" ref="E93" ca="1">IF($J93="no_att","no_att",COUNT(_xlfn._xlws.FILTER(Fridays!$B92:$KO92,(Fridays!$B92:$KO92-FLOOR(Fridays!$B92:$KO92,100)&gt;9)*(Fridays!$B92:$KO92&gt;100)*(_xlfn.FLOOR.MATH(Fridays!$B92:$KO92,100)=E$1))))</f>
        <v>no_att</v>
      </c>
      <c r="F93" t="str" cm="1">
        <f t="array" aca="1" ref="F93" ca="1">IF($J93="no_att","no_att",COUNT(_xlfn._xlws.FILTER(Fridays!$B92:$KO92,(Fridays!$B92:$KO92-FLOOR(Fridays!$B92:$KO92,100)&gt;9)*(Fridays!$B92:$KO92&gt;100)*(_xlfn.FLOOR.MATH(Fridays!$B92:$KO92,100)=F$1))))</f>
        <v>no_att</v>
      </c>
      <c r="G93" t="str" cm="1">
        <f t="array" aca="1" ref="G93" ca="1">IF($J93="no_att","no_att",COUNT(_xlfn._xlws.FILTER(Fridays!$B92:$KO92,(Fridays!$B92:$KO92-FLOOR(Fridays!$B92:$KO92,100)&gt;9)*(Fridays!$B92:$KO92&gt;100)*(_xlfn.FLOOR.MATH(Fridays!$B92:$KO92,100)=G$1))))</f>
        <v>no_att</v>
      </c>
      <c r="H93" t="str" cm="1">
        <f t="array" aca="1" ref="H93" ca="1">IF($J93="no_att","no_att",COUNT(_xlfn._xlws.FILTER(Fridays!$B92:$KO92,(Fridays!$B92:$KO92-FLOOR(Fridays!$B92:$KO92,100)&gt;9)*(Fridays!$B92:$KO92&gt;100)*(_xlfn.FLOOR.MATH(Fridays!$B92:$KO92,100)=H$1))))</f>
        <v>no_att</v>
      </c>
      <c r="I93" t="str" cm="1">
        <f t="array" aca="1" ref="I93" ca="1">IF($J93="no_att","no_att",COUNT(_xlfn._xlws.FILTER(Fridays!$B92:$KO92,(Fridays!$B92:$KO92-FLOOR(Fridays!$B92:$KO92,100)&gt;9)*(Fridays!$B92:$KO92&gt;100)*(_xlfn.FLOOR.MATH(Fridays!$B92:$KO92,100)=I$1))))</f>
        <v>no_att</v>
      </c>
      <c r="J93" t="str" cm="1">
        <f t="array" aca="1" ref="J93" ca="1">IF(COUNT(_xlfn._xlws.FILTER(Fridays!$B92:$KO92,(Fridays!$B92:$KO92-FLOOR(Fridays!$B92:$KO92,100)&gt;9)*(Fridays!$B92:$KO92&gt;100)))=0,"no_att",COUNT(_xlfn._xlws.FILTER(Fridays!$B92:$KO92,(Fridays!$B92:$KO92-FLOOR(Fridays!$B92:$KO92,100)&gt;9)*(Fridays!$B92:$KO92&gt;100))))</f>
        <v>no_att</v>
      </c>
      <c r="K93" t="str" cm="1">
        <f t="array" aca="1" ref="K93" ca="1">IF(COUNT(_xlfn._xlws.FILTER(Fridays!B92:KO92,ISNUMBER(MATCH(Fridays!B92:KO92,_xlfn._xlws.FILTER(Table1[ID],(Table1[class_name]="الخدام")+IF(Table35[اظهار الامناء],Table1[class_name]="الامناء",FALSE)),0)),"no_att"))=0,"no_att",COUNT(_xlfn._xlws.FILTER(Fridays!B92:KO92,ISNUMBER(MATCH(Fridays!B92:KO92,_xlfn._xlws.FILTER(Table1[ID],(Table1[class_name]="الخدام")+IF(Table35[اظهار الامناء],Table1[class_name]="الامناء",FALSE)),0)),"no_att")))</f>
        <v>no_att</v>
      </c>
    </row>
    <row r="94" spans="1:11">
      <c r="A94" s="3" t="str">
        <f ca="1"/>
        <v/>
      </c>
      <c r="B94" t="str" cm="1">
        <f t="array" aca="1" ref="B94" ca="1">IF($J94="no_att","no_att",COUNT(_xlfn._xlws.FILTER(Fridays!$B93:$KO93,(Fridays!$B93:$KO93-FLOOR(Fridays!$B93:$KO93,100)&gt;9)*(Fridays!$B93:$KO93&gt;100)*(_xlfn.FLOOR.MATH(Fridays!$B93:$KO93,100)=B$1))))</f>
        <v>no_att</v>
      </c>
      <c r="C94" t="str" cm="1">
        <f t="array" aca="1" ref="C94" ca="1">IF($J94="no_att","no_att",COUNT(_xlfn._xlws.FILTER(Fridays!$B93:$KO93,(Fridays!$B93:$KO93-FLOOR(Fridays!$B93:$KO93,100)&gt;9)*(Fridays!$B93:$KO93&gt;100)*(_xlfn.FLOOR.MATH(Fridays!$B93:$KO93,100)=C$1))))</f>
        <v>no_att</v>
      </c>
      <c r="D94" t="str" cm="1">
        <f t="array" aca="1" ref="D94" ca="1">IF($J94="no_att","no_att",COUNT(_xlfn._xlws.FILTER(Fridays!$B93:$KO93,(Fridays!$B93:$KO93-FLOOR(Fridays!$B93:$KO93,100)&gt;9)*(Fridays!$B93:$KO93&gt;100)*(_xlfn.FLOOR.MATH(Fridays!$B93:$KO93,100)=D$1))))</f>
        <v>no_att</v>
      </c>
      <c r="E94" t="str" cm="1">
        <f t="array" aca="1" ref="E94" ca="1">IF($J94="no_att","no_att",COUNT(_xlfn._xlws.FILTER(Fridays!$B93:$KO93,(Fridays!$B93:$KO93-FLOOR(Fridays!$B93:$KO93,100)&gt;9)*(Fridays!$B93:$KO93&gt;100)*(_xlfn.FLOOR.MATH(Fridays!$B93:$KO93,100)=E$1))))</f>
        <v>no_att</v>
      </c>
      <c r="F94" t="str" cm="1">
        <f t="array" aca="1" ref="F94" ca="1">IF($J94="no_att","no_att",COUNT(_xlfn._xlws.FILTER(Fridays!$B93:$KO93,(Fridays!$B93:$KO93-FLOOR(Fridays!$B93:$KO93,100)&gt;9)*(Fridays!$B93:$KO93&gt;100)*(_xlfn.FLOOR.MATH(Fridays!$B93:$KO93,100)=F$1))))</f>
        <v>no_att</v>
      </c>
      <c r="G94" t="str" cm="1">
        <f t="array" aca="1" ref="G94" ca="1">IF($J94="no_att","no_att",COUNT(_xlfn._xlws.FILTER(Fridays!$B93:$KO93,(Fridays!$B93:$KO93-FLOOR(Fridays!$B93:$KO93,100)&gt;9)*(Fridays!$B93:$KO93&gt;100)*(_xlfn.FLOOR.MATH(Fridays!$B93:$KO93,100)=G$1))))</f>
        <v>no_att</v>
      </c>
      <c r="H94" t="str" cm="1">
        <f t="array" aca="1" ref="H94" ca="1">IF($J94="no_att","no_att",COUNT(_xlfn._xlws.FILTER(Fridays!$B93:$KO93,(Fridays!$B93:$KO93-FLOOR(Fridays!$B93:$KO93,100)&gt;9)*(Fridays!$B93:$KO93&gt;100)*(_xlfn.FLOOR.MATH(Fridays!$B93:$KO93,100)=H$1))))</f>
        <v>no_att</v>
      </c>
      <c r="I94" t="str" cm="1">
        <f t="array" aca="1" ref="I94" ca="1">IF($J94="no_att","no_att",COUNT(_xlfn._xlws.FILTER(Fridays!$B93:$KO93,(Fridays!$B93:$KO93-FLOOR(Fridays!$B93:$KO93,100)&gt;9)*(Fridays!$B93:$KO93&gt;100)*(_xlfn.FLOOR.MATH(Fridays!$B93:$KO93,100)=I$1))))</f>
        <v>no_att</v>
      </c>
      <c r="J94" t="str" cm="1">
        <f t="array" aca="1" ref="J94" ca="1">IF(COUNT(_xlfn._xlws.FILTER(Fridays!$B93:$KO93,(Fridays!$B93:$KO93-FLOOR(Fridays!$B93:$KO93,100)&gt;9)*(Fridays!$B93:$KO93&gt;100)))=0,"no_att",COUNT(_xlfn._xlws.FILTER(Fridays!$B93:$KO93,(Fridays!$B93:$KO93-FLOOR(Fridays!$B93:$KO93,100)&gt;9)*(Fridays!$B93:$KO93&gt;100))))</f>
        <v>no_att</v>
      </c>
      <c r="K94" t="str" cm="1">
        <f t="array" aca="1" ref="K94" ca="1">IF(COUNT(_xlfn._xlws.FILTER(Fridays!B93:KO93,ISNUMBER(MATCH(Fridays!B93:KO93,_xlfn._xlws.FILTER(Table1[ID],(Table1[class_name]="الخدام")+IF(Table35[اظهار الامناء],Table1[class_name]="الامناء",FALSE)),0)),"no_att"))=0,"no_att",COUNT(_xlfn._xlws.FILTER(Fridays!B93:KO93,ISNUMBER(MATCH(Fridays!B93:KO93,_xlfn._xlws.FILTER(Table1[ID],(Table1[class_name]="الخدام")+IF(Table35[اظهار الامناء],Table1[class_name]="الامناء",FALSE)),0)),"no_att")))</f>
        <v>no_att</v>
      </c>
    </row>
    <row r="95" spans="1:11">
      <c r="A95" s="3" t="str">
        <f ca="1"/>
        <v/>
      </c>
      <c r="B95" t="str" cm="1">
        <f t="array" aca="1" ref="B95" ca="1">IF($J95="no_att","no_att",COUNT(_xlfn._xlws.FILTER(Fridays!$B94:$KO94,(Fridays!$B94:$KO94-FLOOR(Fridays!$B94:$KO94,100)&gt;9)*(Fridays!$B94:$KO94&gt;100)*(_xlfn.FLOOR.MATH(Fridays!$B94:$KO94,100)=B$1))))</f>
        <v>no_att</v>
      </c>
      <c r="C95" t="str" cm="1">
        <f t="array" aca="1" ref="C95" ca="1">IF($J95="no_att","no_att",COUNT(_xlfn._xlws.FILTER(Fridays!$B94:$KO94,(Fridays!$B94:$KO94-FLOOR(Fridays!$B94:$KO94,100)&gt;9)*(Fridays!$B94:$KO94&gt;100)*(_xlfn.FLOOR.MATH(Fridays!$B94:$KO94,100)=C$1))))</f>
        <v>no_att</v>
      </c>
      <c r="D95" t="str" cm="1">
        <f t="array" aca="1" ref="D95" ca="1">IF($J95="no_att","no_att",COUNT(_xlfn._xlws.FILTER(Fridays!$B94:$KO94,(Fridays!$B94:$KO94-FLOOR(Fridays!$B94:$KO94,100)&gt;9)*(Fridays!$B94:$KO94&gt;100)*(_xlfn.FLOOR.MATH(Fridays!$B94:$KO94,100)=D$1))))</f>
        <v>no_att</v>
      </c>
      <c r="E95" t="str" cm="1">
        <f t="array" aca="1" ref="E95" ca="1">IF($J95="no_att","no_att",COUNT(_xlfn._xlws.FILTER(Fridays!$B94:$KO94,(Fridays!$B94:$KO94-FLOOR(Fridays!$B94:$KO94,100)&gt;9)*(Fridays!$B94:$KO94&gt;100)*(_xlfn.FLOOR.MATH(Fridays!$B94:$KO94,100)=E$1))))</f>
        <v>no_att</v>
      </c>
      <c r="F95" t="str" cm="1">
        <f t="array" aca="1" ref="F95" ca="1">IF($J95="no_att","no_att",COUNT(_xlfn._xlws.FILTER(Fridays!$B94:$KO94,(Fridays!$B94:$KO94-FLOOR(Fridays!$B94:$KO94,100)&gt;9)*(Fridays!$B94:$KO94&gt;100)*(_xlfn.FLOOR.MATH(Fridays!$B94:$KO94,100)=F$1))))</f>
        <v>no_att</v>
      </c>
      <c r="G95" t="str" cm="1">
        <f t="array" aca="1" ref="G95" ca="1">IF($J95="no_att","no_att",COUNT(_xlfn._xlws.FILTER(Fridays!$B94:$KO94,(Fridays!$B94:$KO94-FLOOR(Fridays!$B94:$KO94,100)&gt;9)*(Fridays!$B94:$KO94&gt;100)*(_xlfn.FLOOR.MATH(Fridays!$B94:$KO94,100)=G$1))))</f>
        <v>no_att</v>
      </c>
      <c r="H95" t="str" cm="1">
        <f t="array" aca="1" ref="H95" ca="1">IF($J95="no_att","no_att",COUNT(_xlfn._xlws.FILTER(Fridays!$B94:$KO94,(Fridays!$B94:$KO94-FLOOR(Fridays!$B94:$KO94,100)&gt;9)*(Fridays!$B94:$KO94&gt;100)*(_xlfn.FLOOR.MATH(Fridays!$B94:$KO94,100)=H$1))))</f>
        <v>no_att</v>
      </c>
      <c r="I95" t="str" cm="1">
        <f t="array" aca="1" ref="I95" ca="1">IF($J95="no_att","no_att",COUNT(_xlfn._xlws.FILTER(Fridays!$B94:$KO94,(Fridays!$B94:$KO94-FLOOR(Fridays!$B94:$KO94,100)&gt;9)*(Fridays!$B94:$KO94&gt;100)*(_xlfn.FLOOR.MATH(Fridays!$B94:$KO94,100)=I$1))))</f>
        <v>no_att</v>
      </c>
      <c r="J95" t="str" cm="1">
        <f t="array" aca="1" ref="J95" ca="1">IF(COUNT(_xlfn._xlws.FILTER(Fridays!$B94:$KO94,(Fridays!$B94:$KO94-FLOOR(Fridays!$B94:$KO94,100)&gt;9)*(Fridays!$B94:$KO94&gt;100)))=0,"no_att",COUNT(_xlfn._xlws.FILTER(Fridays!$B94:$KO94,(Fridays!$B94:$KO94-FLOOR(Fridays!$B94:$KO94,100)&gt;9)*(Fridays!$B94:$KO94&gt;100))))</f>
        <v>no_att</v>
      </c>
      <c r="K95" t="str" cm="1">
        <f t="array" aca="1" ref="K95" ca="1">IF(COUNT(_xlfn._xlws.FILTER(Fridays!B94:KO94,ISNUMBER(MATCH(Fridays!B94:KO94,_xlfn._xlws.FILTER(Table1[ID],(Table1[class_name]="الخدام")+IF(Table35[اظهار الامناء],Table1[class_name]="الامناء",FALSE)),0)),"no_att"))=0,"no_att",COUNT(_xlfn._xlws.FILTER(Fridays!B94:KO94,ISNUMBER(MATCH(Fridays!B94:KO94,_xlfn._xlws.FILTER(Table1[ID],(Table1[class_name]="الخدام")+IF(Table35[اظهار الامناء],Table1[class_name]="الامناء",FALSE)),0)),"no_att")))</f>
        <v>no_att</v>
      </c>
    </row>
    <row r="96" spans="1:11">
      <c r="A96" s="3" t="str">
        <f ca="1"/>
        <v/>
      </c>
      <c r="B96" t="str" cm="1">
        <f t="array" aca="1" ref="B96" ca="1">IF($J96="no_att","no_att",COUNT(_xlfn._xlws.FILTER(Fridays!$B95:$KO95,(Fridays!$B95:$KO95-FLOOR(Fridays!$B95:$KO95,100)&gt;9)*(Fridays!$B95:$KO95&gt;100)*(_xlfn.FLOOR.MATH(Fridays!$B95:$KO95,100)=B$1))))</f>
        <v>no_att</v>
      </c>
      <c r="C96" t="str" cm="1">
        <f t="array" aca="1" ref="C96" ca="1">IF($J96="no_att","no_att",COUNT(_xlfn._xlws.FILTER(Fridays!$B95:$KO95,(Fridays!$B95:$KO95-FLOOR(Fridays!$B95:$KO95,100)&gt;9)*(Fridays!$B95:$KO95&gt;100)*(_xlfn.FLOOR.MATH(Fridays!$B95:$KO95,100)=C$1))))</f>
        <v>no_att</v>
      </c>
      <c r="D96" t="str" cm="1">
        <f t="array" aca="1" ref="D96" ca="1">IF($J96="no_att","no_att",COUNT(_xlfn._xlws.FILTER(Fridays!$B95:$KO95,(Fridays!$B95:$KO95-FLOOR(Fridays!$B95:$KO95,100)&gt;9)*(Fridays!$B95:$KO95&gt;100)*(_xlfn.FLOOR.MATH(Fridays!$B95:$KO95,100)=D$1))))</f>
        <v>no_att</v>
      </c>
      <c r="E96" t="str" cm="1">
        <f t="array" aca="1" ref="E96" ca="1">IF($J96="no_att","no_att",COUNT(_xlfn._xlws.FILTER(Fridays!$B95:$KO95,(Fridays!$B95:$KO95-FLOOR(Fridays!$B95:$KO95,100)&gt;9)*(Fridays!$B95:$KO95&gt;100)*(_xlfn.FLOOR.MATH(Fridays!$B95:$KO95,100)=E$1))))</f>
        <v>no_att</v>
      </c>
      <c r="F96" t="str" cm="1">
        <f t="array" aca="1" ref="F96" ca="1">IF($J96="no_att","no_att",COUNT(_xlfn._xlws.FILTER(Fridays!$B95:$KO95,(Fridays!$B95:$KO95-FLOOR(Fridays!$B95:$KO95,100)&gt;9)*(Fridays!$B95:$KO95&gt;100)*(_xlfn.FLOOR.MATH(Fridays!$B95:$KO95,100)=F$1))))</f>
        <v>no_att</v>
      </c>
      <c r="G96" t="str" cm="1">
        <f t="array" aca="1" ref="G96" ca="1">IF($J96="no_att","no_att",COUNT(_xlfn._xlws.FILTER(Fridays!$B95:$KO95,(Fridays!$B95:$KO95-FLOOR(Fridays!$B95:$KO95,100)&gt;9)*(Fridays!$B95:$KO95&gt;100)*(_xlfn.FLOOR.MATH(Fridays!$B95:$KO95,100)=G$1))))</f>
        <v>no_att</v>
      </c>
      <c r="H96" t="str" cm="1">
        <f t="array" aca="1" ref="H96" ca="1">IF($J96="no_att","no_att",COUNT(_xlfn._xlws.FILTER(Fridays!$B95:$KO95,(Fridays!$B95:$KO95-FLOOR(Fridays!$B95:$KO95,100)&gt;9)*(Fridays!$B95:$KO95&gt;100)*(_xlfn.FLOOR.MATH(Fridays!$B95:$KO95,100)=H$1))))</f>
        <v>no_att</v>
      </c>
      <c r="I96" t="str" cm="1">
        <f t="array" aca="1" ref="I96" ca="1">IF($J96="no_att","no_att",COUNT(_xlfn._xlws.FILTER(Fridays!$B95:$KO95,(Fridays!$B95:$KO95-FLOOR(Fridays!$B95:$KO95,100)&gt;9)*(Fridays!$B95:$KO95&gt;100)*(_xlfn.FLOOR.MATH(Fridays!$B95:$KO95,100)=I$1))))</f>
        <v>no_att</v>
      </c>
      <c r="J96" t="str" cm="1">
        <f t="array" aca="1" ref="J96" ca="1">IF(COUNT(_xlfn._xlws.FILTER(Fridays!$B95:$KO95,(Fridays!$B95:$KO95-FLOOR(Fridays!$B95:$KO95,100)&gt;9)*(Fridays!$B95:$KO95&gt;100)))=0,"no_att",COUNT(_xlfn._xlws.FILTER(Fridays!$B95:$KO95,(Fridays!$B95:$KO95-FLOOR(Fridays!$B95:$KO95,100)&gt;9)*(Fridays!$B95:$KO95&gt;100))))</f>
        <v>no_att</v>
      </c>
      <c r="K96" t="str" cm="1">
        <f t="array" aca="1" ref="K96" ca="1">IF(COUNT(_xlfn._xlws.FILTER(Fridays!B95:KO95,ISNUMBER(MATCH(Fridays!B95:KO95,_xlfn._xlws.FILTER(Table1[ID],(Table1[class_name]="الخدام")+IF(Table35[اظهار الامناء],Table1[class_name]="الامناء",FALSE)),0)),"no_att"))=0,"no_att",COUNT(_xlfn._xlws.FILTER(Fridays!B95:KO95,ISNUMBER(MATCH(Fridays!B95:KO95,_xlfn._xlws.FILTER(Table1[ID],(Table1[class_name]="الخدام")+IF(Table35[اظهار الامناء],Table1[class_name]="الامناء",FALSE)),0)),"no_att")))</f>
        <v>no_att</v>
      </c>
    </row>
    <row r="97" spans="1:11">
      <c r="A97" s="3" t="str">
        <f ca="1"/>
        <v/>
      </c>
      <c r="B97" t="str" cm="1">
        <f t="array" aca="1" ref="B97" ca="1">IF($J97="no_att","no_att",COUNT(_xlfn._xlws.FILTER(Fridays!$B96:$KO96,(Fridays!$B96:$KO96-FLOOR(Fridays!$B96:$KO96,100)&gt;9)*(Fridays!$B96:$KO96&gt;100)*(_xlfn.FLOOR.MATH(Fridays!$B96:$KO96,100)=B$1))))</f>
        <v>no_att</v>
      </c>
      <c r="C97" t="str" cm="1">
        <f t="array" aca="1" ref="C97" ca="1">IF($J97="no_att","no_att",COUNT(_xlfn._xlws.FILTER(Fridays!$B96:$KO96,(Fridays!$B96:$KO96-FLOOR(Fridays!$B96:$KO96,100)&gt;9)*(Fridays!$B96:$KO96&gt;100)*(_xlfn.FLOOR.MATH(Fridays!$B96:$KO96,100)=C$1))))</f>
        <v>no_att</v>
      </c>
      <c r="D97" t="str" cm="1">
        <f t="array" aca="1" ref="D97" ca="1">IF($J97="no_att","no_att",COUNT(_xlfn._xlws.FILTER(Fridays!$B96:$KO96,(Fridays!$B96:$KO96-FLOOR(Fridays!$B96:$KO96,100)&gt;9)*(Fridays!$B96:$KO96&gt;100)*(_xlfn.FLOOR.MATH(Fridays!$B96:$KO96,100)=D$1))))</f>
        <v>no_att</v>
      </c>
      <c r="E97" t="str" cm="1">
        <f t="array" aca="1" ref="E97" ca="1">IF($J97="no_att","no_att",COUNT(_xlfn._xlws.FILTER(Fridays!$B96:$KO96,(Fridays!$B96:$KO96-FLOOR(Fridays!$B96:$KO96,100)&gt;9)*(Fridays!$B96:$KO96&gt;100)*(_xlfn.FLOOR.MATH(Fridays!$B96:$KO96,100)=E$1))))</f>
        <v>no_att</v>
      </c>
      <c r="F97" t="str" cm="1">
        <f t="array" aca="1" ref="F97" ca="1">IF($J97="no_att","no_att",COUNT(_xlfn._xlws.FILTER(Fridays!$B96:$KO96,(Fridays!$B96:$KO96-FLOOR(Fridays!$B96:$KO96,100)&gt;9)*(Fridays!$B96:$KO96&gt;100)*(_xlfn.FLOOR.MATH(Fridays!$B96:$KO96,100)=F$1))))</f>
        <v>no_att</v>
      </c>
      <c r="G97" t="str" cm="1">
        <f t="array" aca="1" ref="G97" ca="1">IF($J97="no_att","no_att",COUNT(_xlfn._xlws.FILTER(Fridays!$B96:$KO96,(Fridays!$B96:$KO96-FLOOR(Fridays!$B96:$KO96,100)&gt;9)*(Fridays!$B96:$KO96&gt;100)*(_xlfn.FLOOR.MATH(Fridays!$B96:$KO96,100)=G$1))))</f>
        <v>no_att</v>
      </c>
      <c r="H97" t="str" cm="1">
        <f t="array" aca="1" ref="H97" ca="1">IF($J97="no_att","no_att",COUNT(_xlfn._xlws.FILTER(Fridays!$B96:$KO96,(Fridays!$B96:$KO96-FLOOR(Fridays!$B96:$KO96,100)&gt;9)*(Fridays!$B96:$KO96&gt;100)*(_xlfn.FLOOR.MATH(Fridays!$B96:$KO96,100)=H$1))))</f>
        <v>no_att</v>
      </c>
      <c r="I97" t="str" cm="1">
        <f t="array" aca="1" ref="I97" ca="1">IF($J97="no_att","no_att",COUNT(_xlfn._xlws.FILTER(Fridays!$B96:$KO96,(Fridays!$B96:$KO96-FLOOR(Fridays!$B96:$KO96,100)&gt;9)*(Fridays!$B96:$KO96&gt;100)*(_xlfn.FLOOR.MATH(Fridays!$B96:$KO96,100)=I$1))))</f>
        <v>no_att</v>
      </c>
      <c r="J97" t="str" cm="1">
        <f t="array" aca="1" ref="J97" ca="1">IF(COUNT(_xlfn._xlws.FILTER(Fridays!$B96:$KO96,(Fridays!$B96:$KO96-FLOOR(Fridays!$B96:$KO96,100)&gt;9)*(Fridays!$B96:$KO96&gt;100)))=0,"no_att",COUNT(_xlfn._xlws.FILTER(Fridays!$B96:$KO96,(Fridays!$B96:$KO96-FLOOR(Fridays!$B96:$KO96,100)&gt;9)*(Fridays!$B96:$KO96&gt;100))))</f>
        <v>no_att</v>
      </c>
      <c r="K97" t="str" cm="1">
        <f t="array" aca="1" ref="K97" ca="1">IF(COUNT(_xlfn._xlws.FILTER(Fridays!B96:KO96,ISNUMBER(MATCH(Fridays!B96:KO96,_xlfn._xlws.FILTER(Table1[ID],(Table1[class_name]="الخدام")+IF(Table35[اظهار الامناء],Table1[class_name]="الامناء",FALSE)),0)),"no_att"))=0,"no_att",COUNT(_xlfn._xlws.FILTER(Fridays!B96:KO96,ISNUMBER(MATCH(Fridays!B96:KO96,_xlfn._xlws.FILTER(Table1[ID],(Table1[class_name]="الخدام")+IF(Table35[اظهار الامناء],Table1[class_name]="الامناء",FALSE)),0)),"no_att")))</f>
        <v>no_att</v>
      </c>
    </row>
    <row r="98" spans="1:11">
      <c r="A98" s="3" t="str">
        <f ca="1"/>
        <v/>
      </c>
      <c r="B98" t="str" cm="1">
        <f t="array" aca="1" ref="B98" ca="1">IF($J98="no_att","no_att",COUNT(_xlfn._xlws.FILTER(Fridays!$B97:$KO97,(Fridays!$B97:$KO97-FLOOR(Fridays!$B97:$KO97,100)&gt;9)*(Fridays!$B97:$KO97&gt;100)*(_xlfn.FLOOR.MATH(Fridays!$B97:$KO97,100)=B$1))))</f>
        <v>no_att</v>
      </c>
      <c r="C98" t="str" cm="1">
        <f t="array" aca="1" ref="C98" ca="1">IF($J98="no_att","no_att",COUNT(_xlfn._xlws.FILTER(Fridays!$B97:$KO97,(Fridays!$B97:$KO97-FLOOR(Fridays!$B97:$KO97,100)&gt;9)*(Fridays!$B97:$KO97&gt;100)*(_xlfn.FLOOR.MATH(Fridays!$B97:$KO97,100)=C$1))))</f>
        <v>no_att</v>
      </c>
      <c r="D98" t="str" cm="1">
        <f t="array" aca="1" ref="D98" ca="1">IF($J98="no_att","no_att",COUNT(_xlfn._xlws.FILTER(Fridays!$B97:$KO97,(Fridays!$B97:$KO97-FLOOR(Fridays!$B97:$KO97,100)&gt;9)*(Fridays!$B97:$KO97&gt;100)*(_xlfn.FLOOR.MATH(Fridays!$B97:$KO97,100)=D$1))))</f>
        <v>no_att</v>
      </c>
      <c r="E98" t="str" cm="1">
        <f t="array" aca="1" ref="E98" ca="1">IF($J98="no_att","no_att",COUNT(_xlfn._xlws.FILTER(Fridays!$B97:$KO97,(Fridays!$B97:$KO97-FLOOR(Fridays!$B97:$KO97,100)&gt;9)*(Fridays!$B97:$KO97&gt;100)*(_xlfn.FLOOR.MATH(Fridays!$B97:$KO97,100)=E$1))))</f>
        <v>no_att</v>
      </c>
      <c r="F98" t="str" cm="1">
        <f t="array" aca="1" ref="F98" ca="1">IF($J98="no_att","no_att",COUNT(_xlfn._xlws.FILTER(Fridays!$B97:$KO97,(Fridays!$B97:$KO97-FLOOR(Fridays!$B97:$KO97,100)&gt;9)*(Fridays!$B97:$KO97&gt;100)*(_xlfn.FLOOR.MATH(Fridays!$B97:$KO97,100)=F$1))))</f>
        <v>no_att</v>
      </c>
      <c r="G98" t="str" cm="1">
        <f t="array" aca="1" ref="G98" ca="1">IF($J98="no_att","no_att",COUNT(_xlfn._xlws.FILTER(Fridays!$B97:$KO97,(Fridays!$B97:$KO97-FLOOR(Fridays!$B97:$KO97,100)&gt;9)*(Fridays!$B97:$KO97&gt;100)*(_xlfn.FLOOR.MATH(Fridays!$B97:$KO97,100)=G$1))))</f>
        <v>no_att</v>
      </c>
      <c r="H98" t="str" cm="1">
        <f t="array" aca="1" ref="H98" ca="1">IF($J98="no_att","no_att",COUNT(_xlfn._xlws.FILTER(Fridays!$B97:$KO97,(Fridays!$B97:$KO97-FLOOR(Fridays!$B97:$KO97,100)&gt;9)*(Fridays!$B97:$KO97&gt;100)*(_xlfn.FLOOR.MATH(Fridays!$B97:$KO97,100)=H$1))))</f>
        <v>no_att</v>
      </c>
      <c r="I98" t="str" cm="1">
        <f t="array" aca="1" ref="I98" ca="1">IF($J98="no_att","no_att",COUNT(_xlfn._xlws.FILTER(Fridays!$B97:$KO97,(Fridays!$B97:$KO97-FLOOR(Fridays!$B97:$KO97,100)&gt;9)*(Fridays!$B97:$KO97&gt;100)*(_xlfn.FLOOR.MATH(Fridays!$B97:$KO97,100)=I$1))))</f>
        <v>no_att</v>
      </c>
      <c r="J98" t="str" cm="1">
        <f t="array" aca="1" ref="J98" ca="1">IF(COUNT(_xlfn._xlws.FILTER(Fridays!$B97:$KO97,(Fridays!$B97:$KO97-FLOOR(Fridays!$B97:$KO97,100)&gt;9)*(Fridays!$B97:$KO97&gt;100)))=0,"no_att",COUNT(_xlfn._xlws.FILTER(Fridays!$B97:$KO97,(Fridays!$B97:$KO97-FLOOR(Fridays!$B97:$KO97,100)&gt;9)*(Fridays!$B97:$KO97&gt;100))))</f>
        <v>no_att</v>
      </c>
      <c r="K98" t="str" cm="1">
        <f t="array" aca="1" ref="K98" ca="1">IF(COUNT(_xlfn._xlws.FILTER(Fridays!B97:KO97,ISNUMBER(MATCH(Fridays!B97:KO97,_xlfn._xlws.FILTER(Table1[ID],(Table1[class_name]="الخدام")+IF(Table35[اظهار الامناء],Table1[class_name]="الامناء",FALSE)),0)),"no_att"))=0,"no_att",COUNT(_xlfn._xlws.FILTER(Fridays!B97:KO97,ISNUMBER(MATCH(Fridays!B97:KO97,_xlfn._xlws.FILTER(Table1[ID],(Table1[class_name]="الخدام")+IF(Table35[اظهار الامناء],Table1[class_name]="الامناء",FALSE)),0)),"no_att")))</f>
        <v>no_att</v>
      </c>
    </row>
    <row r="99" spans="1:11">
      <c r="A99" s="3" t="str">
        <f ca="1"/>
        <v/>
      </c>
      <c r="B99" t="str" cm="1">
        <f t="array" aca="1" ref="B99" ca="1">IF($J99="no_att","no_att",COUNT(_xlfn._xlws.FILTER(Fridays!$B98:$KO98,(Fridays!$B98:$KO98-FLOOR(Fridays!$B98:$KO98,100)&gt;9)*(Fridays!$B98:$KO98&gt;100)*(_xlfn.FLOOR.MATH(Fridays!$B98:$KO98,100)=B$1))))</f>
        <v>no_att</v>
      </c>
      <c r="C99" t="str" cm="1">
        <f t="array" aca="1" ref="C99" ca="1">IF($J99="no_att","no_att",COUNT(_xlfn._xlws.FILTER(Fridays!$B98:$KO98,(Fridays!$B98:$KO98-FLOOR(Fridays!$B98:$KO98,100)&gt;9)*(Fridays!$B98:$KO98&gt;100)*(_xlfn.FLOOR.MATH(Fridays!$B98:$KO98,100)=C$1))))</f>
        <v>no_att</v>
      </c>
      <c r="D99" t="str" cm="1">
        <f t="array" aca="1" ref="D99" ca="1">IF($J99="no_att","no_att",COUNT(_xlfn._xlws.FILTER(Fridays!$B98:$KO98,(Fridays!$B98:$KO98-FLOOR(Fridays!$B98:$KO98,100)&gt;9)*(Fridays!$B98:$KO98&gt;100)*(_xlfn.FLOOR.MATH(Fridays!$B98:$KO98,100)=D$1))))</f>
        <v>no_att</v>
      </c>
      <c r="E99" t="str" cm="1">
        <f t="array" aca="1" ref="E99" ca="1">IF($J99="no_att","no_att",COUNT(_xlfn._xlws.FILTER(Fridays!$B98:$KO98,(Fridays!$B98:$KO98-FLOOR(Fridays!$B98:$KO98,100)&gt;9)*(Fridays!$B98:$KO98&gt;100)*(_xlfn.FLOOR.MATH(Fridays!$B98:$KO98,100)=E$1))))</f>
        <v>no_att</v>
      </c>
      <c r="F99" t="str" cm="1">
        <f t="array" aca="1" ref="F99" ca="1">IF($J99="no_att","no_att",COUNT(_xlfn._xlws.FILTER(Fridays!$B98:$KO98,(Fridays!$B98:$KO98-FLOOR(Fridays!$B98:$KO98,100)&gt;9)*(Fridays!$B98:$KO98&gt;100)*(_xlfn.FLOOR.MATH(Fridays!$B98:$KO98,100)=F$1))))</f>
        <v>no_att</v>
      </c>
      <c r="G99" t="str" cm="1">
        <f t="array" aca="1" ref="G99" ca="1">IF($J99="no_att","no_att",COUNT(_xlfn._xlws.FILTER(Fridays!$B98:$KO98,(Fridays!$B98:$KO98-FLOOR(Fridays!$B98:$KO98,100)&gt;9)*(Fridays!$B98:$KO98&gt;100)*(_xlfn.FLOOR.MATH(Fridays!$B98:$KO98,100)=G$1))))</f>
        <v>no_att</v>
      </c>
      <c r="H99" t="str" cm="1">
        <f t="array" aca="1" ref="H99" ca="1">IF($J99="no_att","no_att",COUNT(_xlfn._xlws.FILTER(Fridays!$B98:$KO98,(Fridays!$B98:$KO98-FLOOR(Fridays!$B98:$KO98,100)&gt;9)*(Fridays!$B98:$KO98&gt;100)*(_xlfn.FLOOR.MATH(Fridays!$B98:$KO98,100)=H$1))))</f>
        <v>no_att</v>
      </c>
      <c r="I99" t="str" cm="1">
        <f t="array" aca="1" ref="I99" ca="1">IF($J99="no_att","no_att",COUNT(_xlfn._xlws.FILTER(Fridays!$B98:$KO98,(Fridays!$B98:$KO98-FLOOR(Fridays!$B98:$KO98,100)&gt;9)*(Fridays!$B98:$KO98&gt;100)*(_xlfn.FLOOR.MATH(Fridays!$B98:$KO98,100)=I$1))))</f>
        <v>no_att</v>
      </c>
      <c r="J99" t="str" cm="1">
        <f t="array" aca="1" ref="J99" ca="1">IF(COUNT(_xlfn._xlws.FILTER(Fridays!$B98:$KO98,(Fridays!$B98:$KO98-FLOOR(Fridays!$B98:$KO98,100)&gt;9)*(Fridays!$B98:$KO98&gt;100)))=0,"no_att",COUNT(_xlfn._xlws.FILTER(Fridays!$B98:$KO98,(Fridays!$B98:$KO98-FLOOR(Fridays!$B98:$KO98,100)&gt;9)*(Fridays!$B98:$KO98&gt;100))))</f>
        <v>no_att</v>
      </c>
      <c r="K99" t="str" cm="1">
        <f t="array" aca="1" ref="K99" ca="1">IF(COUNT(_xlfn._xlws.FILTER(Fridays!B98:KO98,ISNUMBER(MATCH(Fridays!B98:KO98,_xlfn._xlws.FILTER(Table1[ID],(Table1[class_name]="الخدام")+IF(Table35[اظهار الامناء],Table1[class_name]="الامناء",FALSE)),0)),"no_att"))=0,"no_att",COUNT(_xlfn._xlws.FILTER(Fridays!B98:KO98,ISNUMBER(MATCH(Fridays!B98:KO98,_xlfn._xlws.FILTER(Table1[ID],(Table1[class_name]="الخدام")+IF(Table35[اظهار الامناء],Table1[class_name]="الامناء",FALSE)),0)),"no_att")))</f>
        <v>no_att</v>
      </c>
    </row>
    <row r="100" spans="1:11">
      <c r="A100" s="3" t="str">
        <f ca="1"/>
        <v/>
      </c>
      <c r="B100" t="str" cm="1">
        <f t="array" aca="1" ref="B100" ca="1">IF($J100="no_att","no_att",COUNT(_xlfn._xlws.FILTER(Fridays!$B99:$KO99,(Fridays!$B99:$KO99-FLOOR(Fridays!$B99:$KO99,100)&gt;9)*(Fridays!$B99:$KO99&gt;100)*(_xlfn.FLOOR.MATH(Fridays!$B99:$KO99,100)=B$1))))</f>
        <v>no_att</v>
      </c>
      <c r="C100" t="str" cm="1">
        <f t="array" aca="1" ref="C100" ca="1">IF($J100="no_att","no_att",COUNT(_xlfn._xlws.FILTER(Fridays!$B99:$KO99,(Fridays!$B99:$KO99-FLOOR(Fridays!$B99:$KO99,100)&gt;9)*(Fridays!$B99:$KO99&gt;100)*(_xlfn.FLOOR.MATH(Fridays!$B99:$KO99,100)=C$1))))</f>
        <v>no_att</v>
      </c>
      <c r="D100" t="str" cm="1">
        <f t="array" aca="1" ref="D100" ca="1">IF($J100="no_att","no_att",COUNT(_xlfn._xlws.FILTER(Fridays!$B99:$KO99,(Fridays!$B99:$KO99-FLOOR(Fridays!$B99:$KO99,100)&gt;9)*(Fridays!$B99:$KO99&gt;100)*(_xlfn.FLOOR.MATH(Fridays!$B99:$KO99,100)=D$1))))</f>
        <v>no_att</v>
      </c>
      <c r="E100" t="str" cm="1">
        <f t="array" aca="1" ref="E100" ca="1">IF($J100="no_att","no_att",COUNT(_xlfn._xlws.FILTER(Fridays!$B99:$KO99,(Fridays!$B99:$KO99-FLOOR(Fridays!$B99:$KO99,100)&gt;9)*(Fridays!$B99:$KO99&gt;100)*(_xlfn.FLOOR.MATH(Fridays!$B99:$KO99,100)=E$1))))</f>
        <v>no_att</v>
      </c>
      <c r="F100" t="str" cm="1">
        <f t="array" aca="1" ref="F100" ca="1">IF($J100="no_att","no_att",COUNT(_xlfn._xlws.FILTER(Fridays!$B99:$KO99,(Fridays!$B99:$KO99-FLOOR(Fridays!$B99:$KO99,100)&gt;9)*(Fridays!$B99:$KO99&gt;100)*(_xlfn.FLOOR.MATH(Fridays!$B99:$KO99,100)=F$1))))</f>
        <v>no_att</v>
      </c>
      <c r="G100" t="str" cm="1">
        <f t="array" aca="1" ref="G100" ca="1">IF($J100="no_att","no_att",COUNT(_xlfn._xlws.FILTER(Fridays!$B99:$KO99,(Fridays!$B99:$KO99-FLOOR(Fridays!$B99:$KO99,100)&gt;9)*(Fridays!$B99:$KO99&gt;100)*(_xlfn.FLOOR.MATH(Fridays!$B99:$KO99,100)=G$1))))</f>
        <v>no_att</v>
      </c>
      <c r="H100" t="str" cm="1">
        <f t="array" aca="1" ref="H100" ca="1">IF($J100="no_att","no_att",COUNT(_xlfn._xlws.FILTER(Fridays!$B99:$KO99,(Fridays!$B99:$KO99-FLOOR(Fridays!$B99:$KO99,100)&gt;9)*(Fridays!$B99:$KO99&gt;100)*(_xlfn.FLOOR.MATH(Fridays!$B99:$KO99,100)=H$1))))</f>
        <v>no_att</v>
      </c>
      <c r="I100" t="str" cm="1">
        <f t="array" aca="1" ref="I100" ca="1">IF($J100="no_att","no_att",COUNT(_xlfn._xlws.FILTER(Fridays!$B99:$KO99,(Fridays!$B99:$KO99-FLOOR(Fridays!$B99:$KO99,100)&gt;9)*(Fridays!$B99:$KO99&gt;100)*(_xlfn.FLOOR.MATH(Fridays!$B99:$KO99,100)=I$1))))</f>
        <v>no_att</v>
      </c>
      <c r="J100" t="str" cm="1">
        <f t="array" aca="1" ref="J100" ca="1">IF(COUNT(_xlfn._xlws.FILTER(Fridays!$B99:$KO99,(Fridays!$B99:$KO99-FLOOR(Fridays!$B99:$KO99,100)&gt;9)*(Fridays!$B99:$KO99&gt;100)))=0,"no_att",COUNT(_xlfn._xlws.FILTER(Fridays!$B99:$KO99,(Fridays!$B99:$KO99-FLOOR(Fridays!$B99:$KO99,100)&gt;9)*(Fridays!$B99:$KO99&gt;100))))</f>
        <v>no_att</v>
      </c>
      <c r="K100" t="str" cm="1">
        <f t="array" aca="1" ref="K100" ca="1">IF(COUNT(_xlfn._xlws.FILTER(Fridays!B99:KO99,ISNUMBER(MATCH(Fridays!B99:KO99,_xlfn._xlws.FILTER(Table1[ID],(Table1[class_name]="الخدام")+IF(Table35[اظهار الامناء],Table1[class_name]="الامناء",FALSE)),0)),"no_att"))=0,"no_att",COUNT(_xlfn._xlws.FILTER(Fridays!B99:KO99,ISNUMBER(MATCH(Fridays!B99:KO99,_xlfn._xlws.FILTER(Table1[ID],(Table1[class_name]="الخدام")+IF(Table35[اظهار الامناء],Table1[class_name]="الامناء",FALSE)),0)),"no_att")))</f>
        <v>no_att</v>
      </c>
    </row>
    <row r="101" spans="1:11">
      <c r="A101" s="3" t="str">
        <f ca="1"/>
        <v/>
      </c>
    </row>
  </sheetData>
  <conditionalFormatting sqref="J2:J100">
    <cfRule type="expression" dxfId="11" priority="1">
      <formula>J2&lt;10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45534</v>
      </c>
      <c r="C1" s="28">
        <f ca="1"/>
        <v>45527</v>
      </c>
      <c r="D1" s="28">
        <f ca="1"/>
        <v>45520</v>
      </c>
      <c r="E1" s="28">
        <f ca="1"/>
        <v>45513</v>
      </c>
      <c r="F1" s="28">
        <f ca="1"/>
        <v>45506</v>
      </c>
      <c r="G1" s="28">
        <f ca="1"/>
        <v>45499</v>
      </c>
      <c r="H1" s="28">
        <f ca="1"/>
        <v>45492</v>
      </c>
      <c r="I1" s="28">
        <f ca="1"/>
        <v>45485</v>
      </c>
      <c r="J1" s="28">
        <f ca="1"/>
        <v>45478</v>
      </c>
      <c r="K1" s="28">
        <f ca="1"/>
        <v>45471</v>
      </c>
      <c r="L1" s="28">
        <f ca="1"/>
        <v>45464</v>
      </c>
      <c r="M1" s="28">
        <f ca="1"/>
        <v>45457</v>
      </c>
      <c r="N1" s="28">
        <f ca="1"/>
        <v>45450</v>
      </c>
      <c r="O1" s="28">
        <f ca="1"/>
        <v>45443</v>
      </c>
      <c r="P1" s="28">
        <f ca="1"/>
        <v>45436</v>
      </c>
      <c r="Q1" s="28">
        <f ca="1"/>
        <v>45429</v>
      </c>
      <c r="R1" s="28">
        <f ca="1"/>
        <v>45422</v>
      </c>
      <c r="S1" s="28">
        <f ca="1"/>
        <v>45415</v>
      </c>
      <c r="T1" s="28">
        <f ca="1"/>
        <v>45408</v>
      </c>
      <c r="U1" s="28">
        <f ca="1"/>
        <v>45401</v>
      </c>
      <c r="V1" s="28">
        <f ca="1"/>
        <v>45394</v>
      </c>
      <c r="W1" s="28">
        <f ca="1"/>
        <v>45387</v>
      </c>
      <c r="X1" s="28">
        <f ca="1"/>
        <v>45380</v>
      </c>
      <c r="Y1" s="28">
        <f ca="1"/>
        <v>45373</v>
      </c>
      <c r="Z1" s="28">
        <f ca="1"/>
        <v>45366</v>
      </c>
      <c r="AA1" s="28">
        <f ca="1"/>
        <v>45359</v>
      </c>
      <c r="AB1" s="28">
        <f ca="1"/>
        <v>45352</v>
      </c>
      <c r="AC1" s="28">
        <f ca="1"/>
        <v>45345</v>
      </c>
      <c r="AD1" s="28">
        <f ca="1"/>
        <v>45338</v>
      </c>
      <c r="AE1" s="28">
        <f ca="1"/>
        <v>45331</v>
      </c>
      <c r="AF1" s="28">
        <f ca="1"/>
        <v>45324</v>
      </c>
      <c r="AG1" s="28">
        <f ca="1"/>
        <v>45317</v>
      </c>
      <c r="AH1" s="28">
        <f ca="1"/>
        <v>45310</v>
      </c>
      <c r="AI1" s="28">
        <f ca="1"/>
        <v>45303</v>
      </c>
      <c r="AJ1" s="28">
        <f ca="1"/>
        <v>45296</v>
      </c>
      <c r="AK1" s="28">
        <f ca="1"/>
        <v>45289</v>
      </c>
      <c r="AL1" s="28">
        <f ca="1"/>
        <v>45282</v>
      </c>
      <c r="AM1" s="28">
        <f ca="1"/>
        <v>45275</v>
      </c>
      <c r="AN1" s="28">
        <f ca="1"/>
        <v>45268</v>
      </c>
      <c r="AO1" s="28">
        <f ca="1"/>
        <v>45261</v>
      </c>
      <c r="AP1" s="28">
        <f ca="1"/>
        <v>45254</v>
      </c>
      <c r="AQ1" s="28">
        <f ca="1"/>
        <v>45247</v>
      </c>
      <c r="AR1" s="28">
        <f ca="1"/>
        <v>45240</v>
      </c>
      <c r="AS1" s="28">
        <f ca="1"/>
        <v>45233</v>
      </c>
      <c r="AT1" s="28">
        <f ca="1"/>
        <v>45226</v>
      </c>
      <c r="AU1" s="28">
        <f ca="1"/>
        <v>45219</v>
      </c>
      <c r="AV1" s="28">
        <f ca="1"/>
        <v>45212</v>
      </c>
      <c r="AW1" s="28">
        <f ca="1"/>
        <v>45205</v>
      </c>
      <c r="AX1" s="28">
        <f ca="1"/>
        <v>45198</v>
      </c>
      <c r="AY1" s="28">
        <f ca="1"/>
        <v>45191</v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6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>•</v>
      </c>
      <c r="F2" s="1" t="str">
        <f ca="1">IF(($A2&lt;&gt;"")*(F$1&lt;&gt;""),IF(_xlfn.XLOOKUP(F$1,Attendance_sorted!$B1:$CW1,Attendance_sorted!$B1:$CW1,"nn")&lt;&gt;"nn","•",""),"")</f>
        <v>•</v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>•</v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>•</v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>•</v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>•</v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>•</v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>•</v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>•</v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>•</v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>•</v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>•</v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>•</v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>•</v>
      </c>
      <c r="AQ4" s="1" t="str">
        <f ca="1">IF(($A4&lt;&gt;"")*(AQ$1&lt;&gt;""),IF(_xlfn.XLOOKUP(AQ$1,Attendance_sorted!$B3:$CW3,Attendance_sorted!$B3:$CW3,"nn")&lt;&gt;"nn","•",""),"")</f>
        <v>•</v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>•</v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>•</v>
      </c>
      <c r="D5" s="1" t="str">
        <f ca="1">IF(($A5&lt;&gt;"")*(D$1&lt;&gt;""),IF(_xlfn.XLOOKUP(D$1,Attendance_sorted!$B4:$CW4,Attendance_sorted!$B4:$CW4,"nn")&lt;&gt;"nn","•",""),"")</f>
        <v>•</v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>•</v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>•</v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>•</v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>•</v>
      </c>
      <c r="AK5" s="1" t="str">
        <f ca="1">IF(($A5&lt;&gt;"")*(AK$1&lt;&gt;""),IF(_xlfn.XLOOKUP(AK$1,Attendance_sorted!$B4:$CW4,Attendance_sorted!$B4:$CW4,"nn")&lt;&gt;"nn","•",""),"")</f>
        <v>•</v>
      </c>
      <c r="AL5" s="1" t="str">
        <f ca="1">IF(($A5&lt;&gt;"")*(AL$1&lt;&gt;""),IF(_xlfn.XLOOKUP(AL$1,Attendance_sorted!$B4:$CW4,Attendance_sorted!$B4:$CW4,"nn")&lt;&gt;"nn","•",""),"")</f>
        <v>•</v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>•</v>
      </c>
      <c r="AO5" s="1" t="str">
        <f ca="1">IF(($A5&lt;&gt;"")*(AO$1&lt;&gt;""),IF(_xlfn.XLOOKUP(AO$1,Attendance_sorted!$B4:$CW4,Attendance_sorted!$B4:$CW4,"nn")&lt;&gt;"nn","•",""),"")</f>
        <v>•</v>
      </c>
      <c r="AP5" s="1" t="str">
        <f ca="1">IF(($A5&lt;&gt;"")*(AP$1&lt;&gt;""),IF(_xlfn.XLOOKUP(AP$1,Attendance_sorted!$B4:$CW4,Attendance_sorted!$B4:$CW4,"nn")&lt;&gt;"nn","•",""),"")</f>
        <v>•</v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>•</v>
      </c>
      <c r="AS5" s="1" t="str">
        <f ca="1">IF(($A5&lt;&gt;"")*(AS$1&lt;&gt;""),IF(_xlfn.XLOOKUP(AS$1,Attendance_sorted!$B4:$CW4,Attendance_sorted!$B4:$CW4,"nn")&lt;&gt;"nn","•",""),"")</f>
        <v>•</v>
      </c>
      <c r="AT5" s="1" t="str">
        <f ca="1">IF(($A5&lt;&gt;"")*(AT$1&lt;&gt;""),IF(_xlfn.XLOOKUP(AT$1,Attendance_sorted!$B4:$CW4,Attendance_sorted!$B4:$CW4,"nn")&lt;&gt;"nn","•",""),"")</f>
        <v>•</v>
      </c>
      <c r="AU5" s="1" t="str">
        <f ca="1">IF(($A5&lt;&gt;"")*(AU$1&lt;&gt;""),IF(_xlfn.XLOOKUP(AU$1,Attendance_sorted!$B4:$CW4,Attendance_sorted!$B4:$CW4,"nn")&lt;&gt;"nn","•",""),"")</f>
        <v>•</v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>•</v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>•</v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>•</v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>•</v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>•</v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>•</v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>•</v>
      </c>
      <c r="AE8" s="1" t="str">
        <f ca="1">IF(($A8&lt;&gt;"")*(AE$1&lt;&gt;""),IF(_xlfn.XLOOKUP(AE$1,Attendance_sorted!$B7:$CW7,Attendance_sorted!$B7:$CW7,"nn")&lt;&gt;"nn","•",""),"")</f>
        <v>•</v>
      </c>
      <c r="AF8" s="1" t="str">
        <f ca="1">IF(($A8&lt;&gt;"")*(AF$1&lt;&gt;""),IF(_xlfn.XLOOKUP(AF$1,Attendance_sorted!$B7:$CW7,Attendance_sorted!$B7:$CW7,"nn")&lt;&gt;"nn","•",""),"")</f>
        <v>•</v>
      </c>
      <c r="AG8" s="1" t="str">
        <f ca="1">IF(($A8&lt;&gt;"")*(AG$1&lt;&gt;""),IF(_xlfn.XLOOKUP(AG$1,Attendance_sorted!$B7:$CW7,Attendance_sorted!$B7:$CW7,"nn")&lt;&gt;"nn","•",""),"")</f>
        <v>•</v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>•</v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>•</v>
      </c>
      <c r="AP8" s="1" t="str">
        <f ca="1">IF(($A8&lt;&gt;"")*(AP$1&lt;&gt;""),IF(_xlfn.XLOOKUP(AP$1,Attendance_sorted!$B7:$CW7,Attendance_sorted!$B7:$CW7,"nn")&lt;&gt;"nn","•",""),"")</f>
        <v>•</v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>•</v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>•</v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>•</v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>•</v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>•</v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>•</v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>•</v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>•</v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>•</v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>•</v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>•</v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>•</v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>•</v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>•</v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>•</v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>•</v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>•</v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>•</v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>•</v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>•</v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>•</v>
      </c>
      <c r="AA14" s="1" t="str">
        <f ca="1">IF(($A14&lt;&gt;"")*(AA$1&lt;&gt;""),IF(_xlfn.XLOOKUP(AA$1,Attendance_sorted!$B13:$CW13,Attendance_sorted!$B13:$CW13,"nn")&lt;&gt;"nn","•",""),"")</f>
        <v>•</v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>•</v>
      </c>
      <c r="AG14" s="1" t="str">
        <f ca="1">IF(($A14&lt;&gt;"")*(AG$1&lt;&gt;""),IF(_xlfn.XLOOKUP(AG$1,Attendance_sorted!$B13:$CW13,Attendance_sorted!$B13:$CW13,"nn")&lt;&gt;"nn","•",""),"")</f>
        <v>•</v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>•</v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>•</v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>•</v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>•</v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>•</v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>•</v>
      </c>
      <c r="G16" s="1" t="str">
        <f ca="1">IF(($A16&lt;&gt;"")*(G$1&lt;&gt;""),IF(_xlfn.XLOOKUP(G$1,Attendance_sorted!$B15:$CW15,Attendance_sorted!$B15:$CW15,"nn")&lt;&gt;"nn","•",""),"")</f>
        <v>•</v>
      </c>
      <c r="H16" s="1" t="str">
        <f ca="1">IF(($A16&lt;&gt;"")*(H$1&lt;&gt;""),IF(_xlfn.XLOOKUP(H$1,Attendance_sorted!$B15:$CW15,Attendance_sorted!$B15:$CW15,"nn")&lt;&gt;"nn","•",""),"")</f>
        <v>•</v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>•</v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>•</v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>•</v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>•</v>
      </c>
      <c r="AL16" s="1" t="str">
        <f ca="1">IF(($A16&lt;&gt;"")*(AL$1&lt;&gt;""),IF(_xlfn.XLOOKUP(AL$1,Attendance_sorted!$B15:$CW15,Attendance_sorted!$B15:$CW15,"nn")&lt;&gt;"nn","•",""),"")</f>
        <v>•</v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>•</v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>•</v>
      </c>
      <c r="J17" s="1" t="str">
        <f ca="1">IF(($A17&lt;&gt;"")*(J$1&lt;&gt;""),IF(_xlfn.XLOOKUP(J$1,Attendance_sorted!$B16:$CW16,Attendance_sorted!$B16:$CW16,"nn")&lt;&gt;"nn","•",""),"")</f>
        <v>•</v>
      </c>
      <c r="K17" s="1" t="str">
        <f ca="1">IF(($A17&lt;&gt;"")*(K$1&lt;&gt;""),IF(_xlfn.XLOOKUP(K$1,Attendance_sorted!$B16:$CW16,Attendance_sorted!$B16:$CW16,"nn")&lt;&gt;"nn","•",""),"")</f>
        <v>•</v>
      </c>
      <c r="L17" s="1" t="str">
        <f ca="1">IF(($A17&lt;&gt;"")*(L$1&lt;&gt;""),IF(_xlfn.XLOOKUP(L$1,Attendance_sorted!$B16:$CW16,Attendance_sorted!$B16:$CW16,"nn")&lt;&gt;"nn","•",""),"")</f>
        <v>•</v>
      </c>
      <c r="M17" s="1" t="str">
        <f ca="1">IF(($A17&lt;&gt;"")*(M$1&lt;&gt;""),IF(_xlfn.XLOOKUP(M$1,Attendance_sorted!$B16:$CW16,Attendance_sorted!$B16:$CW16,"nn")&lt;&gt;"nn","•",""),"")</f>
        <v>•</v>
      </c>
      <c r="N17" s="1" t="str">
        <f ca="1">IF(($A17&lt;&gt;"")*(N$1&lt;&gt;""),IF(_xlfn.XLOOKUP(N$1,Attendance_sorted!$B16:$CW16,Attendance_sorted!$B16:$CW16,"nn")&lt;&gt;"nn","•",""),"")</f>
        <v>•</v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>•</v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>•</v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>•</v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>•</v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>•</v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>•</v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>•</v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>•</v>
      </c>
      <c r="M18" s="1" t="str">
        <f ca="1">IF(($A18&lt;&gt;"")*(M$1&lt;&gt;""),IF(_xlfn.XLOOKUP(M$1,Attendance_sorted!$B17:$CW17,Attendance_sorted!$B17:$CW17,"nn")&lt;&gt;"nn","•",""),"")</f>
        <v>•</v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>•</v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>•</v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>•</v>
      </c>
      <c r="AE18" s="1" t="str">
        <f ca="1">IF(($A18&lt;&gt;"")*(AE$1&lt;&gt;""),IF(_xlfn.XLOOKUP(AE$1,Attendance_sorted!$B17:$CW17,Attendance_sorted!$B17:$CW17,"nn")&lt;&gt;"nn","•",""),"")</f>
        <v>•</v>
      </c>
      <c r="AF18" s="1" t="str">
        <f ca="1">IF(($A18&lt;&gt;"")*(AF$1&lt;&gt;""),IF(_xlfn.XLOOKUP(AF$1,Attendance_sorted!$B17:$CW17,Attendance_sorted!$B17:$CW17,"nn")&lt;&gt;"nn","•",""),"")</f>
        <v>•</v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>•</v>
      </c>
      <c r="D21" s="1" t="str">
        <f ca="1">IF(($A21&lt;&gt;"")*(D$1&lt;&gt;""),IF(_xlfn.XLOOKUP(D$1,Attendance_sorted!$B20:$CW20,Attendance_sorted!$B20:$CW20,"nn")&lt;&gt;"nn","•",""),"")</f>
        <v>•</v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>•</v>
      </c>
      <c r="M21" s="1" t="str">
        <f ca="1">IF(($A21&lt;&gt;"")*(M$1&lt;&gt;""),IF(_xlfn.XLOOKUP(M$1,Attendance_sorted!$B20:$CW20,Attendance_sorted!$B20:$CW20,"nn")&lt;&gt;"nn","•",""),"")</f>
        <v>•</v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>•</v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>•</v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>•</v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>•</v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>•</v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>•</v>
      </c>
      <c r="G25" s="1" t="str">
        <f ca="1">IF(($A25&lt;&gt;"")*(G$1&lt;&gt;""),IF(_xlfn.XLOOKUP(G$1,Attendance_sorted!$B24:$CW24,Attendance_sorted!$B24:$CW24,"nn")&lt;&gt;"nn","•",""),"")</f>
        <v>•</v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>•</v>
      </c>
      <c r="J25" s="1" t="str">
        <f ca="1">IF(($A25&lt;&gt;"")*(J$1&lt;&gt;""),IF(_xlfn.XLOOKUP(J$1,Attendance_sorted!$B24:$CW24,Attendance_sorted!$B24:$CW24,"nn")&lt;&gt;"nn","•",""),"")</f>
        <v>•</v>
      </c>
      <c r="K25" s="1" t="str">
        <f ca="1">IF(($A25&lt;&gt;"")*(K$1&lt;&gt;""),IF(_xlfn.XLOOKUP(K$1,Attendance_sorted!$B24:$CW24,Attendance_sorted!$B24:$CW24,"nn")&lt;&gt;"nn","•",""),"")</f>
        <v>•</v>
      </c>
      <c r="L25" s="1" t="str">
        <f ca="1">IF(($A25&lt;&gt;"")*(L$1&lt;&gt;""),IF(_xlfn.XLOOKUP(L$1,Attendance_sorted!$B24:$CW24,Attendance_sorted!$B24:$CW24,"nn")&lt;&gt;"nn","•",""),"")</f>
        <v>•</v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>•</v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>•</v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>•</v>
      </c>
      <c r="AM25" s="1" t="str">
        <f ca="1">IF(($A25&lt;&gt;"")*(AM$1&lt;&gt;""),IF(_xlfn.XLOOKUP(AM$1,Attendance_sorted!$B24:$CW24,Attendance_sorted!$B24:$CW24,"nn")&lt;&gt;"nn","•",""),"")</f>
        <v>•</v>
      </c>
      <c r="AN25" s="1" t="str">
        <f ca="1">IF(($A25&lt;&gt;"")*(AN$1&lt;&gt;""),IF(_xlfn.XLOOKUP(AN$1,Attendance_sorted!$B24:$CW24,Attendance_sorted!$B24:$CW24,"nn")&lt;&gt;"nn","•",""),"")</f>
        <v>•</v>
      </c>
      <c r="AO25" s="1" t="str">
        <f ca="1">IF(($A25&lt;&gt;"")*(AO$1&lt;&gt;""),IF(_xlfn.XLOOKUP(AO$1,Attendance_sorted!$B24:$CW24,Attendance_sorted!$B24:$CW24,"nn")&lt;&gt;"nn","•",""),"")</f>
        <v>•</v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>•</v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>•</v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>•</v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>•</v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>•</v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>•</v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>•</v>
      </c>
      <c r="AL26" s="1" t="str">
        <f ca="1">IF(($A26&lt;&gt;"")*(AL$1&lt;&gt;""),IF(_xlfn.XLOOKUP(AL$1,Attendance_sorted!$B25:$CW25,Attendance_sorted!$B25:$CW25,"nn")&lt;&gt;"nn","•",""),"")</f>
        <v>•</v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>•</v>
      </c>
      <c r="AP26" s="1" t="str">
        <f ca="1">IF(($A26&lt;&gt;"")*(AP$1&lt;&gt;""),IF(_xlfn.XLOOKUP(AP$1,Attendance_sorted!$B25:$CW25,Attendance_sorted!$B25:$CW25,"nn")&lt;&gt;"nn","•",""),"")</f>
        <v>•</v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>•</v>
      </c>
      <c r="AS26" s="1" t="str">
        <f ca="1">IF(($A26&lt;&gt;"")*(AS$1&lt;&gt;""),IF(_xlfn.XLOOKUP(AS$1,Attendance_sorted!$B25:$CW25,Attendance_sorted!$B25:$CW25,"nn")&lt;&gt;"nn","•",""),"")</f>
        <v>•</v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>•</v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>•</v>
      </c>
      <c r="H27" s="1" t="str">
        <f ca="1">IF(($A27&lt;&gt;"")*(H$1&lt;&gt;""),IF(_xlfn.XLOOKUP(H$1,Attendance_sorted!$B26:$CW26,Attendance_sorted!$B26:$CW26,"nn")&lt;&gt;"nn","•",""),"")</f>
        <v>•</v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>•</v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/>
      </c>
      <c r="P27" s="1" t="str">
        <f ca="1">IF(($A27&lt;&gt;"")*(P$1&lt;&gt;""),IF(_xlfn.XLOOKUP(P$1,Attendance_sorted!$B26:$CW26,Attendance_sorted!$B26:$CW26,"nn")&lt;&gt;"nn","•",""),"")</f>
        <v/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/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>•</v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>•</v>
      </c>
      <c r="AD27" s="1" t="str">
        <f ca="1">IF(($A27&lt;&gt;"")*(AD$1&lt;&gt;""),IF(_xlfn.XLOOKUP(AD$1,Attendance_sorted!$B26:$CW26,Attendance_sorted!$B26:$CW26,"nn")&lt;&gt;"nn","•",""),"")</f>
        <v>•</v>
      </c>
      <c r="AE27" s="1" t="str">
        <f ca="1">IF(($A27&lt;&gt;"")*(AE$1&lt;&gt;""),IF(_xlfn.XLOOKUP(AE$1,Attendance_sorted!$B26:$CW26,Attendance_sorted!$B26:$CW26,"nn")&lt;&gt;"nn","•",""),"")</f>
        <v>•</v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>•</v>
      </c>
      <c r="AJ27" s="1" t="str">
        <f ca="1">IF(($A27&lt;&gt;"")*(AJ$1&lt;&gt;""),IF(_xlfn.XLOOKUP(AJ$1,Attendance_sorted!$B26:$CW26,Attendance_sorted!$B26:$CW26,"nn")&lt;&gt;"nn","•",""),"")</f>
        <v>•</v>
      </c>
      <c r="AK27" s="1" t="str">
        <f ca="1">IF(($A27&lt;&gt;"")*(AK$1&lt;&gt;""),IF(_xlfn.XLOOKUP(AK$1,Attendance_sorted!$B26:$CW26,Attendance_sorted!$B26:$CW26,"nn")&lt;&gt;"nn","•",""),"")</f>
        <v>•</v>
      </c>
      <c r="AL27" s="1" t="str">
        <f ca="1">IF(($A27&lt;&gt;"")*(AL$1&lt;&gt;""),IF(_xlfn.XLOOKUP(AL$1,Attendance_sorted!$B26:$CW26,Attendance_sorted!$B26:$CW26,"nn")&lt;&gt;"nn","•",""),"")</f>
        <v>•</v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>•</v>
      </c>
      <c r="AO27" s="1" t="str">
        <f ca="1">IF(($A27&lt;&gt;"")*(AO$1&lt;&gt;""),IF(_xlfn.XLOOKUP(AO$1,Attendance_sorted!$B26:$CW26,Attendance_sorted!$B26:$CW26,"nn")&lt;&gt;"nn","•",""),"")</f>
        <v>•</v>
      </c>
      <c r="AP27" s="1" t="str">
        <f ca="1">IF(($A27&lt;&gt;"")*(AP$1&lt;&gt;""),IF(_xlfn.XLOOKUP(AP$1,Attendance_sorted!$B26:$CW26,Attendance_sorted!$B26:$CW26,"nn")&lt;&gt;"nn","•",""),"")</f>
        <v>•</v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>•</v>
      </c>
      <c r="AT27" s="1" t="str">
        <f ca="1">IF(($A27&lt;&gt;"")*(AT$1&lt;&gt;""),IF(_xlfn.XLOOKUP(AT$1,Attendance_sorted!$B26:$CW26,Attendance_sorted!$B26:$CW26,"nn")&lt;&gt;"nn","•",""),"")</f>
        <v>•</v>
      </c>
      <c r="AU27" s="1" t="str">
        <f ca="1">IF(($A27&lt;&gt;"")*(AU$1&lt;&gt;""),IF(_xlfn.XLOOKUP(AU$1,Attendance_sorted!$B26:$CW26,Attendance_sorted!$B26:$CW26,"nn")&lt;&gt;"nn","•",""),"")</f>
        <v>•</v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>•</v>
      </c>
      <c r="M28" s="1" t="str">
        <f ca="1">IF(($A28&lt;&gt;"")*(M$1&lt;&gt;""),IF(_xlfn.XLOOKUP(M$1,Attendance_sorted!$B27:$CW27,Attendance_sorted!$B27:$CW27,"nn")&lt;&gt;"nn","•",""),"")</f>
        <v>•</v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>•</v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>•</v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>•</v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>•</v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>•</v>
      </c>
      <c r="AK28" s="1" t="str">
        <f ca="1">IF(($A28&lt;&gt;"")*(AK$1&lt;&gt;""),IF(_xlfn.XLOOKUP(AK$1,Attendance_sorted!$B27:$CW27,Attendance_sorted!$B27:$CW27,"nn")&lt;&gt;"nn","•",""),"")</f>
        <v>•</v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>•</v>
      </c>
      <c r="AP28" s="1" t="str">
        <f ca="1">IF(($A28&lt;&gt;"")*(AP$1&lt;&gt;""),IF(_xlfn.XLOOKUP(AP$1,Attendance_sorted!$B27:$CW27,Attendance_sorted!$B27:$CW27,"nn")&lt;&gt;"nn","•",""),"")</f>
        <v>•</v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>•</v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>•</v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>•</v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>•</v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>•</v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>•</v>
      </c>
      <c r="AL29" s="1" t="str">
        <f ca="1">IF(($A29&lt;&gt;"")*(AL$1&lt;&gt;""),IF(_xlfn.XLOOKUP(AL$1,Attendance_sorted!$B28:$CW28,Attendance_sorted!$B28:$CW28,"nn")&lt;&gt;"nn","•",""),"")</f>
        <v>•</v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>•</v>
      </c>
      <c r="AO29" s="1" t="str">
        <f ca="1">IF(($A29&lt;&gt;"")*(AO$1&lt;&gt;""),IF(_xlfn.XLOOKUP(AO$1,Attendance_sorted!$B28:$CW28,Attendance_sorted!$B28:$CW28,"nn")&lt;&gt;"nn","•",""),"")</f>
        <v>•</v>
      </c>
      <c r="AP29" s="1" t="str">
        <f ca="1">IF(($A29&lt;&gt;"")*(AP$1&lt;&gt;""),IF(_xlfn.XLOOKUP(AP$1,Attendance_sorted!$B28:$CW28,Attendance_sorted!$B28:$CW28,"nn")&lt;&gt;"nn","•",""),"")</f>
        <v>•</v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>•</v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>•</v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>•</v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>•</v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>•</v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>•</v>
      </c>
      <c r="AS30" s="1" t="str">
        <f ca="1">IF(($A30&lt;&gt;"")*(AS$1&lt;&gt;""),IF(_xlfn.XLOOKUP(AS$1,Attendance_sorted!$B29:$CW29,Attendance_sorted!$B29:$CW29,"nn")&lt;&gt;"nn","•",""),"")</f>
        <v>•</v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>•</v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>•</v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>•</v>
      </c>
      <c r="AB31" s="1" t="str">
        <f ca="1">IF(($A31&lt;&gt;"")*(AB$1&lt;&gt;""),IF(_xlfn.XLOOKUP(AB$1,Attendance_sorted!$B30:$CW30,Attendance_sorted!$B30:$CW30,"nn")&lt;&gt;"nn","•",""),"")</f>
        <v>•</v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>•</v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>•</v>
      </c>
      <c r="AQ31" s="1" t="str">
        <f ca="1">IF(($A31&lt;&gt;"")*(AQ$1&lt;&gt;""),IF(_xlfn.XLOOKUP(AQ$1,Attendance_sorted!$B30:$CW30,Attendance_sorted!$B30:$CW30,"nn")&lt;&gt;"nn","•",""),"")</f>
        <v>•</v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>•</v>
      </c>
      <c r="D33" s="1" t="str">
        <f ca="1">IF(($A33&lt;&gt;"")*(D$1&lt;&gt;""),IF(_xlfn.XLOOKUP(D$1,Attendance_sorted!$B32:$CW32,Attendance_sorted!$B32:$CW32,"nn")&lt;&gt;"nn","•",""),"")</f>
        <v>•</v>
      </c>
      <c r="E33" s="1" t="str">
        <f ca="1">IF(($A33&lt;&gt;"")*(E$1&lt;&gt;""),IF(_xlfn.XLOOKUP(E$1,Attendance_sorted!$B32:$CW32,Attendance_sorted!$B32:$CW32,"nn")&lt;&gt;"nn","•",""),"")</f>
        <v>•</v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>•</v>
      </c>
      <c r="M33" s="1" t="str">
        <f ca="1">IF(($A33&lt;&gt;"")*(M$1&lt;&gt;""),IF(_xlfn.XLOOKUP(M$1,Attendance_sorted!$B32:$CW32,Attendance_sorted!$B32:$CW32,"nn")&lt;&gt;"nn","•",""),"")</f>
        <v>•</v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>•</v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>•</v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>•</v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>•</v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>•</v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>•</v>
      </c>
      <c r="AO33" s="1" t="str">
        <f ca="1">IF(($A33&lt;&gt;"")*(AO$1&lt;&gt;""),IF(_xlfn.XLOOKUP(AO$1,Attendance_sorted!$B32:$CW32,Attendance_sorted!$B32:$CW32,"nn")&lt;&gt;"nn","•",""),"")</f>
        <v>•</v>
      </c>
      <c r="AP33" s="1" t="str">
        <f ca="1">IF(($A33&lt;&gt;"")*(AP$1&lt;&gt;""),IF(_xlfn.XLOOKUP(AP$1,Attendance_sorted!$B32:$CW32,Attendance_sorted!$B32:$CW32,"nn")&lt;&gt;"nn","•",""),"")</f>
        <v>•</v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>•</v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>•</v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>•</v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>•</v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>•</v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>•</v>
      </c>
      <c r="AB37" s="1" t="str">
        <f ca="1">IF(($A37&lt;&gt;"")*(AB$1&lt;&gt;""),IF(_xlfn.XLOOKUP(AB$1,Attendance_sorted!$B36:$CW36,Attendance_sorted!$B36:$CW36,"nn")&lt;&gt;"nn","•",""),"")</f>
        <v>•</v>
      </c>
      <c r="AC37" s="1" t="str">
        <f ca="1">IF(($A37&lt;&gt;"")*(AC$1&lt;&gt;""),IF(_xlfn.XLOOKUP(AC$1,Attendance_sorted!$B36:$CW36,Attendance_sorted!$B36:$CW36,"nn")&lt;&gt;"nn","•",""),"")</f>
        <v>•</v>
      </c>
      <c r="AD37" s="1" t="str">
        <f ca="1">IF(($A37&lt;&gt;"")*(AD$1&lt;&gt;""),IF(_xlfn.XLOOKUP(AD$1,Attendance_sorted!$B36:$CW36,Attendance_sorted!$B36:$CW36,"nn")&lt;&gt;"nn","•",""),"")</f>
        <v>•</v>
      </c>
      <c r="AE37" s="1" t="str">
        <f ca="1">IF(($A37&lt;&gt;"")*(AE$1&lt;&gt;""),IF(_xlfn.XLOOKUP(AE$1,Attendance_sorted!$B36:$CW36,Attendance_sorted!$B36:$CW36,"nn")&lt;&gt;"nn","•",""),"")</f>
        <v>•</v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>•</v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>•</v>
      </c>
      <c r="AK37" s="1" t="str">
        <f ca="1">IF(($A37&lt;&gt;"")*(AK$1&lt;&gt;""),IF(_xlfn.XLOOKUP(AK$1,Attendance_sorted!$B36:$CW36,Attendance_sorted!$B36:$CW36,"nn")&lt;&gt;"nn","•",""),"")</f>
        <v>•</v>
      </c>
      <c r="AL37" s="1" t="str">
        <f ca="1">IF(($A37&lt;&gt;"")*(AL$1&lt;&gt;""),IF(_xlfn.XLOOKUP(AL$1,Attendance_sorted!$B36:$CW36,Attendance_sorted!$B36:$CW36,"nn")&lt;&gt;"nn","•",""),"")</f>
        <v>•</v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>•</v>
      </c>
      <c r="AT37" s="1" t="str">
        <f ca="1">IF(($A37&lt;&gt;"")*(AT$1&lt;&gt;""),IF(_xlfn.XLOOKUP(AT$1,Attendance_sorted!$B36:$CW36,Attendance_sorted!$B36:$CW36,"nn")&lt;&gt;"nn","•",""),"")</f>
        <v>•</v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>•</v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>•</v>
      </c>
      <c r="AD38" s="1" t="str">
        <f ca="1">IF(($A38&lt;&gt;"")*(AD$1&lt;&gt;""),IF(_xlfn.XLOOKUP(AD$1,Attendance_sorted!$B37:$CW37,Attendance_sorted!$B37:$CW37,"nn")&lt;&gt;"nn","•",""),"")</f>
        <v>•</v>
      </c>
      <c r="AE38" s="1" t="str">
        <f ca="1">IF(($A38&lt;&gt;"")*(AE$1&lt;&gt;""),IF(_xlfn.XLOOKUP(AE$1,Attendance_sorted!$B37:$CW37,Attendance_sorted!$B37:$CW37,"nn")&lt;&gt;"nn","•",""),"")</f>
        <v>•</v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>•</v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>•</v>
      </c>
      <c r="AL38" s="1" t="str">
        <f ca="1">IF(($A38&lt;&gt;"")*(AL$1&lt;&gt;""),IF(_xlfn.XLOOKUP(AL$1,Attendance_sorted!$B37:$CW37,Attendance_sorted!$B37:$CW37,"nn")&lt;&gt;"nn","•",""),"")</f>
        <v>•</v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>•</v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>•</v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>•</v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>•</v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>•</v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>•</v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>•</v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>•</v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>•</v>
      </c>
      <c r="AD44" s="1" t="str">
        <f ca="1">IF(($A44&lt;&gt;"")*(AD$1&lt;&gt;""),IF(_xlfn.XLOOKUP(AD$1,Attendance_sorted!$B43:$CW43,Attendance_sorted!$B43:$CW43,"nn")&lt;&gt;"nn","•",""),"")</f>
        <v>•</v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>•</v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>•</v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>•</v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>•</v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>•</v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>•</v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>•</v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>•</v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>•</v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>•</v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>•</v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>•</v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>•</v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>•</v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>•</v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>•</v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>•</v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>•</v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>•</v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>•</v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>•</v>
      </c>
      <c r="AG50" s="1" t="str">
        <f ca="1">IF(($A50&lt;&gt;"")*(AG$1&lt;&gt;""),IF(_xlfn.XLOOKUP(AG$1,Attendance_sorted!$B49:$CW49,Attendance_sorted!$B49:$CW49,"nn")&lt;&gt;"nn","•",""),"")</f>
        <v>•</v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>•</v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>•</v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>•</v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>•</v>
      </c>
      <c r="J51" s="1" t="str">
        <f ca="1">IF(($A51&lt;&gt;"")*(J$1&lt;&gt;""),IF(_xlfn.XLOOKUP(J$1,Attendance_sorted!$B50:$CW50,Attendance_sorted!$B50:$CW50,"nn")&lt;&gt;"nn","•",""),"")</f>
        <v>•</v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>•</v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>•</v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>•</v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>•</v>
      </c>
      <c r="AP51" s="1" t="str">
        <f ca="1">IF(($A51&lt;&gt;"")*(AP$1&lt;&gt;""),IF(_xlfn.XLOOKUP(AP$1,Attendance_sorted!$B50:$CW50,Attendance_sorted!$B50:$CW50,"nn")&lt;&gt;"nn","•",""),"")</f>
        <v>•</v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>•</v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>•</v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/>
      </c>
      <c r="P52" s="1" t="str">
        <f ca="1">IF(($A52&lt;&gt;"")*(P$1&lt;&gt;""),IF(_xlfn.XLOOKUP(P$1,Attendance_sorted!$B51:$CW51,Attendance_sorted!$B51:$CW51,"nn")&lt;&gt;"nn","•",""),"")</f>
        <v>•</v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>•</v>
      </c>
      <c r="AA52" s="1" t="str">
        <f ca="1">IF(($A52&lt;&gt;"")*(AA$1&lt;&gt;""),IF(_xlfn.XLOOKUP(AA$1,Attendance_sorted!$B51:$CW51,Attendance_sorted!$B51:$CW51,"nn")&lt;&gt;"nn","•",""),"")</f>
        <v>•</v>
      </c>
      <c r="AB52" s="1" t="str">
        <f ca="1">IF(($A52&lt;&gt;"")*(AB$1&lt;&gt;""),IF(_xlfn.XLOOKUP(AB$1,Attendance_sorted!$B51:$CW51,Attendance_sorted!$B51:$CW51,"nn")&lt;&gt;"nn","•",""),"")</f>
        <v>•</v>
      </c>
      <c r="AC52" s="1" t="str">
        <f ca="1">IF(($A52&lt;&gt;"")*(AC$1&lt;&gt;""),IF(_xlfn.XLOOKUP(AC$1,Attendance_sorted!$B51:$CW51,Attendance_sorted!$B51:$CW51,"nn")&lt;&gt;"nn","•",""),"")</f>
        <v>•</v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>•</v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>•</v>
      </c>
      <c r="AL52" s="1" t="str">
        <f ca="1">IF(($A52&lt;&gt;"")*(AL$1&lt;&gt;""),IF(_xlfn.XLOOKUP(AL$1,Attendance_sorted!$B51:$CW51,Attendance_sorted!$B51:$CW51,"nn")&lt;&gt;"nn","•",""),"")</f>
        <v>•</v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>•</v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>•</v>
      </c>
      <c r="AQ52" s="1" t="str">
        <f ca="1">IF(($A52&lt;&gt;"")*(AQ$1&lt;&gt;""),IF(_xlfn.XLOOKUP(AQ$1,Attendance_sorted!$B51:$CW51,Attendance_sorted!$B51:$CW51,"nn")&lt;&gt;"nn","•",""),"")</f>
        <v>•</v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>•</v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>•</v>
      </c>
      <c r="AB54" s="1" t="str">
        <f ca="1">IF(($A54&lt;&gt;"")*(AB$1&lt;&gt;""),IF(_xlfn.XLOOKUP(AB$1,Attendance_sorted!$B53:$CW53,Attendance_sorted!$B53:$CW53,"nn")&lt;&gt;"nn","•",""),"")</f>
        <v>•</v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>•</v>
      </c>
      <c r="AQ54" s="1" t="str">
        <f ca="1">IF(($A54&lt;&gt;"")*(AQ$1&lt;&gt;""),IF(_xlfn.XLOOKUP(AQ$1,Attendance_sorted!$B53:$CW53,Attendance_sorted!$B53:$CW53,"nn")&lt;&gt;"nn","•",""),"")</f>
        <v>•</v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>•</v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>•</v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>•</v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>•</v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>•</v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>•</v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>•</v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>•</v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>•</v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>•</v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>•</v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>•</v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>•</v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>•</v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>•</v>
      </c>
      <c r="E62" s="1" t="str">
        <f ca="1">IF(($A62&lt;&gt;"")*(E$1&lt;&gt;""),IF(_xlfn.XLOOKUP(E$1,Attendance_sorted!$B61:$CW61,Attendance_sorted!$B61:$CW61,"nn")&lt;&gt;"nn","•",""),"")</f>
        <v>•</v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>•</v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>•</v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>•</v>
      </c>
      <c r="V62" s="1" t="str">
        <f ca="1">IF(($A62&lt;&gt;"")*(V$1&lt;&gt;""),IF(_xlfn.XLOOKUP(V$1,Attendance_sorted!$B61:$CW61,Attendance_sorted!$B61:$CW61,"nn")&lt;&gt;"nn","•",""),"")</f>
        <v>•</v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>•</v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>•</v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>•</v>
      </c>
      <c r="AL62" s="1" t="str">
        <f ca="1">IF(($A62&lt;&gt;"")*(AL$1&lt;&gt;""),IF(_xlfn.XLOOKUP(AL$1,Attendance_sorted!$B61:$CW61,Attendance_sorted!$B61:$CW61,"nn")&lt;&gt;"nn","•",""),"")</f>
        <v>•</v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>•</v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>•</v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>•</v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>•</v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>•</v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>•</v>
      </c>
      <c r="AE63" s="1" t="str">
        <f ca="1">IF(($A63&lt;&gt;"")*(AE$1&lt;&gt;""),IF(_xlfn.XLOOKUP(AE$1,Attendance_sorted!$B62:$CW62,Attendance_sorted!$B62:$CW62,"nn")&lt;&gt;"nn","•",""),"")</f>
        <v>•</v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>•</v>
      </c>
      <c r="AJ63" s="1" t="str">
        <f ca="1">IF(($A63&lt;&gt;"")*(AJ$1&lt;&gt;""),IF(_xlfn.XLOOKUP(AJ$1,Attendance_sorted!$B62:$CW62,Attendance_sorted!$B62:$CW62,"nn")&lt;&gt;"nn","•",""),"")</f>
        <v>•</v>
      </c>
      <c r="AK63" s="1" t="str">
        <f ca="1">IF(($A63&lt;&gt;"")*(AK$1&lt;&gt;""),IF(_xlfn.XLOOKUP(AK$1,Attendance_sorted!$B62:$CW62,Attendance_sorted!$B62:$CW62,"nn")&lt;&gt;"nn","•",""),"")</f>
        <v>•</v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>•</v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>•</v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>•</v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/>
      </c>
      <c r="P64" s="1" t="str">
        <f ca="1">IF(($A64&lt;&gt;"")*(P$1&lt;&gt;""),IF(_xlfn.XLOOKUP(P$1,Attendance_sorted!$B63:$CW63,Attendance_sorted!$B63:$CW63,"nn")&lt;&gt;"nn","•",""),"")</f>
        <v>•</v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>•</v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>•</v>
      </c>
      <c r="Z64" s="1" t="str">
        <f ca="1">IF(($A64&lt;&gt;"")*(Z$1&lt;&gt;""),IF(_xlfn.XLOOKUP(Z$1,Attendance_sorted!$B63:$CW63,Attendance_sorted!$B63:$CW63,"nn")&lt;&gt;"nn","•",""),"")</f>
        <v>•</v>
      </c>
      <c r="AA64" s="1" t="str">
        <f ca="1">IF(($A64&lt;&gt;"")*(AA$1&lt;&gt;""),IF(_xlfn.XLOOKUP(AA$1,Attendance_sorted!$B63:$CW63,Attendance_sorted!$B63:$CW63,"nn")&lt;&gt;"nn","•",""),"")</f>
        <v>•</v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>•</v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>•</v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>•</v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>•</v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>•</v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>•</v>
      </c>
      <c r="AA65" s="1" t="str">
        <f ca="1">IF(($A65&lt;&gt;"")*(AA$1&lt;&gt;""),IF(_xlfn.XLOOKUP(AA$1,Attendance_sorted!$B64:$CW64,Attendance_sorted!$B64:$CW64,"nn")&lt;&gt;"nn","•",""),"")</f>
        <v>•</v>
      </c>
      <c r="AB65" s="1" t="str">
        <f ca="1">IF(($A65&lt;&gt;"")*(AB$1&lt;&gt;""),IF(_xlfn.XLOOKUP(AB$1,Attendance_sorted!$B64:$CW64,Attendance_sorted!$B64:$CW64,"nn")&lt;&gt;"nn","•",""),"")</f>
        <v>•</v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>•</v>
      </c>
      <c r="AE65" s="1" t="str">
        <f ca="1">IF(($A65&lt;&gt;"")*(AE$1&lt;&gt;""),IF(_xlfn.XLOOKUP(AE$1,Attendance_sorted!$B64:$CW64,Attendance_sorted!$B64:$CW64,"nn")&lt;&gt;"nn","•",""),"")</f>
        <v>•</v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>•</v>
      </c>
      <c r="AJ65" s="1" t="str">
        <f ca="1">IF(($A65&lt;&gt;"")*(AJ$1&lt;&gt;""),IF(_xlfn.XLOOKUP(AJ$1,Attendance_sorted!$B64:$CW64,Attendance_sorted!$B64:$CW64,"nn")&lt;&gt;"nn","•",""),"")</f>
        <v>•</v>
      </c>
      <c r="AK65" s="1" t="str">
        <f ca="1">IF(($A65&lt;&gt;"")*(AK$1&lt;&gt;""),IF(_xlfn.XLOOKUP(AK$1,Attendance_sorted!$B64:$CW64,Attendance_sorted!$B64:$CW64,"nn")&lt;&gt;"nn","•",""),"")</f>
        <v>•</v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>•</v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>•</v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>•</v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>•</v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>•</v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>•</v>
      </c>
      <c r="M68" s="1" t="str">
        <f ca="1">IF(($A68&lt;&gt;"")*(M$1&lt;&gt;""),IF(_xlfn.XLOOKUP(M$1,Attendance_sorted!$B67:$CW67,Attendance_sorted!$B67:$CW67,"nn")&lt;&gt;"nn","•",""),"")</f>
        <v>•</v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/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>•</v>
      </c>
      <c r="AD68" s="1" t="str">
        <f ca="1">IF(($A68&lt;&gt;"")*(AD$1&lt;&gt;""),IF(_xlfn.XLOOKUP(AD$1,Attendance_sorted!$B67:$CW67,Attendance_sorted!$B67:$CW67,"nn")&lt;&gt;"nn","•",""),"")</f>
        <v>•</v>
      </c>
      <c r="AE68" s="1" t="str">
        <f ca="1">IF(($A68&lt;&gt;"")*(AE$1&lt;&gt;""),IF(_xlfn.XLOOKUP(AE$1,Attendance_sorted!$B67:$CW67,Attendance_sorted!$B67:$CW67,"nn")&lt;&gt;"nn","•",""),"")</f>
        <v>•</v>
      </c>
      <c r="AF68" s="1" t="str">
        <f ca="1">IF(($A68&lt;&gt;"")*(AF$1&lt;&gt;""),IF(_xlfn.XLOOKUP(AF$1,Attendance_sorted!$B67:$CW67,Attendance_sorted!$B67:$CW67,"nn")&lt;&gt;"nn","•",""),"")</f>
        <v>•</v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>•</v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>•</v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>•</v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>•</v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>•</v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>•</v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>•</v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>•</v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>•</v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>•</v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>•</v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>•</v>
      </c>
      <c r="AO72" s="1" t="str">
        <f ca="1">IF(($A72&lt;&gt;"")*(AO$1&lt;&gt;""),IF(_xlfn.XLOOKUP(AO$1,Attendance_sorted!$B71:$CW71,Attendance_sorted!$B71:$CW71,"nn")&lt;&gt;"nn","•",""),"")</f>
        <v>•</v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>•</v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>•</v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>•</v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>•</v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310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>•</v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>•</v>
      </c>
      <c r="AB77" s="1" t="str">
        <f ca="1">IF(($A77&lt;&gt;"")*(AB$1&lt;&gt;""),IF(_xlfn.XLOOKUP(AB$1,Attendance_sorted!$B76:$CW76,Attendance_sorted!$B76:$CW76,"nn")&lt;&gt;"nn","•",""),"")</f>
        <v>•</v>
      </c>
      <c r="AC77" s="1" t="str">
        <f ca="1">IF(($A77&lt;&gt;"")*(AC$1&lt;&gt;""),IF(_xlfn.XLOOKUP(AC$1,Attendance_sorted!$B76:$CW76,Attendance_sorted!$B76:$CW76,"nn")&lt;&gt;"nn","•",""),"")</f>
        <v>•</v>
      </c>
      <c r="AD77" s="1" t="str">
        <f ca="1">IF(($A77&lt;&gt;"")*(AD$1&lt;&gt;""),IF(_xlfn.XLOOKUP(AD$1,Attendance_sorted!$B76:$CW76,Attendance_sorted!$B76:$CW76,"nn")&lt;&gt;"nn","•",""),"")</f>
        <v>•</v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>•</v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>•</v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>•</v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311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312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>•</v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>•</v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>•</v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>•</v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>•</v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>•</v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313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314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315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317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>•</v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>•</v>
      </c>
      <c r="J83" s="1" t="str">
        <f ca="1">IF(($A83&lt;&gt;"")*(J$1&lt;&gt;""),IF(_xlfn.XLOOKUP(J$1,Attendance_sorted!$B82:$CW82,Attendance_sorted!$B82:$CW82,"nn")&lt;&gt;"nn","•",""),"")</f>
        <v>•</v>
      </c>
      <c r="K83" s="1" t="str">
        <f ca="1">IF(($A83&lt;&gt;"")*(K$1&lt;&gt;""),IF(_xlfn.XLOOKUP(K$1,Attendance_sorted!$B82:$CW82,Attendance_sorted!$B82:$CW82,"nn")&lt;&gt;"nn","•",""),"")</f>
        <v>•</v>
      </c>
      <c r="L83" s="1" t="str">
        <f ca="1">IF(($A83&lt;&gt;"")*(L$1&lt;&gt;""),IF(_xlfn.XLOOKUP(L$1,Attendance_sorted!$B82:$CW82,Attendance_sorted!$B82:$CW82,"nn")&lt;&gt;"nn","•",""),"")</f>
        <v>•</v>
      </c>
      <c r="M83" s="1" t="str">
        <f ca="1">IF(($A83&lt;&gt;"")*(M$1&lt;&gt;""),IF(_xlfn.XLOOKUP(M$1,Attendance_sorted!$B82:$CW82,Attendance_sorted!$B82:$CW82,"nn")&lt;&gt;"nn","•",""),"")</f>
        <v>•</v>
      </c>
      <c r="N83" s="1" t="str">
        <f ca="1">IF(($A83&lt;&gt;"")*(N$1&lt;&gt;""),IF(_xlfn.XLOOKUP(N$1,Attendance_sorted!$B82:$CW82,Attendance_sorted!$B82:$CW82,"nn")&lt;&gt;"nn","•",""),"")</f>
        <v>•</v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>•</v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>•</v>
      </c>
      <c r="V83" s="1" t="str">
        <f ca="1">IF(($A83&lt;&gt;"")*(V$1&lt;&gt;""),IF(_xlfn.XLOOKUP(V$1,Attendance_sorted!$B82:$CW82,Attendance_sorted!$B82:$CW82,"nn")&lt;&gt;"nn","•",""),"")</f>
        <v>•</v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>•</v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>•</v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>•</v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>•</v>
      </c>
      <c r="AO83" s="1" t="str">
        <f ca="1">IF(($A83&lt;&gt;"")*(AO$1&lt;&gt;""),IF(_xlfn.XLOOKUP(AO$1,Attendance_sorted!$B82:$CW82,Attendance_sorted!$B82:$CW82,"nn")&lt;&gt;"nn","•",""),"")</f>
        <v>•</v>
      </c>
      <c r="AP83" s="1" t="str">
        <f ca="1">IF(($A83&lt;&gt;"")*(AP$1&lt;&gt;""),IF(_xlfn.XLOOKUP(AP$1,Attendance_sorted!$B82:$CW82,Attendance_sorted!$B82:$CW82,"nn")&lt;&gt;"nn","•",""),"")</f>
        <v>•</v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>•</v>
      </c>
      <c r="AT83" s="1" t="str">
        <f ca="1">IF(($A83&lt;&gt;"")*(AT$1&lt;&gt;""),IF(_xlfn.XLOOKUP(AT$1,Attendance_sorted!$B82:$CW82,Attendance_sorted!$B82:$CW82,"nn")&lt;&gt;"nn","•",""),"")</f>
        <v>•</v>
      </c>
      <c r="AU83" s="1" t="str">
        <f ca="1">IF(($A83&lt;&gt;"")*(AU$1&lt;&gt;""),IF(_xlfn.XLOOKUP(AU$1,Attendance_sorted!$B82:$CW82,Attendance_sorted!$B82:$CW82,"nn")&lt;&gt;"nn","•",""),"")</f>
        <v>•</v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318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>•</v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>•</v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>•</v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>•</v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>•</v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>•</v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>•</v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>•</v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319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>•</v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>•</v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321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322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323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>•</v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>•</v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>•</v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>•</v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>•</v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>•</v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>•</v>
      </c>
      <c r="AS88" s="1" t="str">
        <f ca="1">IF(($A88&lt;&gt;"")*(AS$1&lt;&gt;""),IF(_xlfn.XLOOKUP(AS$1,Attendance_sorted!$B87:$CW87,Attendance_sorted!$B87:$CW87,"nn")&lt;&gt;"nn","•",""),"")</f>
        <v>•</v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>•</v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324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>•</v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325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>•</v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>•</v>
      </c>
      <c r="R90" s="1" t="str">
        <f ca="1">IF(($A90&lt;&gt;"")*(R$1&lt;&gt;""),IF(_xlfn.XLOOKUP(R$1,Attendance_sorted!$B89:$CW89,Attendance_sorted!$B89:$CW89,"nn")&lt;&gt;"nn","•",""),"")</f>
        <v>•</v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>•</v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>•</v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>•</v>
      </c>
      <c r="AC90" s="1" t="str">
        <f ca="1">IF(($A90&lt;&gt;"")*(AC$1&lt;&gt;""),IF(_xlfn.XLOOKUP(AC$1,Attendance_sorted!$B89:$CW89,Attendance_sorted!$B89:$CW89,"nn")&lt;&gt;"nn","•",""),"")</f>
        <v>•</v>
      </c>
      <c r="AD90" s="1" t="str">
        <f ca="1">IF(($A90&lt;&gt;"")*(AD$1&lt;&gt;""),IF(_xlfn.XLOOKUP(AD$1,Attendance_sorted!$B89:$CW89,Attendance_sorted!$B89:$CW89,"nn")&lt;&gt;"nn","•",""),"")</f>
        <v>•</v>
      </c>
      <c r="AE90" s="1" t="str">
        <f ca="1">IF(($A90&lt;&gt;"")*(AE$1&lt;&gt;""),IF(_xlfn.XLOOKUP(AE$1,Attendance_sorted!$B89:$CW89,Attendance_sorted!$B89:$CW89,"nn")&lt;&gt;"nn","•",""),"")</f>
        <v>•</v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>•</v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>•</v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>•</v>
      </c>
      <c r="AL90" s="1" t="str">
        <f ca="1">IF(($A90&lt;&gt;"")*(AL$1&lt;&gt;""),IF(_xlfn.XLOOKUP(AL$1,Attendance_sorted!$B89:$CW89,Attendance_sorted!$B89:$CW89,"nn")&lt;&gt;"nn","•",""),"")</f>
        <v>•</v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>•</v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>•</v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>•</v>
      </c>
      <c r="AS90" s="1" t="str">
        <f ca="1">IF(($A90&lt;&gt;"")*(AS$1&lt;&gt;""),IF(_xlfn.XLOOKUP(AS$1,Attendance_sorted!$B89:$CW89,Attendance_sorted!$B89:$CW89,"nn")&lt;&gt;"nn","•",""),"")</f>
        <v>•</v>
      </c>
      <c r="AT90" s="1" t="str">
        <f ca="1">IF(($A90&lt;&gt;"")*(AT$1&lt;&gt;""),IF(_xlfn.XLOOKUP(AT$1,Attendance_sorted!$B89:$CW89,Attendance_sorted!$B89:$CW89,"nn")&lt;&gt;"nn","•",""),"")</f>
        <v>•</v>
      </c>
      <c r="AU90" s="1" t="str">
        <f ca="1">IF(($A90&lt;&gt;"")*(AU$1&lt;&gt;""),IF(_xlfn.XLOOKUP(AU$1,Attendance_sorted!$B89:$CW89,Attendance_sorted!$B89:$CW89,"nn")&lt;&gt;"nn","•",""),"")</f>
        <v>•</v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327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>•</v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328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329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>•</v>
      </c>
      <c r="D93" s="1" t="str">
        <f ca="1">IF(($A93&lt;&gt;"")*(D$1&lt;&gt;""),IF(_xlfn.XLOOKUP(D$1,Attendance_sorted!$B92:$CW92,Attendance_sorted!$B92:$CW92,"nn")&lt;&gt;"nn","•",""),"")</f>
        <v>•</v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>•</v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>•</v>
      </c>
      <c r="I93" s="1" t="str">
        <f ca="1">IF(($A93&lt;&gt;"")*(I$1&lt;&gt;""),IF(_xlfn.XLOOKUP(I$1,Attendance_sorted!$B92:$CW92,Attendance_sorted!$B92:$CW92,"nn")&lt;&gt;"nn","•",""),"")</f>
        <v>•</v>
      </c>
      <c r="J93" s="1" t="str">
        <f ca="1">IF(($A93&lt;&gt;"")*(J$1&lt;&gt;""),IF(_xlfn.XLOOKUP(J$1,Attendance_sorted!$B92:$CW92,Attendance_sorted!$B92:$CW92,"nn")&lt;&gt;"nn","•",""),"")</f>
        <v>•</v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>•</v>
      </c>
      <c r="O93" s="1" t="str">
        <f ca="1">IF(($A93&lt;&gt;"")*(O$1&lt;&gt;""),IF(_xlfn.XLOOKUP(O$1,Attendance_sorted!$B92:$CW92,Attendance_sorted!$B92:$CW92,"nn")&lt;&gt;"nn","•",""),"")</f>
        <v>•</v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>•</v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>•</v>
      </c>
      <c r="V93" s="1" t="str">
        <f ca="1">IF(($A93&lt;&gt;"")*(V$1&lt;&gt;""),IF(_xlfn.XLOOKUP(V$1,Attendance_sorted!$B92:$CW92,Attendance_sorted!$B92:$CW92,"nn")&lt;&gt;"nn","•",""),"")</f>
        <v>•</v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>•</v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>•</v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>•</v>
      </c>
      <c r="AE93" s="1" t="str">
        <f ca="1">IF(($A93&lt;&gt;"")*(AE$1&lt;&gt;""),IF(_xlfn.XLOOKUP(AE$1,Attendance_sorted!$B92:$CW92,Attendance_sorted!$B92:$CW92,"nn")&lt;&gt;"nn","•",""),"")</f>
        <v>•</v>
      </c>
      <c r="AF93" s="1" t="str">
        <f ca="1">IF(($A93&lt;&gt;"")*(AF$1&lt;&gt;""),IF(_xlfn.XLOOKUP(AF$1,Attendance_sorted!$B92:$CW92,Attendance_sorted!$B92:$CW92,"nn")&lt;&gt;"nn","•",""),"")</f>
        <v>•</v>
      </c>
      <c r="AG93" s="1" t="str">
        <f ca="1">IF(($A93&lt;&gt;"")*(AG$1&lt;&gt;""),IF(_xlfn.XLOOKUP(AG$1,Attendance_sorted!$B92:$CW92,Attendance_sorted!$B92:$CW92,"nn")&lt;&gt;"nn","•",""),"")</f>
        <v>•</v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>•</v>
      </c>
      <c r="AJ93" s="1" t="str">
        <f ca="1">IF(($A93&lt;&gt;"")*(AJ$1&lt;&gt;""),IF(_xlfn.XLOOKUP(AJ$1,Attendance_sorted!$B92:$CW92,Attendance_sorted!$B92:$CW92,"nn")&lt;&gt;"nn","•",""),"")</f>
        <v>•</v>
      </c>
      <c r="AK93" s="1" t="str">
        <f ca="1">IF(($A93&lt;&gt;"")*(AK$1&lt;&gt;""),IF(_xlfn.XLOOKUP(AK$1,Attendance_sorted!$B92:$CW92,Attendance_sorted!$B92:$CW92,"nn")&lt;&gt;"nn","•",""),"")</f>
        <v>•</v>
      </c>
      <c r="AL93" s="1" t="str">
        <f ca="1">IF(($A93&lt;&gt;"")*(AL$1&lt;&gt;""),IF(_xlfn.XLOOKUP(AL$1,Attendance_sorted!$B92:$CW92,Attendance_sorted!$B92:$CW92,"nn")&lt;&gt;"nn","•",""),"")</f>
        <v>•</v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>•</v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>•</v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>•</v>
      </c>
      <c r="AS93" s="1" t="str">
        <f ca="1">IF(($A93&lt;&gt;"")*(AS$1&lt;&gt;""),IF(_xlfn.XLOOKUP(AS$1,Attendance_sorted!$B92:$CW92,Attendance_sorted!$B92:$CW92,"nn")&lt;&gt;"nn","•",""),"")</f>
        <v>•</v>
      </c>
      <c r="AT93" s="1" t="str">
        <f ca="1">IF(($A93&lt;&gt;"")*(AT$1&lt;&gt;""),IF(_xlfn.XLOOKUP(AT$1,Attendance_sorted!$B92:$CW92,Attendance_sorted!$B92:$CW92,"nn")&lt;&gt;"nn","•",""),"")</f>
        <v>•</v>
      </c>
      <c r="AU93" s="1" t="str">
        <f ca="1">IF(($A93&lt;&gt;"")*(AU$1&lt;&gt;""),IF(_xlfn.XLOOKUP(AU$1,Attendance_sorted!$B92:$CW92,Attendance_sorted!$B92:$CW92,"nn")&lt;&gt;"nn","•",""),"")</f>
        <v>•</v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330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>•</v>
      </c>
      <c r="J94" s="1" t="str">
        <f ca="1">IF(($A94&lt;&gt;"")*(J$1&lt;&gt;""),IF(_xlfn.XLOOKUP(J$1,Attendance_sorted!$B93:$CW93,Attendance_sorted!$B93:$CW93,"nn")&lt;&gt;"nn","•",""),"")</f>
        <v>•</v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>•</v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>•</v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>•</v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>•</v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>•</v>
      </c>
      <c r="AG94" s="1" t="str">
        <f ca="1">IF(($A94&lt;&gt;"")*(AG$1&lt;&gt;""),IF(_xlfn.XLOOKUP(AG$1,Attendance_sorted!$B93:$CW93,Attendance_sorted!$B93:$CW93,"nn")&lt;&gt;"nn","•",""),"")</f>
        <v>•</v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>•</v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>•</v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333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>•</v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>•</v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>•</v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>•</v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>•</v>
      </c>
      <c r="AR95" s="1" t="str">
        <f ca="1">IF(($A95&lt;&gt;"")*(AR$1&lt;&gt;""),IF(_xlfn.XLOOKUP(AR$1,Attendance_sorted!$B94:$CW94,Attendance_sorted!$B94:$CW94,"nn")&lt;&gt;"nn","•",""),"")</f>
        <v>•</v>
      </c>
      <c r="AS95" s="1" t="str">
        <f ca="1">IF(($A95&lt;&gt;"")*(AS$1&lt;&gt;""),IF(_xlfn.XLOOKUP(AS$1,Attendance_sorted!$B94:$CW94,Attendance_sorted!$B94:$CW94,"nn")&lt;&gt;"nn","•",""),"")</f>
        <v>•</v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334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>•</v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>•</v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/>
      </c>
      <c r="P96" s="1" t="str">
        <f ca="1">IF(($A96&lt;&gt;"")*(P$1&lt;&gt;""),IF(_xlfn.XLOOKUP(P$1,Attendance_sorted!$B95:$CW95,Attendance_sorted!$B95:$CW95,"nn")&lt;&gt;"nn","•",""),"")</f>
        <v>•</v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>•</v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>•</v>
      </c>
      <c r="AE96" s="1" t="str">
        <f ca="1">IF(($A96&lt;&gt;"")*(AE$1&lt;&gt;""),IF(_xlfn.XLOOKUP(AE$1,Attendance_sorted!$B95:$CW95,Attendance_sorted!$B95:$CW95,"nn")&lt;&gt;"nn","•",""),"")</f>
        <v>•</v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>•</v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>•</v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>•</v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>•</v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>•</v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336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>•</v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>•</v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>•</v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>•</v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337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>•</v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>•</v>
      </c>
      <c r="K98" s="1" t="str">
        <f ca="1">IF(($A98&lt;&gt;"")*(K$1&lt;&gt;""),IF(_xlfn.XLOOKUP(K$1,Attendance_sorted!$B97:$CW97,Attendance_sorted!$B97:$CW97,"nn")&lt;&gt;"nn","•",""),"")</f>
        <v>•</v>
      </c>
      <c r="L98" s="1" t="str">
        <f ca="1">IF(($A98&lt;&gt;"")*(L$1&lt;&gt;""),IF(_xlfn.XLOOKUP(L$1,Attendance_sorted!$B97:$CW97,Attendance_sorted!$B97:$CW97,"nn")&lt;&gt;"nn","•",""),"")</f>
        <v>•</v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>•</v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>•</v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>•</v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>•</v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>•</v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>•</v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>•</v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>•</v>
      </c>
      <c r="AL98" s="1" t="str">
        <f ca="1">IF(($A98&lt;&gt;"")*(AL$1&lt;&gt;""),IF(_xlfn.XLOOKUP(AL$1,Attendance_sorted!$B97:$CW97,Attendance_sorted!$B97:$CW97,"nn")&lt;&gt;"nn","•",""),"")</f>
        <v>•</v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>•</v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>•</v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>•</v>
      </c>
      <c r="AS98" s="1" t="str">
        <f ca="1">IF(($A98&lt;&gt;"")*(AS$1&lt;&gt;""),IF(_xlfn.XLOOKUP(AS$1,Attendance_sorted!$B97:$CW97,Attendance_sorted!$B97:$CW97,"nn")&lt;&gt;"nn","•",""),"")</f>
        <v>•</v>
      </c>
      <c r="AT98" s="1" t="str">
        <f ca="1">IF(($A98&lt;&gt;"")*(AT$1&lt;&gt;""),IF(_xlfn.XLOOKUP(AT$1,Attendance_sorted!$B97:$CW97,Attendance_sorted!$B97:$CW97,"nn")&lt;&gt;"nn","•",""),"")</f>
        <v>•</v>
      </c>
      <c r="AU98" s="1" t="str">
        <f ca="1">IF(($A98&lt;&gt;"")*(AU$1&lt;&gt;""),IF(_xlfn.XLOOKUP(AU$1,Attendance_sorted!$B97:$CW97,Attendance_sorted!$B97:$CW97,"nn")&lt;&gt;"nn","•",""),"")</f>
        <v>•</v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338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>•</v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>•</v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>•</v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>•</v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>•</v>
      </c>
      <c r="AA99" s="1" t="str">
        <f ca="1">IF(($A99&lt;&gt;"")*(AA$1&lt;&gt;""),IF(_xlfn.XLOOKUP(AA$1,Attendance_sorted!$B98:$CW98,Attendance_sorted!$B98:$CW98,"nn")&lt;&gt;"nn","•",""),"")</f>
        <v>•</v>
      </c>
      <c r="AB99" s="1" t="str">
        <f ca="1">IF(($A99&lt;&gt;"")*(AB$1&lt;&gt;""),IF(_xlfn.XLOOKUP(AB$1,Attendance_sorted!$B98:$CW98,Attendance_sorted!$B98:$CW98,"nn")&lt;&gt;"nn","•",""),"")</f>
        <v>•</v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>•</v>
      </c>
      <c r="AE99" s="1" t="str">
        <f ca="1">IF(($A99&lt;&gt;"")*(AE$1&lt;&gt;""),IF(_xlfn.XLOOKUP(AE$1,Attendance_sorted!$B98:$CW98,Attendance_sorted!$B98:$CW98,"nn")&lt;&gt;"nn","•",""),"")</f>
        <v>•</v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>•</v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>•</v>
      </c>
      <c r="AK99" s="1" t="str">
        <f ca="1">IF(($A99&lt;&gt;"")*(AK$1&lt;&gt;""),IF(_xlfn.XLOOKUP(AK$1,Attendance_sorted!$B98:$CW98,Attendance_sorted!$B98:$CW98,"nn")&lt;&gt;"nn","•",""),"")</f>
        <v>•</v>
      </c>
      <c r="AL99" s="1" t="str">
        <f ca="1">IF(($A99&lt;&gt;"")*(AL$1&lt;&gt;""),IF(_xlfn.XLOOKUP(AL$1,Attendance_sorted!$B98:$CW98,Attendance_sorted!$B98:$CW98,"nn")&lt;&gt;"nn","•",""),"")</f>
        <v>•</v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>•</v>
      </c>
      <c r="AO99" s="1" t="str">
        <f ca="1">IF(($A99&lt;&gt;"")*(AO$1&lt;&gt;""),IF(_xlfn.XLOOKUP(AO$1,Attendance_sorted!$B98:$CW98,Attendance_sorted!$B98:$CW98,"nn")&lt;&gt;"nn","•",""),"")</f>
        <v>•</v>
      </c>
      <c r="AP99" s="1" t="str">
        <f ca="1">IF(($A99&lt;&gt;"")*(AP$1&lt;&gt;""),IF(_xlfn.XLOOKUP(AP$1,Attendance_sorted!$B98:$CW98,Attendance_sorted!$B98:$CW98,"nn")&lt;&gt;"nn","•",""),"")</f>
        <v>•</v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>•</v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>•</v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339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>•</v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>•</v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341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>•</v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>•</v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342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>•</v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>•</v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>•</v>
      </c>
      <c r="J102" s="1" t="str">
        <f ca="1">IF(($A102&lt;&gt;"")*(J$1&lt;&gt;""),IF(_xlfn.XLOOKUP(J$1,Attendance_sorted!$B101:$CW101,Attendance_sorted!$B101:$CW101,"nn")&lt;&gt;"nn","•",""),"")</f>
        <v>•</v>
      </c>
      <c r="K102" s="1" t="str">
        <f ca="1">IF(($A102&lt;&gt;"")*(K$1&lt;&gt;""),IF(_xlfn.XLOOKUP(K$1,Attendance_sorted!$B101:$CW101,Attendance_sorted!$B101:$CW101,"nn")&lt;&gt;"nn","•",""),"")</f>
        <v>•</v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>•</v>
      </c>
      <c r="N102" s="1" t="str">
        <f ca="1">IF(($A102&lt;&gt;"")*(N$1&lt;&gt;""),IF(_xlfn.XLOOKUP(N$1,Attendance_sorted!$B101:$CW101,Attendance_sorted!$B101:$CW101,"nn")&lt;&gt;"nn","•",""),"")</f>
        <v>•</v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>•</v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>•</v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>•</v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>•</v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>•</v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>•</v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>•</v>
      </c>
      <c r="AJ102" s="1" t="str">
        <f ca="1">IF(($A102&lt;&gt;"")*(AJ$1&lt;&gt;""),IF(_xlfn.XLOOKUP(AJ$1,Attendance_sorted!$B101:$CW101,Attendance_sorted!$B101:$CW101,"nn")&lt;&gt;"nn","•",""),"")</f>
        <v>•</v>
      </c>
      <c r="AK102" s="1" t="str">
        <f ca="1">IF(($A102&lt;&gt;"")*(AK$1&lt;&gt;""),IF(_xlfn.XLOOKUP(AK$1,Attendance_sorted!$B101:$CW101,Attendance_sorted!$B101:$CW101,"nn")&lt;&gt;"nn","•",""),"")</f>
        <v>•</v>
      </c>
      <c r="AL102" s="1" t="str">
        <f ca="1">IF(($A102&lt;&gt;"")*(AL$1&lt;&gt;""),IF(_xlfn.XLOOKUP(AL$1,Attendance_sorted!$B101:$CW101,Attendance_sorted!$B101:$CW101,"nn")&lt;&gt;"nn","•",""),"")</f>
        <v>•</v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>•</v>
      </c>
      <c r="AO102" s="1" t="str">
        <f ca="1">IF(($A102&lt;&gt;"")*(AO$1&lt;&gt;""),IF(_xlfn.XLOOKUP(AO$1,Attendance_sorted!$B101:$CW101,Attendance_sorted!$B101:$CW101,"nn")&lt;&gt;"nn","•",""),"")</f>
        <v>•</v>
      </c>
      <c r="AP102" s="1" t="str">
        <f ca="1">IF(($A102&lt;&gt;"")*(AP$1&lt;&gt;""),IF(_xlfn.XLOOKUP(AP$1,Attendance_sorted!$B101:$CW101,Attendance_sorted!$B101:$CW101,"nn")&lt;&gt;"nn","•",""),"")</f>
        <v>•</v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>•</v>
      </c>
      <c r="AS102" s="1" t="str">
        <f ca="1">IF(($A102&lt;&gt;"")*(AS$1&lt;&gt;""),IF(_xlfn.XLOOKUP(AS$1,Attendance_sorted!$B101:$CW101,Attendance_sorted!$B101:$CW101,"nn")&lt;&gt;"nn","•",""),"")</f>
        <v>•</v>
      </c>
      <c r="AT102" s="1" t="str">
        <f ca="1">IF(($A102&lt;&gt;"")*(AT$1&lt;&gt;""),IF(_xlfn.XLOOKUP(AT$1,Attendance_sorted!$B101:$CW101,Attendance_sorted!$B101:$CW101,"nn")&lt;&gt;"nn","•",""),"")</f>
        <v>•</v>
      </c>
      <c r="AU102" s="1" t="str">
        <f ca="1">IF(($A102&lt;&gt;"")*(AU$1&lt;&gt;""),IF(_xlfn.XLOOKUP(AU$1,Attendance_sorted!$B101:$CW101,Attendance_sorted!$B101:$CW101,"nn")&lt;&gt;"nn","•",""),"")</f>
        <v>•</v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343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>•</v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>•</v>
      </c>
      <c r="AT103" s="1" t="str">
        <f ca="1">IF(($A103&lt;&gt;"")*(AT$1&lt;&gt;""),IF(_xlfn.XLOOKUP(AT$1,Attendance_sorted!$B102:$CW102,Attendance_sorted!$B102:$CW102,"nn")&lt;&gt;"nn","•",""),"")</f>
        <v>•</v>
      </c>
      <c r="AU103" s="1" t="str">
        <f ca="1">IF(($A103&lt;&gt;"")*(AU$1&lt;&gt;""),IF(_xlfn.XLOOKUP(AU$1,Attendance_sorted!$B102:$CW102,Attendance_sorted!$B102:$CW102,"nn")&lt;&gt;"nn","•",""),"")</f>
        <v>•</v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344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345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>•</v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>•</v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346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>•</v>
      </c>
      <c r="M106" s="1" t="str">
        <f ca="1">IF(($A106&lt;&gt;"")*(M$1&lt;&gt;""),IF(_xlfn.XLOOKUP(M$1,Attendance_sorted!$B105:$CW105,Attendance_sorted!$B105:$CW105,"nn")&lt;&gt;"nn","•",""),"")</f>
        <v>•</v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>•</v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>•</v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>•</v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>•</v>
      </c>
      <c r="AO106" s="1" t="str">
        <f ca="1">IF(($A106&lt;&gt;"")*(AO$1&lt;&gt;""),IF(_xlfn.XLOOKUP(AO$1,Attendance_sorted!$B105:$CW105,Attendance_sorted!$B105:$CW105,"nn")&lt;&gt;"nn","•",""),"")</f>
        <v>•</v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>•</v>
      </c>
      <c r="AS106" s="1" t="str">
        <f ca="1">IF(($A106&lt;&gt;"")*(AS$1&lt;&gt;""),IF(_xlfn.XLOOKUP(AS$1,Attendance_sorted!$B105:$CW105,Attendance_sorted!$B105:$CW105,"nn")&lt;&gt;"nn","•",""),"")</f>
        <v>•</v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347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>•</v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348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>•</v>
      </c>
      <c r="AD108" s="1" t="str">
        <f ca="1">IF(($A108&lt;&gt;"")*(AD$1&lt;&gt;""),IF(_xlfn.XLOOKUP(AD$1,Attendance_sorted!$B107:$CW107,Attendance_sorted!$B107:$CW107,"nn")&lt;&gt;"nn","•",""),"")</f>
        <v>•</v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>•</v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>•</v>
      </c>
      <c r="AL108" s="1" t="str">
        <f ca="1">IF(($A108&lt;&gt;"")*(AL$1&lt;&gt;""),IF(_xlfn.XLOOKUP(AL$1,Attendance_sorted!$B107:$CW107,Attendance_sorted!$B107:$CW107,"nn")&lt;&gt;"nn","•",""),"")</f>
        <v>•</v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>•</v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>•</v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349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>•</v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>•</v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>•</v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>•</v>
      </c>
      <c r="AL110" s="1" t="str">
        <f ca="1">IF(($A110&lt;&gt;"")*(AL$1&lt;&gt;""),IF(_xlfn.XLOOKUP(AL$1,Attendance_sorted!$B109:$CW109,Attendance_sorted!$B109:$CW109,"nn")&lt;&gt;"nn","•",""),"")</f>
        <v>•</v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>•</v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>•</v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>•</v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>•</v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>•</v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>•</v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>•</v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>•</v>
      </c>
      <c r="AP111" s="1" t="str">
        <f ca="1">IF(($A111&lt;&gt;"")*(AP$1&lt;&gt;""),IF(_xlfn.XLOOKUP(AP$1,Attendance_sorted!$B110:$CW110,Attendance_sorted!$B110:$CW110,"nn")&lt;&gt;"nn","•",""),"")</f>
        <v>•</v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>•</v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>•</v>
      </c>
      <c r="AB112" s="1" t="str">
        <f ca="1">IF(($A112&lt;&gt;"")*(AB$1&lt;&gt;""),IF(_xlfn.XLOOKUP(AB$1,Attendance_sorted!$B111:$CW111,Attendance_sorted!$B111:$CW111,"nn")&lt;&gt;"nn","•",""),"")</f>
        <v>•</v>
      </c>
      <c r="AC112" s="1" t="str">
        <f ca="1">IF(($A112&lt;&gt;"")*(AC$1&lt;&gt;""),IF(_xlfn.XLOOKUP(AC$1,Attendance_sorted!$B111:$CW111,Attendance_sorted!$B111:$CW111,"nn")&lt;&gt;"nn","•",""),"")</f>
        <v>•</v>
      </c>
      <c r="AD112" s="1" t="str">
        <f ca="1">IF(($A112&lt;&gt;"")*(AD$1&lt;&gt;""),IF(_xlfn.XLOOKUP(AD$1,Attendance_sorted!$B111:$CW111,Attendance_sorted!$B111:$CW111,"nn")&lt;&gt;"nn","•",""),"")</f>
        <v>•</v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>•</v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354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>•</v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410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411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412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413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415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416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417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>•</v>
      </c>
      <c r="G121" s="1" t="str">
        <f ca="1">IF(($A121&lt;&gt;"")*(G$1&lt;&gt;""),IF(_xlfn.XLOOKUP(G$1,Attendance_sorted!$B120:$CW120,Attendance_sorted!$B120:$CW120,"nn")&lt;&gt;"nn","•",""),"")</f>
        <v>•</v>
      </c>
      <c r="H121" s="1" t="str">
        <f ca="1">IF(($A121&lt;&gt;"")*(H$1&lt;&gt;""),IF(_xlfn.XLOOKUP(H$1,Attendance_sorted!$B120:$CW120,Attendance_sorted!$B120:$CW120,"nn")&lt;&gt;"nn","•",""),"")</f>
        <v>•</v>
      </c>
      <c r="I121" s="1" t="str">
        <f ca="1">IF(($A121&lt;&gt;"")*(I$1&lt;&gt;""),IF(_xlfn.XLOOKUP(I$1,Attendance_sorted!$B120:$CW120,Attendance_sorted!$B120:$CW120,"nn")&lt;&gt;"nn","•",""),"")</f>
        <v>•</v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>•</v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>•</v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>•</v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>•</v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>•</v>
      </c>
      <c r="AC121" s="1" t="str">
        <f ca="1">IF(($A121&lt;&gt;"")*(AC$1&lt;&gt;""),IF(_xlfn.XLOOKUP(AC$1,Attendance_sorted!$B120:$CW120,Attendance_sorted!$B120:$CW120,"nn")&lt;&gt;"nn","•",""),"")</f>
        <v>•</v>
      </c>
      <c r="AD121" s="1" t="str">
        <f ca="1">IF(($A121&lt;&gt;"")*(AD$1&lt;&gt;""),IF(_xlfn.XLOOKUP(AD$1,Attendance_sorted!$B120:$CW120,Attendance_sorted!$B120:$CW120,"nn")&lt;&gt;"nn","•",""),"")</f>
        <v>•</v>
      </c>
      <c r="AE121" s="1" t="str">
        <f ca="1">IF(($A121&lt;&gt;"")*(AE$1&lt;&gt;""),IF(_xlfn.XLOOKUP(AE$1,Attendance_sorted!$B120:$CW120,Attendance_sorted!$B120:$CW120,"nn")&lt;&gt;"nn","•",""),"")</f>
        <v>•</v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>•</v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>•</v>
      </c>
      <c r="AN121" s="1" t="str">
        <f ca="1">IF(($A121&lt;&gt;"")*(AN$1&lt;&gt;""),IF(_xlfn.XLOOKUP(AN$1,Attendance_sorted!$B120:$CW120,Attendance_sorted!$B120:$CW120,"nn")&lt;&gt;"nn","•",""),"")</f>
        <v>•</v>
      </c>
      <c r="AO121" s="1" t="str">
        <f ca="1">IF(($A121&lt;&gt;"")*(AO$1&lt;&gt;""),IF(_xlfn.XLOOKUP(AO$1,Attendance_sorted!$B120:$CW120,Attendance_sorted!$B120:$CW120,"nn")&lt;&gt;"nn","•",""),"")</f>
        <v>•</v>
      </c>
      <c r="AP121" s="1" t="str">
        <f ca="1">IF(($A121&lt;&gt;"")*(AP$1&lt;&gt;""),IF(_xlfn.XLOOKUP(AP$1,Attendance_sorted!$B120:$CW120,Attendance_sorted!$B120:$CW120,"nn")&lt;&gt;"nn","•",""),"")</f>
        <v>•</v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>•</v>
      </c>
      <c r="AS121" s="1" t="str">
        <f ca="1">IF(($A121&lt;&gt;"")*(AS$1&lt;&gt;""),IF(_xlfn.XLOOKUP(AS$1,Attendance_sorted!$B120:$CW120,Attendance_sorted!$B120:$CW120,"nn")&lt;&gt;"nn","•",""),"")</f>
        <v>•</v>
      </c>
      <c r="AT121" s="1" t="str">
        <f ca="1">IF(($A121&lt;&gt;"")*(AT$1&lt;&gt;""),IF(_xlfn.XLOOKUP(AT$1,Attendance_sorted!$B120:$CW120,Attendance_sorted!$B120:$CW120,"nn")&lt;&gt;"nn","•",""),"")</f>
        <v>•</v>
      </c>
      <c r="AU121" s="1" t="str">
        <f ca="1">IF(($A121&lt;&gt;"")*(AU$1&lt;&gt;""),IF(_xlfn.XLOOKUP(AU$1,Attendance_sorted!$B120:$CW120,Attendance_sorted!$B120:$CW120,"nn")&lt;&gt;"nn","•",""),"")</f>
        <v>•</v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419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420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421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422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>•</v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>•</v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>•</v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>•</v>
      </c>
      <c r="AT125" s="1" t="str">
        <f ca="1">IF(($A125&lt;&gt;"")*(AT$1&lt;&gt;""),IF(_xlfn.XLOOKUP(AT$1,Attendance_sorted!$B124:$CW124,Attendance_sorted!$B124:$CW124,"nn")&lt;&gt;"nn","•",""),"")</f>
        <v>•</v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423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424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426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427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>•</v>
      </c>
      <c r="P129" s="1" t="str">
        <f ca="1">IF(($A129&lt;&gt;"")*(P$1&lt;&gt;""),IF(_xlfn.XLOOKUP(P$1,Attendance_sorted!$B128:$CW128,Attendance_sorted!$B128:$CW128,"nn")&lt;&gt;"nn","•",""),"")</f>
        <v>•</v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>•</v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>•</v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>•</v>
      </c>
      <c r="AT129" s="1" t="str">
        <f ca="1">IF(($A129&lt;&gt;"")*(AT$1&lt;&gt;""),IF(_xlfn.XLOOKUP(AT$1,Attendance_sorted!$B128:$CW128,Attendance_sorted!$B128:$CW128,"nn")&lt;&gt;"nn","•",""),"")</f>
        <v>•</v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428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429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430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431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>•</v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>•</v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>•</v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>•</v>
      </c>
      <c r="AL133" s="1" t="str">
        <f ca="1">IF(($A133&lt;&gt;"")*(AL$1&lt;&gt;""),IF(_xlfn.XLOOKUP(AL$1,Attendance_sorted!$B132:$CW132,Attendance_sorted!$B132:$CW132,"nn")&lt;&gt;"nn","•",""),"")</f>
        <v>•</v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432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433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>•</v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>•</v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>•</v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>•</v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>•</v>
      </c>
      <c r="AL135" s="1" t="str">
        <f ca="1">IF(($A135&lt;&gt;"")*(AL$1&lt;&gt;""),IF(_xlfn.XLOOKUP(AL$1,Attendance_sorted!$B134:$CW134,Attendance_sorted!$B134:$CW134,"nn")&lt;&gt;"nn","•",""),"")</f>
        <v>•</v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>•</v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434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435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>•</v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>•</v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>•</v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>•</v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>•</v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>•</v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>•</v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>•</v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>•</v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>•</v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>•</v>
      </c>
      <c r="AK137" s="1" t="str">
        <f ca="1">IF(($A137&lt;&gt;"")*(AK$1&lt;&gt;""),IF(_xlfn.XLOOKUP(AK$1,Attendance_sorted!$B136:$CW136,Attendance_sorted!$B136:$CW136,"nn")&lt;&gt;"nn","•",""),"")</f>
        <v>•</v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>•</v>
      </c>
      <c r="AN137" s="1" t="str">
        <f ca="1">IF(($A137&lt;&gt;"")*(AN$1&lt;&gt;""),IF(_xlfn.XLOOKUP(AN$1,Attendance_sorted!$B136:$CW136,Attendance_sorted!$B136:$CW136,"nn")&lt;&gt;"nn","•",""),"")</f>
        <v>•</v>
      </c>
      <c r="AO137" s="1" t="str">
        <f ca="1">IF(($A137&lt;&gt;"")*(AO$1&lt;&gt;""),IF(_xlfn.XLOOKUP(AO$1,Attendance_sorted!$B136:$CW136,Attendance_sorted!$B136:$CW136,"nn")&lt;&gt;"nn","•",""),"")</f>
        <v>•</v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>•</v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>•</v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436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>•</v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>•</v>
      </c>
      <c r="V138" s="1" t="str">
        <f ca="1">IF(($A138&lt;&gt;"")*(V$1&lt;&gt;""),IF(_xlfn.XLOOKUP(V$1,Attendance_sorted!$B137:$CW137,Attendance_sorted!$B137:$CW137,"nn")&lt;&gt;"nn","•",""),"")</f>
        <v>•</v>
      </c>
      <c r="W138" s="1" t="str">
        <f ca="1">IF(($A138&lt;&gt;"")*(W$1&lt;&gt;""),IF(_xlfn.XLOOKUP(W$1,Attendance_sorted!$B137:$CW137,Attendance_sorted!$B137:$CW137,"nn")&lt;&gt;"nn","•",""),"")</f>
        <v>•</v>
      </c>
      <c r="X138" s="1" t="str">
        <f ca="1">IF(($A138&lt;&gt;"")*(X$1&lt;&gt;""),IF(_xlfn.XLOOKUP(X$1,Attendance_sorted!$B137:$CW137,Attendance_sorted!$B137:$CW137,"nn")&lt;&gt;"nn","•",""),"")</f>
        <v>•</v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>•</v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437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>•</v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438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>•</v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>•</v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>•</v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>•</v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>•</v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>•</v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>•</v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>•</v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>•</v>
      </c>
      <c r="AS140" s="1" t="str">
        <f ca="1">IF(($A140&lt;&gt;"")*(AS$1&lt;&gt;""),IF(_xlfn.XLOOKUP(AS$1,Attendance_sorted!$B139:$CW139,Attendance_sorted!$B139:$CW139,"nn")&lt;&gt;"nn","•",""),"")</f>
        <v>•</v>
      </c>
      <c r="AT140" s="1" t="str">
        <f ca="1">IF(($A140&lt;&gt;"")*(AT$1&lt;&gt;""),IF(_xlfn.XLOOKUP(AT$1,Attendance_sorted!$B139:$CW139,Attendance_sorted!$B139:$CW139,"nn")&lt;&gt;"nn","•",""),"")</f>
        <v>•</v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439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>•</v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>•</v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440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>•</v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>•</v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>•</v>
      </c>
      <c r="AD142" s="1" t="str">
        <f ca="1">IF(($A142&lt;&gt;"")*(AD$1&lt;&gt;""),IF(_xlfn.XLOOKUP(AD$1,Attendance_sorted!$B141:$CW141,Attendance_sorted!$B141:$CW141,"nn")&lt;&gt;"nn","•",""),"")</f>
        <v>•</v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441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>•</v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>•</v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>•</v>
      </c>
      <c r="AK143" s="1" t="str">
        <f ca="1">IF(($A143&lt;&gt;"")*(AK$1&lt;&gt;""),IF(_xlfn.XLOOKUP(AK$1,Attendance_sorted!$B142:$CW142,Attendance_sorted!$B142:$CW142,"nn")&lt;&gt;"nn","•",""),"")</f>
        <v>•</v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442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443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>•</v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>•</v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>•</v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>•</v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>•</v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>•</v>
      </c>
      <c r="AL145" s="1" t="str">
        <f ca="1">IF(($A145&lt;&gt;"")*(AL$1&lt;&gt;""),IF(_xlfn.XLOOKUP(AL$1,Attendance_sorted!$B144:$CW144,Attendance_sorted!$B144:$CW144,"nn")&lt;&gt;"nn","•",""),"")</f>
        <v>•</v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>•</v>
      </c>
      <c r="AT145" s="1" t="str">
        <f ca="1">IF(($A145&lt;&gt;"")*(AT$1&lt;&gt;""),IF(_xlfn.XLOOKUP(AT$1,Attendance_sorted!$B144:$CW144,Attendance_sorted!$B144:$CW144,"nn")&lt;&gt;"nn","•",""),"")</f>
        <v>•</v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444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>•</v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>•</v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>•</v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>•</v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>•</v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>•</v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>•</v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>•</v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>•</v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>•</v>
      </c>
      <c r="AM146" s="1" t="str">
        <f ca="1">IF(($A146&lt;&gt;"")*(AM$1&lt;&gt;""),IF(_xlfn.XLOOKUP(AM$1,Attendance_sorted!$B145:$CW145,Attendance_sorted!$B145:$CW145,"nn")&lt;&gt;"nn","•",""),"")</f>
        <v>•</v>
      </c>
      <c r="AN146" s="1" t="str">
        <f ca="1">IF(($A146&lt;&gt;"")*(AN$1&lt;&gt;""),IF(_xlfn.XLOOKUP(AN$1,Attendance_sorted!$B145:$CW145,Attendance_sorted!$B145:$CW145,"nn")&lt;&gt;"nn","•",""),"")</f>
        <v>•</v>
      </c>
      <c r="AO146" s="1" t="str">
        <f ca="1">IF(($A146&lt;&gt;"")*(AO$1&lt;&gt;""),IF(_xlfn.XLOOKUP(AO$1,Attendance_sorted!$B145:$CW145,Attendance_sorted!$B145:$CW145,"nn")&lt;&gt;"nn","•",""),"")</f>
        <v>•</v>
      </c>
      <c r="AP146" s="1" t="str">
        <f ca="1">IF(($A146&lt;&gt;"")*(AP$1&lt;&gt;""),IF(_xlfn.XLOOKUP(AP$1,Attendance_sorted!$B145:$CW145,Attendance_sorted!$B145:$CW145,"nn")&lt;&gt;"nn","•",""),"")</f>
        <v>•</v>
      </c>
      <c r="AQ146" s="1" t="str">
        <f ca="1">IF(($A146&lt;&gt;"")*(AQ$1&lt;&gt;""),IF(_xlfn.XLOOKUP(AQ$1,Attendance_sorted!$B145:$CW145,Attendance_sorted!$B145:$CW145,"nn")&lt;&gt;"nn","•",""),"")</f>
        <v>•</v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>•</v>
      </c>
      <c r="AT146" s="1" t="str">
        <f ca="1">IF(($A146&lt;&gt;"")*(AT$1&lt;&gt;""),IF(_xlfn.XLOOKUP(AT$1,Attendance_sorted!$B145:$CW145,Attendance_sorted!$B145:$CW145,"nn")&lt;&gt;"nn","•",""),"")</f>
        <v>•</v>
      </c>
      <c r="AU146" s="1" t="str">
        <f ca="1">IF(($A146&lt;&gt;"")*(AU$1&lt;&gt;""),IF(_xlfn.XLOOKUP(AU$1,Attendance_sorted!$B145:$CW145,Attendance_sorted!$B145:$CW145,"nn")&lt;&gt;"nn","•",""),"")</f>
        <v>•</v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445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>•</v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>•</v>
      </c>
      <c r="H147" s="1" t="str">
        <f ca="1">IF(($A147&lt;&gt;"")*(H$1&lt;&gt;""),IF(_xlfn.XLOOKUP(H$1,Attendance_sorted!$B146:$CW146,Attendance_sorted!$B146:$CW146,"nn")&lt;&gt;"nn","•",""),"")</f>
        <v>•</v>
      </c>
      <c r="I147" s="1" t="str">
        <f ca="1">IF(($A147&lt;&gt;"")*(I$1&lt;&gt;""),IF(_xlfn.XLOOKUP(I$1,Attendance_sorted!$B146:$CW146,Attendance_sorted!$B146:$CW146,"nn")&lt;&gt;"nn","•",""),"")</f>
        <v>•</v>
      </c>
      <c r="J147" s="1" t="str">
        <f ca="1">IF(($A147&lt;&gt;"")*(J$1&lt;&gt;""),IF(_xlfn.XLOOKUP(J$1,Attendance_sorted!$B146:$CW146,Attendance_sorted!$B146:$CW146,"nn")&lt;&gt;"nn","•",""),"")</f>
        <v>•</v>
      </c>
      <c r="K147" s="1" t="str">
        <f ca="1">IF(($A147&lt;&gt;"")*(K$1&lt;&gt;""),IF(_xlfn.XLOOKUP(K$1,Attendance_sorted!$B146:$CW146,Attendance_sorted!$B146:$CW146,"nn")&lt;&gt;"nn","•",""),"")</f>
        <v>•</v>
      </c>
      <c r="L147" s="1" t="str">
        <f ca="1">IF(($A147&lt;&gt;"")*(L$1&lt;&gt;""),IF(_xlfn.XLOOKUP(L$1,Attendance_sorted!$B146:$CW146,Attendance_sorted!$B146:$CW146,"nn")&lt;&gt;"nn","•",""),"")</f>
        <v>•</v>
      </c>
      <c r="M147" s="1" t="str">
        <f ca="1">IF(($A147&lt;&gt;"")*(M$1&lt;&gt;""),IF(_xlfn.XLOOKUP(M$1,Attendance_sorted!$B146:$CW146,Attendance_sorted!$B146:$CW146,"nn")&lt;&gt;"nn","•",""),"")</f>
        <v>•</v>
      </c>
      <c r="N147" s="1" t="str">
        <f ca="1">IF(($A147&lt;&gt;"")*(N$1&lt;&gt;""),IF(_xlfn.XLOOKUP(N$1,Attendance_sorted!$B146:$CW146,Attendance_sorted!$B146:$CW146,"nn")&lt;&gt;"nn","•",""),"")</f>
        <v>•</v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>•</v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>•</v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>•</v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>•</v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>•</v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>•</v>
      </c>
      <c r="AD147" s="1" t="str">
        <f ca="1">IF(($A147&lt;&gt;"")*(AD$1&lt;&gt;""),IF(_xlfn.XLOOKUP(AD$1,Attendance_sorted!$B146:$CW146,Attendance_sorted!$B146:$CW146,"nn")&lt;&gt;"nn","•",""),"")</f>
        <v>•</v>
      </c>
      <c r="AE147" s="1" t="str">
        <f ca="1">IF(($A147&lt;&gt;"")*(AE$1&lt;&gt;""),IF(_xlfn.XLOOKUP(AE$1,Attendance_sorted!$B146:$CW146,Attendance_sorted!$B146:$CW146,"nn")&lt;&gt;"nn","•",""),"")</f>
        <v>•</v>
      </c>
      <c r="AF147" s="1" t="str">
        <f ca="1">IF(($A147&lt;&gt;"")*(AF$1&lt;&gt;""),IF(_xlfn.XLOOKUP(AF$1,Attendance_sorted!$B146:$CW146,Attendance_sorted!$B146:$CW146,"nn")&lt;&gt;"nn","•",""),"")</f>
        <v>•</v>
      </c>
      <c r="AG147" s="1" t="str">
        <f ca="1">IF(($A147&lt;&gt;"")*(AG$1&lt;&gt;""),IF(_xlfn.XLOOKUP(AG$1,Attendance_sorted!$B146:$CW146,Attendance_sorted!$B146:$CW146,"nn")&lt;&gt;"nn","•",""),"")</f>
        <v>•</v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>•</v>
      </c>
      <c r="AK147" s="1" t="str">
        <f ca="1">IF(($A147&lt;&gt;"")*(AK$1&lt;&gt;""),IF(_xlfn.XLOOKUP(AK$1,Attendance_sorted!$B146:$CW146,Attendance_sorted!$B146:$CW146,"nn")&lt;&gt;"nn","•",""),"")</f>
        <v>•</v>
      </c>
      <c r="AL147" s="1" t="str">
        <f ca="1">IF(($A147&lt;&gt;"")*(AL$1&lt;&gt;""),IF(_xlfn.XLOOKUP(AL$1,Attendance_sorted!$B146:$CW146,Attendance_sorted!$B146:$CW146,"nn")&lt;&gt;"nn","•",""),"")</f>
        <v>•</v>
      </c>
      <c r="AM147" s="1" t="str">
        <f ca="1">IF(($A147&lt;&gt;"")*(AM$1&lt;&gt;""),IF(_xlfn.XLOOKUP(AM$1,Attendance_sorted!$B146:$CW146,Attendance_sorted!$B146:$CW146,"nn")&lt;&gt;"nn","•",""),"")</f>
        <v>•</v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>•</v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>•</v>
      </c>
      <c r="AR147" s="1" t="str">
        <f ca="1">IF(($A147&lt;&gt;"")*(AR$1&lt;&gt;""),IF(_xlfn.XLOOKUP(AR$1,Attendance_sorted!$B146:$CW146,Attendance_sorted!$B146:$CW146,"nn")&lt;&gt;"nn","•",""),"")</f>
        <v>•</v>
      </c>
      <c r="AS147" s="1" t="str">
        <f ca="1">IF(($A147&lt;&gt;"")*(AS$1&lt;&gt;""),IF(_xlfn.XLOOKUP(AS$1,Attendance_sorted!$B146:$CW146,Attendance_sorted!$B146:$CW146,"nn")&lt;&gt;"nn","•",""),"")</f>
        <v>•</v>
      </c>
      <c r="AT147" s="1" t="str">
        <f ca="1">IF(($A147&lt;&gt;"")*(AT$1&lt;&gt;""),IF(_xlfn.XLOOKUP(AT$1,Attendance_sorted!$B146:$CW146,Attendance_sorted!$B146:$CW146,"nn")&lt;&gt;"nn","•",""),"")</f>
        <v>•</v>
      </c>
      <c r="AU147" s="1" t="str">
        <f ca="1">IF(($A147&lt;&gt;"")*(AU$1&lt;&gt;""),IF(_xlfn.XLOOKUP(AU$1,Attendance_sorted!$B146:$CW146,Attendance_sorted!$B146:$CW146,"nn")&lt;&gt;"nn","•",""),"")</f>
        <v>•</v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446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>•</v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/>
      </c>
      <c r="P148" s="1" t="str">
        <f ca="1">IF(($A148&lt;&gt;"")*(P$1&lt;&gt;""),IF(_xlfn.XLOOKUP(P$1,Attendance_sorted!$B147:$CW147,Attendance_sorted!$B147:$CW147,"nn")&lt;&gt;"nn","•",""),"")</f>
        <v>•</v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>•</v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>•</v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>•</v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448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>•</v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>•</v>
      </c>
      <c r="M149" s="1" t="str">
        <f ca="1">IF(($A149&lt;&gt;"")*(M$1&lt;&gt;""),IF(_xlfn.XLOOKUP(M$1,Attendance_sorted!$B148:$CW148,Attendance_sorted!$B148:$CW148,"nn")&lt;&gt;"nn","•",""),"")</f>
        <v>•</v>
      </c>
      <c r="N149" s="1" t="str">
        <f ca="1">IF(($A149&lt;&gt;"")*(N$1&lt;&gt;""),IF(_xlfn.XLOOKUP(N$1,Attendance_sorted!$B148:$CW148,Attendance_sorted!$B148:$CW148,"nn")&lt;&gt;"nn","•",""),"")</f>
        <v>•</v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>•</v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>•</v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>•</v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>•</v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449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450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>•</v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>•</v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>•</v>
      </c>
      <c r="V151" s="1" t="str">
        <f ca="1">IF(($A151&lt;&gt;"")*(V$1&lt;&gt;""),IF(_xlfn.XLOOKUP(V$1,Attendance_sorted!$B150:$CW150,Attendance_sorted!$B150:$CW150,"nn")&lt;&gt;"nn","•",""),"")</f>
        <v>•</v>
      </c>
      <c r="W151" s="1" t="str">
        <f ca="1">IF(($A151&lt;&gt;"")*(W$1&lt;&gt;""),IF(_xlfn.XLOOKUP(W$1,Attendance_sorted!$B150:$CW150,Attendance_sorted!$B150:$CW150,"nn")&lt;&gt;"nn","•",""),"")</f>
        <v>•</v>
      </c>
      <c r="X151" s="1" t="str">
        <f ca="1">IF(($A151&lt;&gt;"")*(X$1&lt;&gt;""),IF(_xlfn.XLOOKUP(X$1,Attendance_sorted!$B150:$CW150,Attendance_sorted!$B150:$CW150,"nn")&lt;&gt;"nn","•",""),"")</f>
        <v>•</v>
      </c>
      <c r="Y151" s="1" t="str">
        <f ca="1">IF(($A151&lt;&gt;"")*(Y$1&lt;&gt;""),IF(_xlfn.XLOOKUP(Y$1,Attendance_sorted!$B150:$CW150,Attendance_sorted!$B150:$CW150,"nn")&lt;&gt;"nn","•",""),"")</f>
        <v>•</v>
      </c>
      <c r="Z151" s="1" t="str">
        <f ca="1">IF(($A151&lt;&gt;"")*(Z$1&lt;&gt;""),IF(_xlfn.XLOOKUP(Z$1,Attendance_sorted!$B150:$CW150,Attendance_sorted!$B150:$CW150,"nn")&lt;&gt;"nn","•",""),"")</f>
        <v>•</v>
      </c>
      <c r="AA151" s="1" t="str">
        <f ca="1">IF(($A151&lt;&gt;"")*(AA$1&lt;&gt;""),IF(_xlfn.XLOOKUP(AA$1,Attendance_sorted!$B150:$CW150,Attendance_sorted!$B150:$CW150,"nn")&lt;&gt;"nn","•",""),"")</f>
        <v>•</v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>•</v>
      </c>
      <c r="AD151" s="1" t="str">
        <f ca="1">IF(($A151&lt;&gt;"")*(AD$1&lt;&gt;""),IF(_xlfn.XLOOKUP(AD$1,Attendance_sorted!$B150:$CW150,Attendance_sorted!$B150:$CW150,"nn")&lt;&gt;"nn","•",""),"")</f>
        <v>•</v>
      </c>
      <c r="AE151" s="1" t="str">
        <f ca="1">IF(($A151&lt;&gt;"")*(AE$1&lt;&gt;""),IF(_xlfn.XLOOKUP(AE$1,Attendance_sorted!$B150:$CW150,Attendance_sorted!$B150:$CW150,"nn")&lt;&gt;"nn","•",""),"")</f>
        <v>•</v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>•</v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>•</v>
      </c>
      <c r="AJ151" s="1" t="str">
        <f ca="1">IF(($A151&lt;&gt;"")*(AJ$1&lt;&gt;""),IF(_xlfn.XLOOKUP(AJ$1,Attendance_sorted!$B150:$CW150,Attendance_sorted!$B150:$CW150,"nn")&lt;&gt;"nn","•",""),"")</f>
        <v>•</v>
      </c>
      <c r="AK151" s="1" t="str">
        <f ca="1">IF(($A151&lt;&gt;"")*(AK$1&lt;&gt;""),IF(_xlfn.XLOOKUP(AK$1,Attendance_sorted!$B150:$CW150,Attendance_sorted!$B150:$CW150,"nn")&lt;&gt;"nn","•",""),"")</f>
        <v>•</v>
      </c>
      <c r="AL151" s="1" t="str">
        <f ca="1">IF(($A151&lt;&gt;"")*(AL$1&lt;&gt;""),IF(_xlfn.XLOOKUP(AL$1,Attendance_sorted!$B150:$CW150,Attendance_sorted!$B150:$CW150,"nn")&lt;&gt;"nn","•",""),"")</f>
        <v>•</v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>•</v>
      </c>
      <c r="AO151" s="1" t="str">
        <f ca="1">IF(($A151&lt;&gt;"")*(AO$1&lt;&gt;""),IF(_xlfn.XLOOKUP(AO$1,Attendance_sorted!$B150:$CW150,Attendance_sorted!$B150:$CW150,"nn")&lt;&gt;"nn","•",""),"")</f>
        <v>•</v>
      </c>
      <c r="AP151" s="1" t="str">
        <f ca="1">IF(($A151&lt;&gt;"")*(AP$1&lt;&gt;""),IF(_xlfn.XLOOKUP(AP$1,Attendance_sorted!$B150:$CW150,Attendance_sorted!$B150:$CW150,"nn")&lt;&gt;"nn","•",""),"")</f>
        <v>•</v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>•</v>
      </c>
      <c r="AS151" s="1" t="str">
        <f ca="1">IF(($A151&lt;&gt;"")*(AS$1&lt;&gt;""),IF(_xlfn.XLOOKUP(AS$1,Attendance_sorted!$B150:$CW150,Attendance_sorted!$B150:$CW150,"nn")&lt;&gt;"nn","•",""),"")</f>
        <v>•</v>
      </c>
      <c r="AT151" s="1" t="str">
        <f ca="1">IF(($A151&lt;&gt;"")*(AT$1&lt;&gt;""),IF(_xlfn.XLOOKUP(AT$1,Attendance_sorted!$B150:$CW150,Attendance_sorted!$B150:$CW150,"nn")&lt;&gt;"nn","•",""),"")</f>
        <v>•</v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451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>•</v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>•</v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>•</v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>•</v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>•</v>
      </c>
      <c r="AU152" s="1" t="str">
        <f ca="1">IF(($A152&lt;&gt;"")*(AU$1&lt;&gt;""),IF(_xlfn.XLOOKUP(AU$1,Attendance_sorted!$B151:$CW151,Attendance_sorted!$B151:$CW151,"nn")&lt;&gt;"nn","•",""),"")</f>
        <v>•</v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512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>•</v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>•</v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513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514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515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>•</v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>•</v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>•</v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>•</v>
      </c>
      <c r="AT157" s="1" t="str">
        <f ca="1">IF(($A157&lt;&gt;"")*(AT$1&lt;&gt;""),IF(_xlfn.XLOOKUP(AT$1,Attendance_sorted!$B156:$CW156,Attendance_sorted!$B156:$CW156,"nn")&lt;&gt;"nn","•",""),"")</f>
        <v>•</v>
      </c>
      <c r="AU157" s="1" t="str">
        <f ca="1">IF(($A157&lt;&gt;"")*(AU$1&lt;&gt;""),IF(_xlfn.XLOOKUP(AU$1,Attendance_sorted!$B156:$CW156,Attendance_sorted!$B156:$CW156,"nn")&lt;&gt;"nn","•",""),"")</f>
        <v>•</v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516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519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>•</v>
      </c>
      <c r="V159" s="1" t="str">
        <f ca="1">IF(($A159&lt;&gt;"")*(V$1&lt;&gt;""),IF(_xlfn.XLOOKUP(V$1,Attendance_sorted!$B158:$CW158,Attendance_sorted!$B158:$CW158,"nn")&lt;&gt;"nn","•",""),"")</f>
        <v>•</v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>•</v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>•</v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>•</v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>•</v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>•</v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>•</v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520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521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523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>•</v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>•</v>
      </c>
      <c r="AK162" s="1" t="str">
        <f ca="1">IF(($A162&lt;&gt;"")*(AK$1&lt;&gt;""),IF(_xlfn.XLOOKUP(AK$1,Attendance_sorted!$B161:$CW161,Attendance_sorted!$B161:$CW161,"nn")&lt;&gt;"nn","•",""),"")</f>
        <v>•</v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524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525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>•</v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>•</v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>•</v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>•</v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>•</v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>•</v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>•</v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>•</v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>•</v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>•</v>
      </c>
      <c r="AL164" s="1" t="str">
        <f ca="1">IF(($A164&lt;&gt;"")*(AL$1&lt;&gt;""),IF(_xlfn.XLOOKUP(AL$1,Attendance_sorted!$B163:$CW163,Attendance_sorted!$B163:$CW163,"nn")&lt;&gt;"nn","•",""),"")</f>
        <v>•</v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>•</v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>•</v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>•</v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526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528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>•</v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529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532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>•</v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>•</v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>•</v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>•</v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>•</v>
      </c>
      <c r="AS168" s="1" t="str">
        <f ca="1">IF(($A168&lt;&gt;"")*(AS$1&lt;&gt;""),IF(_xlfn.XLOOKUP(AS$1,Attendance_sorted!$B167:$CW167,Attendance_sorted!$B167:$CW167,"nn")&lt;&gt;"nn","•",""),"")</f>
        <v>•</v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>•</v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533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>•</v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>•</v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>•</v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534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>•</v>
      </c>
      <c r="X170" s="1" t="str">
        <f ca="1">IF(($A170&lt;&gt;"")*(X$1&lt;&gt;""),IF(_xlfn.XLOOKUP(X$1,Attendance_sorted!$B169:$CW169,Attendance_sorted!$B169:$CW169,"nn")&lt;&gt;"nn","•",""),"")</f>
        <v>•</v>
      </c>
      <c r="Y170" s="1" t="str">
        <f ca="1">IF(($A170&lt;&gt;"")*(Y$1&lt;&gt;""),IF(_xlfn.XLOOKUP(Y$1,Attendance_sorted!$B169:$CW169,Attendance_sorted!$B169:$CW169,"nn")&lt;&gt;"nn","•",""),"")</f>
        <v>•</v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610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>•</v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>•</v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>•</v>
      </c>
      <c r="AD171" s="1" t="str">
        <f ca="1">IF(($A171&lt;&gt;"")*(AD$1&lt;&gt;""),IF(_xlfn.XLOOKUP(AD$1,Attendance_sorted!$B170:$CW170,Attendance_sorted!$B170:$CW170,"nn")&lt;&gt;"nn","•",""),"")</f>
        <v>•</v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>•</v>
      </c>
      <c r="AL171" s="1" t="str">
        <f ca="1">IF(($A171&lt;&gt;"")*(AL$1&lt;&gt;""),IF(_xlfn.XLOOKUP(AL$1,Attendance_sorted!$B170:$CW170,Attendance_sorted!$B170:$CW170,"nn")&lt;&gt;"nn","•",""),"")</f>
        <v>•</v>
      </c>
      <c r="AM171" s="1" t="str">
        <f ca="1">IF(($A171&lt;&gt;"")*(AM$1&lt;&gt;""),IF(_xlfn.XLOOKUP(AM$1,Attendance_sorted!$B170:$CW170,Attendance_sorted!$B170:$CW170,"nn")&lt;&gt;"nn","•",""),"")</f>
        <v>•</v>
      </c>
      <c r="AN171" s="1" t="str">
        <f ca="1">IF(($A171&lt;&gt;"")*(AN$1&lt;&gt;""),IF(_xlfn.XLOOKUP(AN$1,Attendance_sorted!$B170:$CW170,Attendance_sorted!$B170:$CW170,"nn")&lt;&gt;"nn","•",""),"")</f>
        <v>•</v>
      </c>
      <c r="AO171" s="1" t="str">
        <f ca="1">IF(($A171&lt;&gt;"")*(AO$1&lt;&gt;""),IF(_xlfn.XLOOKUP(AO$1,Attendance_sorted!$B170:$CW170,Attendance_sorted!$B170:$CW170,"nn")&lt;&gt;"nn","•",""),"")</f>
        <v>•</v>
      </c>
      <c r="AP171" s="1" t="str">
        <f ca="1">IF(($A171&lt;&gt;"")*(AP$1&lt;&gt;""),IF(_xlfn.XLOOKUP(AP$1,Attendance_sorted!$B170:$CW170,Attendance_sorted!$B170:$CW170,"nn")&lt;&gt;"nn","•",""),"")</f>
        <v>•</v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>•</v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611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>•</v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>•</v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>•</v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>•</v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>•</v>
      </c>
      <c r="AE172" s="1" t="str">
        <f ca="1">IF(($A172&lt;&gt;"")*(AE$1&lt;&gt;""),IF(_xlfn.XLOOKUP(AE$1,Attendance_sorted!$B171:$CW171,Attendance_sorted!$B171:$CW171,"nn")&lt;&gt;"nn","•",""),"")</f>
        <v>•</v>
      </c>
      <c r="AF172" s="1" t="str">
        <f ca="1">IF(($A172&lt;&gt;"")*(AF$1&lt;&gt;""),IF(_xlfn.XLOOKUP(AF$1,Attendance_sorted!$B171:$CW171,Attendance_sorted!$B171:$CW171,"nn")&lt;&gt;"nn","•",""),"")</f>
        <v>•</v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>•</v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>•</v>
      </c>
      <c r="AN172" s="1" t="str">
        <f ca="1">IF(($A172&lt;&gt;"")*(AN$1&lt;&gt;""),IF(_xlfn.XLOOKUP(AN$1,Attendance_sorted!$B171:$CW171,Attendance_sorted!$B171:$CW171,"nn")&lt;&gt;"nn","•",""),"")</f>
        <v>•</v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>•</v>
      </c>
      <c r="AQ172" s="1" t="str">
        <f ca="1">IF(($A172&lt;&gt;"")*(AQ$1&lt;&gt;""),IF(_xlfn.XLOOKUP(AQ$1,Attendance_sorted!$B171:$CW171,Attendance_sorted!$B171:$CW171,"nn")&lt;&gt;"nn","•",""),"")</f>
        <v>•</v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612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>•</v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>•</v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>•</v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>•</v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>•</v>
      </c>
      <c r="AC173" s="1" t="str">
        <f ca="1">IF(($A173&lt;&gt;"")*(AC$1&lt;&gt;""),IF(_xlfn.XLOOKUP(AC$1,Attendance_sorted!$B172:$CW172,Attendance_sorted!$B172:$CW172,"nn")&lt;&gt;"nn","•",""),"")</f>
        <v>•</v>
      </c>
      <c r="AD173" s="1" t="str">
        <f ca="1">IF(($A173&lt;&gt;"")*(AD$1&lt;&gt;""),IF(_xlfn.XLOOKUP(AD$1,Attendance_sorted!$B172:$CW172,Attendance_sorted!$B172:$CW172,"nn")&lt;&gt;"nn","•",""),"")</f>
        <v>•</v>
      </c>
      <c r="AE173" s="1" t="str">
        <f ca="1">IF(($A173&lt;&gt;"")*(AE$1&lt;&gt;""),IF(_xlfn.XLOOKUP(AE$1,Attendance_sorted!$B172:$CW172,Attendance_sorted!$B172:$CW172,"nn")&lt;&gt;"nn","•",""),"")</f>
        <v>•</v>
      </c>
      <c r="AF173" s="1" t="str">
        <f ca="1">IF(($A173&lt;&gt;"")*(AF$1&lt;&gt;""),IF(_xlfn.XLOOKUP(AF$1,Attendance_sorted!$B172:$CW172,Attendance_sorted!$B172:$CW172,"nn")&lt;&gt;"nn","•",""),"")</f>
        <v>•</v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>•</v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>•</v>
      </c>
      <c r="AN173" s="1" t="str">
        <f ca="1">IF(($A173&lt;&gt;"")*(AN$1&lt;&gt;""),IF(_xlfn.XLOOKUP(AN$1,Attendance_sorted!$B172:$CW172,Attendance_sorted!$B172:$CW172,"nn")&lt;&gt;"nn","•",""),"")</f>
        <v>•</v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>•</v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>•</v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613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>•</v>
      </c>
      <c r="Z174" s="1" t="str">
        <f ca="1">IF(($A174&lt;&gt;"")*(Z$1&lt;&gt;""),IF(_xlfn.XLOOKUP(Z$1,Attendance_sorted!$B173:$CW173,Attendance_sorted!$B173:$CW173,"nn")&lt;&gt;"nn","•",""),"")</f>
        <v>•</v>
      </c>
      <c r="AA174" s="1" t="str">
        <f ca="1">IF(($A174&lt;&gt;"")*(AA$1&lt;&gt;""),IF(_xlfn.XLOOKUP(AA$1,Attendance_sorted!$B173:$CW173,Attendance_sorted!$B173:$CW173,"nn")&lt;&gt;"nn","•",""),"")</f>
        <v>•</v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>•</v>
      </c>
      <c r="AD174" s="1" t="str">
        <f ca="1">IF(($A174&lt;&gt;"")*(AD$1&lt;&gt;""),IF(_xlfn.XLOOKUP(AD$1,Attendance_sorted!$B173:$CW173,Attendance_sorted!$B173:$CW173,"nn")&lt;&gt;"nn","•",""),"")</f>
        <v>•</v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>•</v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>•</v>
      </c>
      <c r="AJ174" s="1" t="str">
        <f ca="1">IF(($A174&lt;&gt;"")*(AJ$1&lt;&gt;""),IF(_xlfn.XLOOKUP(AJ$1,Attendance_sorted!$B173:$CW173,Attendance_sorted!$B173:$CW173,"nn")&lt;&gt;"nn","•",""),"")</f>
        <v>•</v>
      </c>
      <c r="AK174" s="1" t="str">
        <f ca="1">IF(($A174&lt;&gt;"")*(AK$1&lt;&gt;""),IF(_xlfn.XLOOKUP(AK$1,Attendance_sorted!$B173:$CW173,Attendance_sorted!$B173:$CW173,"nn")&lt;&gt;"nn","•",""),"")</f>
        <v>•</v>
      </c>
      <c r="AL174" s="1" t="str">
        <f ca="1">IF(($A174&lt;&gt;"")*(AL$1&lt;&gt;""),IF(_xlfn.XLOOKUP(AL$1,Attendance_sorted!$B173:$CW173,Attendance_sorted!$B173:$CW173,"nn")&lt;&gt;"nn","•",""),"")</f>
        <v>•</v>
      </c>
      <c r="AM174" s="1" t="str">
        <f ca="1">IF(($A174&lt;&gt;"")*(AM$1&lt;&gt;""),IF(_xlfn.XLOOKUP(AM$1,Attendance_sorted!$B173:$CW173,Attendance_sorted!$B173:$CW173,"nn")&lt;&gt;"nn","•",""),"")</f>
        <v>•</v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>•</v>
      </c>
      <c r="AP174" s="1" t="str">
        <f ca="1">IF(($A174&lt;&gt;"")*(AP$1&lt;&gt;""),IF(_xlfn.XLOOKUP(AP$1,Attendance_sorted!$B173:$CW173,Attendance_sorted!$B173:$CW173,"nn")&lt;&gt;"nn","•",""),"")</f>
        <v>•</v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>•</v>
      </c>
      <c r="AS174" s="1" t="str">
        <f ca="1">IF(($A174&lt;&gt;"")*(AS$1&lt;&gt;""),IF(_xlfn.XLOOKUP(AS$1,Attendance_sorted!$B173:$CW173,Attendance_sorted!$B173:$CW173,"nn")&lt;&gt;"nn","•",""),"")</f>
        <v>•</v>
      </c>
      <c r="AT174" s="1" t="str">
        <f ca="1">IF(($A174&lt;&gt;"")*(AT$1&lt;&gt;""),IF(_xlfn.XLOOKUP(AT$1,Attendance_sorted!$B173:$CW173,Attendance_sorted!$B173:$CW173,"nn")&lt;&gt;"nn","•",""),"")</f>
        <v>•</v>
      </c>
      <c r="AU174" s="1" t="str">
        <f ca="1">IF(($A174&lt;&gt;"")*(AU$1&lt;&gt;""),IF(_xlfn.XLOOKUP(AU$1,Attendance_sorted!$B173:$CW173,Attendance_sorted!$B173:$CW173,"nn")&lt;&gt;"nn","•",""),"")</f>
        <v>•</v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614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>•</v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>•</v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>•</v>
      </c>
      <c r="AM175" s="1" t="str">
        <f ca="1">IF(($A175&lt;&gt;"")*(AM$1&lt;&gt;""),IF(_xlfn.XLOOKUP(AM$1,Attendance_sorted!$B174:$CW174,Attendance_sorted!$B174:$CW174,"nn")&lt;&gt;"nn","•",""),"")</f>
        <v>•</v>
      </c>
      <c r="AN175" s="1" t="str">
        <f ca="1">IF(($A175&lt;&gt;"")*(AN$1&lt;&gt;""),IF(_xlfn.XLOOKUP(AN$1,Attendance_sorted!$B174:$CW174,Attendance_sorted!$B174:$CW174,"nn")&lt;&gt;"nn","•",""),"")</f>
        <v>•</v>
      </c>
      <c r="AO175" s="1" t="str">
        <f ca="1">IF(($A175&lt;&gt;"")*(AO$1&lt;&gt;""),IF(_xlfn.XLOOKUP(AO$1,Attendance_sorted!$B174:$CW174,Attendance_sorted!$B174:$CW174,"nn")&lt;&gt;"nn","•",""),"")</f>
        <v>•</v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615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616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>•</v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>•</v>
      </c>
      <c r="P177" s="1" t="str">
        <f ca="1">IF(($A177&lt;&gt;"")*(P$1&lt;&gt;""),IF(_xlfn.XLOOKUP(P$1,Attendance_sorted!$B176:$CW176,Attendance_sorted!$B176:$CW176,"nn")&lt;&gt;"nn","•",""),"")</f>
        <v>•</v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>•</v>
      </c>
      <c r="V177" s="1" t="str">
        <f ca="1">IF(($A177&lt;&gt;"")*(V$1&lt;&gt;""),IF(_xlfn.XLOOKUP(V$1,Attendance_sorted!$B176:$CW176,Attendance_sorted!$B176:$CW176,"nn")&lt;&gt;"nn","•",""),"")</f>
        <v>•</v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>•</v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>•</v>
      </c>
      <c r="AC177" s="1" t="str">
        <f ca="1">IF(($A177&lt;&gt;"")*(AC$1&lt;&gt;""),IF(_xlfn.XLOOKUP(AC$1,Attendance_sorted!$B176:$CW176,Attendance_sorted!$B176:$CW176,"nn")&lt;&gt;"nn","•",""),"")</f>
        <v>•</v>
      </c>
      <c r="AD177" s="1" t="str">
        <f ca="1">IF(($A177&lt;&gt;"")*(AD$1&lt;&gt;""),IF(_xlfn.XLOOKUP(AD$1,Attendance_sorted!$B176:$CW176,Attendance_sorted!$B176:$CW176,"nn")&lt;&gt;"nn","•",""),"")</f>
        <v>•</v>
      </c>
      <c r="AE177" s="1" t="str">
        <f ca="1">IF(($A177&lt;&gt;"")*(AE$1&lt;&gt;""),IF(_xlfn.XLOOKUP(AE$1,Attendance_sorted!$B176:$CW176,Attendance_sorted!$B176:$CW176,"nn")&lt;&gt;"nn","•",""),"")</f>
        <v>•</v>
      </c>
      <c r="AF177" s="1" t="str">
        <f ca="1">IF(($A177&lt;&gt;"")*(AF$1&lt;&gt;""),IF(_xlfn.XLOOKUP(AF$1,Attendance_sorted!$B176:$CW176,Attendance_sorted!$B176:$CW176,"nn")&lt;&gt;"nn","•",""),"")</f>
        <v>•</v>
      </c>
      <c r="AG177" s="1" t="str">
        <f ca="1">IF(($A177&lt;&gt;"")*(AG$1&lt;&gt;""),IF(_xlfn.XLOOKUP(AG$1,Attendance_sorted!$B176:$CW176,Attendance_sorted!$B176:$CW176,"nn")&lt;&gt;"nn","•",""),"")</f>
        <v>•</v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>•</v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617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>•</v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>•</v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>•</v>
      </c>
      <c r="AE178" s="1" t="str">
        <f ca="1">IF(($A178&lt;&gt;"")*(AE$1&lt;&gt;""),IF(_xlfn.XLOOKUP(AE$1,Attendance_sorted!$B177:$CW177,Attendance_sorted!$B177:$CW177,"nn")&lt;&gt;"nn","•",""),"")</f>
        <v>•</v>
      </c>
      <c r="AF178" s="1" t="str">
        <f ca="1">IF(($A178&lt;&gt;"")*(AF$1&lt;&gt;""),IF(_xlfn.XLOOKUP(AF$1,Attendance_sorted!$B177:$CW177,Attendance_sorted!$B177:$CW177,"nn")&lt;&gt;"nn","•",""),"")</f>
        <v>•</v>
      </c>
      <c r="AG178" s="1" t="str">
        <f ca="1">IF(($A178&lt;&gt;"")*(AG$1&lt;&gt;""),IF(_xlfn.XLOOKUP(AG$1,Attendance_sorted!$B177:$CW177,Attendance_sorted!$B177:$CW177,"nn")&lt;&gt;"nn","•",""),"")</f>
        <v>•</v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>•</v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>•</v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618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>•</v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619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620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>•</v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>•</v>
      </c>
      <c r="AC181" s="1" t="str">
        <f ca="1">IF(($A181&lt;&gt;"")*(AC$1&lt;&gt;""),IF(_xlfn.XLOOKUP(AC$1,Attendance_sorted!$B180:$CW180,Attendance_sorted!$B180:$CW180,"nn")&lt;&gt;"nn","•",""),"")</f>
        <v>•</v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>•</v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>•</v>
      </c>
      <c r="AO181" s="1" t="str">
        <f ca="1">IF(($A181&lt;&gt;"")*(AO$1&lt;&gt;""),IF(_xlfn.XLOOKUP(AO$1,Attendance_sorted!$B180:$CW180,Attendance_sorted!$B180:$CW180,"nn")&lt;&gt;"nn","•",""),"")</f>
        <v>•</v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>•</v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621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>•</v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>•</v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>•</v>
      </c>
      <c r="AK182" s="1" t="str">
        <f ca="1">IF(($A182&lt;&gt;"")*(AK$1&lt;&gt;""),IF(_xlfn.XLOOKUP(AK$1,Attendance_sorted!$B181:$CW181,Attendance_sorted!$B181:$CW181,"nn")&lt;&gt;"nn","•",""),"")</f>
        <v>•</v>
      </c>
      <c r="AL182" s="1" t="str">
        <f ca="1">IF(($A182&lt;&gt;"")*(AL$1&lt;&gt;""),IF(_xlfn.XLOOKUP(AL$1,Attendance_sorted!$B181:$CW181,Attendance_sorted!$B181:$CW181,"nn")&lt;&gt;"nn","•",""),"")</f>
        <v>•</v>
      </c>
      <c r="AM182" s="1" t="str">
        <f ca="1">IF(($A182&lt;&gt;"")*(AM$1&lt;&gt;""),IF(_xlfn.XLOOKUP(AM$1,Attendance_sorted!$B181:$CW181,Attendance_sorted!$B181:$CW181,"nn")&lt;&gt;"nn","•",""),"")</f>
        <v>•</v>
      </c>
      <c r="AN182" s="1" t="str">
        <f ca="1">IF(($A182&lt;&gt;"")*(AN$1&lt;&gt;""),IF(_xlfn.XLOOKUP(AN$1,Attendance_sorted!$B181:$CW181,Attendance_sorted!$B181:$CW181,"nn")&lt;&gt;"nn","•",""),"")</f>
        <v>•</v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>•</v>
      </c>
      <c r="AR182" s="1" t="str">
        <f ca="1">IF(($A182&lt;&gt;"")*(AR$1&lt;&gt;""),IF(_xlfn.XLOOKUP(AR$1,Attendance_sorted!$B181:$CW181,Attendance_sorted!$B181:$CW181,"nn")&lt;&gt;"nn","•",""),"")</f>
        <v>•</v>
      </c>
      <c r="AS182" s="1" t="str">
        <f ca="1">IF(($A182&lt;&gt;"")*(AS$1&lt;&gt;""),IF(_xlfn.XLOOKUP(AS$1,Attendance_sorted!$B181:$CW181,Attendance_sorted!$B181:$CW181,"nn")&lt;&gt;"nn","•",""),"")</f>
        <v>•</v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710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>•</v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>•</v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>•</v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>•</v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>•</v>
      </c>
      <c r="AL183" s="1" t="str">
        <f ca="1">IF(($A183&lt;&gt;"")*(AL$1&lt;&gt;""),IF(_xlfn.XLOOKUP(AL$1,Attendance_sorted!$B182:$CW182,Attendance_sorted!$B182:$CW182,"nn")&lt;&gt;"nn","•",""),"")</f>
        <v>•</v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>•</v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711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712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713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714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715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>•</v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>•</v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>•</v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>•</v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>•</v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>•</v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>•</v>
      </c>
      <c r="AS188" s="1" t="str">
        <f ca="1">IF(($A188&lt;&gt;"")*(AS$1&lt;&gt;""),IF(_xlfn.XLOOKUP(AS$1,Attendance_sorted!$B187:$CW187,Attendance_sorted!$B187:$CW187,"nn")&lt;&gt;"nn","•",""),"")</f>
        <v>•</v>
      </c>
      <c r="AT188" s="1" t="str">
        <f ca="1">IF(($A188&lt;&gt;"")*(AT$1&lt;&gt;""),IF(_xlfn.XLOOKUP(AT$1,Attendance_sorted!$B187:$CW187,Attendance_sorted!$B187:$CW187,"nn")&lt;&gt;"nn","•",""),"")</f>
        <v>•</v>
      </c>
      <c r="AU188" s="1" t="str">
        <f ca="1">IF(($A188&lt;&gt;"")*(AU$1&lt;&gt;""),IF(_xlfn.XLOOKUP(AU$1,Attendance_sorted!$B187:$CW187,Attendance_sorted!$B187:$CW187,"nn")&lt;&gt;"nn","•",""),"")</f>
        <v>•</v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716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>•</v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>•</v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>•</v>
      </c>
      <c r="AP189" s="1" t="str">
        <f ca="1">IF(($A189&lt;&gt;"")*(AP$1&lt;&gt;""),IF(_xlfn.XLOOKUP(AP$1,Attendance_sorted!$B188:$CW188,Attendance_sorted!$B188:$CW188,"nn")&lt;&gt;"nn","•",""),"")</f>
        <v>•</v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717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>•</v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>•</v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>•</v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>•</v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>•</v>
      </c>
      <c r="AJ190" s="1" t="str">
        <f ca="1">IF(($A190&lt;&gt;"")*(AJ$1&lt;&gt;""),IF(_xlfn.XLOOKUP(AJ$1,Attendance_sorted!$B189:$CW189,Attendance_sorted!$B189:$CW189,"nn")&lt;&gt;"nn","•",""),"")</f>
        <v>•</v>
      </c>
      <c r="AK190" s="1" t="str">
        <f ca="1">IF(($A190&lt;&gt;"")*(AK$1&lt;&gt;""),IF(_xlfn.XLOOKUP(AK$1,Attendance_sorted!$B189:$CW189,Attendance_sorted!$B189:$CW189,"nn")&lt;&gt;"nn","•",""),"")</f>
        <v>•</v>
      </c>
      <c r="AL190" s="1" t="str">
        <f ca="1">IF(($A190&lt;&gt;"")*(AL$1&lt;&gt;""),IF(_xlfn.XLOOKUP(AL$1,Attendance_sorted!$B189:$CW189,Attendance_sorted!$B189:$CW189,"nn")&lt;&gt;"nn","•",""),"")</f>
        <v>•</v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>•</v>
      </c>
      <c r="AO190" s="1" t="str">
        <f ca="1">IF(($A190&lt;&gt;"")*(AO$1&lt;&gt;""),IF(_xlfn.XLOOKUP(AO$1,Attendance_sorted!$B189:$CW189,Attendance_sorted!$B189:$CW189,"nn")&lt;&gt;"nn","•",""),"")</f>
        <v>•</v>
      </c>
      <c r="AP190" s="1" t="str">
        <f ca="1">IF(($A190&lt;&gt;"")*(AP$1&lt;&gt;""),IF(_xlfn.XLOOKUP(AP$1,Attendance_sorted!$B189:$CW189,Attendance_sorted!$B189:$CW189,"nn")&lt;&gt;"nn","•",""),"")</f>
        <v>•</v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>•</v>
      </c>
      <c r="AS190" s="1" t="str">
        <f ca="1">IF(($A190&lt;&gt;"")*(AS$1&lt;&gt;""),IF(_xlfn.XLOOKUP(AS$1,Attendance_sorted!$B189:$CW189,Attendance_sorted!$B189:$CW189,"nn")&lt;&gt;"nn","•",""),"")</f>
        <v>•</v>
      </c>
      <c r="AT190" s="1" t="str">
        <f ca="1">IF(($A190&lt;&gt;"")*(AT$1&lt;&gt;""),IF(_xlfn.XLOOKUP(AT$1,Attendance_sorted!$B189:$CW189,Attendance_sorted!$B189:$CW189,"nn")&lt;&gt;"nn","•",""),"")</f>
        <v>•</v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718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>•</v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>•</v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>•</v>
      </c>
      <c r="AL191" s="1" t="str">
        <f ca="1">IF(($A191&lt;&gt;"")*(AL$1&lt;&gt;""),IF(_xlfn.XLOOKUP(AL$1,Attendance_sorted!$B190:$CW190,Attendance_sorted!$B190:$CW190,"nn")&lt;&gt;"nn","•",""),"")</f>
        <v>•</v>
      </c>
      <c r="AM191" s="1" t="str">
        <f ca="1">IF(($A191&lt;&gt;"")*(AM$1&lt;&gt;""),IF(_xlfn.XLOOKUP(AM$1,Attendance_sorted!$B190:$CW190,Attendance_sorted!$B190:$CW190,"nn")&lt;&gt;"nn","•",""),"")</f>
        <v>•</v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>•</v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719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>•</v>
      </c>
      <c r="D192" s="1" t="str">
        <f ca="1">IF(($A192&lt;&gt;"")*(D$1&lt;&gt;""),IF(_xlfn.XLOOKUP(D$1,Attendance_sorted!$B191:$CW191,Attendance_sorted!$B191:$CW191,"nn")&lt;&gt;"nn","•",""),"")</f>
        <v>•</v>
      </c>
      <c r="E192" s="1" t="str">
        <f ca="1">IF(($A192&lt;&gt;"")*(E$1&lt;&gt;""),IF(_xlfn.XLOOKUP(E$1,Attendance_sorted!$B191:$CW191,Attendance_sorted!$B191:$CW191,"nn")&lt;&gt;"nn","•",""),"")</f>
        <v>•</v>
      </c>
      <c r="F192" s="1" t="str">
        <f ca="1">IF(($A192&lt;&gt;"")*(F$1&lt;&gt;""),IF(_xlfn.XLOOKUP(F$1,Attendance_sorted!$B191:$CW191,Attendance_sorted!$B191:$CW191,"nn")&lt;&gt;"nn","•",""),"")</f>
        <v>•</v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>•</v>
      </c>
      <c r="N192" s="1" t="str">
        <f ca="1">IF(($A192&lt;&gt;"")*(N$1&lt;&gt;""),IF(_xlfn.XLOOKUP(N$1,Attendance_sorted!$B191:$CW191,Attendance_sorted!$B191:$CW191,"nn")&lt;&gt;"nn","•",""),"")</f>
        <v>•</v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>•</v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>•</v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>•</v>
      </c>
      <c r="Y192" s="1" t="str">
        <f ca="1">IF(($A192&lt;&gt;"")*(Y$1&lt;&gt;""),IF(_xlfn.XLOOKUP(Y$1,Attendance_sorted!$B191:$CW191,Attendance_sorted!$B191:$CW191,"nn")&lt;&gt;"nn","•",""),"")</f>
        <v>•</v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>•</v>
      </c>
      <c r="AB192" s="1" t="str">
        <f ca="1">IF(($A192&lt;&gt;"")*(AB$1&lt;&gt;""),IF(_xlfn.XLOOKUP(AB$1,Attendance_sorted!$B191:$CW191,Attendance_sorted!$B191:$CW191,"nn")&lt;&gt;"nn","•",""),"")</f>
        <v>•</v>
      </c>
      <c r="AC192" s="1" t="str">
        <f ca="1">IF(($A192&lt;&gt;"")*(AC$1&lt;&gt;""),IF(_xlfn.XLOOKUP(AC$1,Attendance_sorted!$B191:$CW191,Attendance_sorted!$B191:$CW191,"nn")&lt;&gt;"nn","•",""),"")</f>
        <v>•</v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>•</v>
      </c>
      <c r="AF192" s="1" t="str">
        <f ca="1">IF(($A192&lt;&gt;"")*(AF$1&lt;&gt;""),IF(_xlfn.XLOOKUP(AF$1,Attendance_sorted!$B191:$CW191,Attendance_sorted!$B191:$CW191,"nn")&lt;&gt;"nn","•",""),"")</f>
        <v>•</v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>•</v>
      </c>
      <c r="AL192" s="1" t="str">
        <f ca="1">IF(($A192&lt;&gt;"")*(AL$1&lt;&gt;""),IF(_xlfn.XLOOKUP(AL$1,Attendance_sorted!$B191:$CW191,Attendance_sorted!$B191:$CW191,"nn")&lt;&gt;"nn","•",""),"")</f>
        <v>•</v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>•</v>
      </c>
      <c r="AO192" s="1" t="str">
        <f ca="1">IF(($A192&lt;&gt;"")*(AO$1&lt;&gt;""),IF(_xlfn.XLOOKUP(AO$1,Attendance_sorted!$B191:$CW191,Attendance_sorted!$B191:$CW191,"nn")&lt;&gt;"nn","•",""),"")</f>
        <v>•</v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720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>•</v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721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>•</v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>•</v>
      </c>
      <c r="G194" s="1" t="str">
        <f ca="1">IF(($A194&lt;&gt;"")*(G$1&lt;&gt;""),IF(_xlfn.XLOOKUP(G$1,Attendance_sorted!$B193:$CW193,Attendance_sorted!$B193:$CW193,"nn")&lt;&gt;"nn","•",""),"")</f>
        <v>•</v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>•</v>
      </c>
      <c r="J194" s="1" t="str">
        <f ca="1">IF(($A194&lt;&gt;"")*(J$1&lt;&gt;""),IF(_xlfn.XLOOKUP(J$1,Attendance_sorted!$B193:$CW193,Attendance_sorted!$B193:$CW193,"nn")&lt;&gt;"nn","•",""),"")</f>
        <v>•</v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>•</v>
      </c>
      <c r="M194" s="1" t="str">
        <f ca="1">IF(($A194&lt;&gt;"")*(M$1&lt;&gt;""),IF(_xlfn.XLOOKUP(M$1,Attendance_sorted!$B193:$CW193,Attendance_sorted!$B193:$CW193,"nn")&lt;&gt;"nn","•",""),"")</f>
        <v>•</v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>•</v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>•</v>
      </c>
      <c r="W194" s="1" t="str">
        <f ca="1">IF(($A194&lt;&gt;"")*(W$1&lt;&gt;""),IF(_xlfn.XLOOKUP(W$1,Attendance_sorted!$B193:$CW193,Attendance_sorted!$B193:$CW193,"nn")&lt;&gt;"nn","•",""),"")</f>
        <v>•</v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>•</v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>•</v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>•</v>
      </c>
      <c r="AE194" s="1" t="str">
        <f ca="1">IF(($A194&lt;&gt;"")*(AE$1&lt;&gt;""),IF(_xlfn.XLOOKUP(AE$1,Attendance_sorted!$B193:$CW193,Attendance_sorted!$B193:$CW193,"nn")&lt;&gt;"nn","•",""),"")</f>
        <v>•</v>
      </c>
      <c r="AF194" s="1" t="str">
        <f ca="1">IF(($A194&lt;&gt;"")*(AF$1&lt;&gt;""),IF(_xlfn.XLOOKUP(AF$1,Attendance_sorted!$B193:$CW193,Attendance_sorted!$B193:$CW193,"nn")&lt;&gt;"nn","•",""),"")</f>
        <v>•</v>
      </c>
      <c r="AG194" s="1" t="str">
        <f ca="1">IF(($A194&lt;&gt;"")*(AG$1&lt;&gt;""),IF(_xlfn.XLOOKUP(AG$1,Attendance_sorted!$B193:$CW193,Attendance_sorted!$B193:$CW193,"nn")&lt;&gt;"nn","•",""),"")</f>
        <v>•</v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>•</v>
      </c>
      <c r="AK194" s="1" t="str">
        <f ca="1">IF(($A194&lt;&gt;"")*(AK$1&lt;&gt;""),IF(_xlfn.XLOOKUP(AK$1,Attendance_sorted!$B193:$CW193,Attendance_sorted!$B193:$CW193,"nn")&lt;&gt;"nn","•",""),"")</f>
        <v>•</v>
      </c>
      <c r="AL194" s="1" t="str">
        <f ca="1">IF(($A194&lt;&gt;"")*(AL$1&lt;&gt;""),IF(_xlfn.XLOOKUP(AL$1,Attendance_sorted!$B193:$CW193,Attendance_sorted!$B193:$CW193,"nn")&lt;&gt;"nn","•",""),"")</f>
        <v>•</v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>•</v>
      </c>
      <c r="AO194" s="1" t="str">
        <f ca="1">IF(($A194&lt;&gt;"")*(AO$1&lt;&gt;""),IF(_xlfn.XLOOKUP(AO$1,Attendance_sorted!$B193:$CW193,Attendance_sorted!$B193:$CW193,"nn")&lt;&gt;"nn","•",""),"")</f>
        <v>•</v>
      </c>
      <c r="AP194" s="1" t="str">
        <f ca="1">IF(($A194&lt;&gt;"")*(AP$1&lt;&gt;""),IF(_xlfn.XLOOKUP(AP$1,Attendance_sorted!$B193:$CW193,Attendance_sorted!$B193:$CW193,"nn")&lt;&gt;"nn","•",""),"")</f>
        <v>•</v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>•</v>
      </c>
      <c r="AS194" s="1" t="str">
        <f ca="1">IF(($A194&lt;&gt;"")*(AS$1&lt;&gt;""),IF(_xlfn.XLOOKUP(AS$1,Attendance_sorted!$B193:$CW193,Attendance_sorted!$B193:$CW193,"nn")&lt;&gt;"nn","•",""),"")</f>
        <v>•</v>
      </c>
      <c r="AT194" s="1" t="str">
        <f ca="1">IF(($A194&lt;&gt;"")*(AT$1&lt;&gt;""),IF(_xlfn.XLOOKUP(AT$1,Attendance_sorted!$B193:$CW193,Attendance_sorted!$B193:$CW193,"nn")&lt;&gt;"nn","•",""),"")</f>
        <v>•</v>
      </c>
      <c r="AU194" s="1" t="str">
        <f ca="1">IF(($A194&lt;&gt;"")*(AU$1&lt;&gt;""),IF(_xlfn.XLOOKUP(AU$1,Attendance_sorted!$B193:$CW193,Attendance_sorted!$B193:$CW193,"nn")&lt;&gt;"nn","•",""),"")</f>
        <v>•</v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722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>•</v>
      </c>
      <c r="H195" s="1" t="str">
        <f ca="1">IF(($A195&lt;&gt;"")*(H$1&lt;&gt;""),IF(_xlfn.XLOOKUP(H$1,Attendance_sorted!$B194:$CW194,Attendance_sorted!$B194:$CW194,"nn")&lt;&gt;"nn","•",""),"")</f>
        <v>•</v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>•</v>
      </c>
      <c r="L195" s="1" t="str">
        <f ca="1">IF(($A195&lt;&gt;"")*(L$1&lt;&gt;""),IF(_xlfn.XLOOKUP(L$1,Attendance_sorted!$B194:$CW194,Attendance_sorted!$B194:$CW194,"nn")&lt;&gt;"nn","•",""),"")</f>
        <v>•</v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>•</v>
      </c>
      <c r="P195" s="1" t="str">
        <f ca="1">IF(($A195&lt;&gt;"")*(P$1&lt;&gt;""),IF(_xlfn.XLOOKUP(P$1,Attendance_sorted!$B194:$CW194,Attendance_sorted!$B194:$CW194,"nn")&lt;&gt;"nn","•",""),"")</f>
        <v>•</v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>•</v>
      </c>
      <c r="V195" s="1" t="str">
        <f ca="1">IF(($A195&lt;&gt;"")*(V$1&lt;&gt;""),IF(_xlfn.XLOOKUP(V$1,Attendance_sorted!$B194:$CW194,Attendance_sorted!$B194:$CW194,"nn")&lt;&gt;"nn","•",""),"")</f>
        <v>•</v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>•</v>
      </c>
      <c r="Z195" s="1" t="str">
        <f ca="1">IF(($A195&lt;&gt;"")*(Z$1&lt;&gt;""),IF(_xlfn.XLOOKUP(Z$1,Attendance_sorted!$B194:$CW194,Attendance_sorted!$B194:$CW194,"nn")&lt;&gt;"nn","•",""),"")</f>
        <v>•</v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>•</v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723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724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725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>•</v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726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>•</v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>•</v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>•</v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>•</v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727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>•</v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728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729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730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731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>•</v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>•</v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>•</v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>•</v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>•</v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>•</v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732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>•</v>
      </c>
      <c r="AB205" s="1" t="str">
        <f ca="1">IF(($A205&lt;&gt;"")*(AB$1&lt;&gt;""),IF(_xlfn.XLOOKUP(AB$1,Attendance_sorted!$B204:$CW204,Attendance_sorted!$B204:$CW204,"nn")&lt;&gt;"nn","•",""),"")</f>
        <v>•</v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>•</v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>•</v>
      </c>
      <c r="AL205" s="1" t="str">
        <f ca="1">IF(($A205&lt;&gt;"")*(AL$1&lt;&gt;""),IF(_xlfn.XLOOKUP(AL$1,Attendance_sorted!$B204:$CW204,Attendance_sorted!$B204:$CW204,"nn")&lt;&gt;"nn","•",""),"")</f>
        <v>•</v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>•</v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>•</v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>•</v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>•</v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>•</v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735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>•</v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>•</v>
      </c>
      <c r="P207" s="1" t="str">
        <f ca="1">IF(($A207&lt;&gt;"")*(P$1&lt;&gt;""),IF(_xlfn.XLOOKUP(P$1,Attendance_sorted!$B206:$CW206,Attendance_sorted!$B206:$CW206,"nn")&lt;&gt;"nn","•",""),"")</f>
        <v>•</v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>•</v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>•</v>
      </c>
      <c r="Y207" s="1" t="str">
        <f ca="1">IF(($A207&lt;&gt;"")*(Y$1&lt;&gt;""),IF(_xlfn.XLOOKUP(Y$1,Attendance_sorted!$B206:$CW206,Attendance_sorted!$B206:$CW206,"nn")&lt;&gt;"nn","•",""),"")</f>
        <v>•</v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>•</v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>•</v>
      </c>
      <c r="AO207" s="1" t="str">
        <f ca="1">IF(($A207&lt;&gt;"")*(AO$1&lt;&gt;""),IF(_xlfn.XLOOKUP(AO$1,Attendance_sorted!$B206:$CW206,Attendance_sorted!$B206:$CW206,"nn")&lt;&gt;"nn","•",""),"")</f>
        <v>•</v>
      </c>
      <c r="AP207" s="1" t="str">
        <f ca="1">IF(($A207&lt;&gt;"")*(AP$1&lt;&gt;""),IF(_xlfn.XLOOKUP(AP$1,Attendance_sorted!$B206:$CW206,Attendance_sorted!$B206:$CW206,"nn")&lt;&gt;"nn","•",""),"")</f>
        <v>•</v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>•</v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>•</v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>•</v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>•</v>
      </c>
      <c r="AC209" s="1" t="str">
        <f ca="1">IF(($A209&lt;&gt;"")*(AC$1&lt;&gt;""),IF(_xlfn.XLOOKUP(AC$1,Attendance_sorted!$B208:$CW208,Attendance_sorted!$B208:$CW208,"nn")&lt;&gt;"nn","•",""),"")</f>
        <v>•</v>
      </c>
      <c r="AD209" s="1" t="str">
        <f ca="1">IF(($A209&lt;&gt;"")*(AD$1&lt;&gt;""),IF(_xlfn.XLOOKUP(AD$1,Attendance_sorted!$B208:$CW208,Attendance_sorted!$B208:$CW208,"nn")&lt;&gt;"nn","•",""),"")</f>
        <v>•</v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>•</v>
      </c>
      <c r="AO209" s="1" t="str">
        <f ca="1">IF(($A209&lt;&gt;"")*(AO$1&lt;&gt;""),IF(_xlfn.XLOOKUP(AO$1,Attendance_sorted!$B208:$CW208,Attendance_sorted!$B208:$CW208,"nn")&lt;&gt;"nn","•",""),"")</f>
        <v>•</v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>•</v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>•</v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>•</v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>•</v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>•</v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>•</v>
      </c>
      <c r="AJ210" s="1" t="str">
        <f ca="1">IF(($A210&lt;&gt;"")*(AJ$1&lt;&gt;""),IF(_xlfn.XLOOKUP(AJ$1,Attendance_sorted!$B209:$CW209,Attendance_sorted!$B209:$CW209,"nn")&lt;&gt;"nn","•",""),"")</f>
        <v>•</v>
      </c>
      <c r="AK210" s="1" t="str">
        <f ca="1">IF(($A210&lt;&gt;"")*(AK$1&lt;&gt;""),IF(_xlfn.XLOOKUP(AK$1,Attendance_sorted!$B209:$CW209,Attendance_sorted!$B209:$CW209,"nn")&lt;&gt;"nn","•",""),"")</f>
        <v>•</v>
      </c>
      <c r="AL210" s="1" t="str">
        <f ca="1">IF(($A210&lt;&gt;"")*(AL$1&lt;&gt;""),IF(_xlfn.XLOOKUP(AL$1,Attendance_sorted!$B209:$CW209,Attendance_sorted!$B209:$CW209,"nn")&lt;&gt;"nn","•",""),"")</f>
        <v>•</v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>•</v>
      </c>
      <c r="AO210" s="1" t="str">
        <f ca="1">IF(($A210&lt;&gt;"")*(AO$1&lt;&gt;""),IF(_xlfn.XLOOKUP(AO$1,Attendance_sorted!$B209:$CW209,Attendance_sorted!$B209:$CW209,"nn")&lt;&gt;"nn","•",""),"")</f>
        <v>•</v>
      </c>
      <c r="AP210" s="1" t="str">
        <f ca="1">IF(($A210&lt;&gt;"")*(AP$1&lt;&gt;""),IF(_xlfn.XLOOKUP(AP$1,Attendance_sorted!$B209:$CW209,Attendance_sorted!$B209:$CW209,"nn")&lt;&gt;"nn","•",""),"")</f>
        <v>•</v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>•</v>
      </c>
      <c r="AS210" s="1" t="str">
        <f ca="1">IF(($A210&lt;&gt;"")*(AS$1&lt;&gt;""),IF(_xlfn.XLOOKUP(AS$1,Attendance_sorted!$B209:$CW209,Attendance_sorted!$B209:$CW209,"nn")&lt;&gt;"nn","•",""),"")</f>
        <v>•</v>
      </c>
      <c r="AT210" s="1" t="str">
        <f ca="1">IF(($A210&lt;&gt;"")*(AT$1&lt;&gt;""),IF(_xlfn.XLOOKUP(AT$1,Attendance_sorted!$B209:$CW209,Attendance_sorted!$B209:$CW209,"nn")&lt;&gt;"nn","•",""),"")</f>
        <v>•</v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739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>•</v>
      </c>
      <c r="AE211" s="1" t="str">
        <f ca="1">IF(($A211&lt;&gt;"")*(AE$1&lt;&gt;""),IF(_xlfn.XLOOKUP(AE$1,Attendance_sorted!$B210:$CW210,Attendance_sorted!$B210:$CW210,"nn")&lt;&gt;"nn","•",""),"")</f>
        <v>•</v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>•</v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>•</v>
      </c>
      <c r="AK211" s="1" t="str">
        <f ca="1">IF(($A211&lt;&gt;"")*(AK$1&lt;&gt;""),IF(_xlfn.XLOOKUP(AK$1,Attendance_sorted!$B210:$CW210,Attendance_sorted!$B210:$CW210,"nn")&lt;&gt;"nn","•",""),"")</f>
        <v>•</v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>•</v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>•</v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>•</v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>•</v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740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>•</v>
      </c>
      <c r="D212" s="1" t="str">
        <f ca="1">IF(($A212&lt;&gt;"")*(D$1&lt;&gt;""),IF(_xlfn.XLOOKUP(D$1,Attendance_sorted!$B211:$CW211,Attendance_sorted!$B211:$CW211,"nn")&lt;&gt;"nn","•",""),"")</f>
        <v>•</v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>•</v>
      </c>
      <c r="G212" s="1" t="str">
        <f ca="1">IF(($A212&lt;&gt;"")*(G$1&lt;&gt;""),IF(_xlfn.XLOOKUP(G$1,Attendance_sorted!$B211:$CW211,Attendance_sorted!$B211:$CW211,"nn")&lt;&gt;"nn","•",""),"")</f>
        <v>•</v>
      </c>
      <c r="H212" s="1" t="str">
        <f ca="1">IF(($A212&lt;&gt;"")*(H$1&lt;&gt;""),IF(_xlfn.XLOOKUP(H$1,Attendance_sorted!$B211:$CW211,Attendance_sorted!$B211:$CW211,"nn")&lt;&gt;"nn","•",""),"")</f>
        <v>•</v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>•</v>
      </c>
      <c r="K212" s="1" t="str">
        <f ca="1">IF(($A212&lt;&gt;"")*(K$1&lt;&gt;""),IF(_xlfn.XLOOKUP(K$1,Attendance_sorted!$B211:$CW211,Attendance_sorted!$B211:$CW211,"nn")&lt;&gt;"nn","•",""),"")</f>
        <v>•</v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>•</v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>•</v>
      </c>
      <c r="Q212" s="1" t="str">
        <f ca="1">IF(($A212&lt;&gt;"")*(Q$1&lt;&gt;""),IF(_xlfn.XLOOKUP(Q$1,Attendance_sorted!$B211:$CW211,Attendance_sorted!$B211:$CW211,"nn")&lt;&gt;"nn","•",""),"")</f>
        <v>•</v>
      </c>
      <c r="R212" s="1" t="str">
        <f ca="1">IF(($A212&lt;&gt;"")*(R$1&lt;&gt;""),IF(_xlfn.XLOOKUP(R$1,Attendance_sorted!$B211:$CW211,Attendance_sorted!$B211:$CW211,"nn")&lt;&gt;"nn","•",""),"")</f>
        <v>•</v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>•</v>
      </c>
      <c r="V212" s="1" t="str">
        <f ca="1">IF(($A212&lt;&gt;"")*(V$1&lt;&gt;""),IF(_xlfn.XLOOKUP(V$1,Attendance_sorted!$B211:$CW211,Attendance_sorted!$B211:$CW211,"nn")&lt;&gt;"nn","•",""),"")</f>
        <v>•</v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>•</v>
      </c>
      <c r="Y212" s="1" t="str">
        <f ca="1">IF(($A212&lt;&gt;"")*(Y$1&lt;&gt;""),IF(_xlfn.XLOOKUP(Y$1,Attendance_sorted!$B211:$CW211,Attendance_sorted!$B211:$CW211,"nn")&lt;&gt;"nn","•",""),"")</f>
        <v>•</v>
      </c>
      <c r="Z212" s="1" t="str">
        <f ca="1">IF(($A212&lt;&gt;"")*(Z$1&lt;&gt;""),IF(_xlfn.XLOOKUP(Z$1,Attendance_sorted!$B211:$CW211,Attendance_sorted!$B211:$CW211,"nn")&lt;&gt;"nn","•",""),"")</f>
        <v>•</v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>•</v>
      </c>
      <c r="AC212" s="1" t="str">
        <f ca="1">IF(($A212&lt;&gt;"")*(AC$1&lt;&gt;""),IF(_xlfn.XLOOKUP(AC$1,Attendance_sorted!$B211:$CW211,Attendance_sorted!$B211:$CW211,"nn")&lt;&gt;"nn","•",""),"")</f>
        <v>•</v>
      </c>
      <c r="AD212" s="1" t="str">
        <f ca="1">IF(($A212&lt;&gt;"")*(AD$1&lt;&gt;""),IF(_xlfn.XLOOKUP(AD$1,Attendance_sorted!$B211:$CW211,Attendance_sorted!$B211:$CW211,"nn")&lt;&gt;"nn","•",""),"")</f>
        <v>•</v>
      </c>
      <c r="AE212" s="1" t="str">
        <f ca="1">IF(($A212&lt;&gt;"")*(AE$1&lt;&gt;""),IF(_xlfn.XLOOKUP(AE$1,Attendance_sorted!$B211:$CW211,Attendance_sorted!$B211:$CW211,"nn")&lt;&gt;"nn","•",""),"")</f>
        <v>•</v>
      </c>
      <c r="AF212" s="1" t="str">
        <f ca="1">IF(($A212&lt;&gt;"")*(AF$1&lt;&gt;""),IF(_xlfn.XLOOKUP(AF$1,Attendance_sorted!$B211:$CW211,Attendance_sorted!$B211:$CW211,"nn")&lt;&gt;"nn","•",""),"")</f>
        <v>•</v>
      </c>
      <c r="AG212" s="1" t="str">
        <f ca="1">IF(($A212&lt;&gt;"")*(AG$1&lt;&gt;""),IF(_xlfn.XLOOKUP(AG$1,Attendance_sorted!$B211:$CW211,Attendance_sorted!$B211:$CW211,"nn")&lt;&gt;"nn","•",""),"")</f>
        <v>•</v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>•</v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>•</v>
      </c>
      <c r="AL212" s="1" t="str">
        <f ca="1">IF(($A212&lt;&gt;"")*(AL$1&lt;&gt;""),IF(_xlfn.XLOOKUP(AL$1,Attendance_sorted!$B211:$CW211,Attendance_sorted!$B211:$CW211,"nn")&lt;&gt;"nn","•",""),"")</f>
        <v>•</v>
      </c>
      <c r="AM212" s="1" t="str">
        <f ca="1">IF(($A212&lt;&gt;"")*(AM$1&lt;&gt;""),IF(_xlfn.XLOOKUP(AM$1,Attendance_sorted!$B211:$CW211,Attendance_sorted!$B211:$CW211,"nn")&lt;&gt;"nn","•",""),"")</f>
        <v>•</v>
      </c>
      <c r="AN212" s="1" t="str">
        <f ca="1">IF(($A212&lt;&gt;"")*(AN$1&lt;&gt;""),IF(_xlfn.XLOOKUP(AN$1,Attendance_sorted!$B211:$CW211,Attendance_sorted!$B211:$CW211,"nn")&lt;&gt;"nn","•",""),"")</f>
        <v>•</v>
      </c>
      <c r="AO212" s="1" t="str">
        <f ca="1">IF(($A212&lt;&gt;"")*(AO$1&lt;&gt;""),IF(_xlfn.XLOOKUP(AO$1,Attendance_sorted!$B211:$CW211,Attendance_sorted!$B211:$CW211,"nn")&lt;&gt;"nn","•",""),"")</f>
        <v>•</v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>•</v>
      </c>
      <c r="AS212" s="1" t="str">
        <f ca="1">IF(($A212&lt;&gt;"")*(AS$1&lt;&gt;""),IF(_xlfn.XLOOKUP(AS$1,Attendance_sorted!$B211:$CW211,Attendance_sorted!$B211:$CW211,"nn")&lt;&gt;"nn","•",""),"")</f>
        <v>•</v>
      </c>
      <c r="AT212" s="1" t="str">
        <f ca="1">IF(($A212&lt;&gt;"")*(AT$1&lt;&gt;""),IF(_xlfn.XLOOKUP(AT$1,Attendance_sorted!$B211:$CW211,Attendance_sorted!$B211:$CW211,"nn")&lt;&gt;"nn","•",""),"")</f>
        <v>•</v>
      </c>
      <c r="AU212" s="1" t="str">
        <f ca="1">IF(($A212&lt;&gt;"")*(AU$1&lt;&gt;""),IF(_xlfn.XLOOKUP(AU$1,Attendance_sorted!$B211:$CW211,Attendance_sorted!$B211:$CW211,"nn")&lt;&gt;"nn","•",""),"")</f>
        <v>•</v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742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>•</v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>•</v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>•</v>
      </c>
      <c r="R214" s="1" t="str">
        <f ca="1">IF(($A214&lt;&gt;"")*(R$1&lt;&gt;""),IF(_xlfn.XLOOKUP(R$1,Attendance_sorted!$B213:$CW213,Attendance_sorted!$B213:$CW213,"nn")&lt;&gt;"nn","•",""),"")</f>
        <v>•</v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>•</v>
      </c>
      <c r="V214" s="1" t="str">
        <f ca="1">IF(($A214&lt;&gt;"")*(V$1&lt;&gt;""),IF(_xlfn.XLOOKUP(V$1,Attendance_sorted!$B213:$CW213,Attendance_sorted!$B213:$CW213,"nn")&lt;&gt;"nn","•",""),"")</f>
        <v>•</v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>•</v>
      </c>
      <c r="AC214" s="1" t="str">
        <f ca="1">IF(($A214&lt;&gt;"")*(AC$1&lt;&gt;""),IF(_xlfn.XLOOKUP(AC$1,Attendance_sorted!$B213:$CW213,Attendance_sorted!$B213:$CW213,"nn")&lt;&gt;"nn","•",""),"")</f>
        <v>•</v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>•</v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>•</v>
      </c>
      <c r="AJ214" s="1" t="str">
        <f ca="1">IF(($A214&lt;&gt;"")*(AJ$1&lt;&gt;""),IF(_xlfn.XLOOKUP(AJ$1,Attendance_sorted!$B213:$CW213,Attendance_sorted!$B213:$CW213,"nn")&lt;&gt;"nn","•",""),"")</f>
        <v>•</v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>•</v>
      </c>
      <c r="AO214" s="1" t="str">
        <f ca="1">IF(($A214&lt;&gt;"")*(AO$1&lt;&gt;""),IF(_xlfn.XLOOKUP(AO$1,Attendance_sorted!$B213:$CW213,Attendance_sorted!$B213:$CW213,"nn")&lt;&gt;"nn","•",""),"")</f>
        <v>•</v>
      </c>
      <c r="AP214" s="1" t="str">
        <f ca="1">IF(($A214&lt;&gt;"")*(AP$1&lt;&gt;""),IF(_xlfn.XLOOKUP(AP$1,Attendance_sorted!$B213:$CW213,Attendance_sorted!$B213:$CW213,"nn")&lt;&gt;"nn","•",""),"")</f>
        <v>•</v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>•</v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>•</v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743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744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745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>•</v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>•</v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>•</v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>•</v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>•</v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>•</v>
      </c>
      <c r="AA217" s="1" t="str">
        <f ca="1">IF(($A217&lt;&gt;"")*(AA$1&lt;&gt;""),IF(_xlfn.XLOOKUP(AA$1,Attendance_sorted!$B216:$CW216,Attendance_sorted!$B216:$CW216,"nn")&lt;&gt;"nn","•",""),"")</f>
        <v>•</v>
      </c>
      <c r="AB217" s="1" t="str">
        <f ca="1">IF(($A217&lt;&gt;"")*(AB$1&lt;&gt;""),IF(_xlfn.XLOOKUP(AB$1,Attendance_sorted!$B216:$CW216,Attendance_sorted!$B216:$CW216,"nn")&lt;&gt;"nn","•",""),"")</f>
        <v>•</v>
      </c>
      <c r="AC217" s="1" t="str">
        <f ca="1">IF(($A217&lt;&gt;"")*(AC$1&lt;&gt;""),IF(_xlfn.XLOOKUP(AC$1,Attendance_sorted!$B216:$CW216,Attendance_sorted!$B216:$CW216,"nn")&lt;&gt;"nn","•",""),"")</f>
        <v>•</v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>•</v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>•</v>
      </c>
      <c r="AK217" s="1" t="str">
        <f ca="1">IF(($A217&lt;&gt;"")*(AK$1&lt;&gt;""),IF(_xlfn.XLOOKUP(AK$1,Attendance_sorted!$B216:$CW216,Attendance_sorted!$B216:$CW216,"nn")&lt;&gt;"nn","•",""),"")</f>
        <v>•</v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>•</v>
      </c>
      <c r="AN217" s="1" t="str">
        <f ca="1">IF(($A217&lt;&gt;"")*(AN$1&lt;&gt;""),IF(_xlfn.XLOOKUP(AN$1,Attendance_sorted!$B216:$CW216,Attendance_sorted!$B216:$CW216,"nn")&lt;&gt;"nn","•",""),"")</f>
        <v>•</v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>•</v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>•</v>
      </c>
      <c r="AS217" s="1" t="str">
        <f ca="1">IF(($A217&lt;&gt;"")*(AS$1&lt;&gt;""),IF(_xlfn.XLOOKUP(AS$1,Attendance_sorted!$B216:$CW216,Attendance_sorted!$B216:$CW216,"nn")&lt;&gt;"nn","•",""),"")</f>
        <v>•</v>
      </c>
      <c r="AT217" s="1" t="str">
        <f ca="1">IF(($A217&lt;&gt;"")*(AT$1&lt;&gt;""),IF(_xlfn.XLOOKUP(AT$1,Attendance_sorted!$B216:$CW216,Attendance_sorted!$B216:$CW216,"nn")&lt;&gt;"nn","•",""),"")</f>
        <v>•</v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746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>•</v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>•</v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747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>•</v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>•</v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810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>•</v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>•</v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811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>•</v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>•</v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>•</v>
      </c>
      <c r="AT221" s="1" t="str">
        <f ca="1">IF(($A221&lt;&gt;"")*(AT$1&lt;&gt;""),IF(_xlfn.XLOOKUP(AT$1,Attendance_sorted!$B220:$CW220,Attendance_sorted!$B220:$CW220,"nn")&lt;&gt;"nn","•",""),"")</f>
        <v>•</v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812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>•</v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>•</v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813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814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815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>•</v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>•</v>
      </c>
      <c r="AT225" s="1" t="str">
        <f ca="1">IF(($A225&lt;&gt;"")*(AT$1&lt;&gt;""),IF(_xlfn.XLOOKUP(AT$1,Attendance_sorted!$B224:$CW224,Attendance_sorted!$B224:$CW224,"nn")&lt;&gt;"nn","•",""),"")</f>
        <v>•</v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817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>•</v>
      </c>
      <c r="N226" s="1" t="str">
        <f ca="1">IF(($A226&lt;&gt;"")*(N$1&lt;&gt;""),IF(_xlfn.XLOOKUP(N$1,Attendance_sorted!$B225:$CW225,Attendance_sorted!$B225:$CW225,"nn")&lt;&gt;"nn","•",""),"")</f>
        <v>•</v>
      </c>
      <c r="O226" s="1" t="str">
        <f ca="1">IF(($A226&lt;&gt;"")*(O$1&lt;&gt;""),IF(_xlfn.XLOOKUP(O$1,Attendance_sorted!$B225:$CW225,Attendance_sorted!$B225:$CW225,"nn")&lt;&gt;"nn","•",""),"")</f>
        <v>•</v>
      </c>
      <c r="P226" s="1" t="str">
        <f ca="1">IF(($A226&lt;&gt;"")*(P$1&lt;&gt;""),IF(_xlfn.XLOOKUP(P$1,Attendance_sorted!$B225:$CW225,Attendance_sorted!$B225:$CW225,"nn")&lt;&gt;"nn","•",""),"")</f>
        <v>•</v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>•</v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>•</v>
      </c>
      <c r="AA226" s="1" t="str">
        <f ca="1">IF(($A226&lt;&gt;"")*(AA$1&lt;&gt;""),IF(_xlfn.XLOOKUP(AA$1,Attendance_sorted!$B225:$CW225,Attendance_sorted!$B225:$CW225,"nn")&lt;&gt;"nn","•",""),"")</f>
        <v>•</v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>•</v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>•</v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>•</v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>•</v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>•</v>
      </c>
      <c r="AO226" s="1" t="str">
        <f ca="1">IF(($A226&lt;&gt;"")*(AO$1&lt;&gt;""),IF(_xlfn.XLOOKUP(AO$1,Attendance_sorted!$B225:$CW225,Attendance_sorted!$B225:$CW225,"nn")&lt;&gt;"nn","•",""),"")</f>
        <v>•</v>
      </c>
      <c r="AP226" s="1" t="str">
        <f ca="1">IF(($A226&lt;&gt;"")*(AP$1&lt;&gt;""),IF(_xlfn.XLOOKUP(AP$1,Attendance_sorted!$B225:$CW225,Attendance_sorted!$B225:$CW225,"nn")&lt;&gt;"nn","•",""),"")</f>
        <v>•</v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>•</v>
      </c>
      <c r="AS226" s="1" t="str">
        <f ca="1">IF(($A226&lt;&gt;"")*(AS$1&lt;&gt;""),IF(_xlfn.XLOOKUP(AS$1,Attendance_sorted!$B225:$CW225,Attendance_sorted!$B225:$CW225,"nn")&lt;&gt;"nn","•",""),"")</f>
        <v>•</v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818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>•</v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>•</v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>•</v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>•</v>
      </c>
      <c r="AK227" s="1" t="str">
        <f ca="1">IF(($A227&lt;&gt;"")*(AK$1&lt;&gt;""),IF(_xlfn.XLOOKUP(AK$1,Attendance_sorted!$B226:$CW226,Attendance_sorted!$B226:$CW226,"nn")&lt;&gt;"nn","•",""),"")</f>
        <v>•</v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>•</v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>•</v>
      </c>
      <c r="AS227" s="1" t="str">
        <f ca="1">IF(($A227&lt;&gt;"")*(AS$1&lt;&gt;""),IF(_xlfn.XLOOKUP(AS$1,Attendance_sorted!$B226:$CW226,Attendance_sorted!$B226:$CW226,"nn")&lt;&gt;"nn","•",""),"")</f>
        <v>•</v>
      </c>
      <c r="AT227" s="1" t="str">
        <f ca="1">IF(($A227&lt;&gt;"")*(AT$1&lt;&gt;""),IF(_xlfn.XLOOKUP(AT$1,Attendance_sorted!$B226:$CW226,Attendance_sorted!$B226:$CW226,"nn")&lt;&gt;"nn","•",""),"")</f>
        <v>•</v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819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>•</v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>•</v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>•</v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>•</v>
      </c>
      <c r="AP229" s="1" t="str">
        <f ca="1">IF(($A229&lt;&gt;"")*(AP$1&lt;&gt;""),IF(_xlfn.XLOOKUP(AP$1,Attendance_sorted!$B228:$CW228,Attendance_sorted!$B228:$CW228,"nn")&lt;&gt;"nn","•",""),"")</f>
        <v>•</v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>•</v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>•</v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>•</v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>•</v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>•</v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>•</v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>•</v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>•</v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>•</v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>•</v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>•</v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>•</v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826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>•</v>
      </c>
      <c r="AO235" s="1" t="str">
        <f ca="1">IF(($A235&lt;&gt;"")*(AO$1&lt;&gt;""),IF(_xlfn.XLOOKUP(AO$1,Attendance_sorted!$B234:$CW234,Attendance_sorted!$B234:$CW234,"nn")&lt;&gt;"nn","•",""),"")</f>
        <v>•</v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>•</v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829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>•</v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833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>•</v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>•</v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>•</v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>•</v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>•</v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835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>•</v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>•</v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>•</v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>•</v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>•</v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836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>•</v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>•</v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>•</v>
      </c>
      <c r="AD242" s="1" t="str">
        <f ca="1">IF(($A242&lt;&gt;"")*(AD$1&lt;&gt;""),IF(_xlfn.XLOOKUP(AD$1,Attendance_sorted!$B241:$CW241,Attendance_sorted!$B241:$CW241,"nn")&lt;&gt;"nn","•",""),"")</f>
        <v>•</v>
      </c>
      <c r="AE242" s="1" t="str">
        <f ca="1">IF(($A242&lt;&gt;"")*(AE$1&lt;&gt;""),IF(_xlfn.XLOOKUP(AE$1,Attendance_sorted!$B241:$CW241,Attendance_sorted!$B241:$CW241,"nn")&lt;&gt;"nn","•",""),"")</f>
        <v>•</v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>•</v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>•</v>
      </c>
      <c r="AL242" s="1" t="str">
        <f ca="1">IF(($A242&lt;&gt;"")*(AL$1&lt;&gt;""),IF(_xlfn.XLOOKUP(AL$1,Attendance_sorted!$B241:$CW241,Attendance_sorted!$B241:$CW241,"nn")&lt;&gt;"nn","•",""),"")</f>
        <v>•</v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>•</v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>•</v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837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838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>•</v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>•</v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>•</v>
      </c>
      <c r="AJ244" s="1" t="str">
        <f ca="1">IF(($A244&lt;&gt;"")*(AJ$1&lt;&gt;""),IF(_xlfn.XLOOKUP(AJ$1,Attendance_sorted!$B243:$CW243,Attendance_sorted!$B243:$CW243,"nn")&lt;&gt;"nn","•",""),"")</f>
        <v>•</v>
      </c>
      <c r="AK244" s="1" t="str">
        <f ca="1">IF(($A244&lt;&gt;"")*(AK$1&lt;&gt;""),IF(_xlfn.XLOOKUP(AK$1,Attendance_sorted!$B243:$CW243,Attendance_sorted!$B243:$CW243,"nn")&lt;&gt;"nn","•",""),"")</f>
        <v>•</v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>•</v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>•</v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>•</v>
      </c>
      <c r="AS244" s="1" t="str">
        <f ca="1">IF(($A244&lt;&gt;"")*(AS$1&lt;&gt;""),IF(_xlfn.XLOOKUP(AS$1,Attendance_sorted!$B243:$CW243,Attendance_sorted!$B243:$CW243,"nn")&lt;&gt;"nn","•",""),"")</f>
        <v>•</v>
      </c>
      <c r="AT244" s="1" t="str">
        <f ca="1">IF(($A244&lt;&gt;"")*(AT$1&lt;&gt;""),IF(_xlfn.XLOOKUP(AT$1,Attendance_sorted!$B243:$CW243,Attendance_sorted!$B243:$CW243,"nn")&lt;&gt;"nn","•",""),"")</f>
        <v>•</v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839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>•</v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>•</v>
      </c>
      <c r="H245" s="1" t="str">
        <f ca="1">IF(($A245&lt;&gt;"")*(H$1&lt;&gt;""),IF(_xlfn.XLOOKUP(H$1,Attendance_sorted!$B244:$CW244,Attendance_sorted!$B244:$CW244,"nn")&lt;&gt;"nn","•",""),"")</f>
        <v>•</v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>•</v>
      </c>
      <c r="K245" s="1" t="str">
        <f ca="1">IF(($A245&lt;&gt;"")*(K$1&lt;&gt;""),IF(_xlfn.XLOOKUP(K$1,Attendance_sorted!$B244:$CW244,Attendance_sorted!$B244:$CW244,"nn")&lt;&gt;"nn","•",""),"")</f>
        <v>•</v>
      </c>
      <c r="L245" s="1" t="str">
        <f ca="1">IF(($A245&lt;&gt;"")*(L$1&lt;&gt;""),IF(_xlfn.XLOOKUP(L$1,Attendance_sorted!$B244:$CW244,Attendance_sorted!$B244:$CW244,"nn")&lt;&gt;"nn","•",""),"")</f>
        <v>•</v>
      </c>
      <c r="M245" s="1" t="str">
        <f ca="1">IF(($A245&lt;&gt;"")*(M$1&lt;&gt;""),IF(_xlfn.XLOOKUP(M$1,Attendance_sorted!$B244:$CW244,Attendance_sorted!$B244:$CW244,"nn")&lt;&gt;"nn","•",""),"")</f>
        <v>•</v>
      </c>
      <c r="N245" s="1" t="str">
        <f ca="1">IF(($A245&lt;&gt;"")*(N$1&lt;&gt;""),IF(_xlfn.XLOOKUP(N$1,Attendance_sorted!$B244:$CW244,Attendance_sorted!$B244:$CW244,"nn")&lt;&gt;"nn","•",""),"")</f>
        <v>•</v>
      </c>
      <c r="O245" s="1" t="str">
        <f ca="1">IF(($A245&lt;&gt;"")*(O$1&lt;&gt;""),IF(_xlfn.XLOOKUP(O$1,Attendance_sorted!$B244:$CW244,Attendance_sorted!$B244:$CW244,"nn")&lt;&gt;"nn","•",""),"")</f>
        <v>•</v>
      </c>
      <c r="P245" s="1" t="str">
        <f ca="1">IF(($A245&lt;&gt;"")*(P$1&lt;&gt;""),IF(_xlfn.XLOOKUP(P$1,Attendance_sorted!$B244:$CW244,Attendance_sorted!$B244:$CW244,"nn")&lt;&gt;"nn","•",""),"")</f>
        <v>•</v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>•</v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>•</v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840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>•</v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>•</v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>•</v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841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842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>•</v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>•</v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>•</v>
      </c>
      <c r="AO248" s="1" t="str">
        <f ca="1">IF(($A248&lt;&gt;"")*(AO$1&lt;&gt;""),IF(_xlfn.XLOOKUP(AO$1,Attendance_sorted!$B247:$CW247,Attendance_sorted!$B247:$CW247,"nn")&lt;&gt;"nn","•",""),"")</f>
        <v>•</v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>•</v>
      </c>
      <c r="AS248" s="1" t="str">
        <f ca="1">IF(($A248&lt;&gt;"")*(AS$1&lt;&gt;""),IF(_xlfn.XLOOKUP(AS$1,Attendance_sorted!$B247:$CW247,Attendance_sorted!$B247:$CW247,"nn")&lt;&gt;"nn","•",""),"")</f>
        <v>•</v>
      </c>
      <c r="AT248" s="1" t="str">
        <f ca="1">IF(($A248&lt;&gt;"")*(AT$1&lt;&gt;""),IF(_xlfn.XLOOKUP(AT$1,Attendance_sorted!$B247:$CW247,Attendance_sorted!$B247:$CW247,"nn")&lt;&gt;"nn","•",""),"")</f>
        <v>•</v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844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845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>•</v>
      </c>
      <c r="AO251" s="1" t="str">
        <f ca="1">IF(($A251&lt;&gt;"")*(AO$1&lt;&gt;""),IF(_xlfn.XLOOKUP(AO$1,Attendance_sorted!$B250:$CW250,Attendance_sorted!$B250:$CW250,"nn")&lt;&gt;"nn","•",""),"")</f>
        <v>•</v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>•</v>
      </c>
      <c r="AR251" s="1" t="str">
        <f ca="1">IF(($A251&lt;&gt;"")*(AR$1&lt;&gt;""),IF(_xlfn.XLOOKUP(AR$1,Attendance_sorted!$B250:$CW250,Attendance_sorted!$B250:$CW250,"nn")&lt;&gt;"nn","•",""),"")</f>
        <v>•</v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846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>•</v>
      </c>
      <c r="D252" s="1" t="str">
        <f ca="1">IF(($A252&lt;&gt;"")*(D$1&lt;&gt;""),IF(_xlfn.XLOOKUP(D$1,Attendance_sorted!$B251:$CW251,Attendance_sorted!$B251:$CW251,"nn")&lt;&gt;"nn","•",""),"")</f>
        <v>•</v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>•</v>
      </c>
      <c r="M252" s="1" t="str">
        <f ca="1">IF(($A252&lt;&gt;"")*(M$1&lt;&gt;""),IF(_xlfn.XLOOKUP(M$1,Attendance_sorted!$B251:$CW251,Attendance_sorted!$B251:$CW251,"nn")&lt;&gt;"nn","•",""),"")</f>
        <v>•</v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>•</v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>•</v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>•</v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>•</v>
      </c>
      <c r="AL252" s="1" t="str">
        <f ca="1">IF(($A252&lt;&gt;"")*(AL$1&lt;&gt;""),IF(_xlfn.XLOOKUP(AL$1,Attendance_sorted!$B251:$CW251,Attendance_sorted!$B251:$CW251,"nn")&lt;&gt;"nn","•",""),"")</f>
        <v>•</v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>•</v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>•</v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>•</v>
      </c>
      <c r="AS252" s="1" t="str">
        <f ca="1">IF(($A252&lt;&gt;"")*(AS$1&lt;&gt;""),IF(_xlfn.XLOOKUP(AS$1,Attendance_sorted!$B251:$CW251,Attendance_sorted!$B251:$CW251,"nn")&lt;&gt;"nn","•",""),"")</f>
        <v>•</v>
      </c>
      <c r="AT252" s="1" t="str">
        <f ca="1">IF(($A252&lt;&gt;"")*(AT$1&lt;&gt;""),IF(_xlfn.XLOOKUP(AT$1,Attendance_sorted!$B251:$CW251,Attendance_sorted!$B251:$CW251,"nn")&lt;&gt;"nn","•",""),"")</f>
        <v>•</v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847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>•</v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>•</v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>•</v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>•</v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848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>•</v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>•</v>
      </c>
      <c r="AK254" s="1" t="str">
        <f ca="1">IF(($A254&lt;&gt;"")*(AK$1&lt;&gt;""),IF(_xlfn.XLOOKUP(AK$1,Attendance_sorted!$B253:$CW253,Attendance_sorted!$B253:$CW253,"nn")&lt;&gt;"nn","•",""),"")</f>
        <v>•</v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>•</v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>•</v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>•</v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849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>•</v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>•</v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>•</v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>•</v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>•</v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850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>•</v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>•</v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>•</v>
      </c>
      <c r="AU256" s="1" t="str">
        <f ca="1">IF(($A256&lt;&gt;"")*(AU$1&lt;&gt;""),IF(_xlfn.XLOOKUP(AU$1,Attendance_sorted!$B255:$CW255,Attendance_sorted!$B255:$CW255,"nn")&lt;&gt;"nn","•",""),"")</f>
        <v>•</v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851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>•</v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>•</v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>•</v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>•</v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>•</v>
      </c>
      <c r="E260" s="1" t="str">
        <f ca="1">IF(($A260&lt;&gt;"")*(E$1&lt;&gt;""),IF(_xlfn.XLOOKUP(E$1,Attendance_sorted!$B259:$CW259,Attendance_sorted!$B259:$CW259,"nn")&lt;&gt;"nn","•",""),"")</f>
        <v>•</v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>•</v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>•</v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>•</v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>•</v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>•</v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>•</v>
      </c>
      <c r="D261" s="1" t="str">
        <f ca="1">IF(($A261&lt;&gt;"")*(D$1&lt;&gt;""),IF(_xlfn.XLOOKUP(D$1,Attendance_sorted!$B260:$CW260,Attendance_sorted!$B260:$CW260,"nn")&lt;&gt;"nn","•",""),"")</f>
        <v>•</v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>•</v>
      </c>
      <c r="M261" s="1" t="str">
        <f ca="1">IF(($A261&lt;&gt;"")*(M$1&lt;&gt;""),IF(_xlfn.XLOOKUP(M$1,Attendance_sorted!$B260:$CW260,Attendance_sorted!$B260:$CW260,"nn")&lt;&gt;"nn","•",""),"")</f>
        <v>•</v>
      </c>
      <c r="N261" s="1" t="str">
        <f ca="1">IF(($A261&lt;&gt;"")*(N$1&lt;&gt;""),IF(_xlfn.XLOOKUP(N$1,Attendance_sorted!$B260:$CW260,Attendance_sorted!$B260:$CW260,"nn")&lt;&gt;"nn","•",""),"")</f>
        <v>•</v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>•</v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>•</v>
      </c>
      <c r="V261" s="1" t="str">
        <f ca="1">IF(($A261&lt;&gt;"")*(V$1&lt;&gt;""),IF(_xlfn.XLOOKUP(V$1,Attendance_sorted!$B260:$CW260,Attendance_sorted!$B260:$CW260,"nn")&lt;&gt;"nn","•",""),"")</f>
        <v>•</v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>•</v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>•</v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>•</v>
      </c>
      <c r="AK261" s="1" t="str">
        <f ca="1">IF(($A261&lt;&gt;"")*(AK$1&lt;&gt;""),IF(_xlfn.XLOOKUP(AK$1,Attendance_sorted!$B260:$CW260,Attendance_sorted!$B260:$CW260,"nn")&lt;&gt;"nn","•",""),"")</f>
        <v>•</v>
      </c>
      <c r="AL261" s="1" t="str">
        <f ca="1">IF(($A261&lt;&gt;"")*(AL$1&lt;&gt;""),IF(_xlfn.XLOOKUP(AL$1,Attendance_sorted!$B260:$CW260,Attendance_sorted!$B260:$CW260,"nn")&lt;&gt;"nn","•",""),"")</f>
        <v>•</v>
      </c>
      <c r="AM261" s="1" t="str">
        <f ca="1">IF(($A261&lt;&gt;"")*(AM$1&lt;&gt;""),IF(_xlfn.XLOOKUP(AM$1,Attendance_sorted!$B260:$CW260,Attendance_sorted!$B260:$CW260,"nn")&lt;&gt;"nn","•",""),"")</f>
        <v>•</v>
      </c>
      <c r="AN261" s="1" t="str">
        <f ca="1">IF(($A261&lt;&gt;"")*(AN$1&lt;&gt;""),IF(_xlfn.XLOOKUP(AN$1,Attendance_sorted!$B260:$CW260,Attendance_sorted!$B260:$CW260,"nn")&lt;&gt;"nn","•",""),"")</f>
        <v>•</v>
      </c>
      <c r="AO261" s="1" t="str">
        <f ca="1">IF(($A261&lt;&gt;"")*(AO$1&lt;&gt;""),IF(_xlfn.XLOOKUP(AO$1,Attendance_sorted!$B260:$CW260,Attendance_sorted!$B260:$CW260,"nn")&lt;&gt;"nn","•",""),"")</f>
        <v>•</v>
      </c>
      <c r="AP261" s="1" t="str">
        <f ca="1">IF(($A261&lt;&gt;"")*(AP$1&lt;&gt;""),IF(_xlfn.XLOOKUP(AP$1,Attendance_sorted!$B260:$CW260,Attendance_sorted!$B260:$CW260,"nn")&lt;&gt;"nn","•",""),"")</f>
        <v>•</v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>•</v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>•</v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>•</v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>•</v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862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>•</v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>•</v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>•</v>
      </c>
      <c r="AT264" s="1" t="str">
        <f ca="1">IF(($A264&lt;&gt;"")*(AT$1&lt;&gt;""),IF(_xlfn.XLOOKUP(AT$1,Attendance_sorted!$B263:$CW263,Attendance_sorted!$B263:$CW263,"nn")&lt;&gt;"nn","•",""),"")</f>
        <v>•</v>
      </c>
      <c r="AU264" s="1" t="str">
        <f ca="1">IF(($A264&lt;&gt;"")*(AU$1&lt;&gt;""),IF(_xlfn.XLOOKUP(AU$1,Attendance_sorted!$B263:$CW263,Attendance_sorted!$B263:$CW263,"nn")&lt;&gt;"nn","•",""),"")</f>
        <v>•</v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863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>•</v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864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>•</v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>•</v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865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>•</v>
      </c>
      <c r="D267" s="1" t="str">
        <f ca="1">IF(($A267&lt;&gt;"")*(D$1&lt;&gt;""),IF(_xlfn.XLOOKUP(D$1,Attendance_sorted!$B266:$CW266,Attendance_sorted!$B266:$CW266,"nn")&lt;&gt;"nn","•",""),"")</f>
        <v>•</v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>•</v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>•</v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>•</v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>•</v>
      </c>
      <c r="AA267" s="1" t="str">
        <f ca="1">IF(($A267&lt;&gt;"")*(AA$1&lt;&gt;""),IF(_xlfn.XLOOKUP(AA$1,Attendance_sorted!$B266:$CW266,Attendance_sorted!$B266:$CW266,"nn")&lt;&gt;"nn","•",""),"")</f>
        <v>•</v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>•</v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>•</v>
      </c>
      <c r="AJ267" s="1" t="str">
        <f ca="1">IF(($A267&lt;&gt;"")*(AJ$1&lt;&gt;""),IF(_xlfn.XLOOKUP(AJ$1,Attendance_sorted!$B266:$CW266,Attendance_sorted!$B266:$CW266,"nn")&lt;&gt;"nn","•",""),"")</f>
        <v>•</v>
      </c>
      <c r="AK267" s="1" t="str">
        <f ca="1">IF(($A267&lt;&gt;"")*(AK$1&lt;&gt;""),IF(_xlfn.XLOOKUP(AK$1,Attendance_sorted!$B266:$CW266,Attendance_sorted!$B266:$CW266,"nn")&lt;&gt;"nn","•",""),"")</f>
        <v>•</v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>•</v>
      </c>
      <c r="AQ267" s="1" t="str">
        <f ca="1">IF(($A267&lt;&gt;"")*(AQ$1&lt;&gt;""),IF(_xlfn.XLOOKUP(AQ$1,Attendance_sorted!$B266:$CW266,Attendance_sorted!$B266:$CW266,"nn")&lt;&gt;"nn","•",""),"")</f>
        <v>•</v>
      </c>
      <c r="AR267" s="1" t="str">
        <f ca="1">IF(($A267&lt;&gt;"")*(AR$1&lt;&gt;""),IF(_xlfn.XLOOKUP(AR$1,Attendance_sorted!$B266:$CW266,Attendance_sorted!$B266:$CW266,"nn")&lt;&gt;"nn","•",""),"")</f>
        <v>•</v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>•</v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866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>•</v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>•</v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>•</v>
      </c>
      <c r="AE268" s="1" t="str">
        <f ca="1">IF(($A268&lt;&gt;"")*(AE$1&lt;&gt;""),IF(_xlfn.XLOOKUP(AE$1,Attendance_sorted!$B267:$CW267,Attendance_sorted!$B267:$CW267,"nn")&lt;&gt;"nn","•",""),"")</f>
        <v>•</v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>•</v>
      </c>
      <c r="AJ268" s="1" t="str">
        <f ca="1">IF(($A268&lt;&gt;"")*(AJ$1&lt;&gt;""),IF(_xlfn.XLOOKUP(AJ$1,Attendance_sorted!$B267:$CW267,Attendance_sorted!$B267:$CW267,"nn")&lt;&gt;"nn","•",""),"")</f>
        <v>•</v>
      </c>
      <c r="AK268" s="1" t="str">
        <f ca="1">IF(($A268&lt;&gt;"")*(AK$1&lt;&gt;""),IF(_xlfn.XLOOKUP(AK$1,Attendance_sorted!$B267:$CW267,Attendance_sorted!$B267:$CW267,"nn")&lt;&gt;"nn","•",""),"")</f>
        <v>•</v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>•</v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>•</v>
      </c>
      <c r="AS268" s="1" t="str">
        <f ca="1">IF(($A268&lt;&gt;"")*(AS$1&lt;&gt;""),IF(_xlfn.XLOOKUP(AS$1,Attendance_sorted!$B267:$CW267,Attendance_sorted!$B267:$CW267,"nn")&lt;&gt;"nn","•",""),"")</f>
        <v>•</v>
      </c>
      <c r="AT268" s="1" t="str">
        <f ca="1">IF(($A268&lt;&gt;"")*(AT$1&lt;&gt;""),IF(_xlfn.XLOOKUP(AT$1,Attendance_sorted!$B267:$CW267,Attendance_sorted!$B267:$CW267,"nn")&lt;&gt;"nn","•",""),"")</f>
        <v>•</v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867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>•</v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>•</v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>•</v>
      </c>
      <c r="AK269" s="1" t="str">
        <f ca="1">IF(($A269&lt;&gt;"")*(AK$1&lt;&gt;""),IF(_xlfn.XLOOKUP(AK$1,Attendance_sorted!$B268:$CW268,Attendance_sorted!$B268:$CW268,"nn")&lt;&gt;"nn","•",""),"")</f>
        <v>•</v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>•</v>
      </c>
      <c r="AO269" s="1" t="str">
        <f ca="1">IF(($A269&lt;&gt;"")*(AO$1&lt;&gt;""),IF(_xlfn.XLOOKUP(AO$1,Attendance_sorted!$B268:$CW268,Attendance_sorted!$B268:$CW268,"nn")&lt;&gt;"nn","•",""),"")</f>
        <v>•</v>
      </c>
      <c r="AP269" s="1" t="str">
        <f ca="1">IF(($A269&lt;&gt;"")*(AP$1&lt;&gt;""),IF(_xlfn.XLOOKUP(AP$1,Attendance_sorted!$B268:$CW268,Attendance_sorted!$B268:$CW268,"nn")&lt;&gt;"nn","•",""),"")</f>
        <v>•</v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>•</v>
      </c>
      <c r="AS269" s="1" t="str">
        <f ca="1">IF(($A269&lt;&gt;"")*(AS$1&lt;&gt;""),IF(_xlfn.XLOOKUP(AS$1,Attendance_sorted!$B268:$CW268,Attendance_sorted!$B268:$CW268,"nn")&lt;&gt;"nn","•",""),"")</f>
        <v>•</v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868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>•</v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>•</v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>•</v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>•</v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>•</v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>•</v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>•</v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>•</v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>•</v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>•</v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>•</v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>•</v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>•</v>
      </c>
      <c r="AO271" s="1" t="str">
        <f ca="1">IF(($A271&lt;&gt;"")*(AO$1&lt;&gt;""),IF(_xlfn.XLOOKUP(AO$1,Attendance_sorted!$B270:$CW270,Attendance_sorted!$B270:$CW270,"nn")&lt;&gt;"nn","•",""),"")</f>
        <v>•</v>
      </c>
      <c r="AP271" s="1" t="str">
        <f ca="1">IF(($A271&lt;&gt;"")*(AP$1&lt;&gt;""),IF(_xlfn.XLOOKUP(AP$1,Attendance_sorted!$B270:$CW270,Attendance_sorted!$B270:$CW270,"nn")&lt;&gt;"nn","•",""),"")</f>
        <v>•</v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>•</v>
      </c>
      <c r="AT271" s="1" t="str">
        <f ca="1">IF(($A271&lt;&gt;"")*(AT$1&lt;&gt;""),IF(_xlfn.XLOOKUP(AT$1,Attendance_sorted!$B270:$CW270,Attendance_sorted!$B270:$CW270,"nn")&lt;&gt;"nn","•",""),"")</f>
        <v>•</v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>•</v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>•</v>
      </c>
      <c r="AD272" s="1" t="str">
        <f ca="1">IF(($A272&lt;&gt;"")*(AD$1&lt;&gt;""),IF(_xlfn.XLOOKUP(AD$1,Attendance_sorted!$B271:$CW271,Attendance_sorted!$B271:$CW271,"nn")&lt;&gt;"nn","•",""),"")</f>
        <v>•</v>
      </c>
      <c r="AE272" s="1" t="str">
        <f ca="1">IF(($A272&lt;&gt;"")*(AE$1&lt;&gt;""),IF(_xlfn.XLOOKUP(AE$1,Attendance_sorted!$B271:$CW271,Attendance_sorted!$B271:$CW271,"nn")&lt;&gt;"nn","•",""),"")</f>
        <v>•</v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>•</v>
      </c>
      <c r="AP272" s="1" t="str">
        <f ca="1">IF(($A272&lt;&gt;"")*(AP$1&lt;&gt;""),IF(_xlfn.XLOOKUP(AP$1,Attendance_sorted!$B271:$CW271,Attendance_sorted!$B271:$CW271,"nn")&lt;&gt;"nn","•",""),"")</f>
        <v>•</v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>•</v>
      </c>
      <c r="AS272" s="1" t="str">
        <f ca="1">IF(($A272&lt;&gt;"")*(AS$1&lt;&gt;""),IF(_xlfn.XLOOKUP(AS$1,Attendance_sorted!$B271:$CW271,Attendance_sorted!$B271:$CW271,"nn")&lt;&gt;"nn","•",""),"")</f>
        <v>•</v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871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>•</v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872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>•</v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873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>•</v>
      </c>
      <c r="J275" s="1" t="str">
        <f ca="1">IF(($A275&lt;&gt;"")*(J$1&lt;&gt;""),IF(_xlfn.XLOOKUP(J$1,Attendance_sorted!$B274:$CW274,Attendance_sorted!$B274:$CW274,"nn")&lt;&gt;"nn","•",""),"")</f>
        <v>•</v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>•</v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>•</v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>•</v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>•</v>
      </c>
      <c r="Y275" s="1" t="str">
        <f ca="1">IF(($A275&lt;&gt;"")*(Y$1&lt;&gt;""),IF(_xlfn.XLOOKUP(Y$1,Attendance_sorted!$B274:$CW274,Attendance_sorted!$B274:$CW274,"nn")&lt;&gt;"nn","•",""),"")</f>
        <v>•</v>
      </c>
      <c r="Z275" s="1" t="str">
        <f ca="1">IF(($A275&lt;&gt;"")*(Z$1&lt;&gt;""),IF(_xlfn.XLOOKUP(Z$1,Attendance_sorted!$B274:$CW274,Attendance_sorted!$B274:$CW274,"nn")&lt;&gt;"nn","•",""),"")</f>
        <v>•</v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>•</v>
      </c>
      <c r="AC275" s="1" t="str">
        <f ca="1">IF(($A275&lt;&gt;"")*(AC$1&lt;&gt;""),IF(_xlfn.XLOOKUP(AC$1,Attendance_sorted!$B274:$CW274,Attendance_sorted!$B274:$CW274,"nn")&lt;&gt;"nn","•",""),"")</f>
        <v>•</v>
      </c>
      <c r="AD275" s="1" t="str">
        <f ca="1">IF(($A275&lt;&gt;"")*(AD$1&lt;&gt;""),IF(_xlfn.XLOOKUP(AD$1,Attendance_sorted!$B274:$CW274,Attendance_sorted!$B274:$CW274,"nn")&lt;&gt;"nn","•",""),"")</f>
        <v>•</v>
      </c>
      <c r="AE275" s="1" t="str">
        <f ca="1">IF(($A275&lt;&gt;"")*(AE$1&lt;&gt;""),IF(_xlfn.XLOOKUP(AE$1,Attendance_sorted!$B274:$CW274,Attendance_sorted!$B274:$CW274,"nn")&lt;&gt;"nn","•",""),"")</f>
        <v>•</v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>•</v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>•</v>
      </c>
      <c r="AK275" s="1" t="str">
        <f ca="1">IF(($A275&lt;&gt;"")*(AK$1&lt;&gt;""),IF(_xlfn.XLOOKUP(AK$1,Attendance_sorted!$B274:$CW274,Attendance_sorted!$B274:$CW274,"nn")&lt;&gt;"nn","•",""),"")</f>
        <v>•</v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>•</v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>•</v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>•</v>
      </c>
      <c r="AU275" s="1" t="str">
        <f ca="1">IF(($A275&lt;&gt;"")*(AU$1&lt;&gt;""),IF(_xlfn.XLOOKUP(AU$1,Attendance_sorted!$B274:$CW274,Attendance_sorted!$B274:$CW274,"nn")&lt;&gt;"nn","•",""),"")</f>
        <v>•</v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874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>•</v>
      </c>
      <c r="D276" s="1" t="str">
        <f ca="1">IF(($A276&lt;&gt;"")*(D$1&lt;&gt;""),IF(_xlfn.XLOOKUP(D$1,Attendance_sorted!$B275:$CW275,Attendance_sorted!$B275:$CW275,"nn")&lt;&gt;"nn","•",""),"")</f>
        <v>•</v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>•</v>
      </c>
      <c r="M276" s="1" t="str">
        <f ca="1">IF(($A276&lt;&gt;"")*(M$1&lt;&gt;""),IF(_xlfn.XLOOKUP(M$1,Attendance_sorted!$B275:$CW275,Attendance_sorted!$B275:$CW275,"nn")&lt;&gt;"nn","•",""),"")</f>
        <v>•</v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>•</v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>•</v>
      </c>
      <c r="V276" s="1" t="str">
        <f ca="1">IF(($A276&lt;&gt;"")*(V$1&lt;&gt;""),IF(_xlfn.XLOOKUP(V$1,Attendance_sorted!$B275:$CW275,Attendance_sorted!$B275:$CW275,"nn")&lt;&gt;"nn","•",""),"")</f>
        <v>•</v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>•</v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>•</v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>•</v>
      </c>
      <c r="AJ276" s="1" t="str">
        <f ca="1">IF(($A276&lt;&gt;"")*(AJ$1&lt;&gt;""),IF(_xlfn.XLOOKUP(AJ$1,Attendance_sorted!$B275:$CW275,Attendance_sorted!$B275:$CW275,"nn")&lt;&gt;"nn","•",""),"")</f>
        <v>•</v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>•</v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>•</v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>•</v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875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>•</v>
      </c>
      <c r="AT277" s="1" t="str">
        <f ca="1">IF(($A277&lt;&gt;"")*(AT$1&lt;&gt;""),IF(_xlfn.XLOOKUP(AT$1,Attendance_sorted!$B276:$CW276,Attendance_sorted!$B276:$CW276,"nn")&lt;&gt;"nn","•",""),"")</f>
        <v>•</v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876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>•</v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>•</v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>•</v>
      </c>
      <c r="L278" s="1" t="str">
        <f ca="1">IF(($A278&lt;&gt;"")*(L$1&lt;&gt;""),IF(_xlfn.XLOOKUP(L$1,Attendance_sorted!$B277:$CW277,Attendance_sorted!$B277:$CW277,"nn")&lt;&gt;"nn","•",""),"")</f>
        <v>•</v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>•</v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>•</v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>•</v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>•</v>
      </c>
      <c r="AF278" s="1" t="str">
        <f ca="1">IF(($A278&lt;&gt;"")*(AF$1&lt;&gt;""),IF(_xlfn.XLOOKUP(AF$1,Attendance_sorted!$B277:$CW277,Attendance_sorted!$B277:$CW277,"nn")&lt;&gt;"nn","•",""),"")</f>
        <v>•</v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>•</v>
      </c>
      <c r="AK278" s="1" t="str">
        <f ca="1">IF(($A278&lt;&gt;"")*(AK$1&lt;&gt;""),IF(_xlfn.XLOOKUP(AK$1,Attendance_sorted!$B277:$CW277,Attendance_sorted!$B277:$CW277,"nn")&lt;&gt;"nn","•",""),"")</f>
        <v>•</v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>•</v>
      </c>
      <c r="AP278" s="1" t="str">
        <f ca="1">IF(($A278&lt;&gt;"")*(AP$1&lt;&gt;""),IF(_xlfn.XLOOKUP(AP$1,Attendance_sorted!$B277:$CW277,Attendance_sorted!$B277:$CW277,"nn")&lt;&gt;"nn","•",""),"")</f>
        <v>•</v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>•</v>
      </c>
      <c r="AU278" s="1" t="str">
        <f ca="1">IF(($A278&lt;&gt;"")*(AU$1&lt;&gt;""),IF(_xlfn.XLOOKUP(AU$1,Attendance_sorted!$B277:$CW277,Attendance_sorted!$B277:$CW277,"nn")&lt;&gt;"nn","•",""),"")</f>
        <v>•</v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877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878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>•</v>
      </c>
      <c r="D280" s="1" t="str">
        <f ca="1">IF(($A280&lt;&gt;"")*(D$1&lt;&gt;""),IF(_xlfn.XLOOKUP(D$1,Attendance_sorted!$B279:$CW279,Attendance_sorted!$B279:$CW279,"nn")&lt;&gt;"nn","•",""),"")</f>
        <v>•</v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>•</v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>•</v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>•</v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>•</v>
      </c>
      <c r="Q280" s="1" t="str">
        <f ca="1">IF(($A280&lt;&gt;"")*(Q$1&lt;&gt;""),IF(_xlfn.XLOOKUP(Q$1,Attendance_sorted!$B279:$CW279,Attendance_sorted!$B279:$CW279,"nn")&lt;&gt;"nn","•",""),"")</f>
        <v>•</v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>•</v>
      </c>
      <c r="V280" s="1" t="str">
        <f ca="1">IF(($A280&lt;&gt;"")*(V$1&lt;&gt;""),IF(_xlfn.XLOOKUP(V$1,Attendance_sorted!$B279:$CW279,Attendance_sorted!$B279:$CW279,"nn")&lt;&gt;"nn","•",""),"")</f>
        <v>•</v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>•</v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>•</v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>•</v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>•</v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>•</v>
      </c>
      <c r="AS280" s="1" t="str">
        <f ca="1">IF(($A280&lt;&gt;"")*(AS$1&lt;&gt;""),IF(_xlfn.XLOOKUP(AS$1,Attendance_sorted!$B279:$CW279,Attendance_sorted!$B279:$CW279,"nn")&lt;&gt;"nn","•",""),"")</f>
        <v>•</v>
      </c>
      <c r="AT280" s="1" t="str">
        <f ca="1">IF(($A280&lt;&gt;"")*(AT$1&lt;&gt;""),IF(_xlfn.XLOOKUP(AT$1,Attendance_sorted!$B279:$CW279,Attendance_sorted!$B279:$CW279,"nn")&lt;&gt;"nn","•",""),"")</f>
        <v>•</v>
      </c>
      <c r="AU280" s="1" t="str">
        <f ca="1">IF(($A280&lt;&gt;"")*(AU$1&lt;&gt;""),IF(_xlfn.XLOOKUP(AU$1,Attendance_sorted!$B279:$CW279,Attendance_sorted!$B279:$CW279,"nn")&lt;&gt;"nn","•",""),"")</f>
        <v>•</v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879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>•</v>
      </c>
      <c r="D281" s="1" t="str">
        <f ca="1">IF(($A281&lt;&gt;"")*(D$1&lt;&gt;""),IF(_xlfn.XLOOKUP(D$1,Attendance_sorted!$B280:$CW280,Attendance_sorted!$B280:$CW280,"nn")&lt;&gt;"nn","•",""),"")</f>
        <v>•</v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>•</v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>•</v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>•</v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>•</v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>•</v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>•</v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>•</v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>•</v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>•</v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>•</v>
      </c>
      <c r="AO281" s="1" t="str">
        <f ca="1">IF(($A281&lt;&gt;"")*(AO$1&lt;&gt;""),IF(_xlfn.XLOOKUP(AO$1,Attendance_sorted!$B280:$CW280,Attendance_sorted!$B280:$CW280,"nn")&lt;&gt;"nn","•",""),"")</f>
        <v>•</v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>•</v>
      </c>
      <c r="AS281" s="1" t="str">
        <f ca="1">IF(($A281&lt;&gt;"")*(AS$1&lt;&gt;""),IF(_xlfn.XLOOKUP(AS$1,Attendance_sorted!$B280:$CW280,Attendance_sorted!$B280:$CW280,"nn")&lt;&gt;"nn","•",""),"")</f>
        <v>•</v>
      </c>
      <c r="AT281" s="1" t="str">
        <f ca="1">IF(($A281&lt;&gt;"")*(AT$1&lt;&gt;""),IF(_xlfn.XLOOKUP(AT$1,Attendance_sorted!$B280:$CW280,Attendance_sorted!$B280:$CW280,"nn")&lt;&gt;"nn","•",""),"")</f>
        <v>•</v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880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>•</v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>•</v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>•</v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881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>•</v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>•</v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>•</v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>•</v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882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>•</v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883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>•</v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>•</v>
      </c>
      <c r="V285" s="1" t="str">
        <f ca="1">IF(($A285&lt;&gt;"")*(V$1&lt;&gt;""),IF(_xlfn.XLOOKUP(V$1,Attendance_sorted!$B284:$CW284,Attendance_sorted!$B284:$CW284,"nn")&lt;&gt;"nn","•",""),"")</f>
        <v>•</v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>•</v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>•</v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>•</v>
      </c>
      <c r="AP285" s="1" t="str">
        <f ca="1">IF(($A285&lt;&gt;"")*(AP$1&lt;&gt;""),IF(_xlfn.XLOOKUP(AP$1,Attendance_sorted!$B284:$CW284,Attendance_sorted!$B284:$CW284,"nn")&lt;&gt;"nn","•",""),"")</f>
        <v>•</v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>•</v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884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>•</v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>•</v>
      </c>
      <c r="AO289" s="1" t="str">
        <f ca="1">IF(($A289&lt;&gt;"")*(AO$1&lt;&gt;""),IF(_xlfn.XLOOKUP(AO$1,Attendance_sorted!$B288:$CW288,Attendance_sorted!$B288:$CW288,"nn")&lt;&gt;"nn","•",""),"")</f>
        <v>•</v>
      </c>
      <c r="AP289" s="1" t="str">
        <f ca="1">IF(($A289&lt;&gt;"")*(AP$1&lt;&gt;""),IF(_xlfn.XLOOKUP(AP$1,Attendance_sorted!$B288:$CW288,Attendance_sorted!$B288:$CW288,"nn")&lt;&gt;"nn","•",""),"")</f>
        <v>•</v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>•</v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>•</v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>•</v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>•</v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>•</v>
      </c>
      <c r="E292" s="1" t="str">
        <f ca="1">IF(($A292&lt;&gt;"")*(E$1&lt;&gt;""),IF(_xlfn.XLOOKUP(E$1,Attendance_sorted!$B291:$CW291,Attendance_sorted!$B291:$CW291,"nn")&lt;&gt;"nn","•",""),"")</f>
        <v>•</v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>•</v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>•</v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>•</v>
      </c>
      <c r="AC292" s="1" t="str">
        <f ca="1">IF(($A292&lt;&gt;"")*(AC$1&lt;&gt;""),IF(_xlfn.XLOOKUP(AC$1,Attendance_sorted!$B291:$CW291,Attendance_sorted!$B291:$CW291,"nn")&lt;&gt;"nn","•",""),"")</f>
        <v>•</v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>•</v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>•</v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>•</v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>•</v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>•</v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>•</v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>•</v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>•</v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894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>•</v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>•</v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/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/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75" workbookViewId="0">
      <selection activeCell="G4" sqref="G4"/>
    </sheetView>
  </sheetViews>
  <sheetFormatPr defaultRowHeight="15"/>
  <cols>
    <col min="1" max="1" width="9" bestFit="1" customWidth="1"/>
    <col min="2" max="4" width="10.7109375" bestFit="1" customWidth="1"/>
    <col min="5" max="5" width="9.5703125" customWidth="1"/>
    <col min="6" max="8" width="10.7109375" bestFit="1" customWidth="1"/>
    <col min="9" max="12" width="9.7109375" bestFit="1" customWidth="1"/>
    <col min="13" max="13" width="10.28515625" customWidth="1"/>
    <col min="14" max="14" width="9.140625" bestFit="1" customWidth="1"/>
    <col min="15" max="15" width="10.28515625" customWidth="1"/>
    <col min="16" max="26" width="9.7109375" bestFit="1" customWidth="1"/>
    <col min="27" max="27" width="9.140625" bestFit="1" customWidth="1"/>
    <col min="28" max="30" width="9.7109375" bestFit="1" customWidth="1"/>
    <col min="31" max="31" width="9.140625" bestFit="1" customWidth="1"/>
    <col min="32" max="34" width="9.710937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45534</v>
      </c>
      <c r="C1" s="28">
        <f ca="1"/>
        <v>45527</v>
      </c>
      <c r="D1" s="28">
        <f ca="1"/>
        <v>45520</v>
      </c>
      <c r="E1" s="28">
        <f ca="1"/>
        <v>45513</v>
      </c>
      <c r="F1" s="28">
        <f ca="1"/>
        <v>45506</v>
      </c>
      <c r="G1" s="28">
        <f ca="1"/>
        <v>45499</v>
      </c>
      <c r="H1" s="28">
        <f ca="1"/>
        <v>45492</v>
      </c>
      <c r="I1" s="28">
        <f ca="1"/>
        <v>45485</v>
      </c>
      <c r="J1" s="28">
        <f ca="1"/>
        <v>45478</v>
      </c>
      <c r="K1" s="28">
        <f ca="1"/>
        <v>45471</v>
      </c>
      <c r="L1" s="28">
        <f ca="1"/>
        <v>45464</v>
      </c>
      <c r="M1" s="28">
        <f ca="1"/>
        <v>45457</v>
      </c>
      <c r="N1" s="28">
        <f ca="1"/>
        <v>45450</v>
      </c>
      <c r="O1" s="28">
        <f ca="1"/>
        <v>45443</v>
      </c>
      <c r="P1" s="28">
        <f ca="1"/>
        <v>45436</v>
      </c>
      <c r="Q1" s="28">
        <f ca="1"/>
        <v>45429</v>
      </c>
      <c r="R1" s="28">
        <f ca="1"/>
        <v>45422</v>
      </c>
      <c r="S1" s="28">
        <f ca="1"/>
        <v>45415</v>
      </c>
      <c r="T1" s="28">
        <f ca="1"/>
        <v>45408</v>
      </c>
      <c r="U1" s="28">
        <f ca="1"/>
        <v>45401</v>
      </c>
      <c r="V1" s="28">
        <f ca="1"/>
        <v>45394</v>
      </c>
      <c r="W1" s="28">
        <f ca="1"/>
        <v>45387</v>
      </c>
      <c r="X1" s="28">
        <f ca="1"/>
        <v>45380</v>
      </c>
      <c r="Y1" s="28">
        <f ca="1"/>
        <v>45373</v>
      </c>
      <c r="Z1" s="28">
        <f ca="1"/>
        <v>45366</v>
      </c>
      <c r="AA1" s="28">
        <f ca="1"/>
        <v>45359</v>
      </c>
      <c r="AB1" s="28">
        <f ca="1"/>
        <v>45352</v>
      </c>
      <c r="AC1" s="28">
        <f ca="1"/>
        <v>45345</v>
      </c>
      <c r="AD1" s="28">
        <f ca="1"/>
        <v>45338</v>
      </c>
      <c r="AE1" s="28">
        <f ca="1"/>
        <v>45331</v>
      </c>
      <c r="AF1" s="28">
        <f ca="1"/>
        <v>45324</v>
      </c>
      <c r="AG1" s="28">
        <f ca="1"/>
        <v>45317</v>
      </c>
      <c r="AH1" s="28">
        <f ca="1"/>
        <v>45310</v>
      </c>
      <c r="AI1" s="28">
        <f ca="1"/>
        <v>45303</v>
      </c>
      <c r="AJ1" s="28">
        <f ca="1"/>
        <v>45296</v>
      </c>
      <c r="AK1" s="28">
        <f ca="1"/>
        <v>45289</v>
      </c>
      <c r="AL1" s="28">
        <f ca="1"/>
        <v>45282</v>
      </c>
      <c r="AM1" s="28">
        <f ca="1"/>
        <v>45275</v>
      </c>
      <c r="AN1" s="28">
        <f ca="1"/>
        <v>45268</v>
      </c>
      <c r="AO1" s="28">
        <f ca="1"/>
        <v>45261</v>
      </c>
      <c r="AP1" s="28">
        <f ca="1"/>
        <v>45254</v>
      </c>
      <c r="AQ1" s="28">
        <f ca="1"/>
        <v>45247</v>
      </c>
      <c r="AR1" s="28">
        <f ca="1"/>
        <v>45240</v>
      </c>
      <c r="AS1" s="28">
        <f ca="1"/>
        <v>45233</v>
      </c>
      <c r="AT1" s="28">
        <f ca="1"/>
        <v>45226</v>
      </c>
      <c r="AU1" s="28">
        <f ca="1"/>
        <v>45219</v>
      </c>
      <c r="AV1" s="28">
        <f ca="1"/>
        <v>45212</v>
      </c>
      <c r="AW1" s="28">
        <f ca="1"/>
        <v>45205</v>
      </c>
      <c r="AX1" s="28">
        <f ca="1"/>
        <v>45198</v>
      </c>
      <c r="AY1" s="28">
        <f ca="1"/>
        <v>45191</v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>•</v>
      </c>
      <c r="J2" s="1" t="str">
        <f ca="1">IF(($A2&lt;&gt;"")*(J$1&lt;&gt;""),IF(_xlfn.XLOOKUP(J$1,Attendance_sorted_S!$B1:$CW1,Attendance_sorted_S!$B1:$CW1,"nn")&lt;&gt;"nn","•",""),"")</f>
        <v/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/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>•</v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>•</v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>•</v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>•</v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>•</v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>•</v>
      </c>
      <c r="AL2" s="1" t="str">
        <f ca="1">IF(($A2&lt;&gt;"")*(AL$1&lt;&gt;""),IF(_xlfn.XLOOKUP(AL$1,Attendance_sorted_S!$B1:$CW1,Attendance_sorted_S!$B1:$CW1,"nn")&lt;&gt;"nn","•",""),"")</f>
        <v>•</v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>•</v>
      </c>
      <c r="AP2" s="1" t="str">
        <f ca="1">IF(($A2&lt;&gt;"")*(AP$1&lt;&gt;""),IF(_xlfn.XLOOKUP(AP$1,Attendance_sorted_S!$B1:$CW1,Attendance_sorted_S!$B1:$CW1,"nn")&lt;&gt;"nn","•",""),"")</f>
        <v>•</v>
      </c>
      <c r="AQ2" s="1" t="str">
        <f ca="1">IF(($A2&lt;&gt;"")*(AQ$1&lt;&gt;""),IF(_xlfn.XLOOKUP(AQ$1,Attendance_sorted_S!$B1:$CW1,Attendance_sorted_S!$B1:$CW1,"nn")&lt;&gt;"nn","•",""),"")</f>
        <v>•</v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>•</v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>•</v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>•</v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/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/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/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/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/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/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>•</v>
      </c>
      <c r="AH4" s="1" t="str">
        <f ca="1">IF(($A4&lt;&gt;"")*(AH$1&lt;&gt;""),IF(_xlfn.XLOOKUP(AH$1,Attendance_sorted_S!$B3:$CW3,Attendance_sorted_S!$B3:$CW3,"nn")&lt;&gt;"nn","•",""),"")</f>
        <v/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>•</v>
      </c>
      <c r="AL4" s="1" t="str">
        <f ca="1">IF(($A4&lt;&gt;"")*(AL$1&lt;&gt;""),IF(_xlfn.XLOOKUP(AL$1,Attendance_sorted_S!$B3:$CW3,Attendance_sorted_S!$B3:$CW3,"nn")&lt;&gt;"nn","•",""),"")</f>
        <v>•</v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>•</v>
      </c>
      <c r="AO4" s="1" t="str">
        <f ca="1">IF(($A4&lt;&gt;"")*(AO$1&lt;&gt;""),IF(_xlfn.XLOOKUP(AO$1,Attendance_sorted_S!$B3:$CW3,Attendance_sorted_S!$B3:$CW3,"nn")&lt;&gt;"nn","•",""),"")</f>
        <v>•</v>
      </c>
      <c r="AP4" s="1" t="str">
        <f ca="1">IF(($A4&lt;&gt;"")*(AP$1&lt;&gt;""),IF(_xlfn.XLOOKUP(AP$1,Attendance_sorted_S!$B3:$CW3,Attendance_sorted_S!$B3:$CW3,"nn")&lt;&gt;"nn","•",""),"")</f>
        <v>•</v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>•</v>
      </c>
      <c r="AS4" s="1" t="str">
        <f ca="1">IF(($A4&lt;&gt;"")*(AS$1&lt;&gt;""),IF(_xlfn.XLOOKUP(AS$1,Attendance_sorted_S!$B3:$CW3,Attendance_sorted_S!$B3:$CW3,"nn")&lt;&gt;"nn","•",""),"")</f>
        <v>•</v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>•</v>
      </c>
      <c r="AV4" s="1" t="str">
        <f ca="1">IF(($A4&lt;&gt;"")*(AV$1&lt;&gt;""),IF(_xlfn.XLOOKUP(AV$1,Attendance_sorted_S!$B3:$CW3,Attendance_sorted_S!$B3:$CW3,"nn")&lt;&gt;"nn","•",""),"")</f>
        <v>•</v>
      </c>
      <c r="AW4" s="1" t="str">
        <f ca="1">IF(($A4&lt;&gt;"")*(AW$1&lt;&gt;""),IF(_xlfn.XLOOKUP(AW$1,Attendance_sorted_S!$B3:$CW3,Attendance_sorted_S!$B3:$CW3,"nn")&lt;&gt;"nn","•",""),"")</f>
        <v>•</v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>•</v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/>
      </c>
      <c r="K5" s="1" t="str">
        <f ca="1">IF(($A5&lt;&gt;"")*(K$1&lt;&gt;""),IF(_xlfn.XLOOKUP(K$1,Attendance_sorted_S!$B4:$CW4,Attendance_sorted_S!$B4:$CW4,"nn")&lt;&gt;"nn","•",""),"")</f>
        <v>•</v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/>
      </c>
      <c r="U5" s="1" t="str">
        <f ca="1">IF(($A5&lt;&gt;"")*(U$1&lt;&gt;""),IF(_xlfn.XLOOKUP(U$1,Attendance_sorted_S!$B4:$CW4,Attendance_sorted_S!$B4:$CW4,"nn")&lt;&gt;"nn","•",""),"")</f>
        <v>•</v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>•</v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>•</v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>•</v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>•</v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>•</v>
      </c>
      <c r="AO5" s="1" t="str">
        <f ca="1">IF(($A5&lt;&gt;"")*(AO$1&lt;&gt;""),IF(_xlfn.XLOOKUP(AO$1,Attendance_sorted_S!$B4:$CW4,Attendance_sorted_S!$B4:$CW4,"nn")&lt;&gt;"nn","•",""),"")</f>
        <v>•</v>
      </c>
      <c r="AP5" s="1" t="str">
        <f ca="1">IF(($A5&lt;&gt;"")*(AP$1&lt;&gt;""),IF(_xlfn.XLOOKUP(AP$1,Attendance_sorted_S!$B4:$CW4,Attendance_sorted_S!$B4:$CW4,"nn")&lt;&gt;"nn","•",""),"")</f>
        <v>•</v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>•</v>
      </c>
      <c r="AT5" s="1" t="str">
        <f ca="1">IF(($A5&lt;&gt;"")*(AT$1&lt;&gt;""),IF(_xlfn.XLOOKUP(AT$1,Attendance_sorted_S!$B4:$CW4,Attendance_sorted_S!$B4:$CW4,"nn")&lt;&gt;"nn","•",""),"")</f>
        <v>•</v>
      </c>
      <c r="AU5" s="1" t="str">
        <f ca="1">IF(($A5&lt;&gt;"")*(AU$1&lt;&gt;""),IF(_xlfn.XLOOKUP(AU$1,Attendance_sorted_S!$B4:$CW4,Attendance_sorted_S!$B4:$CW4,"nn")&lt;&gt;"nn","•",""),"")</f>
        <v>•</v>
      </c>
      <c r="AV5" s="1" t="str">
        <f ca="1">IF(($A5&lt;&gt;"")*(AV$1&lt;&gt;""),IF(_xlfn.XLOOKUP(AV$1,Attendance_sorted_S!$B4:$CW4,Attendance_sorted_S!$B4:$CW4,"nn")&lt;&gt;"nn","•",""),"")</f>
        <v>•</v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>•</v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>•</v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>•</v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>•</v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>•</v>
      </c>
      <c r="AK6" s="1" t="str">
        <f ca="1">IF(($A6&lt;&gt;"")*(AK$1&lt;&gt;""),IF(_xlfn.XLOOKUP(AK$1,Attendance_sorted_S!$B5:$CW5,Attendance_sorted_S!$B5:$CW5,"nn")&lt;&gt;"nn","•",""),"")</f>
        <v>•</v>
      </c>
      <c r="AL6" s="1" t="str">
        <f ca="1">IF(($A6&lt;&gt;"")*(AL$1&lt;&gt;""),IF(_xlfn.XLOOKUP(AL$1,Attendance_sorted_S!$B5:$CW5,Attendance_sorted_S!$B5:$CW5,"nn")&lt;&gt;"nn","•",""),"")</f>
        <v>•</v>
      </c>
      <c r="AM6" s="1" t="str">
        <f ca="1">IF(($A6&lt;&gt;"")*(AM$1&lt;&gt;""),IF(_xlfn.XLOOKUP(AM$1,Attendance_sorted_S!$B5:$CW5,Attendance_sorted_S!$B5:$CW5,"nn")&lt;&gt;"nn","•",""),"")</f>
        <v>•</v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>•</v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>•</v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7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9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/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/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/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/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/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11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>•</v>
      </c>
      <c r="D10" s="1" t="str">
        <f ca="1">IF(($A10&lt;&gt;"")*(D$1&lt;&gt;""),IF(_xlfn.XLOOKUP(D$1,Attendance_sorted_S!$B9:$CW9,Attendance_sorted_S!$B9:$CW9,"nn")&lt;&gt;"nn","•",""),"")</f>
        <v>•</v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>•</v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>•</v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>•</v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>•</v>
      </c>
      <c r="Q10" s="1" t="str">
        <f ca="1">IF(($A10&lt;&gt;"")*(Q$1&lt;&gt;""),IF(_xlfn.XLOOKUP(Q$1,Attendance_sorted_S!$B9:$CW9,Attendance_sorted_S!$B9:$CW9,"nn")&lt;&gt;"nn","•",""),"")</f>
        <v>•</v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>•</v>
      </c>
      <c r="X10" s="1" t="str">
        <f ca="1">IF(($A10&lt;&gt;"")*(X$1&lt;&gt;""),IF(_xlfn.XLOOKUP(X$1,Attendance_sorted_S!$B9:$CW9,Attendance_sorted_S!$B9:$CW9,"nn")&lt;&gt;"nn","•",""),"")</f>
        <v>•</v>
      </c>
      <c r="Y10" s="1" t="str">
        <f ca="1">IF(($A10&lt;&gt;"")*(Y$1&lt;&gt;""),IF(_xlfn.XLOOKUP(Y$1,Attendance_sorted_S!$B9:$CW9,Attendance_sorted_S!$B9:$CW9,"nn")&lt;&gt;"nn","•",""),"")</f>
        <v>•</v>
      </c>
      <c r="Z10" s="1" t="str">
        <f ca="1">IF(($A10&lt;&gt;"")*(Z$1&lt;&gt;""),IF(_xlfn.XLOOKUP(Z$1,Attendance_sorted_S!$B9:$CW9,Attendance_sorted_S!$B9:$CW9,"nn")&lt;&gt;"nn","•",""),"")</f>
        <v>•</v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102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/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/>
      </c>
      <c r="V11" s="1" t="str">
        <f ca="1">IF(($A11&lt;&gt;"")*(V$1&lt;&gt;""),IF(_xlfn.XLOOKUP(V$1,Attendance_sorted_S!$B10:$CW10,Attendance_sorted_S!$B10:$CW10,"nn")&lt;&gt;"nn","•",""),"")</f>
        <v/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/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/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>•</v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>•</v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>•</v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>•</v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103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>•</v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>•</v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>•</v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>•</v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>•</v>
      </c>
      <c r="X12" s="1" t="str">
        <f ca="1">IF(($A12&lt;&gt;"")*(X$1&lt;&gt;""),IF(_xlfn.XLOOKUP(X$1,Attendance_sorted_S!$B11:$CW11,Attendance_sorted_S!$B11:$CW11,"nn")&lt;&gt;"nn","•",""),"")</f>
        <v>•</v>
      </c>
      <c r="Y12" s="1" t="str">
        <f ca="1">IF(($A12&lt;&gt;"")*(Y$1&lt;&gt;""),IF(_xlfn.XLOOKUP(Y$1,Attendance_sorted_S!$B11:$CW11,Attendance_sorted_S!$B11:$CW11,"nn")&lt;&gt;"nn","•",""),"")</f>
        <v>•</v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>•</v>
      </c>
      <c r="AB12" s="1" t="str">
        <f ca="1">IF(($A12&lt;&gt;"")*(AB$1&lt;&gt;""),IF(_xlfn.XLOOKUP(AB$1,Attendance_sorted_S!$B11:$CW11,Attendance_sorted_S!$B11:$CW11,"nn")&lt;&gt;"nn","•",""),"")</f>
        <v>•</v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>•</v>
      </c>
      <c r="AF12" s="1" t="str">
        <f ca="1">IF(($A12&lt;&gt;"")*(AF$1&lt;&gt;""),IF(_xlfn.XLOOKUP(AF$1,Attendance_sorted_S!$B11:$CW11,Attendance_sorted_S!$B11:$CW11,"nn")&lt;&gt;"nn","•",""),"")</f>
        <v>•</v>
      </c>
      <c r="AG12" s="1" t="str">
        <f ca="1">IF(($A12&lt;&gt;"")*(AG$1&lt;&gt;""),IF(_xlfn.XLOOKUP(AG$1,Attendance_sorted_S!$B11:$CW11,Attendance_sorted_S!$B11:$CW11,"nn")&lt;&gt;"nn","•",""),"")</f>
        <v>•</v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>•</v>
      </c>
      <c r="AJ12" s="1" t="str">
        <f ca="1">IF(($A12&lt;&gt;"")*(AJ$1&lt;&gt;""),IF(_xlfn.XLOOKUP(AJ$1,Attendance_sorted_S!$B11:$CW11,Attendance_sorted_S!$B11:$CW11,"nn")&lt;&gt;"nn","•",""),"")</f>
        <v>•</v>
      </c>
      <c r="AK12" s="1" t="str">
        <f ca="1">IF(($A12&lt;&gt;"")*(AK$1&lt;&gt;""),IF(_xlfn.XLOOKUP(AK$1,Attendance_sorted_S!$B11:$CW11,Attendance_sorted_S!$B11:$CW11,"nn")&lt;&gt;"nn","•",""),"")</f>
        <v>•</v>
      </c>
      <c r="AL12" s="1" t="str">
        <f ca="1">IF(($A12&lt;&gt;"")*(AL$1&lt;&gt;""),IF(_xlfn.XLOOKUP(AL$1,Attendance_sorted_S!$B11:$CW11,Attendance_sorted_S!$B11:$CW11,"nn")&lt;&gt;"nn","•",""),"")</f>
        <v>•</v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>•</v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>•</v>
      </c>
      <c r="AS12" s="1" t="str">
        <f ca="1">IF(($A12&lt;&gt;"")*(AS$1&lt;&gt;""),IF(_xlfn.XLOOKUP(AS$1,Attendance_sorted_S!$B11:$CW11,Attendance_sorted_S!$B11:$CW11,"nn")&lt;&gt;"nn","•",""),"")</f>
        <v>•</v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>•</v>
      </c>
      <c r="AV12" s="1" t="str">
        <f ca="1">IF(($A12&lt;&gt;"")*(AV$1&lt;&gt;""),IF(_xlfn.XLOOKUP(AV$1,Attendance_sorted_S!$B11:$CW11,Attendance_sorted_S!$B11:$CW11,"nn")&lt;&gt;"nn","•",""),"")</f>
        <v>•</v>
      </c>
      <c r="AW12" s="1" t="str">
        <f ca="1">IF(($A12&lt;&gt;"")*(AW$1&lt;&gt;""),IF(_xlfn.XLOOKUP(AW$1,Attendance_sorted_S!$B11:$CW11,Attendance_sorted_S!$B11:$CW11,"nn")&lt;&gt;"nn","•",""),"")</f>
        <v>•</v>
      </c>
      <c r="AX12" s="1" t="str">
        <f ca="1">IF(($A12&lt;&gt;"")*(AX$1&lt;&gt;""),IF(_xlfn.XLOOKUP(AX$1,Attendance_sorted_S!$B11:$CW11,Attendance_sorted_S!$B11:$CW11,"nn")&lt;&gt;"nn","•",""),"")</f>
        <v>•</v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104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>•</v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>•</v>
      </c>
      <c r="AW13" s="1" t="str">
        <f ca="1">IF(($A13&lt;&gt;"")*(AW$1&lt;&gt;""),IF(_xlfn.XLOOKUP(AW$1,Attendance_sorted_S!$B12:$CW12,Attendance_sorted_S!$B12:$CW12,"nn")&lt;&gt;"nn","•",""),"")</f>
        <v>•</v>
      </c>
      <c r="AX13" s="1" t="str">
        <f ca="1">IF(($A13&lt;&gt;"")*(AX$1&lt;&gt;""),IF(_xlfn.XLOOKUP(AX$1,Attendance_sorted_S!$B12:$CW12,Attendance_sorted_S!$B12:$CW12,"nn")&lt;&gt;"nn","•",""),"")</f>
        <v>•</v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202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/>
      </c>
      <c r="L14" s="1" t="str">
        <f ca="1">IF(($A14&lt;&gt;"")*(L$1&lt;&gt;""),IF(_xlfn.XLOOKUP(L$1,Attendance_sorted_S!$B13:$CW13,Attendance_sorted_S!$B13:$CW13,"nn")&lt;&gt;"nn","•",""),"")</f>
        <v/>
      </c>
      <c r="M14" s="1" t="str">
        <f ca="1">IF(($A14&lt;&gt;"")*(M$1&lt;&gt;""),IF(_xlfn.XLOOKUP(M$1,Attendance_sorted_S!$B13:$CW13,Attendance_sorted_S!$B13:$CW13,"nn")&lt;&gt;"nn","•",""),"")</f>
        <v/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/>
      </c>
      <c r="P14" s="1" t="str">
        <f ca="1">IF(($A14&lt;&gt;"")*(P$1&lt;&gt;""),IF(_xlfn.XLOOKUP(P$1,Attendance_sorted_S!$B13:$CW13,Attendance_sorted_S!$B13:$CW13,"nn")&lt;&gt;"nn","•",""),"")</f>
        <v/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/>
      </c>
      <c r="S14" s="1" t="str">
        <f ca="1">IF(($A14&lt;&gt;"")*(S$1&lt;&gt;""),IF(_xlfn.XLOOKUP(S$1,Attendance_sorted_S!$B13:$CW13,Attendance_sorted_S!$B13:$CW13,"nn")&lt;&gt;"nn","•",""),"")</f>
        <v/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/>
      </c>
      <c r="X14" s="1" t="str">
        <f ca="1">IF(($A14&lt;&gt;"")*(X$1&lt;&gt;""),IF(_xlfn.XLOOKUP(X$1,Attendance_sorted_S!$B13:$CW13,Attendance_sorted_S!$B13:$CW13,"nn")&lt;&gt;"nn","•",""),"")</f>
        <v/>
      </c>
      <c r="Y14" s="1" t="str">
        <f ca="1">IF(($A14&lt;&gt;"")*(Y$1&lt;&gt;""),IF(_xlfn.XLOOKUP(Y$1,Attendance_sorted_S!$B13:$CW13,Attendance_sorted_S!$B13:$CW13,"nn")&lt;&gt;"nn","•",""),"")</f>
        <v/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/>
      </c>
      <c r="AC14" s="1" t="str">
        <f ca="1">IF(($A14&lt;&gt;"")*(AC$1&lt;&gt;""),IF(_xlfn.XLOOKUP(AC$1,Attendance_sorted_S!$B13:$CW13,Attendance_sorted_S!$B13:$CW13,"nn")&lt;&gt;"nn","•",""),"")</f>
        <v>•</v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>•</v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203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>•</v>
      </c>
      <c r="D15" s="1" t="str">
        <f ca="1">IF(($A15&lt;&gt;"")*(D$1&lt;&gt;""),IF(_xlfn.XLOOKUP(D$1,Attendance_sorted_S!$B14:$CW14,Attendance_sorted_S!$B14:$CW14,"nn")&lt;&gt;"nn","•",""),"")</f>
        <v>•</v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>•</v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>•</v>
      </c>
      <c r="I15" s="1" t="str">
        <f ca="1">IF(($A15&lt;&gt;"")*(I$1&lt;&gt;""),IF(_xlfn.XLOOKUP(I$1,Attendance_sorted_S!$B14:$CW14,Attendance_sorted_S!$B14:$CW14,"nn")&lt;&gt;"nn","•",""),"")</f>
        <v>•</v>
      </c>
      <c r="J15" s="1" t="str">
        <f ca="1">IF(($A15&lt;&gt;"")*(J$1&lt;&gt;""),IF(_xlfn.XLOOKUP(J$1,Attendance_sorted_S!$B14:$CW14,Attendance_sorted_S!$B14:$CW14,"nn")&lt;&gt;"nn","•",""),"")</f>
        <v>•</v>
      </c>
      <c r="K15" s="1" t="str">
        <f ca="1">IF(($A15&lt;&gt;"")*(K$1&lt;&gt;""),IF(_xlfn.XLOOKUP(K$1,Attendance_sorted_S!$B14:$CW14,Attendance_sorted_S!$B14:$CW14,"nn")&lt;&gt;"nn","•",""),"")</f>
        <v>•</v>
      </c>
      <c r="L15" s="1" t="str">
        <f ca="1">IF(($A15&lt;&gt;"")*(L$1&lt;&gt;""),IF(_xlfn.XLOOKUP(L$1,Attendance_sorted_S!$B14:$CW14,Attendance_sorted_S!$B14:$CW14,"nn")&lt;&gt;"nn","•",""),"")</f>
        <v>•</v>
      </c>
      <c r="M15" s="1" t="str">
        <f ca="1">IF(($A15&lt;&gt;"")*(M$1&lt;&gt;""),IF(_xlfn.XLOOKUP(M$1,Attendance_sorted_S!$B14:$CW14,Attendance_sorted_S!$B14:$CW14,"nn")&lt;&gt;"nn","•",""),"")</f>
        <v>•</v>
      </c>
      <c r="N15" s="1" t="str">
        <f ca="1">IF(($A15&lt;&gt;"")*(N$1&lt;&gt;""),IF(_xlfn.XLOOKUP(N$1,Attendance_sorted_S!$B14:$CW14,Attendance_sorted_S!$B14:$CW14,"nn")&lt;&gt;"nn","•",""),"")</f>
        <v>•</v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>•</v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>•</v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>•</v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>•</v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>•</v>
      </c>
      <c r="AC15" s="1" t="str">
        <f ca="1">IF(($A15&lt;&gt;"")*(AC$1&lt;&gt;""),IF(_xlfn.XLOOKUP(AC$1,Attendance_sorted_S!$B14:$CW14,Attendance_sorted_S!$B14:$CW14,"nn")&lt;&gt;"nn","•",""),"")</f>
        <v>•</v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>•</v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>•</v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>•</v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>•</v>
      </c>
      <c r="AL15" s="1" t="str">
        <f ca="1">IF(($A15&lt;&gt;"")*(AL$1&lt;&gt;""),IF(_xlfn.XLOOKUP(AL$1,Attendance_sorted_S!$B14:$CW14,Attendance_sorted_S!$B14:$CW14,"nn")&lt;&gt;"nn","•",""),"")</f>
        <v>•</v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>•</v>
      </c>
      <c r="AO15" s="1" t="str">
        <f ca="1">IF(($A15&lt;&gt;"")*(AO$1&lt;&gt;""),IF(_xlfn.XLOOKUP(AO$1,Attendance_sorted_S!$B14:$CW14,Attendance_sorted_S!$B14:$CW14,"nn")&lt;&gt;"nn","•",""),"")</f>
        <v>•</v>
      </c>
      <c r="AP15" s="1" t="str">
        <f ca="1">IF(($A15&lt;&gt;"")*(AP$1&lt;&gt;""),IF(_xlfn.XLOOKUP(AP$1,Attendance_sorted_S!$B14:$CW14,Attendance_sorted_S!$B14:$CW14,"nn")&lt;&gt;"nn","•",""),"")</f>
        <v>•</v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>•</v>
      </c>
      <c r="AS15" s="1" t="str">
        <f ca="1">IF(($A15&lt;&gt;"")*(AS$1&lt;&gt;""),IF(_xlfn.XLOOKUP(AS$1,Attendance_sorted_S!$B14:$CW14,Attendance_sorted_S!$B14:$CW14,"nn")&lt;&gt;"nn","•",""),"")</f>
        <v>•</v>
      </c>
      <c r="AT15" s="1" t="str">
        <f ca="1">IF(($A15&lt;&gt;"")*(AT$1&lt;&gt;""),IF(_xlfn.XLOOKUP(AT$1,Attendance_sorted_S!$B14:$CW14,Attendance_sorted_S!$B14:$CW14,"nn")&lt;&gt;"nn","•",""),"")</f>
        <v>•</v>
      </c>
      <c r="AU15" s="1" t="str">
        <f ca="1">IF(($A15&lt;&gt;"")*(AU$1&lt;&gt;""),IF(_xlfn.XLOOKUP(AU$1,Attendance_sorted_S!$B14:$CW14,Attendance_sorted_S!$B14:$CW14,"nn")&lt;&gt;"nn","•",""),"")</f>
        <v>•</v>
      </c>
      <c r="AV15" s="1" t="str">
        <f ca="1">IF(($A15&lt;&gt;"")*(AV$1&lt;&gt;""),IF(_xlfn.XLOOKUP(AV$1,Attendance_sorted_S!$B14:$CW14,Attendance_sorted_S!$B14:$CW14,"nn")&lt;&gt;"nn","•",""),"")</f>
        <v>•</v>
      </c>
      <c r="AW15" s="1" t="str">
        <f ca="1">IF(($A15&lt;&gt;"")*(AW$1&lt;&gt;""),IF(_xlfn.XLOOKUP(AW$1,Attendance_sorted_S!$B14:$CW14,Attendance_sorted_S!$B14:$CW14,"nn")&lt;&gt;"nn","•",""),"")</f>
        <v>•</v>
      </c>
      <c r="AX15" s="1" t="str">
        <f ca="1">IF(($A15&lt;&gt;"")*(AX$1&lt;&gt;""),IF(_xlfn.XLOOKUP(AX$1,Attendance_sorted_S!$B14:$CW14,Attendance_sorted_S!$B14:$CW14,"nn")&lt;&gt;"nn","•",""),"")</f>
        <v>•</v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204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>•</v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>•</v>
      </c>
      <c r="AF16" s="1" t="str">
        <f ca="1">IF(($A16&lt;&gt;"")*(AF$1&lt;&gt;""),IF(_xlfn.XLOOKUP(AF$1,Attendance_sorted_S!$B15:$CW15,Attendance_sorted_S!$B15:$CW15,"nn")&lt;&gt;"nn","•",""),"")</f>
        <v>•</v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>•</v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210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>•</v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>•</v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>•</v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>•</v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>•</v>
      </c>
      <c r="AS17" s="1" t="str">
        <f ca="1">IF(($A17&lt;&gt;"")*(AS$1&lt;&gt;""),IF(_xlfn.XLOOKUP(AS$1,Attendance_sorted_S!$B16:$CW16,Attendance_sorted_S!$B16:$CW16,"nn")&lt;&gt;"nn","•",""),"")</f>
        <v>•</v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303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>•</v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>•</v>
      </c>
      <c r="J18" s="1" t="str">
        <f ca="1">IF(($A18&lt;&gt;"")*(J$1&lt;&gt;""),IF(_xlfn.XLOOKUP(J$1,Attendance_sorted_S!$B17:$CW17,Attendance_sorted_S!$B17:$CW17,"nn")&lt;&gt;"nn","•",""),"")</f>
        <v>•</v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>•</v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/>
      </c>
      <c r="P18" s="1" t="str">
        <f ca="1">IF(($A18&lt;&gt;"")*(P$1&lt;&gt;""),IF(_xlfn.XLOOKUP(P$1,Attendance_sorted_S!$B17:$CW17,Attendance_sorted_S!$B17:$CW17,"nn")&lt;&gt;"nn","•",""),"")</f>
        <v>•</v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>•</v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>•</v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>•</v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>•</v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>•</v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>•</v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>•</v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>•</v>
      </c>
      <c r="AO18" s="1" t="str">
        <f ca="1">IF(($A18&lt;&gt;"")*(AO$1&lt;&gt;""),IF(_xlfn.XLOOKUP(AO$1,Attendance_sorted_S!$B17:$CW17,Attendance_sorted_S!$B17:$CW17,"nn")&lt;&gt;"nn","•",""),"")</f>
        <v>•</v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>•</v>
      </c>
      <c r="AS18" s="1" t="str">
        <f ca="1">IF(($A18&lt;&gt;"")*(AS$1&lt;&gt;""),IF(_xlfn.XLOOKUP(AS$1,Attendance_sorted_S!$B17:$CW17,Attendance_sorted_S!$B17:$CW17,"nn")&lt;&gt;"nn","•",""),"")</f>
        <v>•</v>
      </c>
      <c r="AT18" s="1" t="str">
        <f ca="1">IF(($A18&lt;&gt;"")*(AT$1&lt;&gt;""),IF(_xlfn.XLOOKUP(AT$1,Attendance_sorted_S!$B17:$CW17,Attendance_sorted_S!$B17:$CW17,"nn")&lt;&gt;"nn","•",""),"")</f>
        <v>•</v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>•</v>
      </c>
      <c r="AW18" s="1" t="str">
        <f ca="1">IF(($A18&lt;&gt;"")*(AW$1&lt;&gt;""),IF(_xlfn.XLOOKUP(AW$1,Attendance_sorted_S!$B17:$CW17,Attendance_sorted_S!$B17:$CW17,"nn")&lt;&gt;"nn","•",""),"")</f>
        <v>•</v>
      </c>
      <c r="AX18" s="1" t="str">
        <f ca="1">IF(($A18&lt;&gt;"")*(AX$1&lt;&gt;""),IF(_xlfn.XLOOKUP(AX$1,Attendance_sorted_S!$B17:$CW17,Attendance_sorted_S!$B17:$CW17,"nn")&lt;&gt;"nn","•",""),"")</f>
        <v>•</v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304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>•</v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>•</v>
      </c>
      <c r="I19" s="1" t="str">
        <f ca="1">IF(($A19&lt;&gt;"")*(I$1&lt;&gt;""),IF(_xlfn.XLOOKUP(I$1,Attendance_sorted_S!$B18:$CW18,Attendance_sorted_S!$B18:$CW18,"nn")&lt;&gt;"nn","•",""),"")</f>
        <v/>
      </c>
      <c r="J19" s="1" t="str">
        <f ca="1">IF(($A19&lt;&gt;"")*(J$1&lt;&gt;""),IF(_xlfn.XLOOKUP(J$1,Attendance_sorted_S!$B18:$CW18,Attendance_sorted_S!$B18:$CW18,"nn")&lt;&gt;"nn","•",""),"")</f>
        <v>•</v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>•</v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>•</v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>•</v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>•</v>
      </c>
      <c r="AM19" s="1" t="str">
        <f ca="1">IF(($A19&lt;&gt;"")*(AM$1&lt;&gt;""),IF(_xlfn.XLOOKUP(AM$1,Attendance_sorted_S!$B18:$CW18,Attendance_sorted_S!$B18:$CW18,"nn")&lt;&gt;"nn","•",""),"")</f>
        <v>•</v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>•</v>
      </c>
      <c r="AP19" s="1" t="str">
        <f ca="1">IF(($A19&lt;&gt;"")*(AP$1&lt;&gt;""),IF(_xlfn.XLOOKUP(AP$1,Attendance_sorted_S!$B18:$CW18,Attendance_sorted_S!$B18:$CW18,"nn")&lt;&gt;"nn","•",""),"")</f>
        <v>•</v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>•</v>
      </c>
      <c r="AS19" s="1" t="str">
        <f ca="1">IF(($A19&lt;&gt;"")*(AS$1&lt;&gt;""),IF(_xlfn.XLOOKUP(AS$1,Attendance_sorted_S!$B18:$CW18,Attendance_sorted_S!$B18:$CW18,"nn")&lt;&gt;"nn","•",""),"")</f>
        <v>•</v>
      </c>
      <c r="AT19" s="1" t="str">
        <f ca="1">IF(($A19&lt;&gt;"")*(AT$1&lt;&gt;""),IF(_xlfn.XLOOKUP(AT$1,Attendance_sorted_S!$B18:$CW18,Attendance_sorted_S!$B18:$CW18,"nn")&lt;&gt;"nn","•",""),"")</f>
        <v>•</v>
      </c>
      <c r="AU19" s="1" t="str">
        <f ca="1">IF(($A19&lt;&gt;"")*(AU$1&lt;&gt;""),IF(_xlfn.XLOOKUP(AU$1,Attendance_sorted_S!$B18:$CW18,Attendance_sorted_S!$B18:$CW18,"nn")&lt;&gt;"nn","•",""),"")</f>
        <v>•</v>
      </c>
      <c r="AV19" s="1" t="str">
        <f ca="1">IF(($A19&lt;&gt;"")*(AV$1&lt;&gt;""),IF(_xlfn.XLOOKUP(AV$1,Attendance_sorted_S!$B18:$CW18,Attendance_sorted_S!$B18:$CW18,"nn")&lt;&gt;"nn","•",""),"")</f>
        <v>•</v>
      </c>
      <c r="AW19" s="1" t="str">
        <f ca="1">IF(($A19&lt;&gt;"")*(AW$1&lt;&gt;""),IF(_xlfn.XLOOKUP(AW$1,Attendance_sorted_S!$B18:$CW18,Attendance_sorted_S!$B18:$CW18,"nn")&lt;&gt;"nn","•",""),"")</f>
        <v>•</v>
      </c>
      <c r="AX19" s="1" t="str">
        <f ca="1">IF(($A19&lt;&gt;"")*(AX$1&lt;&gt;""),IF(_xlfn.XLOOKUP(AX$1,Attendance_sorted_S!$B18:$CW18,Attendance_sorted_S!$B18:$CW18,"nn")&lt;&gt;"nn","•",""),"")</f>
        <v>•</v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310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>•</v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>•</v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>•</v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>•</v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>•</v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402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>•</v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>•</v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>•</v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>•</v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>•</v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>•</v>
      </c>
      <c r="AX21" s="1" t="str">
        <f ca="1">IF(($A21&lt;&gt;"")*(AX$1&lt;&gt;""),IF(_xlfn.XLOOKUP(AX$1,Attendance_sorted_S!$B20:$CW20,Attendance_sorted_S!$B20:$CW20,"nn")&lt;&gt;"nn","•",""),"")</f>
        <v>•</v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403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>•</v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>•</v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>•</v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>•</v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>•</v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>•</v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>•</v>
      </c>
      <c r="AM22" s="1" t="str">
        <f ca="1">IF(($A22&lt;&gt;"")*(AM$1&lt;&gt;""),IF(_xlfn.XLOOKUP(AM$1,Attendance_sorted_S!$B21:$CW21,Attendance_sorted_S!$B21:$CW21,"nn")&lt;&gt;"nn","•",""),"")</f>
        <v>•</v>
      </c>
      <c r="AN22" s="1" t="str">
        <f ca="1">IF(($A22&lt;&gt;"")*(AN$1&lt;&gt;""),IF(_xlfn.XLOOKUP(AN$1,Attendance_sorted_S!$B21:$CW21,Attendance_sorted_S!$B21:$CW21,"nn")&lt;&gt;"nn","•",""),"")</f>
        <v>•</v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>•</v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>•</v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>•</v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>•</v>
      </c>
      <c r="AX22" s="1" t="str">
        <f ca="1">IF(($A22&lt;&gt;"")*(AX$1&lt;&gt;""),IF(_xlfn.XLOOKUP(AX$1,Attendance_sorted_S!$B21:$CW21,Attendance_sorted_S!$B21:$CW21,"nn")&lt;&gt;"nn","•",""),"")</f>
        <v>•</v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404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/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/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/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/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>•</v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>•</v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>•</v>
      </c>
      <c r="AO23" s="1" t="str">
        <f ca="1">IF(($A23&lt;&gt;"")*(AO$1&lt;&gt;""),IF(_xlfn.XLOOKUP(AO$1,Attendance_sorted_S!$B22:$CW22,Attendance_sorted_S!$B22:$CW22,"nn")&lt;&gt;"nn","•",""),"")</f>
        <v>•</v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>•</v>
      </c>
      <c r="AS23" s="1" t="str">
        <f ca="1">IF(($A23&lt;&gt;"")*(AS$1&lt;&gt;""),IF(_xlfn.XLOOKUP(AS$1,Attendance_sorted_S!$B22:$CW22,Attendance_sorted_S!$B22:$CW22,"nn")&lt;&gt;"nn","•",""),"")</f>
        <v>•</v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>•</v>
      </c>
      <c r="AV23" s="1" t="str">
        <f ca="1">IF(($A23&lt;&gt;"")*(AV$1&lt;&gt;""),IF(_xlfn.XLOOKUP(AV$1,Attendance_sorted_S!$B22:$CW22,Attendance_sorted_S!$B22:$CW22,"nn")&lt;&gt;"nn","•",""),"")</f>
        <v>•</v>
      </c>
      <c r="AW23" s="1" t="str">
        <f ca="1">IF(($A23&lt;&gt;"")*(AW$1&lt;&gt;""),IF(_xlfn.XLOOKUP(AW$1,Attendance_sorted_S!$B22:$CW22,Attendance_sorted_S!$B22:$CW22,"nn")&lt;&gt;"nn","•",""),"")</f>
        <v>•</v>
      </c>
      <c r="AX23" s="1" t="str">
        <f ca="1">IF(($A23&lt;&gt;"")*(AX$1&lt;&gt;""),IF(_xlfn.XLOOKUP(AX$1,Attendance_sorted_S!$B22:$CW22,Attendance_sorted_S!$B22:$CW22,"nn")&lt;&gt;"nn","•",""),"")</f>
        <v>•</v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410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502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>•</v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>•</v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>•</v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>•</v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>•</v>
      </c>
      <c r="AO25" s="1" t="str">
        <f ca="1">IF(($A25&lt;&gt;"")*(AO$1&lt;&gt;""),IF(_xlfn.XLOOKUP(AO$1,Attendance_sorted_S!$B24:$CW24,Attendance_sorted_S!$B24:$CW24,"nn")&lt;&gt;"nn","•",""),"")</f>
        <v>•</v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>•</v>
      </c>
      <c r="AV25" s="1" t="str">
        <f ca="1">IF(($A25&lt;&gt;"")*(AV$1&lt;&gt;""),IF(_xlfn.XLOOKUP(AV$1,Attendance_sorted_S!$B24:$CW24,Attendance_sorted_S!$B24:$CW24,"nn")&lt;&gt;"nn","•",""),"")</f>
        <v>•</v>
      </c>
      <c r="AW25" s="1" t="str">
        <f ca="1">IF(($A25&lt;&gt;"")*(AW$1&lt;&gt;""),IF(_xlfn.XLOOKUP(AW$1,Attendance_sorted_S!$B24:$CW24,Attendance_sorted_S!$B24:$CW24,"nn")&lt;&gt;"nn","•",""),"")</f>
        <v>•</v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503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>•</v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>•</v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>•</v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>•</v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>•</v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>•</v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>•</v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>•</v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>•</v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>•</v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>•</v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>•</v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>•</v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>•</v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>•</v>
      </c>
      <c r="AU26" s="1" t="str">
        <f ca="1">IF(($A26&lt;&gt;"")*(AU$1&lt;&gt;""),IF(_xlfn.XLOOKUP(AU$1,Attendance_sorted_S!$B25:$CW25,Attendance_sorted_S!$B25:$CW25,"nn")&lt;&gt;"nn","•",""),"")</f>
        <v>•</v>
      </c>
      <c r="AV26" s="1" t="str">
        <f ca="1">IF(($A26&lt;&gt;"")*(AV$1&lt;&gt;""),IF(_xlfn.XLOOKUP(AV$1,Attendance_sorted_S!$B25:$CW25,Attendance_sorted_S!$B25:$CW25,"nn")&lt;&gt;"nn","•",""),"")</f>
        <v>•</v>
      </c>
      <c r="AW26" s="1" t="str">
        <f ca="1">IF(($A26&lt;&gt;"")*(AW$1&lt;&gt;""),IF(_xlfn.XLOOKUP(AW$1,Attendance_sorted_S!$B25:$CW25,Attendance_sorted_S!$B25:$CW25,"nn")&lt;&gt;"nn","•",""),"")</f>
        <v>•</v>
      </c>
      <c r="AX26" s="1" t="str">
        <f ca="1">IF(($A26&lt;&gt;"")*(AX$1&lt;&gt;""),IF(_xlfn.XLOOKUP(AX$1,Attendance_sorted_S!$B25:$CW25,Attendance_sorted_S!$B25:$CW25,"nn")&lt;&gt;"nn","•",""),"")</f>
        <v>•</v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504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>•</v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>•</v>
      </c>
      <c r="AL27" s="1" t="str">
        <f ca="1">IF(($A27&lt;&gt;"")*(AL$1&lt;&gt;""),IF(_xlfn.XLOOKUP(AL$1,Attendance_sorted_S!$B26:$CW26,Attendance_sorted_S!$B26:$CW26,"nn")&lt;&gt;"nn","•",""),"")</f>
        <v>•</v>
      </c>
      <c r="AM27" s="1" t="str">
        <f ca="1">IF(($A27&lt;&gt;"")*(AM$1&lt;&gt;""),IF(_xlfn.XLOOKUP(AM$1,Attendance_sorted_S!$B26:$CW26,Attendance_sorted_S!$B26:$CW26,"nn")&lt;&gt;"nn","•",""),"")</f>
        <v>•</v>
      </c>
      <c r="AN27" s="1" t="str">
        <f ca="1">IF(($A27&lt;&gt;"")*(AN$1&lt;&gt;""),IF(_xlfn.XLOOKUP(AN$1,Attendance_sorted_S!$B26:$CW26,Attendance_sorted_S!$B26:$CW26,"nn")&lt;&gt;"nn","•",""),"")</f>
        <v>•</v>
      </c>
      <c r="AO27" s="1" t="str">
        <f ca="1">IF(($A27&lt;&gt;"")*(AO$1&lt;&gt;""),IF(_xlfn.XLOOKUP(AO$1,Attendance_sorted_S!$B26:$CW26,Attendance_sorted_S!$B26:$CW26,"nn")&lt;&gt;"nn","•",""),"")</f>
        <v>•</v>
      </c>
      <c r="AP27" s="1" t="str">
        <f ca="1">IF(($A27&lt;&gt;"")*(AP$1&lt;&gt;""),IF(_xlfn.XLOOKUP(AP$1,Attendance_sorted_S!$B26:$CW26,Attendance_sorted_S!$B26:$CW26,"nn")&lt;&gt;"nn","•",""),"")</f>
        <v>•</v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>•</v>
      </c>
      <c r="AV27" s="1" t="str">
        <f ca="1">IF(($A27&lt;&gt;"")*(AV$1&lt;&gt;""),IF(_xlfn.XLOOKUP(AV$1,Attendance_sorted_S!$B26:$CW26,Attendance_sorted_S!$B26:$CW26,"nn")&lt;&gt;"nn","•",""),"")</f>
        <v>•</v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>•</v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510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>
        <v>602</v>
      </c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>•</v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>•</v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>•</v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>•</v>
      </c>
      <c r="AM29" s="1" t="str">
        <f ca="1">IF(($A29&lt;&gt;"")*(AM$1&lt;&gt;""),IF(_xlfn.XLOOKUP(AM$1,Attendance_sorted_S!$B28:$CW28,Attendance_sorted_S!$B28:$CW28,"nn")&lt;&gt;"nn","•",""),"")</f>
        <v>•</v>
      </c>
      <c r="AN29" s="1" t="str">
        <f ca="1">IF(($A29&lt;&gt;"")*(AN$1&lt;&gt;""),IF(_xlfn.XLOOKUP(AN$1,Attendance_sorted_S!$B28:$CW28,Attendance_sorted_S!$B28:$CW28,"nn")&lt;&gt;"nn","•",""),"")</f>
        <v>•</v>
      </c>
      <c r="AO29" s="1" t="str">
        <f ca="1">IF(($A29&lt;&gt;"")*(AO$1&lt;&gt;""),IF(_xlfn.XLOOKUP(AO$1,Attendance_sorted_S!$B28:$CW28,Attendance_sorted_S!$B28:$CW28,"nn")&lt;&gt;"nn","•",""),"")</f>
        <v>•</v>
      </c>
      <c r="AP29" s="1" t="str">
        <f ca="1">IF(($A29&lt;&gt;"")*(AP$1&lt;&gt;""),IF(_xlfn.XLOOKUP(AP$1,Attendance_sorted_S!$B28:$CW28,Attendance_sorted_S!$B28:$CW28,"nn")&lt;&gt;"nn","•",""),"")</f>
        <v>•</v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>•</v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>•</v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>
        <v>603</v>
      </c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>•</v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>•</v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>•</v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>•</v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>•</v>
      </c>
      <c r="AA30" s="1" t="str">
        <f ca="1">IF(($A30&lt;&gt;"")*(AA$1&lt;&gt;""),IF(_xlfn.XLOOKUP(AA$1,Attendance_sorted_S!$B29:$CW29,Attendance_sorted_S!$B29:$CW29,"nn")&lt;&gt;"nn","•",""),"")</f>
        <v>•</v>
      </c>
      <c r="AB30" s="1" t="str">
        <f ca="1">IF(($A30&lt;&gt;"")*(AB$1&lt;&gt;""),IF(_xlfn.XLOOKUP(AB$1,Attendance_sorted_S!$B29:$CW29,Attendance_sorted_S!$B29:$CW29,"nn")&lt;&gt;"nn","•",""),"")</f>
        <v>•</v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>•</v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>•</v>
      </c>
      <c r="AL30" s="1" t="str">
        <f ca="1">IF(($A30&lt;&gt;"")*(AL$1&lt;&gt;""),IF(_xlfn.XLOOKUP(AL$1,Attendance_sorted_S!$B29:$CW29,Attendance_sorted_S!$B29:$CW29,"nn")&lt;&gt;"nn","•",""),"")</f>
        <v>•</v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>•</v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>•</v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>•</v>
      </c>
      <c r="AW30" s="1" t="str">
        <f ca="1">IF(($A30&lt;&gt;"")*(AW$1&lt;&gt;""),IF(_xlfn.XLOOKUP(AW$1,Attendance_sorted_S!$B29:$CW29,Attendance_sorted_S!$B29:$CW29,"nn")&lt;&gt;"nn","•",""),"")</f>
        <v>•</v>
      </c>
      <c r="AX30" s="1" t="str">
        <f ca="1">IF(($A30&lt;&gt;"")*(AX$1&lt;&gt;""),IF(_xlfn.XLOOKUP(AX$1,Attendance_sorted_S!$B29:$CW29,Attendance_sorted_S!$B29:$CW29,"nn")&lt;&gt;"nn","•",""),"")</f>
        <v>•</v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>
        <v>610</v>
      </c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>•</v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>•</v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>•</v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>•</v>
      </c>
      <c r="AD31" s="1" t="str">
        <f ca="1">IF(($A31&lt;&gt;"")*(AD$1&lt;&gt;""),IF(_xlfn.XLOOKUP(AD$1,Attendance_sorted_S!$B30:$CW30,Attendance_sorted_S!$B30:$CW30,"nn")&lt;&gt;"nn","•",""),"")</f>
        <v>•</v>
      </c>
      <c r="AE31" s="1" t="str">
        <f ca="1">IF(($A31&lt;&gt;"")*(AE$1&lt;&gt;""),IF(_xlfn.XLOOKUP(AE$1,Attendance_sorted_S!$B30:$CW30,Attendance_sorted_S!$B30:$CW30,"nn")&lt;&gt;"nn","•",""),"")</f>
        <v>•</v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>•</v>
      </c>
      <c r="AL31" s="1" t="str">
        <f ca="1">IF(($A31&lt;&gt;"")*(AL$1&lt;&gt;""),IF(_xlfn.XLOOKUP(AL$1,Attendance_sorted_S!$B30:$CW30,Attendance_sorted_S!$B30:$CW30,"nn")&lt;&gt;"nn","•",""),"")</f>
        <v>•</v>
      </c>
      <c r="AM31" s="1" t="str">
        <f ca="1">IF(($A31&lt;&gt;"")*(AM$1&lt;&gt;""),IF(_xlfn.XLOOKUP(AM$1,Attendance_sorted_S!$B30:$CW30,Attendance_sorted_S!$B30:$CW30,"nn")&lt;&gt;"nn","•",""),"")</f>
        <v>•</v>
      </c>
      <c r="AN31" s="1" t="str">
        <f ca="1">IF(($A31&lt;&gt;"")*(AN$1&lt;&gt;""),IF(_xlfn.XLOOKUP(AN$1,Attendance_sorted_S!$B30:$CW30,Attendance_sorted_S!$B30:$CW30,"nn")&lt;&gt;"nn","•",""),"")</f>
        <v>•</v>
      </c>
      <c r="AO31" s="1" t="str">
        <f ca="1">IF(($A31&lt;&gt;"")*(AO$1&lt;&gt;""),IF(_xlfn.XLOOKUP(AO$1,Attendance_sorted_S!$B30:$CW30,Attendance_sorted_S!$B30:$CW30,"nn")&lt;&gt;"nn","•",""),"")</f>
        <v>•</v>
      </c>
      <c r="AP31" s="1" t="str">
        <f ca="1">IF(($A31&lt;&gt;"")*(AP$1&lt;&gt;""),IF(_xlfn.XLOOKUP(AP$1,Attendance_sorted_S!$B30:$CW30,Attendance_sorted_S!$B30:$CW30,"nn")&lt;&gt;"nn","•",""),"")</f>
        <v>•</v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>•</v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>
        <v>702</v>
      </c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>•</v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>•</v>
      </c>
      <c r="J32" s="1" t="str">
        <f ca="1">IF(($A32&lt;&gt;"")*(J$1&lt;&gt;""),IF(_xlfn.XLOOKUP(J$1,Attendance_sorted_S!$B31:$CW31,Attendance_sorted_S!$B31:$CW31,"nn")&lt;&gt;"nn","•",""),"")</f>
        <v>•</v>
      </c>
      <c r="K32" s="1" t="str">
        <f ca="1">IF(($A32&lt;&gt;"")*(K$1&lt;&gt;""),IF(_xlfn.XLOOKUP(K$1,Attendance_sorted_S!$B31:$CW31,Attendance_sorted_S!$B31:$CW31,"nn")&lt;&gt;"nn","•",""),"")</f>
        <v>•</v>
      </c>
      <c r="L32" s="1" t="str">
        <f ca="1">IF(($A32&lt;&gt;"")*(L$1&lt;&gt;""),IF(_xlfn.XLOOKUP(L$1,Attendance_sorted_S!$B31:$CW31,Attendance_sorted_S!$B31:$CW31,"nn")&lt;&gt;"nn","•",""),"")</f>
        <v>•</v>
      </c>
      <c r="M32" s="1" t="str">
        <f ca="1">IF(($A32&lt;&gt;"")*(M$1&lt;&gt;""),IF(_xlfn.XLOOKUP(M$1,Attendance_sorted_S!$B31:$CW31,Attendance_sorted_S!$B31:$CW31,"nn")&lt;&gt;"nn","•",""),"")</f>
        <v>•</v>
      </c>
      <c r="N32" s="1" t="str">
        <f ca="1">IF(($A32&lt;&gt;"")*(N$1&lt;&gt;""),IF(_xlfn.XLOOKUP(N$1,Attendance_sorted_S!$B31:$CW31,Attendance_sorted_S!$B31:$CW31,"nn")&lt;&gt;"nn","•",""),"")</f>
        <v>•</v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>•</v>
      </c>
      <c r="Q32" s="1" t="str">
        <f ca="1">IF(($A32&lt;&gt;"")*(Q$1&lt;&gt;""),IF(_xlfn.XLOOKUP(Q$1,Attendance_sorted_S!$B31:$CW31,Attendance_sorted_S!$B31:$CW31,"nn")&lt;&gt;"nn","•",""),"")</f>
        <v>•</v>
      </c>
      <c r="R32" s="1" t="str">
        <f ca="1">IF(($A32&lt;&gt;"")*(R$1&lt;&gt;""),IF(_xlfn.XLOOKUP(R$1,Attendance_sorted_S!$B31:$CW31,Attendance_sorted_S!$B31:$CW31,"nn")&lt;&gt;"nn","•",""),"")</f>
        <v>•</v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>•</v>
      </c>
      <c r="V32" s="1" t="str">
        <f ca="1">IF(($A32&lt;&gt;"")*(V$1&lt;&gt;""),IF(_xlfn.XLOOKUP(V$1,Attendance_sorted_S!$B31:$CW31,Attendance_sorted_S!$B31:$CW31,"nn")&lt;&gt;"nn","•",""),"")</f>
        <v>•</v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>•</v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>•</v>
      </c>
      <c r="AD32" s="1" t="str">
        <f ca="1">IF(($A32&lt;&gt;"")*(AD$1&lt;&gt;""),IF(_xlfn.XLOOKUP(AD$1,Attendance_sorted_S!$B31:$CW31,Attendance_sorted_S!$B31:$CW31,"nn")&lt;&gt;"nn","•",""),"")</f>
        <v>•</v>
      </c>
      <c r="AE32" s="1" t="str">
        <f ca="1">IF(($A32&lt;&gt;"")*(AE$1&lt;&gt;""),IF(_xlfn.XLOOKUP(AE$1,Attendance_sorted_S!$B31:$CW31,Attendance_sorted_S!$B31:$CW31,"nn")&lt;&gt;"nn","•",""),"")</f>
        <v>•</v>
      </c>
      <c r="AF32" s="1" t="str">
        <f ca="1">IF(($A32&lt;&gt;"")*(AF$1&lt;&gt;""),IF(_xlfn.XLOOKUP(AF$1,Attendance_sorted_S!$B31:$CW31,Attendance_sorted_S!$B31:$CW31,"nn")&lt;&gt;"nn","•",""),"")</f>
        <v>•</v>
      </c>
      <c r="AG32" s="1" t="str">
        <f ca="1">IF(($A32&lt;&gt;"")*(AG$1&lt;&gt;""),IF(_xlfn.XLOOKUP(AG$1,Attendance_sorted_S!$B31:$CW31,Attendance_sorted_S!$B31:$CW31,"nn")&lt;&gt;"nn","•",""),"")</f>
        <v>•</v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>•</v>
      </c>
      <c r="AK32" s="1" t="str">
        <f ca="1">IF(($A32&lt;&gt;"")*(AK$1&lt;&gt;""),IF(_xlfn.XLOOKUP(AK$1,Attendance_sorted_S!$B31:$CW31,Attendance_sorted_S!$B31:$CW31,"nn")&lt;&gt;"nn","•",""),"")</f>
        <v>•</v>
      </c>
      <c r="AL32" s="1" t="str">
        <f ca="1">IF(($A32&lt;&gt;"")*(AL$1&lt;&gt;""),IF(_xlfn.XLOOKUP(AL$1,Attendance_sorted_S!$B31:$CW31,Attendance_sorted_S!$B31:$CW31,"nn")&lt;&gt;"nn","•",""),"")</f>
        <v>•</v>
      </c>
      <c r="AM32" s="1" t="str">
        <f ca="1">IF(($A32&lt;&gt;"")*(AM$1&lt;&gt;""),IF(_xlfn.XLOOKUP(AM$1,Attendance_sorted_S!$B31:$CW31,Attendance_sorted_S!$B31:$CW31,"nn")&lt;&gt;"nn","•",""),"")</f>
        <v>•</v>
      </c>
      <c r="AN32" s="1" t="str">
        <f ca="1">IF(($A32&lt;&gt;"")*(AN$1&lt;&gt;""),IF(_xlfn.XLOOKUP(AN$1,Attendance_sorted_S!$B31:$CW31,Attendance_sorted_S!$B31:$CW31,"nn")&lt;&gt;"nn","•",""),"")</f>
        <v>•</v>
      </c>
      <c r="AO32" s="1" t="str">
        <f ca="1">IF(($A32&lt;&gt;"")*(AO$1&lt;&gt;""),IF(_xlfn.XLOOKUP(AO$1,Attendance_sorted_S!$B31:$CW31,Attendance_sorted_S!$B31:$CW31,"nn")&lt;&gt;"nn","•",""),"")</f>
        <v>•</v>
      </c>
      <c r="AP32" s="1" t="str">
        <f ca="1">IF(($A32&lt;&gt;"")*(AP$1&lt;&gt;""),IF(_xlfn.XLOOKUP(AP$1,Attendance_sorted_S!$B31:$CW31,Attendance_sorted_S!$B31:$CW31,"nn")&lt;&gt;"nn","•",""),"")</f>
        <v>•</v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>•</v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>•</v>
      </c>
      <c r="AU32" s="1" t="str">
        <f ca="1">IF(($A32&lt;&gt;"")*(AU$1&lt;&gt;""),IF(_xlfn.XLOOKUP(AU$1,Attendance_sorted_S!$B31:$CW31,Attendance_sorted_S!$B31:$CW31,"nn")&lt;&gt;"nn","•",""),"")</f>
        <v>•</v>
      </c>
      <c r="AV32" s="1" t="str">
        <f ca="1">IF(($A32&lt;&gt;"")*(AV$1&lt;&gt;""),IF(_xlfn.XLOOKUP(AV$1,Attendance_sorted_S!$B31:$CW31,Attendance_sorted_S!$B31:$CW31,"nn")&lt;&gt;"nn","•",""),"")</f>
        <v>•</v>
      </c>
      <c r="AW32" s="1" t="str">
        <f ca="1">IF(($A32&lt;&gt;"")*(AW$1&lt;&gt;""),IF(_xlfn.XLOOKUP(AW$1,Attendance_sorted_S!$B31:$CW31,Attendance_sorted_S!$B31:$CW31,"nn")&lt;&gt;"nn","•",""),"")</f>
        <v>•</v>
      </c>
      <c r="AX32" s="1" t="str">
        <f ca="1">IF(($A32&lt;&gt;"")*(AX$1&lt;&gt;""),IF(_xlfn.XLOOKUP(AX$1,Attendance_sorted_S!$B31:$CW31,Attendance_sorted_S!$B31:$CW31,"nn")&lt;&gt;"nn","•",""),"")</f>
        <v>•</v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>
        <v>703</v>
      </c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>•</v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>•</v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>•</v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>•</v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>•</v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>•</v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>•</v>
      </c>
      <c r="AJ33" s="1" t="str">
        <f ca="1">IF(($A33&lt;&gt;"")*(AJ$1&lt;&gt;""),IF(_xlfn.XLOOKUP(AJ$1,Attendance_sorted_S!$B32:$CW32,Attendance_sorted_S!$B32:$CW32,"nn")&lt;&gt;"nn","•",""),"")</f>
        <v>•</v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>•</v>
      </c>
      <c r="AM33" s="1" t="str">
        <f ca="1">IF(($A33&lt;&gt;"")*(AM$1&lt;&gt;""),IF(_xlfn.XLOOKUP(AM$1,Attendance_sorted_S!$B32:$CW32,Attendance_sorted_S!$B32:$CW32,"nn")&lt;&gt;"nn","•",""),"")</f>
        <v>•</v>
      </c>
      <c r="AN33" s="1" t="str">
        <f ca="1">IF(($A33&lt;&gt;"")*(AN$1&lt;&gt;""),IF(_xlfn.XLOOKUP(AN$1,Attendance_sorted_S!$B32:$CW32,Attendance_sorted_S!$B32:$CW32,"nn")&lt;&gt;"nn","•",""),"")</f>
        <v>•</v>
      </c>
      <c r="AO33" s="1" t="str">
        <f ca="1">IF(($A33&lt;&gt;"")*(AO$1&lt;&gt;""),IF(_xlfn.XLOOKUP(AO$1,Attendance_sorted_S!$B32:$CW32,Attendance_sorted_S!$B32:$CW32,"nn")&lt;&gt;"nn","•",""),"")</f>
        <v>•</v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>•</v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>•</v>
      </c>
      <c r="AV33" s="1" t="str">
        <f ca="1">IF(($A33&lt;&gt;"")*(AV$1&lt;&gt;""),IF(_xlfn.XLOOKUP(AV$1,Attendance_sorted_S!$B32:$CW32,Attendance_sorted_S!$B32:$CW32,"nn")&lt;&gt;"nn","•",""),"")</f>
        <v>•</v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>
        <v>710</v>
      </c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>•</v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>•</v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>•</v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>•</v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>•</v>
      </c>
      <c r="AL34" s="1" t="str">
        <f ca="1">IF(($A34&lt;&gt;"")*(AL$1&lt;&gt;""),IF(_xlfn.XLOOKUP(AL$1,Attendance_sorted_S!$B33:$CW33,Attendance_sorted_S!$B33:$CW33,"nn")&lt;&gt;"nn","•",""),"")</f>
        <v>•</v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>•</v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>
        <v>802</v>
      </c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>•</v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>•</v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>•</v>
      </c>
      <c r="Z35" s="1" t="str">
        <f ca="1">IF(($A35&lt;&gt;"")*(Z$1&lt;&gt;""),IF(_xlfn.XLOOKUP(Z$1,Attendance_sorted_S!$B34:$CW34,Attendance_sorted_S!$B34:$CW34,"nn")&lt;&gt;"nn","•",""),"")</f>
        <v>•</v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>•</v>
      </c>
      <c r="AC35" s="1" t="str">
        <f ca="1">IF(($A35&lt;&gt;"")*(AC$1&lt;&gt;""),IF(_xlfn.XLOOKUP(AC$1,Attendance_sorted_S!$B34:$CW34,Attendance_sorted_S!$B34:$CW34,"nn")&lt;&gt;"nn","•",""),"")</f>
        <v>•</v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>•</v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>•</v>
      </c>
      <c r="AK35" s="1" t="str">
        <f ca="1">IF(($A35&lt;&gt;"")*(AK$1&lt;&gt;""),IF(_xlfn.XLOOKUP(AK$1,Attendance_sorted_S!$B34:$CW34,Attendance_sorted_S!$B34:$CW34,"nn")&lt;&gt;"nn","•",""),"")</f>
        <v>•</v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>•</v>
      </c>
      <c r="AO35" s="1" t="str">
        <f ca="1">IF(($A35&lt;&gt;"")*(AO$1&lt;&gt;""),IF(_xlfn.XLOOKUP(AO$1,Attendance_sorted_S!$B34:$CW34,Attendance_sorted_S!$B34:$CW34,"nn")&lt;&gt;"nn","•",""),"")</f>
        <v>•</v>
      </c>
      <c r="AP35" s="1" t="str">
        <f ca="1">IF(($A35&lt;&gt;"")*(AP$1&lt;&gt;""),IF(_xlfn.XLOOKUP(AP$1,Attendance_sorted_S!$B34:$CW34,Attendance_sorted_S!$B34:$CW34,"nn")&lt;&gt;"nn","•",""),"")</f>
        <v>•</v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>•</v>
      </c>
      <c r="AS35" s="1" t="str">
        <f ca="1">IF(($A35&lt;&gt;"")*(AS$1&lt;&gt;""),IF(_xlfn.XLOOKUP(AS$1,Attendance_sorted_S!$B34:$CW34,Attendance_sorted_S!$B34:$CW34,"nn")&lt;&gt;"nn","•",""),"")</f>
        <v>•</v>
      </c>
      <c r="AT35" s="1" t="str">
        <f ca="1">IF(($A35&lt;&gt;"")*(AT$1&lt;&gt;""),IF(_xlfn.XLOOKUP(AT$1,Attendance_sorted_S!$B34:$CW34,Attendance_sorted_S!$B34:$CW34,"nn")&lt;&gt;"nn","•",""),"")</f>
        <v>•</v>
      </c>
      <c r="AU35" s="1" t="str">
        <f ca="1">IF(($A35&lt;&gt;"")*(AU$1&lt;&gt;""),IF(_xlfn.XLOOKUP(AU$1,Attendance_sorted_S!$B34:$CW34,Attendance_sorted_S!$B34:$CW34,"nn")&lt;&gt;"nn","•",""),"")</f>
        <v>•</v>
      </c>
      <c r="AV35" s="1" t="str">
        <f ca="1">IF(($A35&lt;&gt;"")*(AV$1&lt;&gt;""),IF(_xlfn.XLOOKUP(AV$1,Attendance_sorted_S!$B34:$CW34,Attendance_sorted_S!$B34:$CW34,"nn")&lt;&gt;"nn","•",""),"")</f>
        <v>•</v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>•</v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>
        <v>803</v>
      </c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>•</v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>•</v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>•</v>
      </c>
      <c r="AD36" s="1" t="str">
        <f ca="1">IF(($A36&lt;&gt;"")*(AD$1&lt;&gt;""),IF(_xlfn.XLOOKUP(AD$1,Attendance_sorted_S!$B35:$CW35,Attendance_sorted_S!$B35:$CW35,"nn")&lt;&gt;"nn","•",""),"")</f>
        <v>•</v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>•</v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>•</v>
      </c>
      <c r="AL36" s="1" t="str">
        <f ca="1">IF(($A36&lt;&gt;"")*(AL$1&lt;&gt;""),IF(_xlfn.XLOOKUP(AL$1,Attendance_sorted_S!$B35:$CW35,Attendance_sorted_S!$B35:$CW35,"nn")&lt;&gt;"nn","•",""),"")</f>
        <v>•</v>
      </c>
      <c r="AM36" s="1" t="str">
        <f ca="1">IF(($A36&lt;&gt;"")*(AM$1&lt;&gt;""),IF(_xlfn.XLOOKUP(AM$1,Attendance_sorted_S!$B35:$CW35,Attendance_sorted_S!$B35:$CW35,"nn")&lt;&gt;"nn","•",""),"")</f>
        <v>•</v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>•</v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>•</v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>•</v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>•</v>
      </c>
      <c r="AW36" s="1" t="str">
        <f ca="1">IF(($A36&lt;&gt;"")*(AW$1&lt;&gt;""),IF(_xlfn.XLOOKUP(AW$1,Attendance_sorted_S!$B35:$CW35,Attendance_sorted_S!$B35:$CW35,"nn")&lt;&gt;"nn","•",""),"")</f>
        <v>•</v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>
        <v>804</v>
      </c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>•</v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>•</v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>•</v>
      </c>
      <c r="AM37" s="1" t="str">
        <f ca="1">IF(($A37&lt;&gt;"")*(AM$1&lt;&gt;""),IF(_xlfn.XLOOKUP(AM$1,Attendance_sorted_S!$B36:$CW36,Attendance_sorted_S!$B36:$CW36,"nn")&lt;&gt;"nn","•",""),"")</f>
        <v>•</v>
      </c>
      <c r="AN37" s="1" t="str">
        <f ca="1">IF(($A37&lt;&gt;"")*(AN$1&lt;&gt;""),IF(_xlfn.XLOOKUP(AN$1,Attendance_sorted_S!$B36:$CW36,Attendance_sorted_S!$B36:$CW36,"nn")&lt;&gt;"nn","•",""),"")</f>
        <v>•</v>
      </c>
      <c r="AO37" s="1" t="str">
        <f ca="1">IF(($A37&lt;&gt;"")*(AO$1&lt;&gt;""),IF(_xlfn.XLOOKUP(AO$1,Attendance_sorted_S!$B36:$CW36,Attendance_sorted_S!$B36:$CW36,"nn")&lt;&gt;"nn","•",""),"")</f>
        <v>•</v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>•</v>
      </c>
      <c r="AR37" s="1" t="str">
        <f ca="1">IF(($A37&lt;&gt;"")*(AR$1&lt;&gt;""),IF(_xlfn.XLOOKUP(AR$1,Attendance_sorted_S!$B36:$CW36,Attendance_sorted_S!$B36:$CW36,"nn")&lt;&gt;"nn","•",""),"")</f>
        <v>•</v>
      </c>
      <c r="AS37" s="1" t="str">
        <f ca="1">IF(($A37&lt;&gt;"")*(AS$1&lt;&gt;""),IF(_xlfn.XLOOKUP(AS$1,Attendance_sorted_S!$B36:$CW36,Attendance_sorted_S!$B36:$CW36,"nn")&lt;&gt;"nn","•",""),"")</f>
        <v>•</v>
      </c>
      <c r="AT37" s="1" t="str">
        <f ca="1">IF(($A37&lt;&gt;"")*(AT$1&lt;&gt;""),IF(_xlfn.XLOOKUP(AT$1,Attendance_sorted_S!$B36:$CW36,Attendance_sorted_S!$B36:$CW36,"nn")&lt;&gt;"nn","•",""),"")</f>
        <v>•</v>
      </c>
      <c r="AU37" s="1" t="str">
        <f ca="1">IF(($A37&lt;&gt;"")*(AU$1&lt;&gt;""),IF(_xlfn.XLOOKUP(AU$1,Attendance_sorted_S!$B36:$CW36,Attendance_sorted_S!$B36:$CW36,"nn")&lt;&gt;"nn","•",""),"")</f>
        <v>•</v>
      </c>
      <c r="AV37" s="1" t="str">
        <f ca="1">IF(($A37&lt;&gt;"")*(AV$1&lt;&gt;""),IF(_xlfn.XLOOKUP(AV$1,Attendance_sorted_S!$B36:$CW36,Attendance_sorted_S!$B36:$CW36,"nn")&lt;&gt;"nn","•",""),"")</f>
        <v>•</v>
      </c>
      <c r="AW37" s="1" t="str">
        <f ca="1">IF(($A37&lt;&gt;"")*(AW$1&lt;&gt;""),IF(_xlfn.XLOOKUP(AW$1,Attendance_sorted_S!$B36:$CW36,Attendance_sorted_S!$B36:$CW36,"nn")&lt;&gt;"nn","•",""),"")</f>
        <v>•</v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>
        <v>810</v>
      </c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>•</v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>•</v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4:AY4">
    <cfRule type="expression" dxfId="9" priority="1">
      <formula>B4=""</formula>
    </cfRule>
  </conditionalFormatting>
  <conditionalFormatting sqref="B2:GJ50">
    <cfRule type="expression" dxfId="8" priority="2">
      <formula>B2="•"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3:3">
      <c r="C2" s="94"/>
    </row>
    <row r="3" spans="3:3">
      <c r="C3" s="94"/>
    </row>
    <row r="4" spans="3:3">
      <c r="C4" s="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Friday classes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2024-08-30T05:25:50Z</cp:lastPrinted>
  <dcterms:created xsi:type="dcterms:W3CDTF">2015-06-05T18:17:20Z</dcterms:created>
  <dcterms:modified xsi:type="dcterms:W3CDTF">2024-08-30T09:59:43Z</dcterms:modified>
</cp:coreProperties>
</file>