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https://artificialgen.sharepoint.com/sites/DMS/Shared Documents/Norn Team Documents/2024 Sharable Materials/"/>
    </mc:Choice>
  </mc:AlternateContent>
  <xr:revisionPtr revIDLastSave="379" documentId="8_{12B996D8-B8E2-40DE-9076-7E3E9476DFC0}" xr6:coauthVersionLast="47" xr6:coauthVersionMax="47" xr10:uidLastSave="{72B8264C-EFC0-A14D-817B-8EA1583B9057}"/>
  <bookViews>
    <workbookView xWindow="0" yWindow="760" windowWidth="29400" windowHeight="17120" xr2:uid="{44BFE369-6E3E-4A5D-AAA3-68EB6B4C4AC1}"/>
  </bookViews>
  <sheets>
    <sheet name="Electrical (2)" sheetId="4" r:id="rId1"/>
    <sheet name="Electrical" sheetId="1" r:id="rId2"/>
    <sheet name="Data" sheetId="2" r:id="rId3"/>
    <sheet name="Time Savings" sheetId="3" r:id="rId4"/>
  </sheets>
  <definedNames>
    <definedName name="_xlchart.v1.5" hidden="1">'Electrical (2)'!$F$35:$F$40</definedName>
    <definedName name="_xlchart.v1.6" hidden="1">'Electrical (2)'!$G$34</definedName>
    <definedName name="_xlchart.v1.7" hidden="1">'Electrical (2)'!$G$35:$G$40</definedName>
    <definedName name="_xlchart.v1.8" hidden="1">'Electrical (2)'!$H$34</definedName>
    <definedName name="_xlchart.v1.9" hidden="1">'Electrical (2)'!$H$35:$H$40</definedName>
    <definedName name="_xlchart.v2.0" hidden="1">'Electrical (2)'!$F$35:$F$40</definedName>
    <definedName name="_xlchart.v2.1" hidden="1">'Electrical (2)'!$G$34</definedName>
    <definedName name="_xlchart.v2.2" hidden="1">'Electrical (2)'!$G$35:$G$40</definedName>
    <definedName name="_xlchart.v2.3" hidden="1">'Electrical (2)'!$H$34</definedName>
    <definedName name="_xlchart.v2.4" hidden="1">'Electrical (2)'!$H$35:$H$40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4" l="1"/>
  <c r="H39" i="4"/>
  <c r="H38" i="4"/>
  <c r="H37" i="4"/>
  <c r="H36" i="4"/>
  <c r="H35" i="4"/>
  <c r="B19" i="4"/>
  <c r="E7" i="4"/>
  <c r="C7" i="4"/>
  <c r="C6" i="4"/>
  <c r="C5" i="4"/>
  <c r="B20" i="4" s="1"/>
  <c r="D4" i="4"/>
  <c r="D3" i="4"/>
  <c r="E3" i="4" s="1"/>
  <c r="E2" i="4"/>
  <c r="C2" i="4"/>
  <c r="E14" i="1"/>
  <c r="D14" i="1"/>
  <c r="C14" i="1"/>
  <c r="C7" i="1"/>
  <c r="D6" i="1"/>
  <c r="E6" i="1"/>
  <c r="C6" i="1"/>
  <c r="B19" i="1"/>
  <c r="D3" i="1"/>
  <c r="E3" i="1" s="1"/>
  <c r="C5" i="1"/>
  <c r="B20" i="1" s="1"/>
  <c r="E2" i="1"/>
  <c r="C2" i="1"/>
  <c r="C19" i="4" l="1"/>
  <c r="D8" i="4"/>
  <c r="D6" i="4"/>
  <c r="D5" i="4"/>
  <c r="C20" i="4" s="1"/>
  <c r="E4" i="4"/>
  <c r="E7" i="1"/>
  <c r="D4" i="1"/>
  <c r="C19" i="1" s="1"/>
  <c r="E6" i="4" l="1"/>
  <c r="E5" i="4"/>
  <c r="D10" i="4"/>
  <c r="E8" i="4"/>
  <c r="E10" i="4" s="1"/>
  <c r="C8" i="4"/>
  <c r="C10" i="4" s="1"/>
  <c r="E4" i="1"/>
  <c r="E5" i="1" s="1"/>
  <c r="D5" i="1"/>
  <c r="C20" i="1" s="1"/>
  <c r="D8" i="1"/>
  <c r="D10" i="1" s="1"/>
  <c r="E8" i="1"/>
  <c r="E10" i="1" s="1"/>
  <c r="B21" i="4" l="1"/>
  <c r="C14" i="4"/>
  <c r="C13" i="4"/>
  <c r="C12" i="4"/>
  <c r="E14" i="4"/>
  <c r="E13" i="4"/>
  <c r="E12" i="4"/>
  <c r="C21" i="4"/>
  <c r="D14" i="4"/>
  <c r="D13" i="4"/>
  <c r="D12" i="4"/>
  <c r="E13" i="1"/>
  <c r="E12" i="1"/>
  <c r="C21" i="1"/>
  <c r="D13" i="1"/>
  <c r="D12" i="1"/>
  <c r="C8" i="1"/>
  <c r="C10" i="1" s="1"/>
  <c r="C13" i="1" l="1"/>
  <c r="B21" i="1"/>
  <c r="C12" i="1"/>
</calcChain>
</file>

<file path=xl/sharedStrings.xml><?xml version="1.0" encoding="utf-8"?>
<sst xmlns="http://schemas.openxmlformats.org/spreadsheetml/2006/main" count="131" uniqueCount="58">
  <si>
    <t>System</t>
  </si>
  <si>
    <t>Cost per KwH</t>
  </si>
  <si>
    <t>Electricity Cost</t>
  </si>
  <si>
    <t>KwH Total</t>
  </si>
  <si>
    <t>GwH</t>
  </si>
  <si>
    <t>Location Base</t>
  </si>
  <si>
    <t>PUE</t>
  </si>
  <si>
    <t>Utilization Power Calculator</t>
  </si>
  <si>
    <t>OpenAI - GPT-3 (training cost, 34 days)</t>
  </si>
  <si>
    <t>Phoenix, AZ</t>
  </si>
  <si>
    <t>Unknown</t>
  </si>
  <si>
    <t>OpenAI - GPT-4 (training cost, 10 days)</t>
  </si>
  <si>
    <t>(***Nvidia Data)</t>
  </si>
  <si>
    <t>OpenAI - GPT-4 (3-year operational cost)</t>
  </si>
  <si>
    <t>OpenAI - GPT-4 "o1" (3-year, based on 10x inference)</t>
  </si>
  <si>
    <t>OpenAI - GPT-4 "o3" (3-year, based on 50x inference)</t>
  </si>
  <si>
    <t>(Based on "o3" benchmark data from "Day 12")</t>
  </si>
  <si>
    <t>Norn - 24 TB Server base (3-year, Maximum Utilization, 100%)</t>
  </si>
  <si>
    <t>Oregon (AWS West)</t>
  </si>
  <si>
    <t>https://engineering.teads.com/sustainability/carbon-footprint-estimator-for-aws-instances/?estimation=true&amp;instance_id=2644&amp;region_id=2235&amp;compute_hours=8766</t>
  </si>
  <si>
    <t>Norn Tooling - API calls (3-year)</t>
  </si>
  <si>
    <t>Estimate based on (**nascent/conservative) demonstrated effective tooling model size (ex.: 3-7B for LMs)</t>
  </si>
  <si>
    <t>Norn 3-year Operational Total</t>
  </si>
  <si>
    <t>Magnitude of Difference (Norn times more efficient vs GPT-4)</t>
  </si>
  <si>
    <t>Magnitude of Difference (Norn times more efficient vs GPT-4 "o1")</t>
  </si>
  <si>
    <t>Magnitude of Difference (Norn times more efficient vs GPT-4 "o3", conservative)</t>
  </si>
  <si>
    <t>kWh Total</t>
  </si>
  <si>
    <t>*Supplemental Calculator</t>
  </si>
  <si>
    <t>https://www.inchcalculator.com/watts-to-kwh-calculator/</t>
  </si>
  <si>
    <t>**Nascent tool use performance is a worst-case baseline, as Norn systems improve in their efficiency for tool usage over time.</t>
  </si>
  <si>
    <t xml:space="preserve">***Nvidia Data Source: </t>
  </si>
  <si>
    <t>https://x.com/literallydenis/status/1797531945926287497</t>
  </si>
  <si>
    <t>****ARC-AGI "o1" model evaluation (over 10x inference):</t>
  </si>
  <si>
    <t>https://arcprize.org/blog/openai-o1-results-arc-prize</t>
  </si>
  <si>
    <t>MwH Total</t>
  </si>
  <si>
    <t>Norn AI requires (to outperform)</t>
  </si>
  <si>
    <t>The largest single open-source dataset for LLM training</t>
  </si>
  <si>
    <t>Seed / Training Data  (Gigabytes)</t>
  </si>
  <si>
    <t>LLM Training Dataset scale Source:</t>
  </si>
  <si>
    <t>https://arxiv.org/abs/2402.18041</t>
  </si>
  <si>
    <t>Largest Single Dataset in Source:</t>
  </si>
  <si>
    <t>Anna's Archive (a shadow library)</t>
  </si>
  <si>
    <t>641.2 TB</t>
  </si>
  <si>
    <t>Observation 1:</t>
  </si>
  <si>
    <t>Major LLM companies continue to aggressively scrape all accessible web data, despite the existence of no less than 774.5 Terabytes of open source data already available.</t>
  </si>
  <si>
    <t>Assumption 1:</t>
  </si>
  <si>
    <t>Major LLM Companies train on at least as much as the largest single dataset, and evidence indicates that they train on far more than that, by the regulations they routinely violate to aggressively scrape all accessible web data.</t>
  </si>
  <si>
    <t>Support:</t>
  </si>
  <si>
    <t>https://arstechnica.com/tech-policy/2024/05/nvidia-denies-pirate-e-book-sites-are-shadow-libraries-to-shut-down-lawsuit/</t>
  </si>
  <si>
    <t>https://www.businessinsider.com/openai-anthropic-ai-bots-havoc-raise-cloud-costs-websites-2024-9</t>
  </si>
  <si>
    <t>https://retailwire.com/openai-and-anthropic-disregard-web-scraping-rules-for-bots/</t>
  </si>
  <si>
    <t>7th Generation ICOM data (under 1 Gb):</t>
  </si>
  <si>
    <t>https://www.researchgate.net/publication/347460051_Methodologies_and_Milestones_for_the_Development_of_an_Ethical_Seed</t>
  </si>
  <si>
    <t>More specific categories and comparative data required for robust charting</t>
  </si>
  <si>
    <t>OpenAI - GPT-4
baseline</t>
  </si>
  <si>
    <r>
      <t xml:space="preserve">OpenAI - GPT-4 "o1" 
</t>
    </r>
    <r>
      <rPr>
        <b/>
        <i/>
        <sz val="11"/>
        <color theme="1"/>
        <rFont val="Aptos Narrow"/>
        <scheme val="minor"/>
      </rPr>
      <t>10x inference</t>
    </r>
  </si>
  <si>
    <r>
      <t xml:space="preserve">OpenAI - GPT-4 "o3" 
</t>
    </r>
    <r>
      <rPr>
        <b/>
        <i/>
        <sz val="11"/>
        <color theme="1"/>
        <rFont val="Aptos Narrow"/>
        <scheme val="minor"/>
      </rPr>
      <t xml:space="preserve"> 50x inference</t>
    </r>
  </si>
  <si>
    <t>Norn - 24 TB Server base 
100%  utilization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</si>
</sst>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quot;$&quot;#,##0.00"/>
    <numFmt numFmtId="165" formatCode="_(* #,##0_);_(* \(#,##0\);_(* &quot;-&quot;??_);_(@_)"/>
    <numFmt numFmtId="166" formatCode="&quot;$&quot;#,##0.000_);[Red]\(&quot;$&quot;#,##0.000\)"/>
    <numFmt numFmtId="167" formatCode="&quot;$&quot;#,##0"/>
    <numFmt numFmtId="173" formatCode="#,###\ &quot;MWh&quot;"/>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b/>
      <i/>
      <sz val="11"/>
      <color theme="1"/>
      <name val="Aptos Narrow"/>
      <scheme val="minor"/>
    </font>
  </fonts>
  <fills count="3">
    <fill>
      <patternFill patternType="none"/>
    </fill>
    <fill>
      <patternFill patternType="gray125"/>
    </fill>
    <fill>
      <patternFill patternType="solid">
        <fgColor theme="2" tint="-9.9978637043366805E-2"/>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40">
    <xf numFmtId="0" fontId="0" fillId="0" borderId="0" xfId="0"/>
    <xf numFmtId="164" fontId="0" fillId="0" borderId="0" xfId="0" applyNumberFormat="1" applyAlignment="1">
      <alignment horizontal="center"/>
    </xf>
    <xf numFmtId="165" fontId="0" fillId="0" borderId="0" xfId="1" applyNumberFormat="1" applyFont="1"/>
    <xf numFmtId="43" fontId="0" fillId="0" borderId="0" xfId="0" applyNumberFormat="1"/>
    <xf numFmtId="165" fontId="0" fillId="0" borderId="0" xfId="0" applyNumberFormat="1"/>
    <xf numFmtId="0" fontId="3" fillId="0" borderId="0" xfId="2"/>
    <xf numFmtId="0" fontId="2" fillId="0" borderId="0" xfId="0" applyFont="1"/>
    <xf numFmtId="0" fontId="2" fillId="0" borderId="2" xfId="0" applyFont="1" applyBorder="1"/>
    <xf numFmtId="1" fontId="2" fillId="0" borderId="2" xfId="1" applyNumberFormat="1" applyFont="1" applyBorder="1"/>
    <xf numFmtId="1" fontId="2" fillId="0" borderId="3" xfId="1" applyNumberFormat="1" applyFont="1" applyBorder="1"/>
    <xf numFmtId="0" fontId="2" fillId="2" borderId="4" xfId="0" applyFont="1" applyFill="1" applyBorder="1"/>
    <xf numFmtId="0" fontId="2" fillId="2" borderId="4" xfId="0" applyFont="1" applyFill="1" applyBorder="1" applyAlignment="1">
      <alignment horizontal="center"/>
    </xf>
    <xf numFmtId="6" fontId="0" fillId="0" borderId="0" xfId="0" applyNumberFormat="1"/>
    <xf numFmtId="0" fontId="0" fillId="0" borderId="2" xfId="0" applyBorder="1"/>
    <xf numFmtId="0" fontId="0" fillId="0" borderId="0" xfId="0" applyAlignment="1">
      <alignment vertical="center"/>
    </xf>
    <xf numFmtId="0" fontId="2" fillId="0" borderId="4" xfId="0" applyFont="1" applyBorder="1"/>
    <xf numFmtId="0" fontId="2" fillId="2" borderId="4" xfId="0" applyFont="1" applyFill="1" applyBorder="1" applyAlignment="1">
      <alignment wrapText="1"/>
    </xf>
    <xf numFmtId="0" fontId="2" fillId="0" borderId="0" xfId="0" applyFont="1" applyAlignment="1">
      <alignment wrapText="1"/>
    </xf>
    <xf numFmtId="0" fontId="0" fillId="0" borderId="0" xfId="0" applyAlignment="1">
      <alignment wrapText="1"/>
    </xf>
    <xf numFmtId="0" fontId="2" fillId="0" borderId="1" xfId="0" applyFont="1" applyBorder="1" applyAlignment="1">
      <alignment wrapText="1"/>
    </xf>
    <xf numFmtId="0" fontId="3" fillId="0" borderId="0" xfId="2" applyAlignment="1">
      <alignment wrapText="1"/>
    </xf>
    <xf numFmtId="165" fontId="0" fillId="0" borderId="0" xfId="1" applyNumberFormat="1" applyFont="1" applyAlignment="1">
      <alignment horizontal="right" vertical="top"/>
    </xf>
    <xf numFmtId="0" fontId="2" fillId="0" borderId="0" xfId="0" applyFont="1" applyAlignment="1">
      <alignment horizontal="left" vertical="top" wrapText="1"/>
    </xf>
    <xf numFmtId="43" fontId="0" fillId="0" borderId="0" xfId="0" applyNumberForma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43" fontId="2" fillId="0" borderId="0" xfId="1" applyFont="1" applyAlignment="1">
      <alignment horizontal="left" vertical="top"/>
    </xf>
    <xf numFmtId="6" fontId="0" fillId="0" borderId="0" xfId="0" applyNumberFormat="1" applyAlignment="1">
      <alignment horizontal="right" vertical="top"/>
    </xf>
    <xf numFmtId="6" fontId="2" fillId="0" borderId="0" xfId="0" applyNumberFormat="1" applyFont="1" applyAlignment="1">
      <alignment horizontal="right" vertical="top"/>
    </xf>
    <xf numFmtId="165" fontId="2" fillId="0" borderId="0" xfId="1" applyNumberFormat="1" applyFont="1" applyAlignment="1">
      <alignment horizontal="right" vertical="top"/>
    </xf>
    <xf numFmtId="0" fontId="3" fillId="0" borderId="0" xfId="2" applyAlignment="1">
      <alignment horizontal="left"/>
    </xf>
    <xf numFmtId="0" fontId="0" fillId="0" borderId="0" xfId="0" applyAlignment="1">
      <alignment horizontal="left" vertical="center" wrapText="1"/>
    </xf>
    <xf numFmtId="1" fontId="0" fillId="0" borderId="0" xfId="0" applyNumberFormat="1"/>
    <xf numFmtId="166" fontId="0" fillId="0" borderId="0" xfId="0" applyNumberFormat="1" applyAlignment="1">
      <alignment horizontal="center" vertical="top"/>
    </xf>
    <xf numFmtId="166" fontId="2" fillId="0" borderId="0" xfId="0" applyNumberFormat="1" applyFont="1" applyAlignment="1">
      <alignment horizontal="center" vertical="top"/>
    </xf>
    <xf numFmtId="167" fontId="0" fillId="0" borderId="0" xfId="1" applyNumberFormat="1" applyFont="1"/>
    <xf numFmtId="167" fontId="0" fillId="0" borderId="0" xfId="1" applyNumberFormat="1" applyFont="1" applyAlignment="1">
      <alignment horizontal="right" vertical="top"/>
    </xf>
    <xf numFmtId="0" fontId="0" fillId="0" borderId="0" xfId="0" applyAlignment="1">
      <alignment vertical="center" wrapText="1"/>
    </xf>
    <xf numFmtId="173" fontId="0" fillId="0" borderId="0" xfId="1" applyNumberFormat="1" applyFont="1"/>
    <xf numFmtId="173" fontId="0" fillId="0" borderId="0" xfId="1" applyNumberFormat="1" applyFont="1" applyAlignment="1">
      <alignment horizontal="right" vertical="top"/>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r>
              <a:rPr lang="en-US"/>
              <a:t>Norn Energy Consumption vs OpenAI/Nvidia</a:t>
            </a:r>
          </a:p>
        </c:rich>
      </c:tx>
      <c:layout>
        <c:manualLayout>
          <c:xMode val="edge"/>
          <c:yMode val="edge"/>
          <c:x val="0.19601776645636909"/>
          <c:y val="1.746724890829694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autoTitleDeleted val="0"/>
    <c:plotArea>
      <c:layout/>
      <c:barChart>
        <c:barDir val="col"/>
        <c:grouping val="clustered"/>
        <c:varyColors val="0"/>
        <c:ser>
          <c:idx val="0"/>
          <c:order val="0"/>
          <c:tx>
            <c:strRef>
              <c:f>'Electrical (2)'!$B$18</c:f>
              <c:strCache>
                <c:ptCount val="1"/>
                <c:pt idx="0">
                  <c:v>Electricity Cost</c:v>
                </c:pt>
              </c:strCache>
            </c:strRef>
          </c:tx>
          <c:spPr>
            <a:solidFill>
              <a:schemeClr val="accent1"/>
            </a:solidFill>
            <a:ln>
              <a:noFill/>
            </a:ln>
            <a:effectLst/>
          </c:spPr>
          <c:invertIfNegative val="0"/>
          <c:dLbls>
            <c:spPr>
              <a:solidFill>
                <a:schemeClr val="bg1">
                  <a:alpha val="7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'Electrical (2)'!$A$2:$D$7</c:f>
              <c:multiLvlStrCache>
                <c:ptCount val="6"/>
                <c:lvl>
                  <c:pt idx="0">
                    <c:v> 936,000 </c:v>
                  </c:pt>
                  <c:pt idx="1">
                    <c:v> 3,000,000 </c:v>
                  </c:pt>
                  <c:pt idx="2">
                    <c:v> 328,888,889 </c:v>
                  </c:pt>
                  <c:pt idx="3">
                    <c:v> 3,288,888,889 </c:v>
                  </c:pt>
                  <c:pt idx="4">
                    <c:v> 16,444,444,444 </c:v>
                  </c:pt>
                  <c:pt idx="5">
                    <c:v> 429,289 </c:v>
                  </c:pt>
                </c:lvl>
                <c:lvl>
                  <c:pt idx="0">
                    <c:v>$140,400 </c:v>
                  </c:pt>
                  <c:pt idx="1">
                    <c:v>$540,000 </c:v>
                  </c:pt>
                  <c:pt idx="2">
                    <c:v>$59,200,000 </c:v>
                  </c:pt>
                  <c:pt idx="3">
                    <c:v>$592,000,000 </c:v>
                  </c:pt>
                  <c:pt idx="4">
                    <c:v>$2,960,000,000 </c:v>
                  </c:pt>
                  <c:pt idx="5">
                    <c:v>$42,070 </c:v>
                  </c:pt>
                </c:lvl>
                <c:lvl>
                  <c:pt idx="0">
                    <c:v>$0.15</c:v>
                  </c:pt>
                  <c:pt idx="1">
                    <c:v>$0.18</c:v>
                  </c:pt>
                  <c:pt idx="2">
                    <c:v>$0.18</c:v>
                  </c:pt>
                  <c:pt idx="3">
                    <c:v>$0.18</c:v>
                  </c:pt>
                  <c:pt idx="4">
                    <c:v>$0.18</c:v>
                  </c:pt>
                  <c:pt idx="5">
                    <c:v>$0.098 </c:v>
                  </c:pt>
                </c:lvl>
                <c:lvl>
                  <c:pt idx="0">
                    <c:v>OpenAI - GPT-3 (training cost, 34 days)</c:v>
                  </c:pt>
                  <c:pt idx="1">
                    <c:v>OpenAI - GPT-4 (training cost, 10 days)</c:v>
                  </c:pt>
                  <c:pt idx="2">
                    <c:v>OpenAI - GPT-4 (3-year operational cost)</c:v>
                  </c:pt>
                  <c:pt idx="3">
                    <c:v>OpenAI - GPT-4 "o1" (3-year, based on 10x inference)</c:v>
                  </c:pt>
                  <c:pt idx="4">
                    <c:v>OpenAI - GPT-4 "o3" (3-year, based on 50x inference)</c:v>
                  </c:pt>
                  <c:pt idx="5">
                    <c:v>Norn - 24 TB Server base (3-year, Maximum Utilization, 100%)</c:v>
                  </c:pt>
                </c:lvl>
              </c:multiLvlStrCache>
            </c:multiLvlStrRef>
          </c:cat>
          <c:val>
            <c:numRef>
              <c:f>'Electrical (2)'!$B$19:$B$21</c:f>
              <c:numCache>
                <c:formatCode>"$"#,##0_);[Red]\("$"#,##0\)</c:formatCode>
                <c:ptCount val="3"/>
                <c:pt idx="0">
                  <c:v>59200000</c:v>
                </c:pt>
                <c:pt idx="1">
                  <c:v>592000000</c:v>
                </c:pt>
                <c:pt idx="2">
                  <c:v>72024.886229657161</c:v>
                </c:pt>
              </c:numCache>
            </c:numRef>
          </c:val>
          <c:extLst>
            <c:ext xmlns:c16="http://schemas.microsoft.com/office/drawing/2014/chart" uri="{C3380CC4-5D6E-409C-BE32-E72D297353CC}">
              <c16:uniqueId val="{00000000-A028-49F3-97CF-B8D375F880E5}"/>
            </c:ext>
          </c:extLst>
        </c:ser>
        <c:ser>
          <c:idx val="1"/>
          <c:order val="1"/>
          <c:tx>
            <c:strRef>
              <c:f>'Electrical (2)'!$C$18</c:f>
              <c:strCache>
                <c:ptCount val="1"/>
                <c:pt idx="0">
                  <c:v>kWh 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'Electrical (2)'!$A$2:$D$7</c:f>
              <c:multiLvlStrCache>
                <c:ptCount val="6"/>
                <c:lvl>
                  <c:pt idx="0">
                    <c:v> 936,000 </c:v>
                  </c:pt>
                  <c:pt idx="1">
                    <c:v> 3,000,000 </c:v>
                  </c:pt>
                  <c:pt idx="2">
                    <c:v> 328,888,889 </c:v>
                  </c:pt>
                  <c:pt idx="3">
                    <c:v> 3,288,888,889 </c:v>
                  </c:pt>
                  <c:pt idx="4">
                    <c:v> 16,444,444,444 </c:v>
                  </c:pt>
                  <c:pt idx="5">
                    <c:v> 429,289 </c:v>
                  </c:pt>
                </c:lvl>
                <c:lvl>
                  <c:pt idx="0">
                    <c:v>$140,400 </c:v>
                  </c:pt>
                  <c:pt idx="1">
                    <c:v>$540,000 </c:v>
                  </c:pt>
                  <c:pt idx="2">
                    <c:v>$59,200,000 </c:v>
                  </c:pt>
                  <c:pt idx="3">
                    <c:v>$592,000,000 </c:v>
                  </c:pt>
                  <c:pt idx="4">
                    <c:v>$2,960,000,000 </c:v>
                  </c:pt>
                  <c:pt idx="5">
                    <c:v>$42,070 </c:v>
                  </c:pt>
                </c:lvl>
                <c:lvl>
                  <c:pt idx="0">
                    <c:v>$0.15</c:v>
                  </c:pt>
                  <c:pt idx="1">
                    <c:v>$0.18</c:v>
                  </c:pt>
                  <c:pt idx="2">
                    <c:v>$0.18</c:v>
                  </c:pt>
                  <c:pt idx="3">
                    <c:v>$0.18</c:v>
                  </c:pt>
                  <c:pt idx="4">
                    <c:v>$0.18</c:v>
                  </c:pt>
                  <c:pt idx="5">
                    <c:v>$0.098 </c:v>
                  </c:pt>
                </c:lvl>
                <c:lvl>
                  <c:pt idx="0">
                    <c:v>OpenAI - GPT-3 (training cost, 34 days)</c:v>
                  </c:pt>
                  <c:pt idx="1">
                    <c:v>OpenAI - GPT-4 (training cost, 10 days)</c:v>
                  </c:pt>
                  <c:pt idx="2">
                    <c:v>OpenAI - GPT-4 (3-year operational cost)</c:v>
                  </c:pt>
                  <c:pt idx="3">
                    <c:v>OpenAI - GPT-4 "o1" (3-year, based on 10x inference)</c:v>
                  </c:pt>
                  <c:pt idx="4">
                    <c:v>OpenAI - GPT-4 "o3" (3-year, based on 50x inference)</c:v>
                  </c:pt>
                  <c:pt idx="5">
                    <c:v>Norn - 24 TB Server base (3-year, Maximum Utilization, 100%)</c:v>
                  </c:pt>
                </c:lvl>
              </c:multiLvlStrCache>
            </c:multiLvlStrRef>
          </c:cat>
          <c:val>
            <c:numRef>
              <c:f>'Electrical (2)'!$C$19:$C$21</c:f>
              <c:numCache>
                <c:formatCode>_(* #,##0_);_(* \(#,##0\);_(* "-"??_);_(@_)</c:formatCode>
                <c:ptCount val="3"/>
                <c:pt idx="0">
                  <c:v>328888888.8888889</c:v>
                </c:pt>
                <c:pt idx="1">
                  <c:v>3288888888.8888888</c:v>
                </c:pt>
                <c:pt idx="2">
                  <c:v>734947.81866997108</c:v>
                </c:pt>
              </c:numCache>
            </c:numRef>
          </c:val>
          <c:extLst>
            <c:ext xmlns:c16="http://schemas.microsoft.com/office/drawing/2014/chart" uri="{C3380CC4-5D6E-409C-BE32-E72D297353CC}">
              <c16:uniqueId val="{00000001-A028-49F3-97CF-B8D375F880E5}"/>
            </c:ext>
          </c:extLst>
        </c:ser>
        <c:dLbls>
          <c:showLegendKey val="0"/>
          <c:showVal val="1"/>
          <c:showCatName val="0"/>
          <c:showSerName val="0"/>
          <c:showPercent val="0"/>
          <c:showBubbleSize val="0"/>
        </c:dLbls>
        <c:gapWidth val="150"/>
        <c:axId val="1620092463"/>
        <c:axId val="1620115023"/>
      </c:barChart>
      <c:catAx>
        <c:axId val="162009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620115023"/>
        <c:crosses val="autoZero"/>
        <c:auto val="1"/>
        <c:lblAlgn val="ctr"/>
        <c:lblOffset val="100"/>
        <c:noMultiLvlLbl val="0"/>
      </c:catAx>
      <c:valAx>
        <c:axId val="1620115023"/>
        <c:scaling>
          <c:logBase val="10"/>
          <c:orientation val="minMax"/>
          <c:min val="50000"/>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62009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latin typeface="Segoe UI" panose="020B0502040204020203" pitchFamily="34" charset="0"/>
                <a:cs typeface="Segoe UI" panose="020B0502040204020203" pitchFamily="34" charset="0"/>
              </a:rPr>
              <a:t>Operational Energy Consumption (3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'Electrical (2)'!$G$34</c:f>
              <c:strCache>
                <c:ptCount val="1"/>
                <c:pt idx="0">
                  <c:v>Electricity Cost</c:v>
                </c:pt>
              </c:strCache>
            </c:strRef>
          </c:tx>
          <c:spPr>
            <a:noFill/>
            <a:ln w="25400">
              <a:noFill/>
            </a:ln>
            <a:effectLst/>
          </c:spPr>
          <c:dLbls>
            <c:spPr>
              <a:solidFill>
                <a:schemeClr val="bg1">
                  <a:alpha val="7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'Electrical (2)'!$F$35:$F$40</c15:sqref>
                  </c15:fullRef>
                </c:ext>
              </c:extLst>
              <c:f>'Electrical (2)'!$F$37:$F$40</c:f>
              <c:strCache>
                <c:ptCount val="4"/>
                <c:pt idx="0">
                  <c:v>OpenAI - GPT-4
baseline</c:v>
                </c:pt>
                <c:pt idx="1">
                  <c:v>OpenAI - GPT-4 "o1" 
10x inference</c:v>
                </c:pt>
                <c:pt idx="2">
                  <c:v>OpenAI - GPT-4 "o3" 
 50x inference</c:v>
                </c:pt>
                <c:pt idx="3">
                  <c:v>Norn - 24 TB Server base 
100%  utilization</c:v>
                </c:pt>
              </c:strCache>
            </c:strRef>
          </c:cat>
          <c:val>
            <c:numRef>
              <c:extLst>
                <c:ext xmlns:c15="http://schemas.microsoft.com/office/drawing/2012/chart" uri="{02D57815-91ED-43cb-92C2-25804820EDAC}">
                  <c15:fullRef>
                    <c15:sqref>'Electrical (2)'!$G$35:$G$40</c15:sqref>
                  </c15:fullRef>
                </c:ext>
              </c:extLst>
              <c:f>'Electrical (2)'!$G$37:$G$40</c:f>
              <c:numCache>
                <c:formatCode>"$"#,##0</c:formatCode>
                <c:ptCount val="4"/>
                <c:pt idx="0">
                  <c:v>59200000</c:v>
                </c:pt>
                <c:pt idx="1">
                  <c:v>592000000</c:v>
                </c:pt>
                <c:pt idx="2">
                  <c:v>2960000000</c:v>
                </c:pt>
                <c:pt idx="3">
                  <c:v>42070.322</c:v>
                </c:pt>
              </c:numCache>
            </c:numRef>
          </c:val>
          <c:extLst>
            <c:ext xmlns:c16="http://schemas.microsoft.com/office/drawing/2014/chart" uri="{C3380CC4-5D6E-409C-BE32-E72D297353CC}">
              <c16:uniqueId val="{00000000-7441-4734-A90E-7B23868AB6CF}"/>
            </c:ext>
          </c:extLst>
        </c:ser>
        <c:dLbls>
          <c:showLegendKey val="0"/>
          <c:showVal val="1"/>
          <c:showCatName val="0"/>
          <c:showSerName val="0"/>
          <c:showPercent val="0"/>
          <c:showBubbleSize val="0"/>
        </c:dLbls>
        <c:axId val="146016112"/>
        <c:axId val="146018992"/>
      </c:areaChart>
      <c:barChart>
        <c:barDir val="col"/>
        <c:grouping val="clustered"/>
        <c:varyColors val="0"/>
        <c:ser>
          <c:idx val="1"/>
          <c:order val="1"/>
          <c:tx>
            <c:strRef>
              <c:f>'Electrical (2)'!$H$34</c:f>
              <c:strCache>
                <c:ptCount val="1"/>
                <c:pt idx="0">
                  <c:v>MwH Total</c:v>
                </c:pt>
              </c:strCache>
            </c:strRef>
          </c:tx>
          <c:spPr>
            <a:solidFill>
              <a:schemeClr val="accent2"/>
            </a:solidFill>
            <a:ln>
              <a:noFill/>
            </a:ln>
            <a:effectLst/>
          </c:spPr>
          <c:invertIfNegative val="0"/>
          <c:dLbls>
            <c:spPr>
              <a:solidFill>
                <a:schemeClr val="bg1">
                  <a:alpha val="7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'Electrical (2)'!$F$35:$F$40</c15:sqref>
                  </c15:fullRef>
                </c:ext>
              </c:extLst>
              <c:f>'Electrical (2)'!$F$37:$F$40</c:f>
              <c:strCache>
                <c:ptCount val="4"/>
                <c:pt idx="0">
                  <c:v>OpenAI - GPT-4
baseline</c:v>
                </c:pt>
                <c:pt idx="1">
                  <c:v>OpenAI - GPT-4 "o1" 
10x inference</c:v>
                </c:pt>
                <c:pt idx="2">
                  <c:v>OpenAI - GPT-4 "o3" 
 50x inference</c:v>
                </c:pt>
                <c:pt idx="3">
                  <c:v>Norn - 24 TB Server base 
100%  utilization</c:v>
                </c:pt>
              </c:strCache>
            </c:strRef>
          </c:cat>
          <c:val>
            <c:numRef>
              <c:extLst>
                <c:ext xmlns:c15="http://schemas.microsoft.com/office/drawing/2012/chart" uri="{02D57815-91ED-43cb-92C2-25804820EDAC}">
                  <c15:fullRef>
                    <c15:sqref>'Electrical (2)'!$H$35:$H$40</c15:sqref>
                  </c15:fullRef>
                </c:ext>
              </c:extLst>
              <c:f>'Electrical (2)'!$H$37:$H$40</c:f>
              <c:numCache>
                <c:formatCode>#,###\ "MWh"</c:formatCode>
                <c:ptCount val="4"/>
                <c:pt idx="0">
                  <c:v>328888.88888888899</c:v>
                </c:pt>
                <c:pt idx="1">
                  <c:v>3288888.8888888899</c:v>
                </c:pt>
                <c:pt idx="2">
                  <c:v>16444444.444444401</c:v>
                </c:pt>
                <c:pt idx="3">
                  <c:v>429.28899999999999</c:v>
                </c:pt>
              </c:numCache>
            </c:numRef>
          </c:val>
          <c:extLst>
            <c:ext xmlns:c16="http://schemas.microsoft.com/office/drawing/2014/chart" uri="{C3380CC4-5D6E-409C-BE32-E72D297353CC}">
              <c16:uniqueId val="{00000001-7441-4734-A90E-7B23868AB6CF}"/>
            </c:ext>
          </c:extLst>
        </c:ser>
        <c:dLbls>
          <c:showLegendKey val="0"/>
          <c:showVal val="1"/>
          <c:showCatName val="0"/>
          <c:showSerName val="0"/>
          <c:showPercent val="0"/>
          <c:showBubbleSize val="0"/>
        </c:dLbls>
        <c:gapWidth val="219"/>
        <c:overlap val="-27"/>
        <c:axId val="146016112"/>
        <c:axId val="146018992"/>
      </c:barChart>
      <c:catAx>
        <c:axId val="14601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6018992"/>
        <c:crosses val="autoZero"/>
        <c:auto val="1"/>
        <c:lblAlgn val="ctr"/>
        <c:lblOffset val="100"/>
        <c:noMultiLvlLbl val="0"/>
      </c:catAx>
      <c:valAx>
        <c:axId val="146018992"/>
        <c:scaling>
          <c:logBase val="10"/>
          <c:orientation val="minMax"/>
          <c:min val="1000"/>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601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'Electrical (2)'!$G$34</c:f>
              <c:strCache>
                <c:ptCount val="1"/>
                <c:pt idx="0">
                  <c:v>Electricity Cost</c:v>
                </c:pt>
              </c:strCache>
            </c:strRef>
          </c:tx>
          <c:spPr>
            <a:solidFill>
              <a:schemeClr val="accent1"/>
            </a:solidFill>
            <a:ln>
              <a:noFill/>
            </a:ln>
            <a:effectLst/>
          </c:spPr>
          <c:invertIfNegative val="0"/>
          <c:cat>
            <c:strRef>
              <c:f>'Electrical (2)'!$F$35:$F$40</c:f>
              <c:strCache>
                <c:ptCount val="6"/>
                <c:pt idx="0">
                  <c:v>OpenAI - GPT-3 (training cost, 34 days)</c:v>
                </c:pt>
                <c:pt idx="1">
                  <c:v>OpenAI - GPT-4 (training cost, 10 days)</c:v>
                </c:pt>
                <c:pt idx="2">
                  <c:v>OpenAI - GPT-4
baseline</c:v>
                </c:pt>
                <c:pt idx="3">
                  <c:v>OpenAI - GPT-4 "o1" 
10x inference</c:v>
                </c:pt>
                <c:pt idx="4">
                  <c:v>OpenAI - GPT-4 "o3" 
 50x inference</c:v>
                </c:pt>
                <c:pt idx="5">
                  <c:v>Norn - 24 TB Server base 
100%  utilization</c:v>
                </c:pt>
              </c:strCache>
            </c:strRef>
          </c:cat>
          <c:val>
            <c:numRef>
              <c:f>'Electrical (2)'!$G$35:$G$40</c:f>
              <c:numCache>
                <c:formatCode>"$"#,##0</c:formatCode>
                <c:ptCount val="6"/>
                <c:pt idx="0">
                  <c:v>140400</c:v>
                </c:pt>
                <c:pt idx="1">
                  <c:v>540000</c:v>
                </c:pt>
                <c:pt idx="2">
                  <c:v>59200000</c:v>
                </c:pt>
                <c:pt idx="3">
                  <c:v>592000000</c:v>
                </c:pt>
                <c:pt idx="4">
                  <c:v>2960000000</c:v>
                </c:pt>
                <c:pt idx="5">
                  <c:v>42070.322</c:v>
                </c:pt>
              </c:numCache>
            </c:numRef>
          </c:val>
          <c:extLst>
            <c:ext xmlns:c16="http://schemas.microsoft.com/office/drawing/2014/chart" uri="{C3380CC4-5D6E-409C-BE32-E72D297353CC}">
              <c16:uniqueId val="{00000000-BC08-3D44-93A1-CFE91D254A8B}"/>
            </c:ext>
          </c:extLst>
        </c:ser>
        <c:ser>
          <c:idx val="1"/>
          <c:order val="1"/>
          <c:tx>
            <c:strRef>
              <c:f>'Electrical (2)'!$H$34</c:f>
              <c:strCache>
                <c:ptCount val="1"/>
                <c:pt idx="0">
                  <c:v>MwH Total</c:v>
                </c:pt>
              </c:strCache>
            </c:strRef>
          </c:tx>
          <c:spPr>
            <a:solidFill>
              <a:schemeClr val="accent2"/>
            </a:solidFill>
            <a:ln>
              <a:noFill/>
            </a:ln>
            <a:effectLst/>
          </c:spPr>
          <c:invertIfNegative val="0"/>
          <c:cat>
            <c:strRef>
              <c:f>'Electrical (2)'!$F$35:$F$40</c:f>
              <c:strCache>
                <c:ptCount val="6"/>
                <c:pt idx="0">
                  <c:v>OpenAI - GPT-3 (training cost, 34 days)</c:v>
                </c:pt>
                <c:pt idx="1">
                  <c:v>OpenAI - GPT-4 (training cost, 10 days)</c:v>
                </c:pt>
                <c:pt idx="2">
                  <c:v>OpenAI - GPT-4
baseline</c:v>
                </c:pt>
                <c:pt idx="3">
                  <c:v>OpenAI - GPT-4 "o1" 
10x inference</c:v>
                </c:pt>
                <c:pt idx="4">
                  <c:v>OpenAI - GPT-4 "o3" 
 50x inference</c:v>
                </c:pt>
                <c:pt idx="5">
                  <c:v>Norn - 24 TB Server base 
100%  utilization</c:v>
                </c:pt>
              </c:strCache>
            </c:strRef>
          </c:cat>
          <c:val>
            <c:numRef>
              <c:f>'Electrical (2)'!$H$35:$H$40</c:f>
              <c:numCache>
                <c:formatCode>#,###\ "MWh"</c:formatCode>
                <c:ptCount val="6"/>
                <c:pt idx="0">
                  <c:v>936</c:v>
                </c:pt>
                <c:pt idx="1">
                  <c:v>3000</c:v>
                </c:pt>
                <c:pt idx="2">
                  <c:v>328888.88888888899</c:v>
                </c:pt>
                <c:pt idx="3">
                  <c:v>3288888.8888888899</c:v>
                </c:pt>
                <c:pt idx="4">
                  <c:v>16444444.444444401</c:v>
                </c:pt>
                <c:pt idx="5">
                  <c:v>429.28899999999999</c:v>
                </c:pt>
              </c:numCache>
            </c:numRef>
          </c:val>
          <c:extLst>
            <c:ext xmlns:c16="http://schemas.microsoft.com/office/drawing/2014/chart" uri="{C3380CC4-5D6E-409C-BE32-E72D297353CC}">
              <c16:uniqueId val="{00000001-BC08-3D44-93A1-CFE91D254A8B}"/>
            </c:ext>
          </c:extLst>
        </c:ser>
        <c:dLbls>
          <c:showLegendKey val="0"/>
          <c:showVal val="0"/>
          <c:showCatName val="0"/>
          <c:showSerName val="0"/>
          <c:showPercent val="0"/>
          <c:showBubbleSize val="0"/>
        </c:dLbls>
        <c:gapWidth val="219"/>
        <c:overlap val="-27"/>
        <c:axId val="1165585440"/>
        <c:axId val="1165605664"/>
      </c:barChart>
      <c:catAx>
        <c:axId val="116558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5664"/>
        <c:crosses val="autoZero"/>
        <c:auto val="1"/>
        <c:lblAlgn val="ctr"/>
        <c:lblOffset val="100"/>
        <c:noMultiLvlLbl val="0"/>
      </c:catAx>
      <c:valAx>
        <c:axId val="1165605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58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r>
              <a:rPr lang="en-US"/>
              <a:t>Norn Energy Consumption vs OpenAI/Nvidia</a:t>
            </a:r>
          </a:p>
        </c:rich>
      </c:tx>
      <c:layout>
        <c:manualLayout>
          <c:xMode val="edge"/>
          <c:yMode val="edge"/>
          <c:x val="0.19601776645636909"/>
          <c:y val="1.746724890829694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autoTitleDeleted val="0"/>
    <c:plotArea>
      <c:layout/>
      <c:barChart>
        <c:barDir val="col"/>
        <c:grouping val="clustered"/>
        <c:varyColors val="0"/>
        <c:ser>
          <c:idx val="0"/>
          <c:order val="0"/>
          <c:tx>
            <c:strRef>
              <c:f>Electrical!$B$18</c:f>
              <c:strCache>
                <c:ptCount val="1"/>
                <c:pt idx="0">
                  <c:v>Electricity Cost</c:v>
                </c:pt>
              </c:strCache>
            </c:strRef>
          </c:tx>
          <c:spPr>
            <a:solidFill>
              <a:schemeClr val="accent1"/>
            </a:solidFill>
            <a:ln>
              <a:noFill/>
            </a:ln>
            <a:effectLst/>
          </c:spPr>
          <c:invertIfNegative val="0"/>
          <c:dLbls>
            <c:spPr>
              <a:solidFill>
                <a:schemeClr val="bg1">
                  <a:alpha val="7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Electrical!$A$2:$D$7</c:f>
              <c:multiLvlStrCache>
                <c:ptCount val="6"/>
                <c:lvl>
                  <c:pt idx="0">
                    <c:v> 936,000 </c:v>
                  </c:pt>
                  <c:pt idx="1">
                    <c:v> 3,000,000 </c:v>
                  </c:pt>
                  <c:pt idx="2">
                    <c:v> 328,888,889 </c:v>
                  </c:pt>
                  <c:pt idx="3">
                    <c:v> 3,288,888,889 </c:v>
                  </c:pt>
                  <c:pt idx="4">
                    <c:v> 16,444,444,444 </c:v>
                  </c:pt>
                  <c:pt idx="5">
                    <c:v> 429,289 </c:v>
                  </c:pt>
                </c:lvl>
                <c:lvl>
                  <c:pt idx="0">
                    <c:v>$140,400 </c:v>
                  </c:pt>
                  <c:pt idx="1">
                    <c:v>$540,000 </c:v>
                  </c:pt>
                  <c:pt idx="2">
                    <c:v>$59,200,000 </c:v>
                  </c:pt>
                  <c:pt idx="3">
                    <c:v>$592,000,000 </c:v>
                  </c:pt>
                  <c:pt idx="4">
                    <c:v>$2,960,000,000 </c:v>
                  </c:pt>
                  <c:pt idx="5">
                    <c:v>$42,070 </c:v>
                  </c:pt>
                </c:lvl>
                <c:lvl>
                  <c:pt idx="0">
                    <c:v>$0.15</c:v>
                  </c:pt>
                  <c:pt idx="1">
                    <c:v>$0.18</c:v>
                  </c:pt>
                  <c:pt idx="2">
                    <c:v>$0.18</c:v>
                  </c:pt>
                  <c:pt idx="3">
                    <c:v>$0.18</c:v>
                  </c:pt>
                  <c:pt idx="4">
                    <c:v>$0.18</c:v>
                  </c:pt>
                  <c:pt idx="5">
                    <c:v>$0.098 </c:v>
                  </c:pt>
                </c:lvl>
                <c:lvl>
                  <c:pt idx="0">
                    <c:v>OpenAI - GPT-3 (training cost, 34 days)</c:v>
                  </c:pt>
                  <c:pt idx="1">
                    <c:v>OpenAI - GPT-4 (training cost, 10 days)</c:v>
                  </c:pt>
                  <c:pt idx="2">
                    <c:v>OpenAI - GPT-4 (3-year operational cost)</c:v>
                  </c:pt>
                  <c:pt idx="3">
                    <c:v>OpenAI - GPT-4 "o1" (3-year, based on 10x inference)</c:v>
                  </c:pt>
                  <c:pt idx="4">
                    <c:v>OpenAI - GPT-4 "o3" (3-year, based on 50x inference)</c:v>
                  </c:pt>
                  <c:pt idx="5">
                    <c:v>Norn - 24 TB Server base (3-year, Maximum Utilization, 100%)</c:v>
                  </c:pt>
                </c:lvl>
              </c:multiLvlStrCache>
            </c:multiLvlStrRef>
          </c:cat>
          <c:val>
            <c:numRef>
              <c:f>Electrical!$B$19:$B$21</c:f>
              <c:numCache>
                <c:formatCode>"$"#,##0_);[Red]\("$"#,##0\)</c:formatCode>
                <c:ptCount val="3"/>
                <c:pt idx="0">
                  <c:v>59200000</c:v>
                </c:pt>
                <c:pt idx="1">
                  <c:v>592000000</c:v>
                </c:pt>
                <c:pt idx="2">
                  <c:v>72024.886229657161</c:v>
                </c:pt>
              </c:numCache>
            </c:numRef>
          </c:val>
          <c:extLst>
            <c:ext xmlns:c16="http://schemas.microsoft.com/office/drawing/2014/chart" uri="{C3380CC4-5D6E-409C-BE32-E72D297353CC}">
              <c16:uniqueId val="{00000000-E749-4E80-BC81-0F77712D7899}"/>
            </c:ext>
          </c:extLst>
        </c:ser>
        <c:ser>
          <c:idx val="1"/>
          <c:order val="1"/>
          <c:tx>
            <c:strRef>
              <c:f>Electrical!$C$18</c:f>
              <c:strCache>
                <c:ptCount val="1"/>
                <c:pt idx="0">
                  <c:v>kWh 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Electrical!$A$2:$D$7</c:f>
              <c:multiLvlStrCache>
                <c:ptCount val="6"/>
                <c:lvl>
                  <c:pt idx="0">
                    <c:v> 936,000 </c:v>
                  </c:pt>
                  <c:pt idx="1">
                    <c:v> 3,000,000 </c:v>
                  </c:pt>
                  <c:pt idx="2">
                    <c:v> 328,888,889 </c:v>
                  </c:pt>
                  <c:pt idx="3">
                    <c:v> 3,288,888,889 </c:v>
                  </c:pt>
                  <c:pt idx="4">
                    <c:v> 16,444,444,444 </c:v>
                  </c:pt>
                  <c:pt idx="5">
                    <c:v> 429,289 </c:v>
                  </c:pt>
                </c:lvl>
                <c:lvl>
                  <c:pt idx="0">
                    <c:v>$140,400 </c:v>
                  </c:pt>
                  <c:pt idx="1">
                    <c:v>$540,000 </c:v>
                  </c:pt>
                  <c:pt idx="2">
                    <c:v>$59,200,000 </c:v>
                  </c:pt>
                  <c:pt idx="3">
                    <c:v>$592,000,000 </c:v>
                  </c:pt>
                  <c:pt idx="4">
                    <c:v>$2,960,000,000 </c:v>
                  </c:pt>
                  <c:pt idx="5">
                    <c:v>$42,070 </c:v>
                  </c:pt>
                </c:lvl>
                <c:lvl>
                  <c:pt idx="0">
                    <c:v>$0.15</c:v>
                  </c:pt>
                  <c:pt idx="1">
                    <c:v>$0.18</c:v>
                  </c:pt>
                  <c:pt idx="2">
                    <c:v>$0.18</c:v>
                  </c:pt>
                  <c:pt idx="3">
                    <c:v>$0.18</c:v>
                  </c:pt>
                  <c:pt idx="4">
                    <c:v>$0.18</c:v>
                  </c:pt>
                  <c:pt idx="5">
                    <c:v>$0.098 </c:v>
                  </c:pt>
                </c:lvl>
                <c:lvl>
                  <c:pt idx="0">
                    <c:v>OpenAI - GPT-3 (training cost, 34 days)</c:v>
                  </c:pt>
                  <c:pt idx="1">
                    <c:v>OpenAI - GPT-4 (training cost, 10 days)</c:v>
                  </c:pt>
                  <c:pt idx="2">
                    <c:v>OpenAI - GPT-4 (3-year operational cost)</c:v>
                  </c:pt>
                  <c:pt idx="3">
                    <c:v>OpenAI - GPT-4 "o1" (3-year, based on 10x inference)</c:v>
                  </c:pt>
                  <c:pt idx="4">
                    <c:v>OpenAI - GPT-4 "o3" (3-year, based on 50x inference)</c:v>
                  </c:pt>
                  <c:pt idx="5">
                    <c:v>Norn - 24 TB Server base (3-year, Maximum Utilization, 100%)</c:v>
                  </c:pt>
                </c:lvl>
              </c:multiLvlStrCache>
            </c:multiLvlStrRef>
          </c:cat>
          <c:val>
            <c:numRef>
              <c:f>Electrical!$C$19:$C$21</c:f>
              <c:numCache>
                <c:formatCode>_(* #,##0_);_(* \(#,##0\);_(* "-"??_);_(@_)</c:formatCode>
                <c:ptCount val="3"/>
                <c:pt idx="0">
                  <c:v>328888888.8888889</c:v>
                </c:pt>
                <c:pt idx="1">
                  <c:v>3288888888.8888888</c:v>
                </c:pt>
                <c:pt idx="2">
                  <c:v>734947.81866997108</c:v>
                </c:pt>
              </c:numCache>
            </c:numRef>
          </c:val>
          <c:extLst>
            <c:ext xmlns:c16="http://schemas.microsoft.com/office/drawing/2014/chart" uri="{C3380CC4-5D6E-409C-BE32-E72D297353CC}">
              <c16:uniqueId val="{00000001-E749-4E80-BC81-0F77712D7899}"/>
            </c:ext>
          </c:extLst>
        </c:ser>
        <c:dLbls>
          <c:showLegendKey val="0"/>
          <c:showVal val="1"/>
          <c:showCatName val="0"/>
          <c:showSerName val="0"/>
          <c:showPercent val="0"/>
          <c:showBubbleSize val="0"/>
        </c:dLbls>
        <c:gapWidth val="150"/>
        <c:axId val="1620092463"/>
        <c:axId val="1620115023"/>
      </c:barChart>
      <c:catAx>
        <c:axId val="162009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620115023"/>
        <c:crosses val="autoZero"/>
        <c:auto val="1"/>
        <c:lblAlgn val="ctr"/>
        <c:lblOffset val="100"/>
        <c:noMultiLvlLbl val="0"/>
      </c:catAx>
      <c:valAx>
        <c:axId val="1620115023"/>
        <c:scaling>
          <c:logBase val="10"/>
          <c:orientation val="minMax"/>
          <c:min val="50000"/>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62009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latin typeface="Segoe UI" panose="020B0502040204020203" pitchFamily="34" charset="0"/>
                <a:cs typeface="Segoe UI" panose="020B0502040204020203" pitchFamily="34" charset="0"/>
              </a:rPr>
              <a:t>Baseline Energy Consumption:</a:t>
            </a:r>
          </a:p>
          <a:p>
            <a:pPr>
              <a:defRPr/>
            </a:pPr>
            <a:r>
              <a:rPr lang="en-US" sz="1400" b="1" i="0" u="none" strike="noStrike" kern="1200" spc="0" baseline="0">
                <a:solidFill>
                  <a:sysClr val="windowText" lastClr="000000"/>
                </a:solidFill>
                <a:latin typeface="Segoe UI" panose="020B0502040204020203" pitchFamily="34" charset="0"/>
                <a:cs typeface="Segoe UI" panose="020B0502040204020203" pitchFamily="34" charset="0"/>
              </a:rPr>
              <a:t>Norn vs OpenAI/Nvidia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Electrical!$G$34</c:f>
              <c:strCache>
                <c:ptCount val="1"/>
                <c:pt idx="0">
                  <c:v>Electricity Cost</c:v>
                </c:pt>
              </c:strCache>
            </c:strRef>
          </c:tx>
          <c:spPr>
            <a:solidFill>
              <a:schemeClr val="accent1"/>
            </a:solidFill>
            <a:ln>
              <a:noFill/>
            </a:ln>
            <a:effectLst/>
          </c:spPr>
          <c:dLbls>
            <c:spPr>
              <a:solidFill>
                <a:schemeClr val="bg1">
                  <a:alpha val="7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Electrical!$F$35:$F$40</c15:sqref>
                  </c15:fullRef>
                </c:ext>
              </c:extLst>
              <c:f>Electrical!$F$37:$F$40</c:f>
              <c:strCache>
                <c:ptCount val="4"/>
                <c:pt idx="0">
                  <c:v>OpenAI - GPT-4 (3-year operational cost)</c:v>
                </c:pt>
                <c:pt idx="1">
                  <c:v>OpenAI - GPT-4 "o1" (3-year, based on 10x inference)</c:v>
                </c:pt>
                <c:pt idx="2">
                  <c:v>OpenAI - GPT-4 "o3" (3-year, based on 50x inference)</c:v>
                </c:pt>
                <c:pt idx="3">
                  <c:v>Norn - 24 TB Server base (3-year, Maximum Utilization, 100%)</c:v>
                </c:pt>
              </c:strCache>
            </c:strRef>
          </c:cat>
          <c:val>
            <c:numRef>
              <c:extLst>
                <c:ext xmlns:c15="http://schemas.microsoft.com/office/drawing/2012/chart" uri="{02D57815-91ED-43cb-92C2-25804820EDAC}">
                  <c15:fullRef>
                    <c15:sqref>Electrical!$G$35:$G$40</c15:sqref>
                  </c15:fullRef>
                </c:ext>
              </c:extLst>
              <c:f>Electrical!$G$37:$G$40</c:f>
              <c:numCache>
                <c:formatCode>_(* #,##0_);_(* \(#,##0\);_(* "-"??_);_(@_)</c:formatCode>
                <c:ptCount val="4"/>
                <c:pt idx="0">
                  <c:v>59200000</c:v>
                </c:pt>
                <c:pt idx="1">
                  <c:v>592000000</c:v>
                </c:pt>
                <c:pt idx="2">
                  <c:v>2960000000</c:v>
                </c:pt>
                <c:pt idx="3">
                  <c:v>42070.322</c:v>
                </c:pt>
              </c:numCache>
            </c:numRef>
          </c:val>
          <c:extLst>
            <c:ext xmlns:c16="http://schemas.microsoft.com/office/drawing/2014/chart" uri="{C3380CC4-5D6E-409C-BE32-E72D297353CC}">
              <c16:uniqueId val="{00000000-923C-4E91-A7A2-3AEC53A3857E}"/>
            </c:ext>
          </c:extLst>
        </c:ser>
        <c:dLbls>
          <c:showLegendKey val="0"/>
          <c:showVal val="1"/>
          <c:showCatName val="0"/>
          <c:showSerName val="0"/>
          <c:showPercent val="0"/>
          <c:showBubbleSize val="0"/>
        </c:dLbls>
        <c:axId val="146016112"/>
        <c:axId val="146018992"/>
      </c:areaChart>
      <c:barChart>
        <c:barDir val="col"/>
        <c:grouping val="clustered"/>
        <c:varyColors val="0"/>
        <c:ser>
          <c:idx val="1"/>
          <c:order val="1"/>
          <c:tx>
            <c:strRef>
              <c:f>Electrical!$H$34</c:f>
              <c:strCache>
                <c:ptCount val="1"/>
                <c:pt idx="0">
                  <c:v>KwH Total</c:v>
                </c:pt>
              </c:strCache>
            </c:strRef>
          </c:tx>
          <c:spPr>
            <a:solidFill>
              <a:schemeClr val="accent2"/>
            </a:solidFill>
            <a:ln>
              <a:noFill/>
            </a:ln>
            <a:effectLst/>
          </c:spPr>
          <c:invertIfNegative val="0"/>
          <c:dLbls>
            <c:spPr>
              <a:solidFill>
                <a:schemeClr val="bg1">
                  <a:alpha val="7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Electrical!$F$35:$F$40</c15:sqref>
                  </c15:fullRef>
                </c:ext>
              </c:extLst>
              <c:f>Electrical!$F$37:$F$40</c:f>
              <c:strCache>
                <c:ptCount val="4"/>
                <c:pt idx="0">
                  <c:v>OpenAI - GPT-4 (3-year operational cost)</c:v>
                </c:pt>
                <c:pt idx="1">
                  <c:v>OpenAI - GPT-4 "o1" (3-year, based on 10x inference)</c:v>
                </c:pt>
                <c:pt idx="2">
                  <c:v>OpenAI - GPT-4 "o3" (3-year, based on 50x inference)</c:v>
                </c:pt>
                <c:pt idx="3">
                  <c:v>Norn - 24 TB Server base (3-year, Maximum Utilization, 100%)</c:v>
                </c:pt>
              </c:strCache>
            </c:strRef>
          </c:cat>
          <c:val>
            <c:numRef>
              <c:extLst>
                <c:ext xmlns:c15="http://schemas.microsoft.com/office/drawing/2012/chart" uri="{02D57815-91ED-43cb-92C2-25804820EDAC}">
                  <c15:fullRef>
                    <c15:sqref>Electrical!$H$35:$H$40</c15:sqref>
                  </c15:fullRef>
                </c:ext>
              </c:extLst>
              <c:f>Electrical!$H$37:$H$40</c:f>
              <c:numCache>
                <c:formatCode>_(* #,##0_);_(* \(#,##0\);_(* "-"??_);_(@_)</c:formatCode>
                <c:ptCount val="4"/>
                <c:pt idx="0">
                  <c:v>328888888.8888889</c:v>
                </c:pt>
                <c:pt idx="1">
                  <c:v>3288888888.8888888</c:v>
                </c:pt>
                <c:pt idx="2">
                  <c:v>16444444444.444445</c:v>
                </c:pt>
                <c:pt idx="3">
                  <c:v>429289</c:v>
                </c:pt>
              </c:numCache>
            </c:numRef>
          </c:val>
          <c:extLst>
            <c:ext xmlns:c16="http://schemas.microsoft.com/office/drawing/2014/chart" uri="{C3380CC4-5D6E-409C-BE32-E72D297353CC}">
              <c16:uniqueId val="{00000001-923C-4E91-A7A2-3AEC53A3857E}"/>
            </c:ext>
          </c:extLst>
        </c:ser>
        <c:dLbls>
          <c:showLegendKey val="0"/>
          <c:showVal val="1"/>
          <c:showCatName val="0"/>
          <c:showSerName val="0"/>
          <c:showPercent val="0"/>
          <c:showBubbleSize val="0"/>
        </c:dLbls>
        <c:gapWidth val="219"/>
        <c:overlap val="-27"/>
        <c:axId val="146016112"/>
        <c:axId val="146018992"/>
      </c:barChart>
      <c:catAx>
        <c:axId val="14601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6018992"/>
        <c:crosses val="autoZero"/>
        <c:auto val="1"/>
        <c:lblAlgn val="ctr"/>
        <c:lblOffset val="100"/>
        <c:noMultiLvlLbl val="0"/>
      </c:catAx>
      <c:valAx>
        <c:axId val="146018992"/>
        <c:scaling>
          <c:logBase val="10"/>
          <c:orientation val="minMax"/>
          <c:min val="1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601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Data!$A$2</c:f>
              <c:strCache>
                <c:ptCount val="1"/>
                <c:pt idx="0">
                  <c:v>Seed / Training Data  (Gigabytes)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solidFill>
                <a:schemeClr val="bg1">
                  <a:alpha val="58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Data!$B$1:$C$1</c:f>
              <c:strCache>
                <c:ptCount val="2"/>
                <c:pt idx="0">
                  <c:v>Norn AI requires (to outperform)</c:v>
                </c:pt>
                <c:pt idx="1">
                  <c:v>The largest single open-source dataset for LLM training</c:v>
                </c:pt>
              </c:strCache>
            </c:strRef>
          </c:cat>
          <c:val>
            <c:numRef>
              <c:f>Data!$B$2:$C$2</c:f>
              <c:numCache>
                <c:formatCode>General</c:formatCode>
                <c:ptCount val="2"/>
                <c:pt idx="0">
                  <c:v>1</c:v>
                </c:pt>
                <c:pt idx="1">
                  <c:v>641200</c:v>
                </c:pt>
              </c:numCache>
            </c:numRef>
          </c:val>
          <c:extLst>
            <c:ext xmlns:c16="http://schemas.microsoft.com/office/drawing/2014/chart" uri="{C3380CC4-5D6E-409C-BE32-E72D297353CC}">
              <c16:uniqueId val="{00000000-4602-4C00-976B-528079DC849E}"/>
            </c:ext>
          </c:extLst>
        </c:ser>
        <c:dLbls>
          <c:dLblPos val="outEnd"/>
          <c:showLegendKey val="0"/>
          <c:showVal val="1"/>
          <c:showCatName val="0"/>
          <c:showSerName val="0"/>
          <c:showPercent val="0"/>
          <c:showBubbleSize val="0"/>
        </c:dLbls>
        <c:gapWidth val="100"/>
        <c:axId val="347498048"/>
        <c:axId val="347496608"/>
      </c:barChart>
      <c:catAx>
        <c:axId val="347498048"/>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347496608"/>
        <c:crosses val="autoZero"/>
        <c:auto val="1"/>
        <c:lblAlgn val="ctr"/>
        <c:lblOffset val="100"/>
        <c:noMultiLvlLbl val="0"/>
      </c:catAx>
      <c:valAx>
        <c:axId val="347496608"/>
        <c:scaling>
          <c:logBase val="10"/>
          <c:orientation val="minMax"/>
          <c:min val="0.1"/>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347498048"/>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g"/><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1.jpg"/><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288924</xdr:colOff>
      <xdr:row>11</xdr:row>
      <xdr:rowOff>174624</xdr:rowOff>
    </xdr:from>
    <xdr:to>
      <xdr:col>8</xdr:col>
      <xdr:colOff>1063624</xdr:colOff>
      <xdr:row>31</xdr:row>
      <xdr:rowOff>126999</xdr:rowOff>
    </xdr:to>
    <xdr:graphicFrame macro="">
      <xdr:nvGraphicFramePr>
        <xdr:cNvPr id="2" name="Chart 1">
          <a:extLst>
            <a:ext uri="{FF2B5EF4-FFF2-40B4-BE49-F238E27FC236}">
              <a16:creationId xmlns:a16="http://schemas.microsoft.com/office/drawing/2014/main" id="{ADF4492E-4F8F-45EC-BBCC-705290B22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27</xdr:row>
      <xdr:rowOff>158750</xdr:rowOff>
    </xdr:from>
    <xdr:to>
      <xdr:col>3</xdr:col>
      <xdr:colOff>146050</xdr:colOff>
      <xdr:row>36</xdr:row>
      <xdr:rowOff>73025</xdr:rowOff>
    </xdr:to>
    <xdr:pic>
      <xdr:nvPicPr>
        <xdr:cNvPr id="3" name="Picture 3">
          <a:extLst>
            <a:ext uri="{FF2B5EF4-FFF2-40B4-BE49-F238E27FC236}">
              <a16:creationId xmlns:a16="http://schemas.microsoft.com/office/drawing/2014/main" id="{B4467608-C97B-463D-A5A0-B1730136DF30}"/>
            </a:ext>
            <a:ext uri="{147F2762-F138-4A5C-976F-8EAC2B608ADB}">
              <a16:predDERef xmlns:a16="http://schemas.microsoft.com/office/drawing/2014/main" pred="{ADF4492E-4F8F-45EC-BBCC-705290B22D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150" y="7102475"/>
          <a:ext cx="6365875" cy="2533650"/>
        </a:xfrm>
        <a:prstGeom prst="rect">
          <a:avLst/>
        </a:prstGeom>
      </xdr:spPr>
    </xdr:pic>
    <xdr:clientData/>
  </xdr:twoCellAnchor>
  <xdr:twoCellAnchor>
    <xdr:from>
      <xdr:col>8</xdr:col>
      <xdr:colOff>444500</xdr:colOff>
      <xdr:row>34</xdr:row>
      <xdr:rowOff>127000</xdr:rowOff>
    </xdr:from>
    <xdr:to>
      <xdr:col>15</xdr:col>
      <xdr:colOff>381000</xdr:colOff>
      <xdr:row>43</xdr:row>
      <xdr:rowOff>107950</xdr:rowOff>
    </xdr:to>
    <xdr:graphicFrame macro="">
      <xdr:nvGraphicFramePr>
        <xdr:cNvPr id="4" name="Chart 2">
          <a:extLst>
            <a:ext uri="{FF2B5EF4-FFF2-40B4-BE49-F238E27FC236}">
              <a16:creationId xmlns:a16="http://schemas.microsoft.com/office/drawing/2014/main" id="{51B7B8F5-B45D-42B2-9347-F1A8CDE17A0D}"/>
            </a:ext>
            <a:ext uri="{147F2762-F138-4A5C-976F-8EAC2B608ADB}">
              <a16:predDERef xmlns:a16="http://schemas.microsoft.com/office/drawing/2014/main" pred="{B4467608-C97B-463D-A5A0-B1730136D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1358900</xdr:colOff>
      <xdr:row>46</xdr:row>
      <xdr:rowOff>146050</xdr:rowOff>
    </xdr:from>
    <xdr:to>
      <xdr:col>8</xdr:col>
      <xdr:colOff>1028700</xdr:colOff>
      <xdr:row>61</xdr:row>
      <xdr:rowOff>31750</xdr:rowOff>
    </xdr:to>
    <xdr:graphicFrame macro="">
      <xdr:nvGraphicFramePr>
        <xdr:cNvPr id="5" name="Chart 4">
          <a:extLst>
            <a:ext uri="{FF2B5EF4-FFF2-40B4-BE49-F238E27FC236}">
              <a16:creationId xmlns:a16="http://schemas.microsoft.com/office/drawing/2014/main" id="{F86E6459-4314-A676-A3EC-B1EC2506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288924</xdr:colOff>
      <xdr:row>11</xdr:row>
      <xdr:rowOff>174624</xdr:rowOff>
    </xdr:from>
    <xdr:to>
      <xdr:col>8</xdr:col>
      <xdr:colOff>1063624</xdr:colOff>
      <xdr:row>31</xdr:row>
      <xdr:rowOff>126999</xdr:rowOff>
    </xdr:to>
    <xdr:graphicFrame macro="">
      <xdr:nvGraphicFramePr>
        <xdr:cNvPr id="2" name="Chart 1">
          <a:extLst>
            <a:ext uri="{FF2B5EF4-FFF2-40B4-BE49-F238E27FC236}">
              <a16:creationId xmlns:a16="http://schemas.microsoft.com/office/drawing/2014/main" id="{E0EEA39B-2CD1-8A9A-A19B-28BDDE617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27</xdr:row>
      <xdr:rowOff>158750</xdr:rowOff>
    </xdr:from>
    <xdr:to>
      <xdr:col>3</xdr:col>
      <xdr:colOff>146050</xdr:colOff>
      <xdr:row>36</xdr:row>
      <xdr:rowOff>130175</xdr:rowOff>
    </xdr:to>
    <xdr:pic>
      <xdr:nvPicPr>
        <xdr:cNvPr id="4" name="Picture 3">
          <a:extLst>
            <a:ext uri="{FF2B5EF4-FFF2-40B4-BE49-F238E27FC236}">
              <a16:creationId xmlns:a16="http://schemas.microsoft.com/office/drawing/2014/main" id="{E6863F64-0E17-C995-F853-2C3F831F6DA9}"/>
            </a:ext>
            <a:ext uri="{147F2762-F138-4A5C-976F-8EAC2B608ADB}">
              <a16:predDERef xmlns:a16="http://schemas.microsoft.com/office/drawing/2014/main" pred="{E0EEA39B-2CD1-8A9A-A19B-28BDDE61721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150" y="6438900"/>
          <a:ext cx="6648450" cy="2676525"/>
        </a:xfrm>
        <a:prstGeom prst="rect">
          <a:avLst/>
        </a:prstGeom>
      </xdr:spPr>
    </xdr:pic>
    <xdr:clientData/>
  </xdr:twoCellAnchor>
  <xdr:twoCellAnchor>
    <xdr:from>
      <xdr:col>8</xdr:col>
      <xdr:colOff>444500</xdr:colOff>
      <xdr:row>34</xdr:row>
      <xdr:rowOff>127000</xdr:rowOff>
    </xdr:from>
    <xdr:to>
      <xdr:col>15</xdr:col>
      <xdr:colOff>381000</xdr:colOff>
      <xdr:row>43</xdr:row>
      <xdr:rowOff>107950</xdr:rowOff>
    </xdr:to>
    <xdr:graphicFrame macro="">
      <xdr:nvGraphicFramePr>
        <xdr:cNvPr id="3" name="Chart 2">
          <a:extLst>
            <a:ext uri="{FF2B5EF4-FFF2-40B4-BE49-F238E27FC236}">
              <a16:creationId xmlns:a16="http://schemas.microsoft.com/office/drawing/2014/main" id="{5E043F91-5ACD-5084-5590-9E43041D2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2393950</xdr:colOff>
      <xdr:row>13</xdr:row>
      <xdr:rowOff>165100</xdr:rowOff>
    </xdr:from>
    <xdr:to>
      <xdr:col>3</xdr:col>
      <xdr:colOff>82550</xdr:colOff>
      <xdr:row>28</xdr:row>
      <xdr:rowOff>146050</xdr:rowOff>
    </xdr:to>
    <xdr:graphicFrame macro="">
      <xdr:nvGraphicFramePr>
        <xdr:cNvPr id="2" name="Chart 1">
          <a:extLst>
            <a:ext uri="{FF2B5EF4-FFF2-40B4-BE49-F238E27FC236}">
              <a16:creationId xmlns:a16="http://schemas.microsoft.com/office/drawing/2014/main" id="{A0F43F70-E402-2294-1AD6-6665F1E97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x.com/literallydenis/status/1797531945926287497" TargetMode="External"/><Relationship Id="rId2" Type="http://schemas.openxmlformats.org/officeDocument/2006/relationships/hyperlink" Target="https://www.inchcalculator.com/watts-to-kwh-calculator/" TargetMode="External"/><Relationship Id="rId1" Type="http://schemas.openxmlformats.org/officeDocument/2006/relationships/hyperlink" Target="https://engineering.teads.com/sustainability/carbon-footprint-estimator-for-aws-instances/?estimation=true&amp;instance_id=2644&amp;region_id=2235&amp;compute_hours=8766" TargetMode="External"/><Relationship Id="rId5" Type="http://schemas.openxmlformats.org/officeDocument/2006/relationships/drawing" Target="../drawings/drawing1.xml"/><Relationship Id="rId4" Type="http://schemas.openxmlformats.org/officeDocument/2006/relationships/hyperlink" Target="https://arcprize.org/blog/openai-o1-results-arc-priz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x.com/literallydenis/status/1797531945926287497" TargetMode="External"/><Relationship Id="rId2" Type="http://schemas.openxmlformats.org/officeDocument/2006/relationships/hyperlink" Target="https://www.inchcalculator.com/watts-to-kwh-calculator/" TargetMode="External"/><Relationship Id="rId1" Type="http://schemas.openxmlformats.org/officeDocument/2006/relationships/hyperlink" Target="https://engineering.teads.com/sustainability/carbon-footprint-estimator-for-aws-instances/?estimation=true&amp;instance_id=2644&amp;region_id=2235&amp;compute_hours=8766" TargetMode="External"/><Relationship Id="rId5" Type="http://schemas.openxmlformats.org/officeDocument/2006/relationships/drawing" Target="../drawings/drawing2.xml"/><Relationship Id="rId4" Type="http://schemas.openxmlformats.org/officeDocument/2006/relationships/hyperlink" Target="https://arcprize.org/blog/openai-o1-results-arc-priz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businessinsider.com/openai-anthropic-ai-bots-havoc-raise-cloud-costs-websites-2024-9" TargetMode="External"/><Relationship Id="rId2" Type="http://schemas.openxmlformats.org/officeDocument/2006/relationships/hyperlink" Target="https://arstechnica.com/tech-policy/2024/05/nvidia-denies-pirate-e-book-sites-are-shadow-libraries-to-shut-down-lawsuit/" TargetMode="External"/><Relationship Id="rId1" Type="http://schemas.openxmlformats.org/officeDocument/2006/relationships/hyperlink" Target="https://arxiv.org/abs/2402.18041" TargetMode="External"/><Relationship Id="rId6" Type="http://schemas.openxmlformats.org/officeDocument/2006/relationships/drawing" Target="../drawings/drawing3.xml"/><Relationship Id="rId5" Type="http://schemas.openxmlformats.org/officeDocument/2006/relationships/hyperlink" Target="https://www.researchgate.net/publication/347460051_Methodologies_and_Milestones_for_the_Development_of_an_Ethical_Seed" TargetMode="External"/><Relationship Id="rId4" Type="http://schemas.openxmlformats.org/officeDocument/2006/relationships/hyperlink" Target="https://retailwire.com/openai-and-anthropic-disregard-web-scraping-rules-for-bo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665E7-706D-4CDC-BDEE-5E13A651E9A4}">
  <sheetPr>
    <pageSetUpPr fitToPage="1"/>
  </sheetPr>
  <dimension ref="A1:I41"/>
  <sheetViews>
    <sheetView tabSelected="1" topLeftCell="D29" workbookViewId="0">
      <selection activeCell="Q50" sqref="Q50"/>
    </sheetView>
  </sheetViews>
  <sheetFormatPr baseColWidth="10" defaultColWidth="8.83203125" defaultRowHeight="15" x14ac:dyDescent="0.2"/>
  <cols>
    <col min="1" max="1" width="55.33203125" style="18" customWidth="1"/>
    <col min="2" max="2" width="16.6640625" customWidth="1"/>
    <col min="3" max="3" width="22.1640625" customWidth="1"/>
    <col min="4" max="4" width="19.6640625" customWidth="1"/>
    <col min="5" max="5" width="12" customWidth="1"/>
    <col min="6" max="6" width="16.33203125" customWidth="1"/>
    <col min="7" max="7" width="18" customWidth="1"/>
    <col min="8" max="8" width="46.33203125" customWidth="1"/>
    <col min="9" max="9" width="26.1640625" customWidth="1"/>
  </cols>
  <sheetData>
    <row r="1" spans="1:8" ht="16" x14ac:dyDescent="0.2">
      <c r="A1" s="16" t="s">
        <v>0</v>
      </c>
      <c r="B1" s="10" t="s">
        <v>1</v>
      </c>
      <c r="C1" s="10" t="s">
        <v>2</v>
      </c>
      <c r="D1" s="10" t="s">
        <v>3</v>
      </c>
      <c r="E1" s="10" t="s">
        <v>4</v>
      </c>
      <c r="F1" s="16" t="s">
        <v>5</v>
      </c>
      <c r="G1" s="11" t="s">
        <v>6</v>
      </c>
      <c r="H1" s="16" t="s">
        <v>7</v>
      </c>
    </row>
    <row r="2" spans="1:8" ht="16" x14ac:dyDescent="0.2">
      <c r="A2" s="17" t="s">
        <v>8</v>
      </c>
      <c r="B2" s="1">
        <v>0.15</v>
      </c>
      <c r="C2" s="12">
        <f>D2*B2</f>
        <v>140400</v>
      </c>
      <c r="D2" s="2">
        <v>936000</v>
      </c>
      <c r="E2" s="3">
        <f>D2/1000000</f>
        <v>0.93600000000000005</v>
      </c>
      <c r="F2" s="18" t="s">
        <v>9</v>
      </c>
      <c r="G2" t="s">
        <v>10</v>
      </c>
      <c r="H2" s="17"/>
    </row>
    <row r="3" spans="1:8" ht="16" x14ac:dyDescent="0.2">
      <c r="A3" s="17" t="s">
        <v>11</v>
      </c>
      <c r="B3" s="1">
        <v>0.18</v>
      </c>
      <c r="C3" s="12">
        <v>540000</v>
      </c>
      <c r="D3" s="2">
        <f>C3/B3</f>
        <v>3000000</v>
      </c>
      <c r="E3" s="3">
        <f>D3/1000000</f>
        <v>3</v>
      </c>
      <c r="F3" s="18" t="s">
        <v>12</v>
      </c>
      <c r="G3" t="s">
        <v>10</v>
      </c>
      <c r="H3" s="17"/>
    </row>
    <row r="4" spans="1:8" ht="16" x14ac:dyDescent="0.2">
      <c r="A4" s="17" t="s">
        <v>13</v>
      </c>
      <c r="B4" s="1">
        <v>0.18</v>
      </c>
      <c r="C4" s="12">
        <v>59200000</v>
      </c>
      <c r="D4" s="2">
        <f>C4/B4</f>
        <v>328888888.8888889</v>
      </c>
      <c r="E4" s="4">
        <f>D4/1000000</f>
        <v>328.88888888888891</v>
      </c>
      <c r="F4" s="18" t="s">
        <v>12</v>
      </c>
      <c r="G4" t="s">
        <v>10</v>
      </c>
      <c r="H4" s="18"/>
    </row>
    <row r="5" spans="1:8" ht="16" x14ac:dyDescent="0.2">
      <c r="A5" s="17" t="s">
        <v>14</v>
      </c>
      <c r="B5" s="1">
        <v>0.18</v>
      </c>
      <c r="C5" s="12">
        <f>C4*10</f>
        <v>592000000</v>
      </c>
      <c r="D5" s="2">
        <f t="shared" ref="D5:E5" si="0">D4*10</f>
        <v>3288888888.8888888</v>
      </c>
      <c r="E5" s="4">
        <f t="shared" si="0"/>
        <v>3288.8888888888891</v>
      </c>
      <c r="F5" s="18" t="s">
        <v>12</v>
      </c>
      <c r="G5" t="s">
        <v>10</v>
      </c>
      <c r="H5" s="18"/>
    </row>
    <row r="6" spans="1:8" ht="48" x14ac:dyDescent="0.2">
      <c r="A6" s="17" t="s">
        <v>15</v>
      </c>
      <c r="B6" s="1">
        <v>0.18</v>
      </c>
      <c r="C6" s="12">
        <f>C4*50</f>
        <v>2960000000</v>
      </c>
      <c r="D6" s="2">
        <f>D4*50</f>
        <v>16444444444.444445</v>
      </c>
      <c r="E6" s="32">
        <f t="shared" ref="E6" si="1">E4*50</f>
        <v>16444.444444444445</v>
      </c>
      <c r="F6" s="18" t="s">
        <v>16</v>
      </c>
      <c r="G6" t="s">
        <v>10</v>
      </c>
      <c r="H6" s="18"/>
    </row>
    <row r="7" spans="1:8" ht="64" x14ac:dyDescent="0.2">
      <c r="A7" s="22" t="s">
        <v>17</v>
      </c>
      <c r="B7" s="33">
        <v>9.8000000000000004E-2</v>
      </c>
      <c r="C7" s="27">
        <f>D7*B7</f>
        <v>42070.322</v>
      </c>
      <c r="D7" s="21">
        <v>429289</v>
      </c>
      <c r="E7" s="23">
        <f>D7/1000000</f>
        <v>0.42928899999999998</v>
      </c>
      <c r="F7" s="24" t="s">
        <v>18</v>
      </c>
      <c r="G7" s="25">
        <v>1.2</v>
      </c>
      <c r="H7" s="20" t="s">
        <v>19</v>
      </c>
    </row>
    <row r="8" spans="1:8" ht="32" x14ac:dyDescent="0.2">
      <c r="A8" s="22" t="s">
        <v>20</v>
      </c>
      <c r="B8" s="33">
        <v>9.8000000000000004E-2</v>
      </c>
      <c r="C8" s="27">
        <f>D8*B8</f>
        <v>29954.564229657168</v>
      </c>
      <c r="D8" s="21">
        <f>D4/1076</f>
        <v>305658.81866997108</v>
      </c>
      <c r="E8" s="23">
        <f>D8/1000000</f>
        <v>0.30565881866997108</v>
      </c>
      <c r="F8" s="24" t="s">
        <v>18</v>
      </c>
      <c r="G8" s="25">
        <v>1.2</v>
      </c>
      <c r="H8" s="18" t="s">
        <v>21</v>
      </c>
    </row>
    <row r="9" spans="1:8" x14ac:dyDescent="0.2">
      <c r="A9" s="22"/>
      <c r="B9" s="33"/>
      <c r="C9" s="27"/>
      <c r="D9" s="21"/>
      <c r="E9" s="23"/>
      <c r="F9" s="24"/>
      <c r="G9" s="25"/>
      <c r="H9" s="18"/>
    </row>
    <row r="10" spans="1:8" ht="16" x14ac:dyDescent="0.2">
      <c r="A10" s="22" t="s">
        <v>22</v>
      </c>
      <c r="B10" s="34">
        <v>9.8000000000000004E-2</v>
      </c>
      <c r="C10" s="28">
        <f>C7+C8</f>
        <v>72024.886229657161</v>
      </c>
      <c r="D10" s="29">
        <f t="shared" ref="D10:E10" si="2">D7+D8</f>
        <v>734947.81866997108</v>
      </c>
      <c r="E10" s="26">
        <f t="shared" si="2"/>
        <v>0.73494781866997105</v>
      </c>
      <c r="F10" s="24" t="s">
        <v>18</v>
      </c>
      <c r="G10" s="25">
        <v>1.2</v>
      </c>
      <c r="H10" s="18"/>
    </row>
    <row r="11" spans="1:8" x14ac:dyDescent="0.2">
      <c r="F11" s="18"/>
      <c r="H11" s="18"/>
    </row>
    <row r="12" spans="1:8" ht="16" x14ac:dyDescent="0.2">
      <c r="A12" s="19" t="s">
        <v>23</v>
      </c>
      <c r="B12" s="7"/>
      <c r="C12" s="8">
        <f t="shared" ref="C12:E14" si="3">1/(C$10/C4)</f>
        <v>821.93812581995644</v>
      </c>
      <c r="D12" s="8">
        <f t="shared" si="3"/>
        <v>447.49964627975407</v>
      </c>
      <c r="E12" s="8">
        <f t="shared" si="3"/>
        <v>447.49964627975407</v>
      </c>
      <c r="H12" s="18"/>
    </row>
    <row r="13" spans="1:8" ht="16" x14ac:dyDescent="0.2">
      <c r="A13" s="19" t="s">
        <v>24</v>
      </c>
      <c r="B13" s="13"/>
      <c r="C13" s="8">
        <f t="shared" si="3"/>
        <v>8219.3812581995644</v>
      </c>
      <c r="D13" s="8">
        <f t="shared" si="3"/>
        <v>4474.9964627975405</v>
      </c>
      <c r="E13" s="9">
        <f t="shared" si="3"/>
        <v>4474.9964627975414</v>
      </c>
    </row>
    <row r="14" spans="1:8" ht="32" x14ac:dyDescent="0.2">
      <c r="A14" s="19" t="s">
        <v>25</v>
      </c>
      <c r="B14" s="13"/>
      <c r="C14" s="8">
        <f t="shared" si="3"/>
        <v>41096.906290997824</v>
      </c>
      <c r="D14" s="8">
        <f t="shared" si="3"/>
        <v>22374.982313987704</v>
      </c>
      <c r="E14" s="9">
        <f t="shared" si="3"/>
        <v>22374.982313987704</v>
      </c>
    </row>
    <row r="18" spans="1:5" ht="16" x14ac:dyDescent="0.2">
      <c r="A18" s="16" t="s">
        <v>0</v>
      </c>
      <c r="B18" s="10" t="s">
        <v>2</v>
      </c>
      <c r="C18" s="10" t="s">
        <v>26</v>
      </c>
    </row>
    <row r="19" spans="1:5" ht="16" x14ac:dyDescent="0.2">
      <c r="A19" s="17" t="s">
        <v>13</v>
      </c>
      <c r="B19" s="12">
        <f>C4</f>
        <v>59200000</v>
      </c>
      <c r="C19" s="2">
        <f>D4</f>
        <v>328888888.8888889</v>
      </c>
    </row>
    <row r="20" spans="1:5" ht="16" x14ac:dyDescent="0.2">
      <c r="A20" s="17" t="s">
        <v>14</v>
      </c>
      <c r="B20" s="12">
        <f>C5</f>
        <v>592000000</v>
      </c>
      <c r="C20" s="2">
        <f>D5</f>
        <v>3288888888.8888888</v>
      </c>
    </row>
    <row r="21" spans="1:5" ht="16" x14ac:dyDescent="0.2">
      <c r="A21" s="17" t="s">
        <v>22</v>
      </c>
      <c r="B21" s="12">
        <f t="shared" ref="B21:C21" si="4">C10</f>
        <v>72024.886229657161</v>
      </c>
      <c r="C21" s="2">
        <f t="shared" si="4"/>
        <v>734947.81866997108</v>
      </c>
    </row>
    <row r="24" spans="1:5" ht="16" x14ac:dyDescent="0.2">
      <c r="A24" s="18" t="s">
        <v>27</v>
      </c>
      <c r="B24" s="30" t="s">
        <v>28</v>
      </c>
      <c r="C24" s="30"/>
      <c r="D24" s="30"/>
      <c r="E24" s="30"/>
    </row>
    <row r="25" spans="1:5" ht="32" x14ac:dyDescent="0.2">
      <c r="A25" s="31" t="s">
        <v>29</v>
      </c>
      <c r="B25" s="31"/>
      <c r="C25" s="31"/>
      <c r="D25" s="31"/>
      <c r="E25" s="31"/>
    </row>
    <row r="26" spans="1:5" ht="16" x14ac:dyDescent="0.2">
      <c r="A26" s="18" t="s">
        <v>30</v>
      </c>
      <c r="B26" s="30" t="s">
        <v>31</v>
      </c>
      <c r="C26" s="30"/>
      <c r="D26" s="30"/>
      <c r="E26" s="30"/>
    </row>
    <row r="27" spans="1:5" ht="16" x14ac:dyDescent="0.2">
      <c r="A27" s="18" t="s">
        <v>32</v>
      </c>
      <c r="B27" s="30" t="s">
        <v>33</v>
      </c>
      <c r="C27" s="30"/>
      <c r="D27" s="30"/>
      <c r="E27" s="30"/>
    </row>
    <row r="33" spans="6:9" ht="29.25" customHeight="1" x14ac:dyDescent="0.2"/>
    <row r="34" spans="6:9" ht="16" x14ac:dyDescent="0.2">
      <c r="F34" s="16" t="s">
        <v>0</v>
      </c>
      <c r="G34" s="10" t="s">
        <v>2</v>
      </c>
      <c r="H34" s="10" t="s">
        <v>34</v>
      </c>
      <c r="I34" s="10"/>
    </row>
    <row r="35" spans="6:9" ht="48" x14ac:dyDescent="0.2">
      <c r="F35" s="17" t="s">
        <v>8</v>
      </c>
      <c r="G35" s="35">
        <v>140400</v>
      </c>
      <c r="H35" s="38">
        <f>936000/1000</f>
        <v>936</v>
      </c>
      <c r="I35" s="2"/>
    </row>
    <row r="36" spans="6:9" ht="48" x14ac:dyDescent="0.2">
      <c r="F36" s="17" t="s">
        <v>11</v>
      </c>
      <c r="G36" s="35">
        <v>540000</v>
      </c>
      <c r="H36" s="38">
        <f>3000000/1000</f>
        <v>3000</v>
      </c>
      <c r="I36" s="2"/>
    </row>
    <row r="37" spans="6:9" ht="32" x14ac:dyDescent="0.2">
      <c r="F37" s="17" t="s">
        <v>54</v>
      </c>
      <c r="G37" s="35">
        <v>59200000</v>
      </c>
      <c r="H37" s="38">
        <f>328888888.888889/1000</f>
        <v>328888.88888888899</v>
      </c>
      <c r="I37" s="2"/>
    </row>
    <row r="38" spans="6:9" ht="32" x14ac:dyDescent="0.2">
      <c r="F38" s="17" t="s">
        <v>55</v>
      </c>
      <c r="G38" s="35">
        <v>592000000</v>
      </c>
      <c r="H38" s="38">
        <f>3288888888.88889/1000</f>
        <v>3288888.8888888899</v>
      </c>
      <c r="I38" s="2"/>
    </row>
    <row r="39" spans="6:9" ht="32" x14ac:dyDescent="0.2">
      <c r="F39" s="17" t="s">
        <v>56</v>
      </c>
      <c r="G39" s="35">
        <v>2960000000</v>
      </c>
      <c r="H39" s="38">
        <f>16444444444.4444/1000</f>
        <v>16444444.444444401</v>
      </c>
      <c r="I39" s="2"/>
    </row>
    <row r="40" spans="6:9" ht="48" x14ac:dyDescent="0.2">
      <c r="F40" s="22" t="s">
        <v>57</v>
      </c>
      <c r="G40" s="36">
        <v>42070.322</v>
      </c>
      <c r="H40" s="39">
        <f>429289/1000</f>
        <v>429.28899999999999</v>
      </c>
      <c r="I40" s="21"/>
    </row>
    <row r="41" spans="6:9" x14ac:dyDescent="0.2">
      <c r="G41" s="32"/>
      <c r="H41" s="32"/>
    </row>
  </sheetData>
  <hyperlinks>
    <hyperlink ref="H7" r:id="rId1" xr:uid="{F31212B5-FEC2-492A-8B6A-378659141BB4}"/>
    <hyperlink ref="B24" r:id="rId2" xr:uid="{4A480495-6D43-4BDF-8055-D7030B07741C}"/>
    <hyperlink ref="B26" r:id="rId3" xr:uid="{8493BC10-7A8B-47CB-B2C7-7B0037F67236}"/>
    <hyperlink ref="B27" r:id="rId4" xr:uid="{C439C86A-CECB-412A-86FB-6545032E2612}"/>
  </hyperlinks>
  <pageMargins left="0.25" right="0.25" top="0.75" bottom="0.75" header="0.3" footer="0.3"/>
  <pageSetup paperSize="9" orientation="landscape"/>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F24B-FD5C-43A9-924E-28549651DA36}">
  <sheetPr>
    <pageSetUpPr fitToPage="1"/>
  </sheetPr>
  <dimension ref="A1:I41"/>
  <sheetViews>
    <sheetView topLeftCell="E37" workbookViewId="0">
      <selection activeCell="G46" sqref="G46"/>
    </sheetView>
  </sheetViews>
  <sheetFormatPr baseColWidth="10" defaultColWidth="8.83203125" defaultRowHeight="15" x14ac:dyDescent="0.2"/>
  <cols>
    <col min="1" max="1" width="55.33203125" style="18" customWidth="1"/>
    <col min="2" max="2" width="16.6640625" customWidth="1"/>
    <col min="3" max="3" width="22.1640625" customWidth="1"/>
    <col min="4" max="4" width="19.6640625" customWidth="1"/>
    <col min="5" max="5" width="12" customWidth="1"/>
    <col min="6" max="6" width="16.33203125" customWidth="1"/>
    <col min="7" max="7" width="18" customWidth="1"/>
    <col min="8" max="8" width="46.33203125" customWidth="1"/>
    <col min="9" max="9" width="26.1640625" customWidth="1"/>
  </cols>
  <sheetData>
    <row r="1" spans="1:8" ht="16" x14ac:dyDescent="0.2">
      <c r="A1" s="16" t="s">
        <v>0</v>
      </c>
      <c r="B1" s="10" t="s">
        <v>1</v>
      </c>
      <c r="C1" s="10" t="s">
        <v>2</v>
      </c>
      <c r="D1" s="10" t="s">
        <v>3</v>
      </c>
      <c r="E1" s="10" t="s">
        <v>4</v>
      </c>
      <c r="F1" s="16" t="s">
        <v>5</v>
      </c>
      <c r="G1" s="11" t="s">
        <v>6</v>
      </c>
      <c r="H1" s="16" t="s">
        <v>7</v>
      </c>
    </row>
    <row r="2" spans="1:8" ht="16" x14ac:dyDescent="0.2">
      <c r="A2" s="17" t="s">
        <v>8</v>
      </c>
      <c r="B2" s="1">
        <v>0.15</v>
      </c>
      <c r="C2" s="12">
        <f>D2*B2</f>
        <v>140400</v>
      </c>
      <c r="D2" s="2">
        <v>936000</v>
      </c>
      <c r="E2" s="3">
        <f>D2/1000000</f>
        <v>0.93600000000000005</v>
      </c>
      <c r="F2" s="18" t="s">
        <v>9</v>
      </c>
      <c r="G2" t="s">
        <v>10</v>
      </c>
      <c r="H2" s="17"/>
    </row>
    <row r="3" spans="1:8" ht="16" x14ac:dyDescent="0.2">
      <c r="A3" s="17" t="s">
        <v>11</v>
      </c>
      <c r="B3" s="1">
        <v>0.18</v>
      </c>
      <c r="C3" s="12">
        <v>540000</v>
      </c>
      <c r="D3" s="2">
        <f>C3/B3</f>
        <v>3000000</v>
      </c>
      <c r="E3" s="3">
        <f>D3/1000000</f>
        <v>3</v>
      </c>
      <c r="F3" s="18" t="s">
        <v>12</v>
      </c>
      <c r="G3" t="s">
        <v>10</v>
      </c>
      <c r="H3" s="17"/>
    </row>
    <row r="4" spans="1:8" ht="16" x14ac:dyDescent="0.2">
      <c r="A4" s="17" t="s">
        <v>13</v>
      </c>
      <c r="B4" s="1">
        <v>0.18</v>
      </c>
      <c r="C4" s="12">
        <v>59200000</v>
      </c>
      <c r="D4" s="2">
        <f>C4/B4</f>
        <v>328888888.8888889</v>
      </c>
      <c r="E4" s="4">
        <f>D4/1000000</f>
        <v>328.88888888888891</v>
      </c>
      <c r="F4" s="18" t="s">
        <v>12</v>
      </c>
      <c r="G4" t="s">
        <v>10</v>
      </c>
      <c r="H4" s="18"/>
    </row>
    <row r="5" spans="1:8" ht="16" x14ac:dyDescent="0.2">
      <c r="A5" s="17" t="s">
        <v>14</v>
      </c>
      <c r="B5" s="1">
        <v>0.18</v>
      </c>
      <c r="C5" s="12">
        <f>C4*10</f>
        <v>592000000</v>
      </c>
      <c r="D5" s="2">
        <f t="shared" ref="D5:E5" si="0">D4*10</f>
        <v>3288888888.8888888</v>
      </c>
      <c r="E5" s="4">
        <f t="shared" si="0"/>
        <v>3288.8888888888891</v>
      </c>
      <c r="F5" s="18" t="s">
        <v>12</v>
      </c>
      <c r="G5" t="s">
        <v>10</v>
      </c>
      <c r="H5" s="18"/>
    </row>
    <row r="6" spans="1:8" ht="48" x14ac:dyDescent="0.2">
      <c r="A6" s="17" t="s">
        <v>15</v>
      </c>
      <c r="B6" s="1">
        <v>0.18</v>
      </c>
      <c r="C6" s="12">
        <f>C4*50</f>
        <v>2960000000</v>
      </c>
      <c r="D6" s="2">
        <f>D4*50</f>
        <v>16444444444.444445</v>
      </c>
      <c r="E6" s="32">
        <f t="shared" ref="E6" si="1">E4*50</f>
        <v>16444.444444444445</v>
      </c>
      <c r="F6" s="18" t="s">
        <v>16</v>
      </c>
      <c r="G6" t="s">
        <v>10</v>
      </c>
      <c r="H6" s="18"/>
    </row>
    <row r="7" spans="1:8" ht="64" x14ac:dyDescent="0.2">
      <c r="A7" s="22" t="s">
        <v>17</v>
      </c>
      <c r="B7" s="33">
        <v>9.8000000000000004E-2</v>
      </c>
      <c r="C7" s="27">
        <f>D7*B7</f>
        <v>42070.322</v>
      </c>
      <c r="D7" s="21">
        <v>429289</v>
      </c>
      <c r="E7" s="23">
        <f>D7/1000000</f>
        <v>0.42928899999999998</v>
      </c>
      <c r="F7" s="24" t="s">
        <v>18</v>
      </c>
      <c r="G7" s="25">
        <v>1.2</v>
      </c>
      <c r="H7" s="20" t="s">
        <v>19</v>
      </c>
    </row>
    <row r="8" spans="1:8" ht="32" x14ac:dyDescent="0.2">
      <c r="A8" s="22" t="s">
        <v>20</v>
      </c>
      <c r="B8" s="33">
        <v>9.8000000000000004E-2</v>
      </c>
      <c r="C8" s="27">
        <f>D8*B8</f>
        <v>29954.564229657168</v>
      </c>
      <c r="D8" s="21">
        <f>D4/1076</f>
        <v>305658.81866997108</v>
      </c>
      <c r="E8" s="23">
        <f>D8/1000000</f>
        <v>0.30565881866997108</v>
      </c>
      <c r="F8" s="24" t="s">
        <v>18</v>
      </c>
      <c r="G8" s="25">
        <v>1.2</v>
      </c>
      <c r="H8" s="18" t="s">
        <v>21</v>
      </c>
    </row>
    <row r="9" spans="1:8" x14ac:dyDescent="0.2">
      <c r="A9" s="22"/>
      <c r="B9" s="33"/>
      <c r="C9" s="27"/>
      <c r="D9" s="21"/>
      <c r="E9" s="23"/>
      <c r="F9" s="24"/>
      <c r="G9" s="25"/>
      <c r="H9" s="18"/>
    </row>
    <row r="10" spans="1:8" ht="16" x14ac:dyDescent="0.2">
      <c r="A10" s="22" t="s">
        <v>22</v>
      </c>
      <c r="B10" s="34">
        <v>9.8000000000000004E-2</v>
      </c>
      <c r="C10" s="28">
        <f>C7+C8</f>
        <v>72024.886229657161</v>
      </c>
      <c r="D10" s="29">
        <f t="shared" ref="D10:E10" si="2">D7+D8</f>
        <v>734947.81866997108</v>
      </c>
      <c r="E10" s="26">
        <f t="shared" si="2"/>
        <v>0.73494781866997105</v>
      </c>
      <c r="F10" s="24" t="s">
        <v>18</v>
      </c>
      <c r="G10" s="25">
        <v>1.2</v>
      </c>
      <c r="H10" s="18"/>
    </row>
    <row r="11" spans="1:8" ht="16" thickBot="1" x14ac:dyDescent="0.25">
      <c r="F11" s="18"/>
      <c r="H11" s="18"/>
    </row>
    <row r="12" spans="1:8" ht="17" thickBot="1" x14ac:dyDescent="0.25">
      <c r="A12" s="19" t="s">
        <v>23</v>
      </c>
      <c r="B12" s="7"/>
      <c r="C12" s="8">
        <f t="shared" ref="C12:E14" si="3">1/(C$10/C4)</f>
        <v>821.93812581995644</v>
      </c>
      <c r="D12" s="8">
        <f t="shared" si="3"/>
        <v>447.49964627975407</v>
      </c>
      <c r="E12" s="8">
        <f t="shared" si="3"/>
        <v>447.49964627975407</v>
      </c>
      <c r="H12" s="18"/>
    </row>
    <row r="13" spans="1:8" ht="17" thickBot="1" x14ac:dyDescent="0.25">
      <c r="A13" s="19" t="s">
        <v>24</v>
      </c>
      <c r="B13" s="13"/>
      <c r="C13" s="8">
        <f t="shared" si="3"/>
        <v>8219.3812581995644</v>
      </c>
      <c r="D13" s="8">
        <f t="shared" si="3"/>
        <v>4474.9964627975405</v>
      </c>
      <c r="E13" s="9">
        <f t="shared" si="3"/>
        <v>4474.9964627975414</v>
      </c>
    </row>
    <row r="14" spans="1:8" ht="33" thickBot="1" x14ac:dyDescent="0.25">
      <c r="A14" s="19" t="s">
        <v>25</v>
      </c>
      <c r="B14" s="13"/>
      <c r="C14" s="8">
        <f t="shared" si="3"/>
        <v>41096.906290997824</v>
      </c>
      <c r="D14" s="8">
        <f t="shared" si="3"/>
        <v>22374.982313987704</v>
      </c>
      <c r="E14" s="9">
        <f t="shared" si="3"/>
        <v>22374.982313987704</v>
      </c>
    </row>
    <row r="18" spans="1:5" ht="16" x14ac:dyDescent="0.2">
      <c r="A18" s="16" t="s">
        <v>0</v>
      </c>
      <c r="B18" s="10" t="s">
        <v>2</v>
      </c>
      <c r="C18" s="10" t="s">
        <v>26</v>
      </c>
    </row>
    <row r="19" spans="1:5" ht="16" x14ac:dyDescent="0.2">
      <c r="A19" s="17" t="s">
        <v>13</v>
      </c>
      <c r="B19" s="12">
        <f>C4</f>
        <v>59200000</v>
      </c>
      <c r="C19" s="2">
        <f>D4</f>
        <v>328888888.8888889</v>
      </c>
    </row>
    <row r="20" spans="1:5" ht="16" x14ac:dyDescent="0.2">
      <c r="A20" s="17" t="s">
        <v>14</v>
      </c>
      <c r="B20" s="12">
        <f>C5</f>
        <v>592000000</v>
      </c>
      <c r="C20" s="2">
        <f>D5</f>
        <v>3288888888.8888888</v>
      </c>
    </row>
    <row r="21" spans="1:5" ht="16" x14ac:dyDescent="0.2">
      <c r="A21" s="17" t="s">
        <v>22</v>
      </c>
      <c r="B21" s="12">
        <f t="shared" ref="B21:C21" si="4">C10</f>
        <v>72024.886229657161</v>
      </c>
      <c r="C21" s="2">
        <f t="shared" si="4"/>
        <v>734947.81866997108</v>
      </c>
    </row>
    <row r="24" spans="1:5" ht="16" x14ac:dyDescent="0.2">
      <c r="A24" s="18" t="s">
        <v>27</v>
      </c>
      <c r="B24" s="30" t="s">
        <v>28</v>
      </c>
      <c r="C24" s="30"/>
      <c r="D24" s="30"/>
      <c r="E24" s="30"/>
    </row>
    <row r="25" spans="1:5" ht="32" x14ac:dyDescent="0.2">
      <c r="A25" s="31" t="s">
        <v>29</v>
      </c>
      <c r="B25" s="31"/>
      <c r="C25" s="31"/>
      <c r="D25" s="31"/>
      <c r="E25" s="31"/>
    </row>
    <row r="26" spans="1:5" ht="16" x14ac:dyDescent="0.2">
      <c r="A26" s="18" t="s">
        <v>30</v>
      </c>
      <c r="B26" s="30" t="s">
        <v>31</v>
      </c>
      <c r="C26" s="30"/>
      <c r="D26" s="30"/>
      <c r="E26" s="30"/>
    </row>
    <row r="27" spans="1:5" ht="16" x14ac:dyDescent="0.2">
      <c r="A27" s="18" t="s">
        <v>32</v>
      </c>
      <c r="B27" s="30" t="s">
        <v>33</v>
      </c>
      <c r="C27" s="30"/>
      <c r="D27" s="30"/>
      <c r="E27" s="30"/>
    </row>
    <row r="33" spans="6:9" ht="29.25" customHeight="1" x14ac:dyDescent="0.2"/>
    <row r="34" spans="6:9" ht="16" x14ac:dyDescent="0.2">
      <c r="F34" s="16" t="s">
        <v>0</v>
      </c>
      <c r="G34" s="10" t="s">
        <v>2</v>
      </c>
      <c r="H34" s="10" t="s">
        <v>3</v>
      </c>
      <c r="I34" s="10"/>
    </row>
    <row r="35" spans="6:9" ht="48" x14ac:dyDescent="0.2">
      <c r="F35" s="17" t="s">
        <v>8</v>
      </c>
      <c r="G35" s="2">
        <v>140400</v>
      </c>
      <c r="H35" s="2">
        <v>936000</v>
      </c>
      <c r="I35" s="2"/>
    </row>
    <row r="36" spans="6:9" ht="48" x14ac:dyDescent="0.2">
      <c r="F36" s="17" t="s">
        <v>11</v>
      </c>
      <c r="G36" s="2">
        <v>540000</v>
      </c>
      <c r="H36" s="2">
        <v>3000000</v>
      </c>
      <c r="I36" s="2"/>
    </row>
    <row r="37" spans="6:9" ht="48" x14ac:dyDescent="0.2">
      <c r="F37" s="17" t="s">
        <v>13</v>
      </c>
      <c r="G37" s="2">
        <v>59200000</v>
      </c>
      <c r="H37" s="2">
        <v>328888888.8888889</v>
      </c>
      <c r="I37" s="2"/>
    </row>
    <row r="38" spans="6:9" ht="48" x14ac:dyDescent="0.2">
      <c r="F38" s="17" t="s">
        <v>14</v>
      </c>
      <c r="G38" s="2">
        <v>592000000</v>
      </c>
      <c r="H38" s="2">
        <v>3288888888.8888888</v>
      </c>
      <c r="I38" s="2"/>
    </row>
    <row r="39" spans="6:9" ht="48" x14ac:dyDescent="0.2">
      <c r="F39" s="17" t="s">
        <v>15</v>
      </c>
      <c r="G39" s="2">
        <v>2960000000</v>
      </c>
      <c r="H39" s="2">
        <v>16444444444.444445</v>
      </c>
      <c r="I39" s="2"/>
    </row>
    <row r="40" spans="6:9" ht="64" x14ac:dyDescent="0.2">
      <c r="F40" s="22" t="s">
        <v>17</v>
      </c>
      <c r="G40" s="21">
        <v>42070.322</v>
      </c>
      <c r="H40" s="21">
        <v>429289</v>
      </c>
      <c r="I40" s="21"/>
    </row>
    <row r="41" spans="6:9" x14ac:dyDescent="0.2">
      <c r="G41" s="32"/>
      <c r="H41" s="32"/>
    </row>
  </sheetData>
  <hyperlinks>
    <hyperlink ref="H7" r:id="rId1" xr:uid="{1DF8FD7D-7005-4F88-BBA7-7975893354DE}"/>
    <hyperlink ref="B24" r:id="rId2" xr:uid="{6F886347-19BD-4D80-BB56-66475480BB12}"/>
    <hyperlink ref="B26" r:id="rId3" xr:uid="{E297EAC0-A0E8-453A-9BF2-6DCE5E315873}"/>
    <hyperlink ref="B27" r:id="rId4" xr:uid="{A442BC4A-1E81-4ED5-B9E2-9A89CBD01BEF}"/>
  </hyperlinks>
  <pageMargins left="0.25" right="0.25" top="0.75" bottom="0.75" header="0.3" footer="0.3"/>
  <pageSetup paperSize="9" orientation="landscape"/>
  <ignoredErrors>
    <ignoredError sqref="E5" formula="1"/>
  </ignoredErrors>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BF8E-5B9C-491C-8D9C-F3B48185C4B8}">
  <dimension ref="A1:J13"/>
  <sheetViews>
    <sheetView workbookViewId="0">
      <selection activeCell="H26" sqref="H26"/>
    </sheetView>
  </sheetViews>
  <sheetFormatPr baseColWidth="10" defaultColWidth="8.83203125" defaultRowHeight="15" x14ac:dyDescent="0.2"/>
  <cols>
    <col min="1" max="1" width="41" customWidth="1"/>
    <col min="2" max="2" width="30.5" customWidth="1"/>
    <col min="3" max="3" width="46.1640625" customWidth="1"/>
  </cols>
  <sheetData>
    <row r="1" spans="1:10" x14ac:dyDescent="0.2">
      <c r="B1" s="15" t="s">
        <v>35</v>
      </c>
      <c r="C1" s="15" t="s">
        <v>36</v>
      </c>
    </row>
    <row r="2" spans="1:10" x14ac:dyDescent="0.2">
      <c r="A2" s="6" t="s">
        <v>37</v>
      </c>
      <c r="B2">
        <v>1</v>
      </c>
      <c r="C2">
        <v>641200</v>
      </c>
    </row>
    <row r="6" spans="1:10" x14ac:dyDescent="0.2">
      <c r="A6" t="s">
        <v>38</v>
      </c>
      <c r="B6" s="5" t="s">
        <v>39</v>
      </c>
    </row>
    <row r="7" spans="1:10" x14ac:dyDescent="0.2">
      <c r="A7" t="s">
        <v>40</v>
      </c>
      <c r="B7" t="s">
        <v>41</v>
      </c>
      <c r="C7" t="s">
        <v>42</v>
      </c>
    </row>
    <row r="8" spans="1:10" x14ac:dyDescent="0.2">
      <c r="A8" t="s">
        <v>43</v>
      </c>
      <c r="B8" t="s">
        <v>44</v>
      </c>
    </row>
    <row r="9" spans="1:10" ht="38" customHeight="1" x14ac:dyDescent="0.2">
      <c r="A9" s="14" t="s">
        <v>45</v>
      </c>
      <c r="B9" s="37" t="s">
        <v>46</v>
      </c>
      <c r="C9" s="37"/>
      <c r="D9" s="37"/>
      <c r="E9" s="37"/>
      <c r="F9" s="37"/>
      <c r="G9" s="37"/>
      <c r="H9" s="37"/>
      <c r="I9" s="37"/>
      <c r="J9" s="37"/>
    </row>
    <row r="10" spans="1:10" x14ac:dyDescent="0.2">
      <c r="A10" t="s">
        <v>47</v>
      </c>
      <c r="B10" s="5" t="s">
        <v>48</v>
      </c>
    </row>
    <row r="11" spans="1:10" x14ac:dyDescent="0.2">
      <c r="B11" s="5" t="s">
        <v>49</v>
      </c>
    </row>
    <row r="12" spans="1:10" x14ac:dyDescent="0.2">
      <c r="B12" s="5" t="s">
        <v>50</v>
      </c>
    </row>
    <row r="13" spans="1:10" x14ac:dyDescent="0.2">
      <c r="A13" t="s">
        <v>51</v>
      </c>
      <c r="B13" s="5" t="s">
        <v>52</v>
      </c>
    </row>
  </sheetData>
  <mergeCells count="1">
    <mergeCell ref="B9:J9"/>
  </mergeCells>
  <hyperlinks>
    <hyperlink ref="B6" r:id="rId1" xr:uid="{25EB0D30-54EC-435F-8B1B-4AA908C0C103}"/>
    <hyperlink ref="B10" r:id="rId2" xr:uid="{75909780-AF5B-4A34-B691-90EBBB918500}"/>
    <hyperlink ref="B11" r:id="rId3" xr:uid="{41F4DB06-FE38-405F-9E86-F74D94F19EF0}"/>
    <hyperlink ref="B12" r:id="rId4" xr:uid="{DD3D2CCC-A074-4576-BF68-ED32280EC442}"/>
    <hyperlink ref="B13" r:id="rId5" xr:uid="{9F4D8460-3EA7-43E8-AEE8-CD0BCFBD8CAA}"/>
  </hyperlink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7D8E1-0FDB-4655-B807-1D6AF0F5426E}">
  <dimension ref="A1"/>
  <sheetViews>
    <sheetView workbookViewId="0">
      <selection activeCell="D8" sqref="D8"/>
    </sheetView>
  </sheetViews>
  <sheetFormatPr baseColWidth="10" defaultColWidth="8.83203125" defaultRowHeight="15" x14ac:dyDescent="0.2"/>
  <sheetData>
    <row r="1" spans="1:1" x14ac:dyDescent="0.2">
      <c r="A1" t="s">
        <v>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9E116FAAFA2A4EA25C20517ACA6168" ma:contentTypeVersion="17" ma:contentTypeDescription="Create a new document." ma:contentTypeScope="" ma:versionID="149d753597921e68d093335eadb7b861">
  <xsd:schema xmlns:xsd="http://www.w3.org/2001/XMLSchema" xmlns:xs="http://www.w3.org/2001/XMLSchema" xmlns:p="http://schemas.microsoft.com/office/2006/metadata/properties" xmlns:ns2="fac91515-d45a-43a2-80e6-98856f797e13" xmlns:ns3="e34c4263-071f-46ac-abc1-1b4ad0f44371" targetNamespace="http://schemas.microsoft.com/office/2006/metadata/properties" ma:root="true" ma:fieldsID="fc1e536d12a31aa41a7d109a9b61350b" ns2:_="" ns3:_="">
    <xsd:import namespace="fac91515-d45a-43a2-80e6-98856f797e13"/>
    <xsd:import namespace="e34c4263-071f-46ac-abc1-1b4ad0f443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c91515-d45a-43a2-80e6-98856f797e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4924337-aa87-4c6a-8f54-81b1acc6aeb9"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4c4263-071f-46ac-abc1-1b4ad0f44371"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536a57a8-b975-4752-b781-99d5a32fd2a9}" ma:internalName="TaxCatchAll" ma:showField="CatchAllData" ma:web="e34c4263-071f-46ac-abc1-1b4ad0f44371">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34c4263-071f-46ac-abc1-1b4ad0f44371" xsi:nil="true"/>
    <lcf76f155ced4ddcb4097134ff3c332f xmlns="fac91515-d45a-43a2-80e6-98856f797e1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CA8F0F7-D08D-40B4-8022-21980C2FC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c91515-d45a-43a2-80e6-98856f797e13"/>
    <ds:schemaRef ds:uri="e34c4263-071f-46ac-abc1-1b4ad0f443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889C7D-FB6E-48DF-AE08-2F76FC442B38}">
  <ds:schemaRefs>
    <ds:schemaRef ds:uri="http://schemas.microsoft.com/sharepoint/v3/contenttype/forms"/>
  </ds:schemaRefs>
</ds:datastoreItem>
</file>

<file path=customXml/itemProps3.xml><?xml version="1.0" encoding="utf-8"?>
<ds:datastoreItem xmlns:ds="http://schemas.openxmlformats.org/officeDocument/2006/customXml" ds:itemID="{42A8F158-9BF0-484D-B789-FEE878051B84}">
  <ds:schemaRefs>
    <ds:schemaRef ds:uri="http://schemas.microsoft.com/office/infopath/2007/PartnerControls"/>
    <ds:schemaRef ds:uri="http://purl.org/dc/dcmitype/"/>
    <ds:schemaRef ds:uri="e34c4263-071f-46ac-abc1-1b4ad0f44371"/>
    <ds:schemaRef ds:uri="fac91515-d45a-43a2-80e6-98856f797e13"/>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Electrical (2)</vt:lpstr>
      <vt:lpstr>Electrical</vt:lpstr>
      <vt:lpstr>Data</vt:lpstr>
      <vt:lpstr>Time Savings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Kyrtin Atreides</dc:creator>
  <cp:keywords/>
  <dc:description/>
  <cp:lastModifiedBy>Hein-Willem  Blokland</cp:lastModifiedBy>
  <cp:revision/>
  <dcterms:created xsi:type="dcterms:W3CDTF">2024-06-03T23:21:42Z</dcterms:created>
  <dcterms:modified xsi:type="dcterms:W3CDTF">2025-03-30T09:21:20Z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0x010100779E116FAAFA2A4EA25C20517ACA6168</vt:lpwstr>
  </property>
  <property fmtid="{D5CDD505-2E9C-101B-9397-08002B2CF9AE}" pid="3" name="MediaServiceImageTags">
    <vt:lpwstr/>
  </property>
</Properties>
</file>