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Kyrtin\OneDrive\The Foundation\Latest Papers\"/>
    </mc:Choice>
  </mc:AlternateContent>
  <xr:revisionPtr revIDLastSave="0" documentId="13_ncr:1_{36D8C0F4-8F88-4191-8F16-AA859F908656}" xr6:coauthVersionLast="47" xr6:coauthVersionMax="47" xr10:uidLastSave="{00000000-0000-0000-0000-000000000000}"/>
  <bookViews>
    <workbookView xWindow="-110" yWindow="-110" windowWidth="25820" windowHeight="16220" xr2:uid="{1C3D1BC9-2514-41C7-AB98-719BB57559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1" l="1"/>
  <c r="C86" i="1" s="1"/>
  <c r="D75" i="1"/>
  <c r="C85" i="1" s="1"/>
  <c r="D74" i="1"/>
  <c r="D73" i="1"/>
  <c r="C83" i="1" s="1"/>
  <c r="D72" i="1"/>
  <c r="C82" i="1" s="1"/>
  <c r="D71" i="1"/>
  <c r="C81" i="1" s="1"/>
  <c r="C76" i="1"/>
  <c r="B86" i="1" s="1"/>
  <c r="C75" i="1"/>
  <c r="B85" i="1" s="1"/>
  <c r="C74" i="1"/>
  <c r="C73" i="1"/>
  <c r="B83" i="1" s="1"/>
  <c r="C72" i="1"/>
  <c r="B82" i="1" s="1"/>
  <c r="C71" i="1"/>
  <c r="B81" i="1" s="1"/>
  <c r="B73" i="1"/>
  <c r="B72" i="1"/>
  <c r="B71" i="1"/>
  <c r="C84" i="1"/>
  <c r="B74" i="1"/>
  <c r="B76" i="1"/>
  <c r="B75" i="1"/>
  <c r="C44" i="1"/>
  <c r="C47" i="1" s="1"/>
  <c r="D37" i="1"/>
  <c r="F26" i="1" s="1"/>
  <c r="C37" i="1"/>
  <c r="D26" i="1" s="1"/>
  <c r="C25" i="1"/>
  <c r="D36" i="1" s="1"/>
  <c r="F25" i="1" s="1"/>
  <c r="C29" i="1"/>
  <c r="C28" i="1"/>
  <c r="C27" i="1"/>
  <c r="B38" i="1"/>
  <c r="D38" i="1" s="1"/>
  <c r="F30" i="1" s="1"/>
  <c r="B30" i="1"/>
  <c r="B16" i="1"/>
  <c r="C16" i="1" s="1"/>
  <c r="B17" i="1"/>
  <c r="C17" i="1" s="1"/>
  <c r="B4" i="1"/>
  <c r="B5" i="1" s="1"/>
  <c r="B6" i="1"/>
  <c r="D83" i="1" l="1"/>
  <c r="E83" i="1" s="1"/>
  <c r="B84" i="1"/>
  <c r="D84" i="1"/>
  <c r="E84" i="1" s="1"/>
  <c r="D85" i="1"/>
  <c r="E85" i="1" s="1"/>
  <c r="D81" i="1"/>
  <c r="E81" i="1" s="1"/>
  <c r="D82" i="1"/>
  <c r="E82" i="1" s="1"/>
  <c r="D86" i="1"/>
  <c r="E86" i="1" s="1"/>
  <c r="C38" i="1"/>
  <c r="D30" i="1" s="1"/>
  <c r="D39" i="1"/>
  <c r="F31" i="1" s="1"/>
  <c r="C36" i="1"/>
  <c r="C39" i="1" s="1"/>
  <c r="D31" i="1" s="1"/>
  <c r="C30" i="1"/>
  <c r="B8" i="1"/>
  <c r="B11" i="1" s="1"/>
  <c r="B15" i="1"/>
  <c r="C15" i="1" s="1"/>
  <c r="D87" i="1" l="1"/>
  <c r="F86" i="1" s="1"/>
  <c r="D25" i="1"/>
  <c r="B19" i="1"/>
  <c r="C19" i="1" s="1"/>
  <c r="B12" i="1"/>
  <c r="B18" i="1" s="1"/>
  <c r="C18" i="1" s="1"/>
  <c r="F83" i="1" l="1"/>
  <c r="F82" i="1"/>
  <c r="F85" i="1"/>
  <c r="F84" i="1"/>
  <c r="F81" i="1"/>
  <c r="B88" i="1" s="1"/>
</calcChain>
</file>

<file path=xl/sharedStrings.xml><?xml version="1.0" encoding="utf-8"?>
<sst xmlns="http://schemas.openxmlformats.org/spreadsheetml/2006/main" count="112" uniqueCount="94">
  <si>
    <t>Assumed Reading Speed (per hour)</t>
  </si>
  <si>
    <t>Physicians trained in Epidemiology would take an estimated (hours)</t>
  </si>
  <si>
    <t>Journal Articles Published Per Month</t>
  </si>
  <si>
    <t>Internists spent an Average of about (hours per month)</t>
  </si>
  <si>
    <t>Fraction of Material Read</t>
  </si>
  <si>
    <t>Metric</t>
  </si>
  <si>
    <t>Realistic Rigorous Reading Speed (per hour, not skimming)</t>
  </si>
  <si>
    <t>Fraction Read at a Realistic Rigorous Speed</t>
  </si>
  <si>
    <t>Fraction Likely Retained in Long-term Memory (high)</t>
  </si>
  <si>
    <t>Fraction of Supporting Data Likely Scrutinized (high)</t>
  </si>
  <si>
    <t>The Status Quo of Medical Continued Learning</t>
  </si>
  <si>
    <t>Improving the Status Quo with ICOM-based Systems</t>
  </si>
  <si>
    <t>Never Read, Glossed Over, or Not Remembered (Status Quo)</t>
  </si>
  <si>
    <t>Human Status Quo</t>
  </si>
  <si>
    <t>Never Read, Glossed Over, or Not Remembered</t>
  </si>
  <si>
    <t>ICOM Gains (up to)</t>
  </si>
  <si>
    <t>Read Fraction Likely Retained in Long-term Memory (high)</t>
  </si>
  <si>
    <t>Fraction of Published Research Read at a Realistic Rigorous Speed</t>
  </si>
  <si>
    <t>Status Quo Costs</t>
  </si>
  <si>
    <t>Median Neurologist Salary</t>
  </si>
  <si>
    <t>Neurologist Hourly Equilvalent</t>
  </si>
  <si>
    <t>https://www.payscale.com/research/US/Job=Physician_%2F_Doctor%2C_Neurologist/Salary</t>
  </si>
  <si>
    <t>https://www.omnicalculator.com/finance/salary-to-hourly</t>
  </si>
  <si>
    <t>Percentage of Physician Workday spent on Electronic Health Records</t>
  </si>
  <si>
    <t>Time Spent on Records per Patient (minutes)</t>
  </si>
  <si>
    <t>Chart Review Time</t>
  </si>
  <si>
    <t>Documentation Time</t>
  </si>
  <si>
    <t>Ordering Time</t>
  </si>
  <si>
    <t xml:space="preserve">Current Status Quo Cost of Neurologist EHR Time </t>
  </si>
  <si>
    <t>Improving the Status Quo Costs with ICOM-based Systems</t>
  </si>
  <si>
    <t xml:space="preserve">Cost of Neurologist EHR Time </t>
  </si>
  <si>
    <t>ICOM Savings (50%, Low, Minutes)</t>
  </si>
  <si>
    <t>ICOM Savings (80%, High, Minutes)</t>
  </si>
  <si>
    <t>https://www.ncbi.nlm.nih.gov/pmc/articles/PMC8387128/</t>
  </si>
  <si>
    <t>https://pubmed.ncbi.nlm.nih.gov/31931523/</t>
  </si>
  <si>
    <t>Potential Increase in Patient Volume (8-hour day)</t>
  </si>
  <si>
    <t>Human Status Quo Costs</t>
  </si>
  <si>
    <t>Status Quo Time (Minutes)</t>
  </si>
  <si>
    <t>Status Quo (baseline)</t>
  </si>
  <si>
    <t>Pre-Appointment Screening Added Value</t>
  </si>
  <si>
    <t>Multi-Domain ICOM (80% equivalence for 5 specialists)</t>
  </si>
  <si>
    <t>Top 5 Hypothesis EHR Integration</t>
  </si>
  <si>
    <t>N/A</t>
  </si>
  <si>
    <t>Post-Appointment Follow-up Added Value</t>
  </si>
  <si>
    <t>Post-Appointment Follow-up Hypothesis Testing</t>
  </si>
  <si>
    <t>Cumulative Added Value from Multi-Domain ICOM over Time</t>
  </si>
  <si>
    <t>Cumulative Added Value from Multi-Domain ICOM over Scale</t>
  </si>
  <si>
    <t>Proactive Methods for Improving Treatment</t>
  </si>
  <si>
    <t>Pre-Appointment Screening Hypothesis Generation</t>
  </si>
  <si>
    <t>Country grouping</t>
  </si>
  <si>
    <t>Economic group</t>
  </si>
  <si>
    <t> Low-income countries</t>
  </si>
  <si>
    <t> 9</t>
  </si>
  <si>
    <t> Lower middle-income countries</t>
  </si>
  <si>
    <t> Upper middle-income countries</t>
  </si>
  <si>
    <t> High-income countries</t>
  </si>
  <si>
    <t>WHO region</t>
  </si>
  <si>
    <t> Africa</t>
  </si>
  <si>
    <t> Americas</t>
  </si>
  <si>
    <t> Eastern Mediterranean</t>
  </si>
  <si>
    <t> Europe</t>
  </si>
  <si>
    <t> Southeast Asia</t>
  </si>
  <si>
    <t> Western Pacific</t>
  </si>
  <si>
    <t>World</t>
  </si>
  <si>
    <t>https://nyaspubs.onlinelibrary.wiley.com/doi/full/10.1196/annals.1425.011</t>
  </si>
  <si>
    <t>Hospital beds per 10,000 population</t>
  </si>
  <si>
    <t>Doctors per 1000 population</t>
  </si>
  <si>
    <t>Nurses per 1000 population</t>
  </si>
  <si>
    <t>Global Medical Treatment Inequality</t>
  </si>
  <si>
    <t>Status Quo, Relative to Average</t>
  </si>
  <si>
    <t>Europe</t>
  </si>
  <si>
    <t>Eastern Mediterranean</t>
  </si>
  <si>
    <t>Southeast Asia</t>
  </si>
  <si>
    <t>Africa</t>
  </si>
  <si>
    <t>Americas</t>
  </si>
  <si>
    <t>Status Quo, Doctors per 1000 Population Relative to Average</t>
  </si>
  <si>
    <t>Status Quo, Nurses per 1000 Population Relative to Average</t>
  </si>
  <si>
    <t>On-Demand Multi-Domain ICOM, Integrated at 80% of European Baseline for Doctors, Relative to Status Quo Average</t>
  </si>
  <si>
    <t>Post-Multi-Domain ICOM, Normalized to the New Distribution</t>
  </si>
  <si>
    <t>Western Pacific</t>
  </si>
  <si>
    <t xml:space="preserve">Post-ICOM Average </t>
  </si>
  <si>
    <t>Multi-Domain ICOM Raw Value Gain, 80% for 5 Domains</t>
  </si>
  <si>
    <t>Inequality Divide Reduction</t>
  </si>
  <si>
    <t>Compound Prabability with Rigor, Scrutiny, and Memory</t>
  </si>
  <si>
    <t>ICOM versus typical "AI"</t>
  </si>
  <si>
    <t>GPT-4o-01-preview</t>
  </si>
  <si>
    <t>ICOM 8th-generation (fragment)</t>
  </si>
  <si>
    <t>Claude 3.5</t>
  </si>
  <si>
    <t>01-mini</t>
  </si>
  <si>
    <t>Ryan Grenblatt (using GPT-4o prompted ~8,000 times per puzzle)</t>
  </si>
  <si>
    <t>GPT-4o</t>
  </si>
  <si>
    <t>source: https://arcprize.org/leaderboard</t>
  </si>
  <si>
    <t>ARC-AGI Evaluation Dataset Scores</t>
  </si>
  <si>
    <t>Note: While the ARC-AGI team is fully aware of our score, they have declined to verify it or add it to their leaderboard, stating instead that “The purpose of the public leaderboard is to measure approaches utilizing production-grade state-of-the-art LLMs like those available from OpenAI, Anthropic, and Google that would be restricted in the official ARC Prize competition. The public leaderboard is not intended to measure and verify proprietary AI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</si>
</sst>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
    <numFmt numFmtId="165" formatCode="0.0%"/>
    <numFmt numFmtId="166" formatCode="&quot;$&quot;#,##0.00"/>
  </numFmts>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3" fontId="0" fillId="0" borderId="0" xfId="0" applyNumberFormat="1"/>
    <xf numFmtId="2" fontId="0" fillId="0" borderId="0" xfId="0" applyNumberFormat="1"/>
    <xf numFmtId="10" fontId="0" fillId="0" borderId="0" xfId="0" applyNumberFormat="1"/>
    <xf numFmtId="0" fontId="1" fillId="0" borderId="0" xfId="0" applyFont="1"/>
    <xf numFmtId="0" fontId="1" fillId="2" borderId="1" xfId="0" applyFont="1" applyFill="1" applyBorder="1"/>
    <xf numFmtId="9" fontId="0" fillId="0" borderId="0" xfId="0" applyNumberFormat="1"/>
    <xf numFmtId="164" fontId="0" fillId="0" borderId="0" xfId="0" applyNumberFormat="1"/>
    <xf numFmtId="3" fontId="1" fillId="2" borderId="1" xfId="0" applyNumberFormat="1" applyFont="1" applyFill="1" applyBorder="1"/>
    <xf numFmtId="44" fontId="0" fillId="0" borderId="0" xfId="0" applyNumberFormat="1"/>
    <xf numFmtId="0" fontId="2" fillId="0" borderId="0" xfId="1"/>
    <xf numFmtId="165" fontId="0" fillId="0" borderId="0" xfId="0" applyNumberFormat="1"/>
    <xf numFmtId="166" fontId="0" fillId="0" borderId="0" xfId="0" applyNumberFormat="1"/>
    <xf numFmtId="0" fontId="1" fillId="2" borderId="0" xfId="0" applyFont="1" applyFill="1"/>
    <xf numFmtId="0" fontId="2" fillId="2" borderId="0" xfId="1" applyFill="1" applyBorder="1"/>
    <xf numFmtId="0" fontId="0" fillId="0" borderId="0" xfId="0" applyAlignment="1">
      <alignment horizontal="right"/>
    </xf>
    <xf numFmtId="0" fontId="1" fillId="2" borderId="1" xfId="0" applyFont="1" applyFill="1" applyBorder="1" applyAlignment="1">
      <alignment wrapText="1"/>
    </xf>
    <xf numFmtId="0" fontId="0" fillId="0" borderId="0" xfId="0" applyAlignment="1">
      <alignment wrapText="1"/>
    </xf>
    <xf numFmtId="10" fontId="1" fillId="0" borderId="0" xfId="0" applyNumberFormat="1" applyFont="1"/>
    <xf numFmtId="165" fontId="1" fillId="0" borderId="0" xfId="0" applyNumberFormat="1" applyFont="1"/>
    <xf numFmtId="0" fontId="1" fillId="2" borderId="1" xfId="0" applyFont="1" applyFill="1" applyBorder="1" applyAlignment="1">
      <alignment horizontal="center"/>
    </xf>
    <xf numFmtId="9" fontId="1" fillId="0" borderId="0" xfId="0" applyNumberFormat="1" applyFont="1" applyAlignment="1">
      <alignment horizontal="center"/>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The Status Quo of Medical Continued Learning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Sheet1!$A$8:$A$12</c:f>
              <c:strCache>
                <c:ptCount val="5"/>
                <c:pt idx="0">
                  <c:v>Fraction Read at a Realistic Rigorous Speed</c:v>
                </c:pt>
                <c:pt idx="1">
                  <c:v>Fraction of Supporting Data Likely Scrutinized (high)</c:v>
                </c:pt>
                <c:pt idx="2">
                  <c:v>Fraction Likely Retained in Long-term Memory (high)</c:v>
                </c:pt>
                <c:pt idx="3">
                  <c:v>Compound Prabability with Rigor, Scrutiny, and Memory</c:v>
                </c:pt>
                <c:pt idx="4">
                  <c:v>Never Read, Glossed Over, or Not Remembered (Status Quo)</c:v>
                </c:pt>
              </c:strCache>
            </c:strRef>
          </c:cat>
          <c:val>
            <c:numRef>
              <c:f>Sheet1!$B$8:$B$12</c:f>
              <c:numCache>
                <c:formatCode>0%</c:formatCode>
                <c:ptCount val="5"/>
                <c:pt idx="0" formatCode="0.00%">
                  <c:v>5.9670838479484005E-3</c:v>
                </c:pt>
                <c:pt idx="1">
                  <c:v>0.05</c:v>
                </c:pt>
                <c:pt idx="2">
                  <c:v>0.5</c:v>
                </c:pt>
                <c:pt idx="3" formatCode="0.000%">
                  <c:v>1.4917709619871003E-4</c:v>
                </c:pt>
                <c:pt idx="4" formatCode="0.000%">
                  <c:v>0.99985082290380134</c:v>
                </c:pt>
              </c:numCache>
            </c:numRef>
          </c:val>
          <c:extLst>
            <c:ext xmlns:c16="http://schemas.microsoft.com/office/drawing/2014/chart" uri="{C3380CC4-5D6E-409C-BE32-E72D297353CC}">
              <c16:uniqueId val="{00000000-DF68-44C1-9164-EC6E7E764E5E}"/>
            </c:ext>
          </c:extLst>
        </c:ser>
        <c:dLbls>
          <c:dLblPos val="outEnd"/>
          <c:showLegendKey val="0"/>
          <c:showVal val="1"/>
          <c:showCatName val="0"/>
          <c:showSerName val="0"/>
          <c:showPercent val="0"/>
          <c:showBubbleSize val="0"/>
        </c:dLbls>
        <c:gapWidth val="219"/>
        <c:overlap val="-27"/>
        <c:axId val="987670320"/>
        <c:axId val="987663600"/>
      </c:barChart>
      <c:catAx>
        <c:axId val="9876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87663600"/>
        <c:crosses val="autoZero"/>
        <c:auto val="1"/>
        <c:lblAlgn val="ctr"/>
        <c:lblOffset val="100"/>
        <c:noMultiLvlLbl val="0"/>
      </c:catAx>
      <c:valAx>
        <c:axId val="9876636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8767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a:t>Improving the Status Quo with ICOM-based Systems </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Sheet1!$B$14</c:f>
              <c:strCache>
                <c:ptCount val="1"/>
                <c:pt idx="0">
                  <c:v>Human Status Quo</c:v>
                </c:pt>
              </c:strCache>
            </c:strRef>
          </c:tx>
          <c:spPr>
            <a:solidFill>
              <a:schemeClr val="accent1">
                <a:shade val="76000"/>
              </a:schemeClr>
            </a:solidFill>
            <a:ln>
              <a:noFill/>
            </a:ln>
            <a:effectLst/>
          </c:spPr>
          <c:invertIfNegative val="0"/>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Sheet1!$A$15:$A$19</c:f>
              <c:strCache>
                <c:ptCount val="5"/>
                <c:pt idx="0">
                  <c:v>Fraction of Published Research Read at a Realistic Rigorous Speed</c:v>
                </c:pt>
                <c:pt idx="1">
                  <c:v>Fraction of Supporting Data Likely Scrutinized (high)</c:v>
                </c:pt>
                <c:pt idx="2">
                  <c:v>Read Fraction Likely Retained in Long-term Memory (high)</c:v>
                </c:pt>
                <c:pt idx="3">
                  <c:v>Never Read, Glossed Over, or Not Remembered</c:v>
                </c:pt>
                <c:pt idx="4">
                  <c:v>Compound Prabability with Rigor, Scrutiny, and Memory</c:v>
                </c:pt>
              </c:strCache>
            </c:strRef>
          </c:cat>
          <c:val>
            <c:numRef>
              <c:f>Sheet1!$B$15:$B$19</c:f>
              <c:numCache>
                <c:formatCode>0%</c:formatCode>
                <c:ptCount val="5"/>
                <c:pt idx="0" formatCode="0.00%">
                  <c:v>5.9670838479484005E-3</c:v>
                </c:pt>
                <c:pt idx="1">
                  <c:v>0.05</c:v>
                </c:pt>
                <c:pt idx="2">
                  <c:v>0.5</c:v>
                </c:pt>
                <c:pt idx="3" formatCode="0.000%">
                  <c:v>0.99985082290380134</c:v>
                </c:pt>
                <c:pt idx="4" formatCode="0.000%">
                  <c:v>1.4917709619871003E-4</c:v>
                </c:pt>
              </c:numCache>
            </c:numRef>
          </c:val>
          <c:extLst>
            <c:ext xmlns:c16="http://schemas.microsoft.com/office/drawing/2014/chart" uri="{C3380CC4-5D6E-409C-BE32-E72D297353CC}">
              <c16:uniqueId val="{00000000-84DA-4598-AEDB-625595619E36}"/>
            </c:ext>
          </c:extLst>
        </c:ser>
        <c:ser>
          <c:idx val="1"/>
          <c:order val="1"/>
          <c:tx>
            <c:strRef>
              <c:f>Sheet1!$C$14</c:f>
              <c:strCache>
                <c:ptCount val="1"/>
                <c:pt idx="0">
                  <c:v>ICOM Gains (up to)</c:v>
                </c:pt>
              </c:strCache>
            </c:strRef>
          </c:tx>
          <c:spPr>
            <a:solidFill>
              <a:schemeClr val="accent1">
                <a:tint val="77000"/>
              </a:schemeClr>
            </a:solidFill>
            <a:ln>
              <a:noFill/>
            </a:ln>
            <a:effectLst/>
          </c:spPr>
          <c:invertIfNegative val="0"/>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Sheet1!$A$15:$A$19</c:f>
              <c:strCache>
                <c:ptCount val="5"/>
                <c:pt idx="0">
                  <c:v>Fraction of Published Research Read at a Realistic Rigorous Speed</c:v>
                </c:pt>
                <c:pt idx="1">
                  <c:v>Fraction of Supporting Data Likely Scrutinized (high)</c:v>
                </c:pt>
                <c:pt idx="2">
                  <c:v>Read Fraction Likely Retained in Long-term Memory (high)</c:v>
                </c:pt>
                <c:pt idx="3">
                  <c:v>Never Read, Glossed Over, or Not Remembered</c:v>
                </c:pt>
                <c:pt idx="4">
                  <c:v>Compound Prabability with Rigor, Scrutiny, and Memory</c:v>
                </c:pt>
              </c:strCache>
            </c:strRef>
          </c:cat>
          <c:val>
            <c:numRef>
              <c:f>Sheet1!$C$15:$C$19</c:f>
              <c:numCache>
                <c:formatCode>0%</c:formatCode>
                <c:ptCount val="5"/>
                <c:pt idx="0">
                  <c:v>0.99403291615205158</c:v>
                </c:pt>
                <c:pt idx="1">
                  <c:v>0.95</c:v>
                </c:pt>
                <c:pt idx="2">
                  <c:v>0.5</c:v>
                </c:pt>
                <c:pt idx="3">
                  <c:v>1.4917709619866049E-4</c:v>
                </c:pt>
                <c:pt idx="4">
                  <c:v>0.99985082290380134</c:v>
                </c:pt>
              </c:numCache>
            </c:numRef>
          </c:val>
          <c:extLst>
            <c:ext xmlns:c16="http://schemas.microsoft.com/office/drawing/2014/chart" uri="{C3380CC4-5D6E-409C-BE32-E72D297353CC}">
              <c16:uniqueId val="{00000001-84DA-4598-AEDB-625595619E36}"/>
            </c:ext>
          </c:extLst>
        </c:ser>
        <c:dLbls>
          <c:dLblPos val="ctr"/>
          <c:showLegendKey val="0"/>
          <c:showVal val="1"/>
          <c:showCatName val="0"/>
          <c:showSerName val="0"/>
          <c:showPercent val="0"/>
          <c:showBubbleSize val="0"/>
        </c:dLbls>
        <c:gapWidth val="150"/>
        <c:overlap val="100"/>
        <c:axId val="801860928"/>
        <c:axId val="801861888"/>
      </c:barChart>
      <c:catAx>
        <c:axId val="80186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01861888"/>
        <c:crosses val="autoZero"/>
        <c:auto val="1"/>
        <c:lblAlgn val="ctr"/>
        <c:lblOffset val="100"/>
        <c:noMultiLvlLbl val="0"/>
      </c:catAx>
      <c:valAx>
        <c:axId val="8018618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0186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Global Medical Treatment Inequality, Status Quo versus ICOM Integrated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Sheet1!$A$81</c:f>
              <c:strCache>
                <c:ptCount val="1"/>
                <c:pt idx="0">
                  <c:v>Europe</c:v>
                </c:pt>
              </c:strCache>
            </c:strRef>
          </c:tx>
          <c:spPr>
            <a:solidFill>
              <a:schemeClr val="accent1"/>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Sheet1!$B$81:$F$81</c15:sqref>
                  </c15:fullRef>
                </c:ext>
              </c:extLst>
              <c:f>(Sheet1!$B$81,Sheet1!$D$81:$F$81)</c:f>
              <c:numCache>
                <c:formatCode>0%</c:formatCode>
                <c:ptCount val="4"/>
                <c:pt idx="0">
                  <c:v>2.601626016260163</c:v>
                </c:pt>
                <c:pt idx="1">
                  <c:v>4.8536585365853666</c:v>
                </c:pt>
                <c:pt idx="2">
                  <c:v>1.9513147865853666</c:v>
                </c:pt>
                <c:pt idx="3">
                  <c:v>1.4722564734895194</c:v>
                </c:pt>
              </c:numCache>
            </c:numRef>
          </c:val>
          <c:extLst>
            <c:ext xmlns:c16="http://schemas.microsoft.com/office/drawing/2014/chart" uri="{C3380CC4-5D6E-409C-BE32-E72D297353CC}">
              <c16:uniqueId val="{00000000-4A2A-4C7A-9788-5253E4F66965}"/>
            </c:ext>
          </c:extLst>
        </c:ser>
        <c:ser>
          <c:idx val="1"/>
          <c:order val="1"/>
          <c:tx>
            <c:strRef>
              <c:f>Sheet1!$A$82</c:f>
              <c:strCache>
                <c:ptCount val="1"/>
                <c:pt idx="0">
                  <c:v>Americas</c:v>
                </c:pt>
              </c:strCache>
            </c:strRef>
          </c:tx>
          <c:spPr>
            <a:solidFill>
              <a:schemeClr val="accent2"/>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Sheet1!$B$82:$F$82</c15:sqref>
                  </c15:fullRef>
                </c:ext>
              </c:extLst>
              <c:f>(Sheet1!$B$82,Sheet1!$D$82:$F$82)</c:f>
              <c:numCache>
                <c:formatCode>0%</c:formatCode>
                <c:ptCount val="4"/>
                <c:pt idx="0">
                  <c:v>1.5772357723577235</c:v>
                </c:pt>
                <c:pt idx="1">
                  <c:v>3.8292682926829262</c:v>
                </c:pt>
                <c:pt idx="2">
                  <c:v>1.9230182926829262</c:v>
                </c:pt>
                <c:pt idx="3">
                  <c:v>1.1615289765721331</c:v>
                </c:pt>
              </c:numCache>
            </c:numRef>
          </c:val>
          <c:extLst>
            <c:ext xmlns:c16="http://schemas.microsoft.com/office/drawing/2014/chart" uri="{C3380CC4-5D6E-409C-BE32-E72D297353CC}">
              <c16:uniqueId val="{00000001-4A2A-4C7A-9788-5253E4F66965}"/>
            </c:ext>
          </c:extLst>
        </c:ser>
        <c:ser>
          <c:idx val="2"/>
          <c:order val="2"/>
          <c:tx>
            <c:strRef>
              <c:f>Sheet1!$A$83</c:f>
              <c:strCache>
                <c:ptCount val="1"/>
                <c:pt idx="0">
                  <c:v>Western Pacific</c:v>
                </c:pt>
              </c:strCache>
            </c:strRef>
          </c:tx>
          <c:spPr>
            <a:solidFill>
              <a:schemeClr val="accent3"/>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Sheet1!$B$83:$F$83</c15:sqref>
                  </c15:fullRef>
                </c:ext>
              </c:extLst>
              <c:f>(Sheet1!$B$83,Sheet1!$D$83:$F$83)</c:f>
              <c:numCache>
                <c:formatCode>0%</c:formatCode>
                <c:ptCount val="4"/>
                <c:pt idx="0">
                  <c:v>0.89430894308943099</c:v>
                </c:pt>
                <c:pt idx="1">
                  <c:v>3.1463414634146338</c:v>
                </c:pt>
                <c:pt idx="2">
                  <c:v>2.4822789634146338</c:v>
                </c:pt>
                <c:pt idx="3">
                  <c:v>0.95437731196054243</c:v>
                </c:pt>
              </c:numCache>
            </c:numRef>
          </c:val>
          <c:extLst>
            <c:ext xmlns:c16="http://schemas.microsoft.com/office/drawing/2014/chart" uri="{C3380CC4-5D6E-409C-BE32-E72D297353CC}">
              <c16:uniqueId val="{00000002-4A2A-4C7A-9788-5253E4F66965}"/>
            </c:ext>
          </c:extLst>
        </c:ser>
        <c:ser>
          <c:idx val="3"/>
          <c:order val="3"/>
          <c:tx>
            <c:strRef>
              <c:f>Sheet1!$A$84</c:f>
              <c:strCache>
                <c:ptCount val="1"/>
                <c:pt idx="0">
                  <c:v>Eastern Mediterranean</c:v>
                </c:pt>
              </c:strCache>
            </c:strRef>
          </c:tx>
          <c:spPr>
            <a:solidFill>
              <a:schemeClr val="accent4"/>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Sheet1!$B$84:$F$84</c15:sqref>
                  </c15:fullRef>
                </c:ext>
              </c:extLst>
              <c:f>(Sheet1!$B$84,Sheet1!$D$84:$F$84)</c:f>
              <c:numCache>
                <c:formatCode>0%</c:formatCode>
                <c:ptCount val="4"/>
                <c:pt idx="0">
                  <c:v>0.60162601626016265</c:v>
                </c:pt>
                <c:pt idx="1">
                  <c:v>2.8536585365853662</c:v>
                </c:pt>
                <c:pt idx="2">
                  <c:v>2.4200647865853662</c:v>
                </c:pt>
                <c:pt idx="3">
                  <c:v>0.86559802712700373</c:v>
                </c:pt>
              </c:numCache>
            </c:numRef>
          </c:val>
          <c:extLst>
            <c:ext xmlns:c16="http://schemas.microsoft.com/office/drawing/2014/chart" uri="{C3380CC4-5D6E-409C-BE32-E72D297353CC}">
              <c16:uniqueId val="{00000003-4A2A-4C7A-9788-5253E4F66965}"/>
            </c:ext>
          </c:extLst>
        </c:ser>
        <c:ser>
          <c:idx val="4"/>
          <c:order val="4"/>
          <c:tx>
            <c:strRef>
              <c:f>Sheet1!$A$85</c:f>
              <c:strCache>
                <c:ptCount val="1"/>
                <c:pt idx="0">
                  <c:v>Southeast Asia</c:v>
                </c:pt>
              </c:strCache>
            </c:strRef>
          </c:tx>
          <c:spPr>
            <a:solidFill>
              <a:schemeClr val="accent5"/>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Sheet1!$B$85:$F$85</c15:sqref>
                  </c15:fullRef>
                </c:ext>
              </c:extLst>
              <c:f>(Sheet1!$B$85,Sheet1!$D$85:$F$85)</c:f>
              <c:numCache>
                <c:formatCode>0%</c:formatCode>
                <c:ptCount val="4"/>
                <c:pt idx="0">
                  <c:v>0.42276422764227645</c:v>
                </c:pt>
                <c:pt idx="1">
                  <c:v>2.6747967479674792</c:v>
                </c:pt>
                <c:pt idx="2">
                  <c:v>2.3583904979674792</c:v>
                </c:pt>
                <c:pt idx="3">
                  <c:v>0.81134401972872983</c:v>
                </c:pt>
              </c:numCache>
            </c:numRef>
          </c:val>
          <c:extLst>
            <c:ext xmlns:c16="http://schemas.microsoft.com/office/drawing/2014/chart" uri="{C3380CC4-5D6E-409C-BE32-E72D297353CC}">
              <c16:uniqueId val="{00000004-4A2A-4C7A-9788-5253E4F66965}"/>
            </c:ext>
          </c:extLst>
        </c:ser>
        <c:ser>
          <c:idx val="5"/>
          <c:order val="5"/>
          <c:tx>
            <c:strRef>
              <c:f>Sheet1!$A$86</c:f>
              <c:strCache>
                <c:ptCount val="1"/>
                <c:pt idx="0">
                  <c:v>Africa</c:v>
                </c:pt>
              </c:strCache>
            </c:strRef>
          </c:tx>
          <c:spPr>
            <a:solidFill>
              <a:schemeClr val="accent6"/>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Sheet1!$B$80:$F$80</c15:sqref>
                  </c15:fullRef>
                </c:ext>
              </c:extLst>
              <c:f>(Sheet1!$B$80,Sheet1!$D$80:$F$80)</c:f>
              <c:strCache>
                <c:ptCount val="4"/>
                <c:pt idx="0">
                  <c:v>Status Quo, Doctors per 1000 Population Relative to Average</c:v>
                </c:pt>
                <c:pt idx="1">
                  <c:v>On-Demand Multi-Domain ICOM, Integrated at 80% of European Baseline for Doctors, Relative to Status Quo Average</c:v>
                </c:pt>
                <c:pt idx="2">
                  <c:v>Multi-Domain ICOM Raw Value Gain, 80% for 5 Domains</c:v>
                </c:pt>
                <c:pt idx="3">
                  <c:v>Post-Multi-Domain ICOM, Normalized to the New Distribution</c:v>
                </c:pt>
              </c:strCache>
            </c:strRef>
          </c:cat>
          <c:val>
            <c:numRef>
              <c:extLst>
                <c:ext xmlns:c15="http://schemas.microsoft.com/office/drawing/2012/chart" uri="{02D57815-91ED-43cb-92C2-25804820EDAC}">
                  <c15:fullRef>
                    <c15:sqref>Sheet1!$B$86:$F$86</c15:sqref>
                  </c15:fullRef>
                </c:ext>
              </c:extLst>
              <c:f>(Sheet1!$B$86,Sheet1!$D$86:$F$86)</c:f>
              <c:numCache>
                <c:formatCode>0%</c:formatCode>
                <c:ptCount val="4"/>
                <c:pt idx="0">
                  <c:v>0.17073170731707316</c:v>
                </c:pt>
                <c:pt idx="1">
                  <c:v>2.4227642276422765</c:v>
                </c:pt>
                <c:pt idx="2">
                  <c:v>2.0594829776422765</c:v>
                </c:pt>
                <c:pt idx="3">
                  <c:v>0.73489519112207147</c:v>
                </c:pt>
              </c:numCache>
            </c:numRef>
          </c:val>
          <c:extLst>
            <c:ext xmlns:c16="http://schemas.microsoft.com/office/drawing/2014/chart" uri="{C3380CC4-5D6E-409C-BE32-E72D297353CC}">
              <c16:uniqueId val="{00000005-4A2A-4C7A-9788-5253E4F66965}"/>
            </c:ext>
          </c:extLst>
        </c:ser>
        <c:dLbls>
          <c:dLblPos val="outEnd"/>
          <c:showLegendKey val="0"/>
          <c:showVal val="1"/>
          <c:showCatName val="0"/>
          <c:showSerName val="0"/>
          <c:showPercent val="0"/>
          <c:showBubbleSize val="0"/>
        </c:dLbls>
        <c:gapWidth val="219"/>
        <c:overlap val="-27"/>
        <c:axId val="434938416"/>
        <c:axId val="434930736"/>
      </c:barChart>
      <c:catAx>
        <c:axId val="4349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4930736"/>
        <c:crosses val="autoZero"/>
        <c:auto val="1"/>
        <c:lblAlgn val="ctr"/>
        <c:lblOffset val="100"/>
        <c:noMultiLvlLbl val="0"/>
      </c:catAx>
      <c:valAx>
        <c:axId val="434930736"/>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49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Sheet1!$B$96</c:f>
              <c:strCache>
                <c:ptCount val="1"/>
                <c:pt idx="0">
                  <c:v>ARC-AGI Evaluation Dataset 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Sheet1!$A$97:$A$102</c:f>
              <c:strCache>
                <c:ptCount val="6"/>
                <c:pt idx="0">
                  <c:v>ICOM 8th-generation (fragment)</c:v>
                </c:pt>
                <c:pt idx="1">
                  <c:v>Ryan Grenblatt (using GPT-4o prompted ~8,000 times per puzzle)</c:v>
                </c:pt>
                <c:pt idx="2">
                  <c:v>GPT-4o-01-preview</c:v>
                </c:pt>
                <c:pt idx="3">
                  <c:v>Claude 3.5</c:v>
                </c:pt>
                <c:pt idx="4">
                  <c:v>01-mini</c:v>
                </c:pt>
                <c:pt idx="5">
                  <c:v>GPT-4o</c:v>
                </c:pt>
              </c:strCache>
            </c:strRef>
          </c:cat>
          <c:val>
            <c:numRef>
              <c:f>Sheet1!$B$97:$B$102</c:f>
              <c:numCache>
                <c:formatCode>0%</c:formatCode>
                <c:ptCount val="6"/>
                <c:pt idx="0">
                  <c:v>0.83</c:v>
                </c:pt>
                <c:pt idx="1">
                  <c:v>0.42</c:v>
                </c:pt>
                <c:pt idx="2">
                  <c:v>0.21</c:v>
                </c:pt>
                <c:pt idx="3">
                  <c:v>0.21</c:v>
                </c:pt>
                <c:pt idx="4">
                  <c:v>0.13</c:v>
                </c:pt>
                <c:pt idx="5">
                  <c:v>0.09</c:v>
                </c:pt>
              </c:numCache>
            </c:numRef>
          </c:val>
          <c:extLst>
            <c:ext xmlns:c16="http://schemas.microsoft.com/office/drawing/2014/chart" uri="{C3380CC4-5D6E-409C-BE32-E72D297353CC}">
              <c16:uniqueId val="{00000000-C488-4131-89C5-99DE39C62F43}"/>
            </c:ext>
          </c:extLst>
        </c:ser>
        <c:dLbls>
          <c:dLblPos val="outEnd"/>
          <c:showLegendKey val="0"/>
          <c:showVal val="1"/>
          <c:showCatName val="0"/>
          <c:showSerName val="0"/>
          <c:showPercent val="0"/>
          <c:showBubbleSize val="0"/>
        </c:dLbls>
        <c:gapWidth val="182"/>
        <c:axId val="1496745247"/>
        <c:axId val="1496746687"/>
      </c:barChart>
      <c:catAx>
        <c:axId val="149674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96746687"/>
        <c:crosses val="autoZero"/>
        <c:auto val="1"/>
        <c:lblAlgn val="ctr"/>
        <c:lblOffset val="100"/>
        <c:noMultiLvlLbl val="0"/>
      </c:catAx>
      <c:valAx>
        <c:axId val="1496746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96745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25400</xdr:rowOff>
    </xdr:from>
    <xdr:to>
      <xdr:col>13</xdr:col>
      <xdr:colOff>295275</xdr:colOff>
      <xdr:row>14</xdr:row>
      <xdr:rowOff>57150</xdr:rowOff>
    </xdr:to>
    <xdr:graphicFrame macro="">
      <xdr:nvGraphicFramePr>
        <xdr:cNvPr id="5" name="Chart 4">
          <a:extLst>
            <a:ext uri="{FF2B5EF4-FFF2-40B4-BE49-F238E27FC236}">
              <a16:creationId xmlns:a16="http://schemas.microsoft.com/office/drawing/2014/main" id="{67A1136A-6496-7633-B64D-9060AA987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xdr:colOff>
      <xdr:row>14</xdr:row>
      <xdr:rowOff>57150</xdr:rowOff>
    </xdr:from>
    <xdr:to>
      <xdr:col>13</xdr:col>
      <xdr:colOff>307975</xdr:colOff>
      <xdr:row>27</xdr:row>
      <xdr:rowOff>158750</xdr:rowOff>
    </xdr:to>
    <xdr:graphicFrame macro="">
      <xdr:nvGraphicFramePr>
        <xdr:cNvPr id="7" name="Chart 6">
          <a:extLst>
            <a:ext uri="{FF2B5EF4-FFF2-40B4-BE49-F238E27FC236}">
              <a16:creationId xmlns:a16="http://schemas.microsoft.com/office/drawing/2014/main" id="{C52F1D1B-2D0F-5F44-057F-EA02133D1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536574</xdr:colOff>
      <xdr:row>79</xdr:row>
      <xdr:rowOff>6350</xdr:rowOff>
    </xdr:from>
    <xdr:to>
      <xdr:col>20</xdr:col>
      <xdr:colOff>336549</xdr:colOff>
      <xdr:row>96</xdr:row>
      <xdr:rowOff>31750</xdr:rowOff>
    </xdr:to>
    <xdr:graphicFrame macro="">
      <xdr:nvGraphicFramePr>
        <xdr:cNvPr id="4" name="Chart 3">
          <a:extLst>
            <a:ext uri="{FF2B5EF4-FFF2-40B4-BE49-F238E27FC236}">
              <a16:creationId xmlns:a16="http://schemas.microsoft.com/office/drawing/2014/main" id="{AACBB3A3-1D8F-FFC7-6AE7-224617F65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101600</xdr:colOff>
      <xdr:row>102</xdr:row>
      <xdr:rowOff>161924</xdr:rowOff>
    </xdr:from>
    <xdr:to>
      <xdr:col>3</xdr:col>
      <xdr:colOff>1358900</xdr:colOff>
      <xdr:row>121</xdr:row>
      <xdr:rowOff>184149</xdr:rowOff>
    </xdr:to>
    <xdr:graphicFrame macro="">
      <xdr:nvGraphicFramePr>
        <xdr:cNvPr id="2" name="Chart 1">
          <a:extLst>
            <a:ext uri="{FF2B5EF4-FFF2-40B4-BE49-F238E27FC236}">
              <a16:creationId xmlns:a16="http://schemas.microsoft.com/office/drawing/2014/main" id="{6E4DC977-C7FA-1BD6-2C22-03717EBEE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ubmed.ncbi.nlm.nih.gov/31931523/" TargetMode="External"/><Relationship Id="rId2" Type="http://schemas.openxmlformats.org/officeDocument/2006/relationships/hyperlink" Target="https://www.ncbi.nlm.nih.gov/pmc/articles/PMC8387128/" TargetMode="External"/><Relationship Id="rId1" Type="http://schemas.openxmlformats.org/officeDocument/2006/relationships/hyperlink" Target="https://www.omnicalculator.com/finance/salary-to-hourly" TargetMode="External"/><Relationship Id="rId5" Type="http://schemas.openxmlformats.org/officeDocument/2006/relationships/drawing" Target="../drawings/drawing1.xml"/><Relationship Id="rId4" Type="http://schemas.openxmlformats.org/officeDocument/2006/relationships/hyperlink" Target="https://nyaspubs.onlinelibrary.wiley.com/doi/full/10.1196/annals.1425.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3247-E9FA-43AC-B5F2-436898D1CA36}">
  <dimension ref="A1:G102"/>
  <sheetViews>
    <sheetView tabSelected="1" topLeftCell="A92" workbookViewId="0">
      <selection activeCell="B117" sqref="B117"/>
    </sheetView>
  </sheetViews>
  <sheetFormatPr defaultRowHeight="14.5" x14ac:dyDescent="0.35"/>
  <cols>
    <col min="1" max="1" width="68.6328125" customWidth="1"/>
    <col min="2" max="2" width="32.7265625" customWidth="1"/>
    <col min="3" max="3" width="47.453125" customWidth="1"/>
    <col min="4" max="5" width="31.453125" customWidth="1"/>
    <col min="6" max="6" width="18.6328125" customWidth="1"/>
  </cols>
  <sheetData>
    <row r="1" spans="1:3" x14ac:dyDescent="0.35">
      <c r="A1" s="5" t="s">
        <v>10</v>
      </c>
      <c r="B1" s="5" t="s">
        <v>5</v>
      </c>
    </row>
    <row r="2" spans="1:3" x14ac:dyDescent="0.35">
      <c r="A2" s="4" t="s">
        <v>2</v>
      </c>
      <c r="B2" s="1">
        <v>7287</v>
      </c>
    </row>
    <row r="3" spans="1:3" x14ac:dyDescent="0.35">
      <c r="A3" s="4" t="s">
        <v>1</v>
      </c>
      <c r="B3">
        <v>627.5</v>
      </c>
    </row>
    <row r="4" spans="1:3" x14ac:dyDescent="0.35">
      <c r="A4" s="4" t="s">
        <v>3</v>
      </c>
      <c r="B4" s="2">
        <f>4*4.348214</f>
        <v>17.392855999999998</v>
      </c>
    </row>
    <row r="5" spans="1:3" x14ac:dyDescent="0.35">
      <c r="A5" s="4" t="s">
        <v>4</v>
      </c>
      <c r="B5" s="3">
        <f>B4/B3</f>
        <v>2.7717698804780873E-2</v>
      </c>
    </row>
    <row r="6" spans="1:3" x14ac:dyDescent="0.35">
      <c r="A6" s="4" t="s">
        <v>0</v>
      </c>
      <c r="B6" s="2">
        <f>B2/B3</f>
        <v>11.612749003984064</v>
      </c>
    </row>
    <row r="7" spans="1:3" x14ac:dyDescent="0.35">
      <c r="A7" s="4" t="s">
        <v>6</v>
      </c>
      <c r="B7">
        <v>2.5</v>
      </c>
    </row>
    <row r="8" spans="1:3" x14ac:dyDescent="0.35">
      <c r="A8" s="4" t="s">
        <v>7</v>
      </c>
      <c r="B8" s="3">
        <f>B7/B6*B5</f>
        <v>5.9670838479484005E-3</v>
      </c>
    </row>
    <row r="9" spans="1:3" x14ac:dyDescent="0.35">
      <c r="A9" s="4" t="s">
        <v>9</v>
      </c>
      <c r="B9" s="6">
        <v>0.05</v>
      </c>
    </row>
    <row r="10" spans="1:3" x14ac:dyDescent="0.35">
      <c r="A10" s="4" t="s">
        <v>8</v>
      </c>
      <c r="B10" s="6">
        <v>0.5</v>
      </c>
    </row>
    <row r="11" spans="1:3" x14ac:dyDescent="0.35">
      <c r="A11" s="4" t="s">
        <v>83</v>
      </c>
      <c r="B11" s="7">
        <f>B10*B9*B8</f>
        <v>1.4917709619871003E-4</v>
      </c>
    </row>
    <row r="12" spans="1:3" x14ac:dyDescent="0.35">
      <c r="A12" s="4" t="s">
        <v>12</v>
      </c>
      <c r="B12" s="7">
        <f>1-B11</f>
        <v>0.99985082290380134</v>
      </c>
    </row>
    <row r="14" spans="1:3" x14ac:dyDescent="0.35">
      <c r="A14" s="5" t="s">
        <v>11</v>
      </c>
      <c r="B14" s="5" t="s">
        <v>13</v>
      </c>
      <c r="C14" s="5" t="s">
        <v>15</v>
      </c>
    </row>
    <row r="15" spans="1:3" x14ac:dyDescent="0.35">
      <c r="A15" s="4" t="s">
        <v>17</v>
      </c>
      <c r="B15" s="3">
        <f>B7/B6*B5</f>
        <v>5.9670838479484005E-3</v>
      </c>
      <c r="C15" s="6">
        <f>1-B15</f>
        <v>0.99403291615205158</v>
      </c>
    </row>
    <row r="16" spans="1:3" x14ac:dyDescent="0.35">
      <c r="A16" s="4" t="s">
        <v>9</v>
      </c>
      <c r="B16" s="6">
        <f t="shared" ref="B16" si="0">B9</f>
        <v>0.05</v>
      </c>
      <c r="C16" s="6">
        <f>1-B16</f>
        <v>0.95</v>
      </c>
    </row>
    <row r="17" spans="1:6" x14ac:dyDescent="0.35">
      <c r="A17" s="4" t="s">
        <v>16</v>
      </c>
      <c r="B17" s="6">
        <f>B10</f>
        <v>0.5</v>
      </c>
      <c r="C17" s="6">
        <f>1-B17</f>
        <v>0.5</v>
      </c>
    </row>
    <row r="18" spans="1:6" x14ac:dyDescent="0.35">
      <c r="A18" s="4" t="s">
        <v>14</v>
      </c>
      <c r="B18" s="7">
        <f>B12</f>
        <v>0.99985082290380134</v>
      </c>
      <c r="C18" s="6">
        <f>1-B18</f>
        <v>1.4917709619866049E-4</v>
      </c>
    </row>
    <row r="19" spans="1:6" x14ac:dyDescent="0.35">
      <c r="A19" s="4" t="s">
        <v>83</v>
      </c>
      <c r="B19" s="7">
        <f>B11</f>
        <v>1.4917709619871003E-4</v>
      </c>
      <c r="C19" s="6">
        <f>1-B19</f>
        <v>0.99985082290380134</v>
      </c>
    </row>
    <row r="21" spans="1:6" x14ac:dyDescent="0.35">
      <c r="A21" s="4"/>
      <c r="B21" s="7"/>
      <c r="C21" s="6"/>
    </row>
    <row r="22" spans="1:6" x14ac:dyDescent="0.35">
      <c r="A22" s="5" t="s">
        <v>18</v>
      </c>
      <c r="B22" s="8" t="s">
        <v>5</v>
      </c>
      <c r="C22" s="5" t="s">
        <v>37</v>
      </c>
      <c r="D22" s="5" t="s">
        <v>31</v>
      </c>
      <c r="E22" s="5"/>
      <c r="F22" s="5" t="s">
        <v>32</v>
      </c>
    </row>
    <row r="23" spans="1:6" x14ac:dyDescent="0.35">
      <c r="A23" s="4" t="s">
        <v>19</v>
      </c>
      <c r="B23" s="12">
        <v>252000</v>
      </c>
    </row>
    <row r="24" spans="1:6" x14ac:dyDescent="0.35">
      <c r="A24" s="4" t="s">
        <v>20</v>
      </c>
      <c r="B24" s="12">
        <v>121.15</v>
      </c>
      <c r="D24" s="10"/>
      <c r="E24" s="10"/>
    </row>
    <row r="25" spans="1:6" x14ac:dyDescent="0.35">
      <c r="A25" s="4" t="s">
        <v>23</v>
      </c>
      <c r="B25" s="6">
        <v>0.37</v>
      </c>
      <c r="C25">
        <f>8*60*B25</f>
        <v>177.6</v>
      </c>
      <c r="D25">
        <f t="shared" ref="D25:D26" si="1">C36</f>
        <v>88.8</v>
      </c>
      <c r="F25">
        <f>D36</f>
        <v>142.08000000000001</v>
      </c>
    </row>
    <row r="26" spans="1:6" x14ac:dyDescent="0.35">
      <c r="A26" s="4" t="s">
        <v>24</v>
      </c>
      <c r="B26">
        <v>16.233000000000001</v>
      </c>
      <c r="D26">
        <f t="shared" si="1"/>
        <v>8.1165000000000003</v>
      </c>
      <c r="F26">
        <f>D37</f>
        <v>12.986400000000001</v>
      </c>
    </row>
    <row r="27" spans="1:6" x14ac:dyDescent="0.35">
      <c r="A27" s="4" t="s">
        <v>25</v>
      </c>
      <c r="B27" s="6">
        <v>0.33</v>
      </c>
      <c r="C27" s="2">
        <f>B26*B27</f>
        <v>5.3568900000000008</v>
      </c>
    </row>
    <row r="28" spans="1:6" x14ac:dyDescent="0.35">
      <c r="A28" s="4" t="s">
        <v>26</v>
      </c>
      <c r="B28" s="6">
        <v>0.24</v>
      </c>
      <c r="C28" s="2">
        <f>B28*B26</f>
        <v>3.8959199999999998</v>
      </c>
    </row>
    <row r="29" spans="1:6" x14ac:dyDescent="0.35">
      <c r="A29" s="4" t="s">
        <v>27</v>
      </c>
      <c r="B29" s="6">
        <v>0.17</v>
      </c>
      <c r="C29" s="2">
        <f>B29*B26</f>
        <v>2.7596100000000003</v>
      </c>
    </row>
    <row r="30" spans="1:6" x14ac:dyDescent="0.35">
      <c r="A30" s="4" t="s">
        <v>28</v>
      </c>
      <c r="B30" s="12">
        <f>B23*B25</f>
        <v>93240</v>
      </c>
      <c r="C30">
        <f>$C$25</f>
        <v>177.6</v>
      </c>
      <c r="D30" s="12">
        <f t="shared" ref="D30" si="2">C38</f>
        <v>46620</v>
      </c>
      <c r="E30" s="12"/>
      <c r="F30" s="12">
        <f>D38</f>
        <v>74592</v>
      </c>
    </row>
    <row r="31" spans="1:6" x14ac:dyDescent="0.35">
      <c r="A31" s="4" t="s">
        <v>35</v>
      </c>
      <c r="B31">
        <v>0</v>
      </c>
      <c r="C31" s="3">
        <v>0</v>
      </c>
      <c r="D31" s="3">
        <f t="shared" ref="D31" si="3">C39</f>
        <v>0.185</v>
      </c>
      <c r="E31" s="3"/>
      <c r="F31" s="3">
        <f>D39</f>
        <v>0.29600000000000004</v>
      </c>
    </row>
    <row r="35" spans="1:7" x14ac:dyDescent="0.35">
      <c r="A35" s="5" t="s">
        <v>29</v>
      </c>
      <c r="B35" s="5" t="s">
        <v>36</v>
      </c>
      <c r="C35" s="5" t="s">
        <v>31</v>
      </c>
      <c r="D35" s="5" t="s">
        <v>32</v>
      </c>
      <c r="E35" s="13"/>
      <c r="G35" t="s">
        <v>21</v>
      </c>
    </row>
    <row r="36" spans="1:7" x14ac:dyDescent="0.35">
      <c r="A36" s="4" t="s">
        <v>23</v>
      </c>
      <c r="B36" s="6">
        <v>0.37</v>
      </c>
      <c r="C36">
        <f>C25*0.5</f>
        <v>88.8</v>
      </c>
      <c r="D36">
        <f>C25*0.8</f>
        <v>142.08000000000001</v>
      </c>
      <c r="G36" s="10" t="s">
        <v>22</v>
      </c>
    </row>
    <row r="37" spans="1:7" x14ac:dyDescent="0.35">
      <c r="A37" s="4" t="s">
        <v>24</v>
      </c>
      <c r="B37">
        <v>16.233000000000001</v>
      </c>
      <c r="C37">
        <f>B37*0.5</f>
        <v>8.1165000000000003</v>
      </c>
      <c r="D37">
        <f>B37*0.8</f>
        <v>12.986400000000001</v>
      </c>
    </row>
    <row r="38" spans="1:7" x14ac:dyDescent="0.35">
      <c r="A38" s="4" t="s">
        <v>30</v>
      </c>
      <c r="B38" s="9">
        <f>B23*B25</f>
        <v>93240</v>
      </c>
      <c r="C38" s="9">
        <f>B38*0.5</f>
        <v>46620</v>
      </c>
      <c r="D38" s="9">
        <f>B38*0.8</f>
        <v>74592</v>
      </c>
      <c r="E38" s="9"/>
      <c r="G38" s="10" t="s">
        <v>33</v>
      </c>
    </row>
    <row r="39" spans="1:7" x14ac:dyDescent="0.35">
      <c r="A39" s="4" t="s">
        <v>35</v>
      </c>
      <c r="B39">
        <v>0</v>
      </c>
      <c r="C39" s="3">
        <f>C36/(8*60)</f>
        <v>0.185</v>
      </c>
      <c r="D39" s="3">
        <f>D36/(8*60)</f>
        <v>0.29600000000000004</v>
      </c>
      <c r="E39" s="3"/>
      <c r="G39" s="10" t="s">
        <v>34</v>
      </c>
    </row>
    <row r="40" spans="1:7" x14ac:dyDescent="0.35">
      <c r="A40" s="4"/>
    </row>
    <row r="43" spans="1:7" x14ac:dyDescent="0.35">
      <c r="A43" s="5" t="s">
        <v>47</v>
      </c>
      <c r="B43" s="5" t="s">
        <v>38</v>
      </c>
      <c r="C43" s="5" t="s">
        <v>40</v>
      </c>
    </row>
    <row r="44" spans="1:7" x14ac:dyDescent="0.35">
      <c r="A44" t="s">
        <v>39</v>
      </c>
      <c r="B44">
        <v>0</v>
      </c>
      <c r="C44" s="3">
        <f>80%*5</f>
        <v>4</v>
      </c>
    </row>
    <row r="45" spans="1:7" x14ac:dyDescent="0.35">
      <c r="A45" t="s">
        <v>48</v>
      </c>
      <c r="B45">
        <v>0</v>
      </c>
      <c r="C45">
        <v>5</v>
      </c>
    </row>
    <row r="46" spans="1:7" x14ac:dyDescent="0.35">
      <c r="A46" t="s">
        <v>41</v>
      </c>
      <c r="B46" t="s">
        <v>42</v>
      </c>
      <c r="C46" t="b">
        <v>1</v>
      </c>
    </row>
    <row r="47" spans="1:7" x14ac:dyDescent="0.35">
      <c r="A47" t="s">
        <v>43</v>
      </c>
      <c r="B47">
        <v>0</v>
      </c>
      <c r="C47" s="3">
        <f>C44</f>
        <v>4</v>
      </c>
    </row>
    <row r="48" spans="1:7" x14ac:dyDescent="0.35">
      <c r="A48" t="s">
        <v>44</v>
      </c>
      <c r="B48">
        <v>0</v>
      </c>
      <c r="C48" t="b">
        <v>1</v>
      </c>
    </row>
    <row r="49" spans="1:6" x14ac:dyDescent="0.35">
      <c r="A49" t="s">
        <v>45</v>
      </c>
      <c r="B49" t="s">
        <v>42</v>
      </c>
      <c r="C49" t="b">
        <v>1</v>
      </c>
    </row>
    <row r="50" spans="1:6" x14ac:dyDescent="0.35">
      <c r="A50" t="s">
        <v>46</v>
      </c>
      <c r="B50" t="s">
        <v>42</v>
      </c>
      <c r="C50" t="b">
        <v>1</v>
      </c>
    </row>
    <row r="55" spans="1:6" x14ac:dyDescent="0.35">
      <c r="A55" s="5" t="s">
        <v>49</v>
      </c>
      <c r="B55" s="5" t="s">
        <v>65</v>
      </c>
      <c r="C55" s="5" t="s">
        <v>66</v>
      </c>
      <c r="D55" s="5" t="s">
        <v>67</v>
      </c>
      <c r="E55" s="13"/>
      <c r="F55" s="14" t="s">
        <v>64</v>
      </c>
    </row>
    <row r="56" spans="1:6" x14ac:dyDescent="0.35">
      <c r="A56" t="s">
        <v>50</v>
      </c>
    </row>
    <row r="57" spans="1:6" x14ac:dyDescent="0.35">
      <c r="A57" t="s">
        <v>51</v>
      </c>
      <c r="B57" s="15" t="s">
        <v>52</v>
      </c>
      <c r="C57">
        <v>0.49</v>
      </c>
      <c r="D57">
        <v>0.83</v>
      </c>
    </row>
    <row r="58" spans="1:6" x14ac:dyDescent="0.35">
      <c r="A58" t="s">
        <v>53</v>
      </c>
      <c r="B58" s="15">
        <v>21</v>
      </c>
      <c r="C58">
        <v>0.97</v>
      </c>
      <c r="D58">
        <v>1.45</v>
      </c>
    </row>
    <row r="59" spans="1:6" x14ac:dyDescent="0.35">
      <c r="A59" t="s">
        <v>54</v>
      </c>
      <c r="B59" s="15">
        <v>41</v>
      </c>
      <c r="C59">
        <v>2.1</v>
      </c>
      <c r="D59">
        <v>3.81</v>
      </c>
    </row>
    <row r="60" spans="1:6" x14ac:dyDescent="0.35">
      <c r="A60" t="s">
        <v>55</v>
      </c>
      <c r="B60" s="15">
        <v>57</v>
      </c>
      <c r="C60">
        <v>2.67</v>
      </c>
      <c r="D60">
        <v>8.16</v>
      </c>
    </row>
    <row r="61" spans="1:6" x14ac:dyDescent="0.35">
      <c r="A61" t="s">
        <v>56</v>
      </c>
      <c r="B61" s="15"/>
    </row>
    <row r="62" spans="1:6" x14ac:dyDescent="0.35">
      <c r="A62" t="s">
        <v>57</v>
      </c>
      <c r="B62" s="15">
        <v>1</v>
      </c>
      <c r="C62">
        <v>0.21</v>
      </c>
      <c r="D62">
        <v>0.93</v>
      </c>
    </row>
    <row r="63" spans="1:6" x14ac:dyDescent="0.35">
      <c r="A63" t="s">
        <v>58</v>
      </c>
      <c r="B63" s="15">
        <v>25</v>
      </c>
      <c r="C63">
        <v>1.94</v>
      </c>
      <c r="D63">
        <v>4.88</v>
      </c>
    </row>
    <row r="64" spans="1:6" x14ac:dyDescent="0.35">
      <c r="A64" t="s">
        <v>59</v>
      </c>
      <c r="B64" s="15">
        <v>13</v>
      </c>
      <c r="C64">
        <v>0.74</v>
      </c>
      <c r="D64">
        <v>1.1100000000000001</v>
      </c>
    </row>
    <row r="65" spans="1:6" x14ac:dyDescent="0.35">
      <c r="A65" t="s">
        <v>60</v>
      </c>
      <c r="B65" s="15">
        <v>64</v>
      </c>
      <c r="C65" s="15">
        <v>3.2</v>
      </c>
      <c r="D65">
        <v>7.43</v>
      </c>
    </row>
    <row r="66" spans="1:6" x14ac:dyDescent="0.35">
      <c r="A66" t="s">
        <v>61</v>
      </c>
      <c r="B66" s="15" t="s">
        <v>52</v>
      </c>
      <c r="C66" s="15">
        <v>0.52</v>
      </c>
      <c r="D66">
        <v>0.81</v>
      </c>
    </row>
    <row r="67" spans="1:6" x14ac:dyDescent="0.35">
      <c r="A67" t="s">
        <v>62</v>
      </c>
      <c r="B67">
        <v>31</v>
      </c>
      <c r="C67" s="15">
        <v>1.1000000000000001</v>
      </c>
      <c r="D67">
        <v>1.7</v>
      </c>
    </row>
    <row r="68" spans="1:6" x14ac:dyDescent="0.35">
      <c r="A68" t="s">
        <v>63</v>
      </c>
      <c r="B68">
        <v>26</v>
      </c>
      <c r="C68">
        <v>1.23</v>
      </c>
      <c r="D68">
        <v>2.56</v>
      </c>
    </row>
    <row r="70" spans="1:6" x14ac:dyDescent="0.35">
      <c r="A70" s="5" t="s">
        <v>68</v>
      </c>
      <c r="B70" s="5" t="s">
        <v>69</v>
      </c>
      <c r="C70" s="5"/>
    </row>
    <row r="71" spans="1:6" x14ac:dyDescent="0.35">
      <c r="A71" t="s">
        <v>70</v>
      </c>
      <c r="B71" s="3">
        <f>(B65)/B$68</f>
        <v>2.4615384615384617</v>
      </c>
      <c r="C71" s="3">
        <f>(C65)/C$68</f>
        <v>2.601626016260163</v>
      </c>
      <c r="D71" s="3">
        <f>(D65)/D$68</f>
        <v>2.90234375</v>
      </c>
      <c r="E71" s="3"/>
    </row>
    <row r="72" spans="1:6" x14ac:dyDescent="0.35">
      <c r="A72" t="s">
        <v>74</v>
      </c>
      <c r="B72" s="3">
        <f>(B63)/B$68</f>
        <v>0.96153846153846156</v>
      </c>
      <c r="C72" s="3">
        <f>(C63)/C$68</f>
        <v>1.5772357723577235</v>
      </c>
      <c r="D72" s="3">
        <f>(D63)/D$68</f>
        <v>1.90625</v>
      </c>
      <c r="E72" s="3"/>
    </row>
    <row r="73" spans="1:6" x14ac:dyDescent="0.35">
      <c r="A73" t="s">
        <v>79</v>
      </c>
      <c r="B73" s="3">
        <f>(B67)/B$68</f>
        <v>1.1923076923076923</v>
      </c>
      <c r="C73" s="3">
        <f>(C67)/C$68</f>
        <v>0.89430894308943099</v>
      </c>
      <c r="D73" s="3">
        <f>(D67)/D$68</f>
        <v>0.6640625</v>
      </c>
      <c r="E73" s="3"/>
    </row>
    <row r="74" spans="1:6" x14ac:dyDescent="0.35">
      <c r="A74" t="s">
        <v>71</v>
      </c>
      <c r="B74" s="3">
        <f>(B64-B$68)/B$68</f>
        <v>-0.5</v>
      </c>
      <c r="C74" s="3">
        <f>(C64)/C$68</f>
        <v>0.60162601626016265</v>
      </c>
      <c r="D74" s="3">
        <f>(D64)/D$68</f>
        <v>0.43359375000000006</v>
      </c>
      <c r="E74" s="3"/>
    </row>
    <row r="75" spans="1:6" x14ac:dyDescent="0.35">
      <c r="A75" t="s">
        <v>72</v>
      </c>
      <c r="B75" s="3">
        <f>(B67-B$68)/B$68</f>
        <v>0.19230769230769232</v>
      </c>
      <c r="C75" s="3">
        <f>(C66)/C$68</f>
        <v>0.42276422764227645</v>
      </c>
      <c r="D75" s="3">
        <f>(D66)/D$68</f>
        <v>0.31640625</v>
      </c>
      <c r="E75" s="3"/>
    </row>
    <row r="76" spans="1:6" x14ac:dyDescent="0.35">
      <c r="A76" t="s">
        <v>73</v>
      </c>
      <c r="B76" s="3">
        <f>(B62-B$68)/B$68</f>
        <v>-0.96153846153846156</v>
      </c>
      <c r="C76" s="3">
        <f>(C62)/C$68</f>
        <v>0.17073170731707316</v>
      </c>
      <c r="D76" s="3">
        <f>(D62)/D$68</f>
        <v>0.36328125</v>
      </c>
      <c r="E76" s="3"/>
    </row>
    <row r="80" spans="1:6" s="17" customFormat="1" ht="58" x14ac:dyDescent="0.35">
      <c r="A80" s="16" t="s">
        <v>68</v>
      </c>
      <c r="B80" s="16" t="s">
        <v>75</v>
      </c>
      <c r="C80" s="16" t="s">
        <v>76</v>
      </c>
      <c r="D80" s="16" t="s">
        <v>77</v>
      </c>
      <c r="E80" s="16" t="s">
        <v>81</v>
      </c>
      <c r="F80" s="16" t="s">
        <v>78</v>
      </c>
    </row>
    <row r="81" spans="1:6" x14ac:dyDescent="0.35">
      <c r="A81" t="s">
        <v>70</v>
      </c>
      <c r="B81" s="6">
        <f t="shared" ref="B81:C85" si="4">C71</f>
        <v>2.601626016260163</v>
      </c>
      <c r="C81" s="6">
        <f t="shared" si="4"/>
        <v>2.90234375</v>
      </c>
      <c r="D81" s="6">
        <f>(C65+$C$44-C$68)/C$68</f>
        <v>4.8536585365853666</v>
      </c>
      <c r="E81" s="6">
        <f>D81-C81</f>
        <v>1.9513147865853666</v>
      </c>
      <c r="F81" s="6">
        <f>D81/$D$87</f>
        <v>1.4722564734895194</v>
      </c>
    </row>
    <row r="82" spans="1:6" x14ac:dyDescent="0.35">
      <c r="A82" t="s">
        <v>74</v>
      </c>
      <c r="B82" s="6">
        <f t="shared" si="4"/>
        <v>1.5772357723577235</v>
      </c>
      <c r="C82" s="6">
        <f t="shared" si="4"/>
        <v>1.90625</v>
      </c>
      <c r="D82" s="6">
        <f>(C63+$C$44-C$68)/C$68</f>
        <v>3.8292682926829262</v>
      </c>
      <c r="E82" s="6">
        <f t="shared" ref="E82:E86" si="5">D82-C82</f>
        <v>1.9230182926829262</v>
      </c>
      <c r="F82" s="6">
        <f t="shared" ref="F82:F86" si="6">D82/$D$87</f>
        <v>1.1615289765721331</v>
      </c>
    </row>
    <row r="83" spans="1:6" x14ac:dyDescent="0.35">
      <c r="A83" t="s">
        <v>79</v>
      </c>
      <c r="B83" s="6">
        <f t="shared" si="4"/>
        <v>0.89430894308943099</v>
      </c>
      <c r="C83" s="6">
        <f t="shared" si="4"/>
        <v>0.6640625</v>
      </c>
      <c r="D83" s="6">
        <f>(C67+$C$44-C$68)/C$68</f>
        <v>3.1463414634146338</v>
      </c>
      <c r="E83" s="6">
        <f t="shared" si="5"/>
        <v>2.4822789634146338</v>
      </c>
      <c r="F83" s="6">
        <f t="shared" si="6"/>
        <v>0.95437731196054243</v>
      </c>
    </row>
    <row r="84" spans="1:6" x14ac:dyDescent="0.35">
      <c r="A84" t="s">
        <v>71</v>
      </c>
      <c r="B84" s="6">
        <f t="shared" si="4"/>
        <v>0.60162601626016265</v>
      </c>
      <c r="C84" s="6">
        <f t="shared" si="4"/>
        <v>0.43359375000000006</v>
      </c>
      <c r="D84" s="6">
        <f>(C64+$C$44-C$68)/C$68</f>
        <v>2.8536585365853662</v>
      </c>
      <c r="E84" s="6">
        <f t="shared" si="5"/>
        <v>2.4200647865853662</v>
      </c>
      <c r="F84" s="6">
        <f t="shared" si="6"/>
        <v>0.86559802712700373</v>
      </c>
    </row>
    <row r="85" spans="1:6" x14ac:dyDescent="0.35">
      <c r="A85" t="s">
        <v>72</v>
      </c>
      <c r="B85" s="6">
        <f t="shared" si="4"/>
        <v>0.42276422764227645</v>
      </c>
      <c r="C85" s="6">
        <f t="shared" si="4"/>
        <v>0.31640625</v>
      </c>
      <c r="D85" s="6">
        <f>(C66+$C$44-C$68)/C$68</f>
        <v>2.6747967479674792</v>
      </c>
      <c r="E85" s="6">
        <f t="shared" si="5"/>
        <v>2.3583904979674792</v>
      </c>
      <c r="F85" s="6">
        <f t="shared" si="6"/>
        <v>0.81134401972872983</v>
      </c>
    </row>
    <row r="86" spans="1:6" x14ac:dyDescent="0.35">
      <c r="A86" t="s">
        <v>73</v>
      </c>
      <c r="B86" s="6">
        <f t="shared" ref="B86:C86" si="7">C76</f>
        <v>0.17073170731707316</v>
      </c>
      <c r="C86" s="6">
        <f t="shared" si="7"/>
        <v>0.36328125</v>
      </c>
      <c r="D86" s="6">
        <f>(C62+$C$44-C$68)/C$68</f>
        <v>2.4227642276422765</v>
      </c>
      <c r="E86" s="6">
        <f t="shared" si="5"/>
        <v>2.0594829776422765</v>
      </c>
      <c r="F86" s="6">
        <f t="shared" si="6"/>
        <v>0.73489519112207147</v>
      </c>
    </row>
    <row r="87" spans="1:6" x14ac:dyDescent="0.35">
      <c r="A87" t="s">
        <v>80</v>
      </c>
      <c r="D87" s="19">
        <f>AVERAGE(D81:D86)</f>
        <v>3.2967479674796749</v>
      </c>
      <c r="E87" s="18"/>
    </row>
    <row r="88" spans="1:6" x14ac:dyDescent="0.35">
      <c r="A88" t="s">
        <v>82</v>
      </c>
      <c r="B88" s="11">
        <f>(B81-B86)/(F81-F86)</f>
        <v>3.2967479674796736</v>
      </c>
      <c r="D88" s="3"/>
      <c r="E88" s="3"/>
    </row>
    <row r="96" spans="1:6" x14ac:dyDescent="0.35">
      <c r="A96" s="5" t="s">
        <v>84</v>
      </c>
      <c r="B96" s="20" t="s">
        <v>92</v>
      </c>
      <c r="C96" t="s">
        <v>91</v>
      </c>
    </row>
    <row r="97" spans="1:4" ht="14.5" customHeight="1" x14ac:dyDescent="0.35">
      <c r="A97" s="4" t="s">
        <v>86</v>
      </c>
      <c r="B97" s="21">
        <v>0.83</v>
      </c>
      <c r="C97" s="22" t="s">
        <v>93</v>
      </c>
      <c r="D97" s="22"/>
    </row>
    <row r="98" spans="1:4" x14ac:dyDescent="0.35">
      <c r="A98" s="4" t="s">
        <v>89</v>
      </c>
      <c r="B98" s="21">
        <v>0.42</v>
      </c>
      <c r="C98" s="22"/>
      <c r="D98" s="22"/>
    </row>
    <row r="99" spans="1:4" x14ac:dyDescent="0.35">
      <c r="A99" s="4" t="s">
        <v>85</v>
      </c>
      <c r="B99" s="21">
        <v>0.21</v>
      </c>
      <c r="C99" s="22"/>
      <c r="D99" s="22"/>
    </row>
    <row r="100" spans="1:4" x14ac:dyDescent="0.35">
      <c r="A100" s="4" t="s">
        <v>87</v>
      </c>
      <c r="B100" s="21">
        <v>0.21</v>
      </c>
      <c r="C100" s="22"/>
      <c r="D100" s="22"/>
    </row>
    <row r="101" spans="1:4" x14ac:dyDescent="0.35">
      <c r="A101" s="4" t="s">
        <v>88</v>
      </c>
      <c r="B101" s="21">
        <v>0.13</v>
      </c>
      <c r="C101" s="22"/>
      <c r="D101" s="22"/>
    </row>
    <row r="102" spans="1:4" x14ac:dyDescent="0.35">
      <c r="A102" s="4" t="s">
        <v>90</v>
      </c>
      <c r="B102" s="21">
        <v>0.09</v>
      </c>
      <c r="C102" s="22"/>
      <c r="D102" s="22"/>
    </row>
  </sheetData>
  <mergeCells count="1">
    <mergeCell ref="C97:D102"/>
  </mergeCells>
  <hyperlinks>
    <hyperlink ref="G36" r:id="rId1" xr:uid="{113957A1-5F00-4B90-AAC3-354287D9CF3A}"/>
    <hyperlink ref="G38" r:id="rId2" xr:uid="{0DB0E3C8-CDA7-438C-B491-39AEB947E777}"/>
    <hyperlink ref="G39" r:id="rId3" xr:uid="{2E2ABFFB-FD62-40CD-8079-076C77CC5E83}"/>
    <hyperlink ref="F55" r:id="rId4" xr:uid="{A39BA95C-8EB4-47A8-9E7C-7D8C5B65EBD2}"/>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Kyrtin Atreides</dc:creator>
  <cp:lastModifiedBy>Kyrtin Atreides</cp:lastModifiedBy>
  <dcterms:created xsi:type="dcterms:W3CDTF">2024-07-05T05:03:00Z</dcterms:created>
  <dcterms:modified xsi:type="dcterms:W3CDTF">2024-09-30T01:55:34Z</dcterms:modified>
</cp:coreProperties>
</file>