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CE0446C1-BD60-4C17-87AC-E38A0105A728}" xr6:coauthVersionLast="47" xr6:coauthVersionMax="47" xr10:uidLastSave="{00000000-0000-0000-0000-000000000000}"/>
  <bookViews>
    <workbookView xWindow="-108" yWindow="-108" windowWidth="23256" windowHeight="12456" activeTab="1" xr2:uid="{7B27E5A1-2458-4FDD-92CE-3ECB010FBC18}"/>
  </bookViews>
  <sheets>
    <sheet name="HT" sheetId="1" r:id="rId1"/>
    <sheet name="Sheet1" sheetId="2" r:id="rId2"/>
  </sheets>
  <definedNames>
    <definedName name="a" localSheetId="0">#REF!</definedName>
    <definedName name="dinhmucvt">#REF!</definedName>
    <definedName name="dmdo1">#REF!</definedName>
    <definedName name="_xlnm.Print_Titles" localSheetId="0">HT!#REF!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J7" i="1"/>
  <c r="AI7" i="1"/>
  <c r="AH7" i="1"/>
  <c r="AG7" i="1"/>
  <c r="AF7" i="1"/>
  <c r="AE7" i="1"/>
  <c r="AA7" i="1"/>
  <c r="Z7" i="1"/>
  <c r="X7" i="1"/>
  <c r="AK7" i="1" s="1"/>
  <c r="P7" i="1"/>
  <c r="Q7" i="1" s="1"/>
  <c r="O7" i="1"/>
  <c r="M7" i="1"/>
  <c r="AM6" i="1"/>
  <c r="AJ6" i="1"/>
  <c r="AI6" i="1"/>
  <c r="AH6" i="1"/>
  <c r="AG6" i="1"/>
  <c r="AF6" i="1"/>
  <c r="AE6" i="1"/>
  <c r="AA6" i="1"/>
  <c r="AL6" i="1" s="1"/>
  <c r="Z6" i="1"/>
  <c r="X6" i="1"/>
  <c r="AK6" i="1" s="1"/>
  <c r="P6" i="1"/>
  <c r="Q6" i="1" s="1"/>
  <c r="O6" i="1"/>
  <c r="M6" i="1"/>
  <c r="AM5" i="1"/>
  <c r="AJ5" i="1"/>
  <c r="AI5" i="1"/>
  <c r="AH5" i="1"/>
  <c r="AG5" i="1"/>
  <c r="AF5" i="1"/>
  <c r="AE5" i="1"/>
  <c r="AA5" i="1"/>
  <c r="AL5" i="1" s="1"/>
  <c r="Z5" i="1"/>
  <c r="X5" i="1"/>
  <c r="AK5" i="1" s="1"/>
  <c r="P5" i="1"/>
  <c r="Q5" i="1" s="1"/>
  <c r="O5" i="1"/>
  <c r="M5" i="1"/>
  <c r="AM4" i="1"/>
  <c r="AJ4" i="1"/>
  <c r="AI4" i="1"/>
  <c r="AH4" i="1"/>
  <c r="AG4" i="1"/>
  <c r="AF4" i="1"/>
  <c r="AE4" i="1"/>
  <c r="AA4" i="1"/>
  <c r="Z4" i="1"/>
  <c r="X4" i="1"/>
  <c r="P4" i="1"/>
  <c r="Q4" i="1" s="1"/>
  <c r="O4" i="1"/>
  <c r="M4" i="1"/>
  <c r="AM3" i="1"/>
  <c r="AJ3" i="1"/>
  <c r="AI3" i="1"/>
  <c r="AH3" i="1"/>
  <c r="AG3" i="1"/>
  <c r="AF3" i="1"/>
  <c r="AE3" i="1"/>
  <c r="AA3" i="1"/>
  <c r="Z3" i="1"/>
  <c r="X3" i="1"/>
  <c r="AK3" i="1" s="1"/>
  <c r="P3" i="1"/>
  <c r="Q3" i="1" s="1"/>
  <c r="O3" i="1"/>
  <c r="M3" i="1"/>
  <c r="AM2" i="1"/>
  <c r="AK2" i="1"/>
  <c r="AJ2" i="1"/>
  <c r="AI2" i="1"/>
  <c r="AH2" i="1"/>
  <c r="AG2" i="1"/>
  <c r="AF2" i="1"/>
  <c r="AE2" i="1"/>
  <c r="AA2" i="1"/>
  <c r="Z2" i="1"/>
  <c r="X2" i="1"/>
  <c r="P2" i="1"/>
  <c r="Q2" i="1" s="1"/>
  <c r="O2" i="1"/>
  <c r="M2" i="1"/>
  <c r="A2" i="1"/>
  <c r="AD2" i="1" s="1"/>
  <c r="AM1" i="1"/>
  <c r="AJ1" i="1"/>
  <c r="AI1" i="1"/>
  <c r="AH1" i="1"/>
  <c r="AG1" i="1"/>
  <c r="AF1" i="1"/>
  <c r="AE1" i="1"/>
  <c r="AD1" i="1"/>
  <c r="AA1" i="1"/>
  <c r="AL1" i="1" s="1"/>
  <c r="Z1" i="1"/>
  <c r="X1" i="1"/>
  <c r="AK1" i="1" s="1"/>
  <c r="P1" i="1"/>
  <c r="Q1" i="1" s="1"/>
  <c r="O1" i="1"/>
  <c r="M1" i="1"/>
  <c r="AL3" i="1" l="1"/>
  <c r="AN6" i="1"/>
  <c r="AN2" i="1"/>
  <c r="AL7" i="1"/>
  <c r="AN3" i="1"/>
  <c r="AK4" i="1"/>
  <c r="AN7" i="1"/>
  <c r="AL4" i="1"/>
  <c r="AN4" i="1"/>
  <c r="AN1" i="1"/>
  <c r="AL2" i="1"/>
  <c r="A3" i="1"/>
  <c r="AN5" i="1"/>
  <c r="AD3" i="1" l="1"/>
  <c r="A4" i="1"/>
  <c r="AD4" i="1" l="1"/>
  <c r="A5" i="1"/>
  <c r="AD5" i="1" l="1"/>
  <c r="A6" i="1"/>
  <c r="A7" i="1" s="1"/>
  <c r="AD7" i="1" l="1"/>
  <c r="AD6" i="1"/>
</calcChain>
</file>

<file path=xl/sharedStrings.xml><?xml version="1.0" encoding="utf-8"?>
<sst xmlns="http://schemas.openxmlformats.org/spreadsheetml/2006/main" count="293" uniqueCount="53">
  <si>
    <t>DKG&lt;-&gt;Hà Đông, Hà Nội</t>
  </si>
  <si>
    <t>CG00451</t>
  </si>
  <si>
    <t>Công ty TNHH Xây Dựng Đại Kim (VTHNA) Huynh 0976441939</t>
  </si>
  <si>
    <t>0700361650</t>
  </si>
  <si>
    <t>Nhân Khang, Lý Nhân, Hà Nam</t>
  </si>
  <si>
    <t>HP</t>
  </si>
  <si>
    <t/>
  </si>
  <si>
    <t>LN.HNA.DKG</t>
  </si>
  <si>
    <t>DKG&lt;-&gt;Lý Nhân, Hà Nam</t>
  </si>
  <si>
    <t>15C-25418</t>
  </si>
  <si>
    <t>HS06</t>
  </si>
  <si>
    <t>Mạnh</t>
  </si>
  <si>
    <t>Gỗ lim tròn (Minh)</t>
  </si>
  <si>
    <t>CGN</t>
  </si>
  <si>
    <t>15C-11200</t>
  </si>
  <si>
    <t>15C-11856</t>
  </si>
  <si>
    <t>15C-13958</t>
  </si>
  <si>
    <t>CG00068</t>
  </si>
  <si>
    <t>Nguyễn Văn Quý (VAVPHP) 031093001708 0987854078 0976662888</t>
  </si>
  <si>
    <t>Vĩnh An, Vĩnh Bảo, Hải Phòng</t>
  </si>
  <si>
    <t>VB.HP.DKG</t>
  </si>
  <si>
    <t>DKG&lt;-&gt;Vĩnh Bảo, Hải Phòng</t>
  </si>
  <si>
    <t>15C-13036</t>
  </si>
  <si>
    <t>Gỗ lim tròn (Đại Lợi)</t>
  </si>
  <si>
    <t>CG00004</t>
  </si>
  <si>
    <t>Nguyễn Văn Bản (HDHN) DHS 111882697 0983456337</t>
  </si>
  <si>
    <t>An Thượng, Hoài Đức, Hà Nội</t>
  </si>
  <si>
    <t>HD.HN.DKG</t>
  </si>
  <si>
    <t>15C-11732</t>
  </si>
  <si>
    <t>HS04</t>
  </si>
  <si>
    <t>Gỗ pachy tròn (Thao)</t>
  </si>
  <si>
    <t>CG00239</t>
  </si>
  <si>
    <t>Quyết (YYND) 0397111884</t>
  </si>
  <si>
    <t>Ý Yên, Nam Định</t>
  </si>
  <si>
    <t>YY.ND.DKG</t>
  </si>
  <si>
    <t>DKG&lt;-&gt;Ý Yên, Nam Định</t>
  </si>
  <si>
    <t>15C-13840</t>
  </si>
  <si>
    <t>Gỗ padouk tròn (Phú Lân)</t>
  </si>
  <si>
    <t>x</t>
  </si>
  <si>
    <t>Yến Tuân</t>
  </si>
  <si>
    <t>Ngụy Văn Toàn</t>
  </si>
  <si>
    <t>DKG</t>
  </si>
  <si>
    <t>CX008</t>
  </si>
  <si>
    <t>Hoàng Sơn</t>
  </si>
  <si>
    <t>Phạm Văn Thịnh</t>
  </si>
  <si>
    <t>CX001</t>
  </si>
  <si>
    <t>Đinh Minh Dũng</t>
  </si>
  <si>
    <t>Vũ Đình Hà</t>
  </si>
  <si>
    <t>Cậu Mợ</t>
  </si>
  <si>
    <t>Nguyễn Ngọc Anh</t>
  </si>
  <si>
    <t>CX006</t>
  </si>
  <si>
    <t>Bùi Quang Duy</t>
  </si>
  <si>
    <t>Trương Văn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</si>
</sst>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dd/mm/yy;@"/>
  </numFmts>
  <fonts count="4" x14ac:knownFonts="1">
    <font>
      <sz val="12"/>
      <color theme="1"/>
      <name val="Times New Roman"/>
      <family val="2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49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7" xfId="1" xr:uid="{6ED11B0A-B792-49A1-B971-AE3E06479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A5ED-5A0A-4EA5-BA56-47D2D5FBC359}">
  <sheetPr codeName="Sheet16">
    <tabColor rgb="FF00B0F0"/>
  </sheetPr>
  <dimension ref="A1:AN7"/>
  <sheetViews>
    <sheetView topLeftCell="E1" workbookViewId="0">
      <pane ySplit="1" topLeftCell="A2" activePane="bottomLeft" state="frozen"/>
      <selection activeCell="C14" sqref="C14"/>
      <selection pane="bottomLeft" sqref="A1:AN7"/>
    </sheetView>
  </sheetViews>
  <sheetFormatPr defaultColWidth="9" defaultRowHeight="21.9" customHeight="1" x14ac:dyDescent="0.3"/>
  <cols>
    <col min="1" max="1" width="1.296875" style="2" bestFit="1" customWidth="1"/>
    <col min="2" max="2" width="4.8984375" style="2" bestFit="1" customWidth="1"/>
    <col min="3" max="3" width="5.3984375" style="3" bestFit="1" customWidth="1"/>
    <col min="4" max="4" width="20.69921875" style="4" bestFit="1" customWidth="1"/>
    <col min="5" max="5" width="4.8984375" style="5" bestFit="1" customWidth="1"/>
    <col min="6" max="6" width="16.296875" style="4" bestFit="1" customWidth="1"/>
    <col min="7" max="7" width="2.296875" style="4" bestFit="1" customWidth="1"/>
    <col min="8" max="10" width="2.296875" style="3" bestFit="1" customWidth="1"/>
    <col min="11" max="11" width="4.8984375" style="6" bestFit="1" customWidth="1"/>
    <col min="12" max="12" width="8.19921875" style="2" bestFit="1" customWidth="1"/>
    <col min="13" max="13" width="5.8984375" style="3" bestFit="1" customWidth="1"/>
    <col min="14" max="14" width="3.69921875" style="3" bestFit="1" customWidth="1"/>
    <col min="15" max="15" width="6.09765625" style="3" bestFit="1" customWidth="1"/>
    <col min="16" max="16" width="2.296875" style="7" bestFit="1" customWidth="1"/>
    <col min="17" max="17" width="1.59765625" style="3" bestFit="1" customWidth="1"/>
    <col min="18" max="18" width="2.796875" style="3" bestFit="1" customWidth="1"/>
    <col min="19" max="19" width="3" style="3" bestFit="1" customWidth="1"/>
    <col min="20" max="20" width="7.796875" style="2" bestFit="1" customWidth="1"/>
    <col min="21" max="21" width="2.796875" style="8" bestFit="1" customWidth="1"/>
    <col min="22" max="22" width="4" style="9" bestFit="1" customWidth="1"/>
    <col min="23" max="23" width="4.8984375" style="10" customWidth="1"/>
    <col min="24" max="24" width="5.8984375" style="11" bestFit="1" customWidth="1"/>
    <col min="25" max="25" width="3.3984375" style="11" bestFit="1" customWidth="1"/>
    <col min="26" max="26" width="2.8984375" style="11" bestFit="1" customWidth="1"/>
    <col min="27" max="27" width="3.19921875" style="11" bestFit="1" customWidth="1"/>
    <col min="28" max="28" width="6.3984375" style="11" bestFit="1" customWidth="1"/>
    <col min="29" max="29" width="2.09765625" style="12" bestFit="1" customWidth="1"/>
    <col min="30" max="30" width="1.8984375" style="2" bestFit="1" customWidth="1"/>
    <col min="31" max="31" width="4.3984375" style="3" bestFit="1" customWidth="1"/>
    <col min="32" max="32" width="12.8984375" style="4" bestFit="1" customWidth="1"/>
    <col min="33" max="33" width="4.5" style="3" customWidth="1"/>
    <col min="34" max="34" width="4.8984375" style="3" bestFit="1" customWidth="1"/>
    <col min="35" max="35" width="3.8984375" style="9" bestFit="1" customWidth="1"/>
    <col min="36" max="36" width="4.3984375" style="10" bestFit="1" customWidth="1"/>
    <col min="37" max="37" width="5.8984375" style="11" bestFit="1" customWidth="1"/>
    <col min="38" max="38" width="3.19921875" style="11" bestFit="1" customWidth="1"/>
    <col min="39" max="40" width="6.3984375" style="11" bestFit="1" customWidth="1"/>
    <col min="41" max="16384" width="9" style="2"/>
  </cols>
  <sheetData>
    <row r="1" spans="1:40" s="1" customFormat="1" ht="20.100000000000001" customHeight="1" x14ac:dyDescent="0.3">
      <c r="A1" s="13">
        <v>1</v>
      </c>
      <c r="B1" s="14">
        <v>45488</v>
      </c>
      <c r="C1" s="13" t="s">
        <v>1</v>
      </c>
      <c r="D1" s="15" t="s">
        <v>2</v>
      </c>
      <c r="E1" s="16" t="s">
        <v>3</v>
      </c>
      <c r="F1" s="15" t="s">
        <v>4</v>
      </c>
      <c r="G1" s="13" t="s">
        <v>5</v>
      </c>
      <c r="H1" s="13" t="s">
        <v>5</v>
      </c>
      <c r="I1" s="13" t="s">
        <v>5</v>
      </c>
      <c r="J1" s="13" t="s">
        <v>5</v>
      </c>
      <c r="K1" s="17" t="s">
        <v>7</v>
      </c>
      <c r="L1" s="18" t="s">
        <v>8</v>
      </c>
      <c r="M1" s="19" t="str">
        <f t="shared" ref="M1:M7" si="0">IF(OR(N1="15C-25029",N1="15C-07321",N1="15C-07437",N1="15C-10691",N1="15C-10812",N1="15C-11200",N1="15C-11486",N1="15C-12812",N1="15C-12832",N1="15C-12874",N1="15C-12876",N1="15C-13616",N1="15C-13840",N1="15C-15237",N1="15C-06125",N1="15C-25555",N1="15C-11549",N1="15C-11732",N1="15C-11856",N1="15C-12593",N1="15C-12643",N1="15C-13368",N1="15C-13568",N1="15C-13959",N1="15C-13969",N1="15C-13958",N1="15C-03426"),"Hoàng Sơn",IF(N1="15C-03470","Hoàng Sơn",IF(OR(N1="15C-25418",N1="15C-01889",N1="15C-01584"),"Yến Tuân",IF(N1="15C-13036","Cậu Mợ","Tên CX"))))</f>
        <v>Yến Tuân</v>
      </c>
      <c r="N1" s="20" t="s">
        <v>9</v>
      </c>
      <c r="O1" s="21" t="str">
        <f>IF(N1="15C-03470","Ngô Quang Hưng",IF(N1="15C-01889","Nguyễn Đắt Đạt",IF(N1="15C-25418","Ngụy Văn Toàn",IF(N1="15C-11549","Lê Anh Tân",IF(N1="15C-11732","Bùi Quang Duy",IF(N1="15C-11856","Đinh Minh Dũng",IF(N1="15C-12593","Bùi Bá Thành",IF(N1="15C-12643","Lại Văn Ngân",IF(N1="15C-13368","Vũ Đức Chiến",IF(N1="15C-13568","Trần Quốc Đại",IF(N1="15C-13959","Phạm Viết Thành",IF(N1="15C-13969","Lê Anh Tân",IF(N1="15C-13958","Vũ Đình Hà",IF(N1="15C-07321","Lại Văn Ngân",IF(N1="15C-07437","Trương Văn Cao",IF(N1="15C-10691","Đoàn Văn Hà",IF(N1="15C-10812","Lại Văn Ngân",IF(N1="15C-11200","Phạm Văn Thịnh",IF(N1="15C-11486","Bùi Đức Thành",IF(N1="15C-12812","Mai Văn Sơn",IF(N1="15C-12832","Trần Văn Hiển",IF(N1="15C-12874","Phạm Đức Lợi",IF(N1="15C-12876","Trương Văn Sỹ",IF(N1="15C-13616","Đặng Thanh Sơn",IF(N1="15C-13840","Trương Văn Cao",IF(N1="15C-15237","Lưu Xuân Thành",IF(N1="15C-06125","Đồng Ngọc Điểm",IF(N1="15C-25029","Phạm Văn Hai",IF(N1="15C-25555","Đoàn Văn Hà",IF(N1="15C-03426","Phạm Hoàng Quyết",IF(N1="15C-01584","Nguyễn Đắc Đạt",IF(N1="15C-13036","Nguyễn Ngọc Anh","Tên LX"))))))))))))))))))))))))))))))))</f>
        <v>Ngụy Văn Toàn</v>
      </c>
      <c r="P1" s="19" t="str">
        <f t="shared" ref="P1:P7" si="1">RIGHT(H1,2)</f>
        <v>HP</v>
      </c>
      <c r="Q1" s="22" t="str">
        <f t="shared" ref="Q1:Q7" si="2">IF(P1="TC",189,P1)</f>
        <v>HP</v>
      </c>
      <c r="R1" s="19" t="s">
        <v>10</v>
      </c>
      <c r="S1" s="19" t="s">
        <v>11</v>
      </c>
      <c r="T1" s="23" t="s">
        <v>12</v>
      </c>
      <c r="U1" s="24">
        <v>5</v>
      </c>
      <c r="V1" s="25">
        <v>27.318999999999999</v>
      </c>
      <c r="W1" s="26">
        <v>420000</v>
      </c>
      <c r="X1" s="27">
        <f t="shared" ref="X1:X7" si="3">V1*W1</f>
        <v>11473980</v>
      </c>
      <c r="Y1" s="22" t="s">
        <v>13</v>
      </c>
      <c r="Z1" s="22">
        <f t="shared" ref="Z1:Z7" si="4">IF(Y1="RLL","OK/NO",0)</f>
        <v>0</v>
      </c>
      <c r="AA1" s="22" t="str">
        <f>LEFT(L1,3)</f>
        <v>DKG</v>
      </c>
      <c r="AB1" s="28">
        <v>2450000</v>
      </c>
      <c r="AC1" s="21" t="s">
        <v>6</v>
      </c>
      <c r="AD1" s="29">
        <f t="shared" ref="AD1:AD7" si="5">A1</f>
        <v>1</v>
      </c>
      <c r="AE1" s="29" t="str">
        <f t="shared" ref="AE1:AE7" si="6">H1</f>
        <v>HP</v>
      </c>
      <c r="AF1" s="30" t="str">
        <f t="shared" ref="AF1:AF7" si="7">L1</f>
        <v>DKG&lt;-&gt;Lý Nhân, Hà Nam</v>
      </c>
      <c r="AG1" s="22" t="str">
        <f>IF(OR(N1="15C-12593",N1="15C-25555",N1="15C-07321",N1="15C-07437",N1="15C-10691",N1="15C-10812",N1="15C-11200",N1="15C-11486",N1="15C-12812",N1="15C-12832",N1="15C-12874",N1="15C-12876",N1="15C-13616",N1="15C-13840",N1="15C-15237",N1="15C-06125",N1="15C-11549",N1="15C-11732",N1="15C-11856",N1="15C-12643",N1="15C-13368",N1="15C-13568",N1="15C-13959",N1="15C-13969",N1="15C-13958"),"CX001",IF(N1="15C-03426","CX003",IF(N1="15C-03470","CX002",IF(N1="15C-01584","CX009",IF(N1="15C-25418","CX008",IF(N1="15C-01889","CX004",IF(N1="15C-13036","CX006",IF(M1="Châu Thành Phát","CX007",IF(M1="Anh Sức","CX014",IF(M1="Tùng (Nam Khang)","CS00006",IF(M1="Tùng Khánh","CX015","Mã CX")))))))))))</f>
        <v>CX008</v>
      </c>
      <c r="AH1" s="22" t="str">
        <f t="shared" ref="AH1:AH7" si="8">N1</f>
        <v>15C-25418</v>
      </c>
      <c r="AI1" s="25">
        <f t="shared" ref="AI1:AK7" si="9">V1</f>
        <v>27.318999999999999</v>
      </c>
      <c r="AJ1" s="28">
        <f t="shared" si="9"/>
        <v>420000</v>
      </c>
      <c r="AK1" s="28">
        <f t="shared" si="9"/>
        <v>11473980</v>
      </c>
      <c r="AL1" s="22" t="str">
        <f t="shared" ref="AL1:AM7" si="10">AA1</f>
        <v>DKG</v>
      </c>
      <c r="AM1" s="28">
        <f t="shared" si="10"/>
        <v>2450000</v>
      </c>
      <c r="AN1" s="28">
        <f>IF(AND(AM1&gt;0,K1="HS.HA"),AM1,IF(AND(AM1&gt;0,K1="CB.DKG"),AM1,IF(AND(AM1&gt;0,H1="Cont"),AM1,IF(AND(AM1&gt;0,K1="HA.HS"),AM1,IF(AND(AM1&gt;0,K1="CHP.HS"),AM1,IF(AND(AM1&gt;0,K1="CDV.HS"),AM1,IF(AND(AM1&gt;0,K1="CLH.HS"),AM1,IF(AM1&gt;0,AM1-100000,))))))))</f>
        <v>2350000</v>
      </c>
    </row>
    <row r="2" spans="1:40" s="1" customFormat="1" ht="20.100000000000001" customHeight="1" x14ac:dyDescent="0.3">
      <c r="A2" s="13">
        <f>MAX($A$1:A1)+1</f>
        <v>2</v>
      </c>
      <c r="B2" s="14">
        <v>45488</v>
      </c>
      <c r="C2" s="13" t="s">
        <v>1</v>
      </c>
      <c r="D2" s="15" t="s">
        <v>2</v>
      </c>
      <c r="E2" s="16" t="s">
        <v>3</v>
      </c>
      <c r="F2" s="15" t="s">
        <v>4</v>
      </c>
      <c r="G2" s="13" t="s">
        <v>5</v>
      </c>
      <c r="H2" s="13" t="s">
        <v>5</v>
      </c>
      <c r="I2" s="13" t="s">
        <v>5</v>
      </c>
      <c r="J2" s="13" t="s">
        <v>5</v>
      </c>
      <c r="K2" s="17" t="s">
        <v>7</v>
      </c>
      <c r="L2" s="18" t="s">
        <v>8</v>
      </c>
      <c r="M2" s="19" t="str">
        <f t="shared" si="0"/>
        <v>Hoàng Sơn</v>
      </c>
      <c r="N2" s="20" t="s">
        <v>14</v>
      </c>
      <c r="O2" s="21" t="str">
        <f>IF(N2="15C-03470","Ngô Quang Hưng",IF(N2="15C-01889","Nguyễn Đắt Đạt",IF(N2="15C-25418","Ngụy Văn Toàn",IF(N2="15C-11549","Lê Anh Tân",IF(N2="15C-11732","Bùi Quang Duy",IF(N2="15C-11856","Đinh Minh Dũng",IF(N2="15C-12593","Bùi Bá Thành",IF(N2="15C-12643","Lại Văn Ngân",IF(N2="15C-13368","Vũ Đức Chiến",IF(N2="15C-13568","Trần Quốc Đại",IF(N2="15C-13959","Phạm Viết Thành",IF(N2="15C-13969","Lê Anh Tân",IF(N2="15C-13958","Vũ Đình Hà",IF(N2="15C-07321","Lại Văn Ngân",IF(N2="15C-07437","Trương Văn Cao",IF(N2="15C-10691","Đoàn Văn Hà",IF(N2="15C-10812","Lại Văn Ngân",IF(N2="15C-11200","Phạm Văn Thịnh",IF(N2="15C-11486","Bùi Đức Thành",IF(N2="15C-12812","Mai Văn Sơn",IF(N2="15C-12832","Trần Văn Hiển",IF(N2="15C-12874","Phạm Đức Lợi",IF(N2="15C-12876","Trương Văn Sỹ",IF(N2="15C-13616","Đặng Thanh Sơn",IF(N2="15C-13840","Trương Văn Cao",IF(N2="15C-15237","Lưu Xuân Thành",IF(N2="15C-06125","Đồng Ngọc Điểm",IF(N2="15C-25029","Phạm Văn Hai",IF(N2="15C-25555","Đoàn Văn Hà",IF(N2="15C-03426","Phạm Hoàng Quyết",IF(N2="15C-01584","Nguyễn Đắc Đạt",IF(N2="15C-13036","Nguyễn Ngọc Anh","Tên LX"))))))))))))))))))))))))))))))))</f>
        <v>Phạm Văn Thịnh</v>
      </c>
      <c r="P2" s="19" t="str">
        <f t="shared" si="1"/>
        <v>HP</v>
      </c>
      <c r="Q2" s="22" t="str">
        <f t="shared" si="2"/>
        <v>HP</v>
      </c>
      <c r="R2" s="19" t="s">
        <v>10</v>
      </c>
      <c r="S2" s="19" t="s">
        <v>11</v>
      </c>
      <c r="T2" s="23" t="s">
        <v>12</v>
      </c>
      <c r="U2" s="24">
        <v>6</v>
      </c>
      <c r="V2" s="25">
        <v>26.632000000000001</v>
      </c>
      <c r="W2" s="26">
        <v>420000</v>
      </c>
      <c r="X2" s="27">
        <f t="shared" si="3"/>
        <v>11185440</v>
      </c>
      <c r="Y2" s="22" t="s">
        <v>13</v>
      </c>
      <c r="Z2" s="22">
        <f t="shared" si="4"/>
        <v>0</v>
      </c>
      <c r="AA2" s="22" t="str">
        <f>LEFT(L2,3)</f>
        <v>DKG</v>
      </c>
      <c r="AB2" s="28">
        <v>2450000</v>
      </c>
      <c r="AC2" s="21" t="s">
        <v>6</v>
      </c>
      <c r="AD2" s="29">
        <f t="shared" si="5"/>
        <v>2</v>
      </c>
      <c r="AE2" s="29" t="str">
        <f t="shared" si="6"/>
        <v>HP</v>
      </c>
      <c r="AF2" s="30" t="str">
        <f t="shared" si="7"/>
        <v>DKG&lt;-&gt;Lý Nhân, Hà Nam</v>
      </c>
      <c r="AG2" s="22" t="str">
        <f>IF(OR(N2="15C-12593",N2="15C-25555",N2="15C-07321",N2="15C-07437",N2="15C-10691",N2="15C-10812",N2="15C-11200",N2="15C-11486",N2="15C-12812",N2="15C-12832",N2="15C-12874",N2="15C-12876",N2="15C-13616",N2="15C-13840",N2="15C-15237",N2="15C-06125",N2="15C-11549",N2="15C-11732",N2="15C-11856",N2="15C-12643",N2="15C-13368",N2="15C-13568",N2="15C-13959",N2="15C-13969",N2="15C-13958"),"CX001",IF(N2="15C-03426","CX003",IF(N2="15C-03470","CX002",IF(N2="15C-01584","CX009",IF(N2="15C-25418","CX008",IF(N2="15C-01889","CX004",IF(N2="15C-13036","CX006",IF(M2="Châu Thành Phát","CX007",IF(M2="Anh Sức","CX014",IF(M2="Tùng (Nam Khang)","CS00006",IF(M2="Tùng Khánh","CX015","Mã CX")))))))))))</f>
        <v>CX001</v>
      </c>
      <c r="AH2" s="22" t="str">
        <f t="shared" si="8"/>
        <v>15C-11200</v>
      </c>
      <c r="AI2" s="25">
        <f t="shared" si="9"/>
        <v>26.632000000000001</v>
      </c>
      <c r="AJ2" s="28">
        <f t="shared" si="9"/>
        <v>420000</v>
      </c>
      <c r="AK2" s="28">
        <f t="shared" si="9"/>
        <v>11185440</v>
      </c>
      <c r="AL2" s="22" t="str">
        <f t="shared" si="10"/>
        <v>DKG</v>
      </c>
      <c r="AM2" s="28">
        <f t="shared" si="10"/>
        <v>2450000</v>
      </c>
      <c r="AN2" s="28">
        <f>IF(AND(AM2&gt;0,K2="HS.HA"),AM2,IF(AND(AM2&gt;0,K2="CB.DKG"),AM2,IF(AND(AM2&gt;0,H2="Cont"),AM2,IF(AND(AM2&gt;0,K2="HA.HS"),AM2,IF(AND(AM2&gt;0,K2="CHP.HS"),AM2,IF(AND(AM2&gt;0,K2="CDV.HS"),AM2,IF(AND(AM2&gt;0,K2="CLH.HS"),AM2,IF(AM2&gt;0,AM2-100000,))))))))</f>
        <v>2350000</v>
      </c>
    </row>
    <row r="3" spans="1:40" s="1" customFormat="1" ht="20.100000000000001" customHeight="1" x14ac:dyDescent="0.3">
      <c r="A3" s="13">
        <f>MAX($A$1:A2)+1</f>
        <v>3</v>
      </c>
      <c r="B3" s="14">
        <v>45488</v>
      </c>
      <c r="C3" s="13" t="s">
        <v>1</v>
      </c>
      <c r="D3" s="15" t="s">
        <v>2</v>
      </c>
      <c r="E3" s="16" t="s">
        <v>3</v>
      </c>
      <c r="F3" s="15" t="s">
        <v>4</v>
      </c>
      <c r="G3" s="13" t="s">
        <v>5</v>
      </c>
      <c r="H3" s="13" t="s">
        <v>5</v>
      </c>
      <c r="I3" s="13" t="s">
        <v>5</v>
      </c>
      <c r="J3" s="13" t="s">
        <v>5</v>
      </c>
      <c r="K3" s="17" t="s">
        <v>7</v>
      </c>
      <c r="L3" s="18" t="s">
        <v>8</v>
      </c>
      <c r="M3" s="19" t="str">
        <f t="shared" si="0"/>
        <v>Hoàng Sơn</v>
      </c>
      <c r="N3" s="20" t="s">
        <v>15</v>
      </c>
      <c r="O3" s="21" t="str">
        <f>IF(N3="15C-03470","Ngô Quang Hưng",IF(N3="15C-01889","Nguyễn Đắt Đạt",IF(N3="15C-25418","Ngụy Văn Toàn",IF(N3="15C-11549","Lê Anh Tân",IF(N3="15C-11732","Bùi Quang Duy",IF(N3="15C-11856","Đinh Minh Dũng",IF(N3="15C-12593","Bùi Bá Thành",IF(N3="15C-12643","Lại Văn Ngân",IF(N3="15C-13368","Vũ Đức Chiến",IF(N3="15C-13568","Trần Quốc Đại",IF(N3="15C-13959","Phạm Viết Thành",IF(N3="15C-13969","Lê Anh Tân",IF(N3="15C-13958","Vũ Đình Hà",IF(N3="15C-07321","Lại Văn Ngân",IF(N3="15C-07437","Trương Văn Cao",IF(N3="15C-10691","Đoàn Văn Hà",IF(N3="15C-10812","Lại Văn Ngân",IF(N3="15C-11200","Phạm Văn Thịnh",IF(N3="15C-11486","Bùi Đức Thành",IF(N3="15C-12812","Mai Văn Sơn",IF(N3="15C-12832","Trần Văn Hiển",IF(N3="15C-12874","Phạm Đức Lợi",IF(N3="15C-12876","Trương Văn Sỹ",IF(N3="15C-13616","Đặng Thanh Sơn",IF(N3="15C-13840","Trương Văn Cao",IF(N3="15C-15237","Lưu Xuân Thành",IF(N3="15C-06125","Đồng Ngọc Điểm",IF(N3="15C-25029","Phạm Văn Hai",IF(N3="15C-25555","Đoàn Văn Hà",IF(N3="15C-03426","Phạm Hoàng Quyết",IF(N3="15C-01584","Nguyễn Đắc Đạt",IF(N3="15C-13036","Nguyễn Ngọc Anh","Tên LX"))))))))))))))))))))))))))))))))</f>
        <v>Đinh Minh Dũng</v>
      </c>
      <c r="P3" s="19" t="str">
        <f t="shared" si="1"/>
        <v>HP</v>
      </c>
      <c r="Q3" s="22" t="str">
        <f t="shared" si="2"/>
        <v>HP</v>
      </c>
      <c r="R3" s="19" t="s">
        <v>10</v>
      </c>
      <c r="S3" s="19" t="s">
        <v>11</v>
      </c>
      <c r="T3" s="23" t="s">
        <v>12</v>
      </c>
      <c r="U3" s="24">
        <v>4</v>
      </c>
      <c r="V3" s="25">
        <v>26.199000000000002</v>
      </c>
      <c r="W3" s="26">
        <v>420000</v>
      </c>
      <c r="X3" s="27">
        <f t="shared" si="3"/>
        <v>11003580</v>
      </c>
      <c r="Y3" s="22" t="s">
        <v>13</v>
      </c>
      <c r="Z3" s="22">
        <f t="shared" si="4"/>
        <v>0</v>
      </c>
      <c r="AA3" s="22" t="str">
        <f>LEFT(L3,3)</f>
        <v>DKG</v>
      </c>
      <c r="AB3" s="28">
        <v>2450000</v>
      </c>
      <c r="AC3" s="21" t="s">
        <v>6</v>
      </c>
      <c r="AD3" s="29">
        <f t="shared" si="5"/>
        <v>3</v>
      </c>
      <c r="AE3" s="29" t="str">
        <f t="shared" si="6"/>
        <v>HP</v>
      </c>
      <c r="AF3" s="30" t="str">
        <f t="shared" si="7"/>
        <v>DKG&lt;-&gt;Lý Nhân, Hà Nam</v>
      </c>
      <c r="AG3" s="22" t="str">
        <f>IF(OR(N3="15C-12593",N3="15C-25555",N3="15C-07321",N3="15C-07437",N3="15C-10691",N3="15C-10812",N3="15C-11200",N3="15C-11486",N3="15C-12812",N3="15C-12832",N3="15C-12874",N3="15C-12876",N3="15C-13616",N3="15C-13840",N3="15C-15237",N3="15C-06125",N3="15C-11549",N3="15C-11732",N3="15C-11856",N3="15C-12643",N3="15C-13368",N3="15C-13568",N3="15C-13959",N3="15C-13969",N3="15C-13958"),"CX001",IF(N3="15C-03426","CX003",IF(N3="15C-03470","CX002",IF(N3="15C-01584","CX009",IF(N3="15C-25418","CX008",IF(N3="15C-01889","CX004",IF(N3="15C-13036","CX006",IF(M3="Châu Thành Phát","CX007",IF(M3="Anh Sức","CX014",IF(M3="Tùng (Nam Khang)","CS00006",IF(M3="Tùng Khánh","CX015","Mã CX")))))))))))</f>
        <v>CX001</v>
      </c>
      <c r="AH3" s="22" t="str">
        <f t="shared" si="8"/>
        <v>15C-11856</v>
      </c>
      <c r="AI3" s="25">
        <f t="shared" si="9"/>
        <v>26.199000000000002</v>
      </c>
      <c r="AJ3" s="28">
        <f t="shared" si="9"/>
        <v>420000</v>
      </c>
      <c r="AK3" s="28">
        <f t="shared" si="9"/>
        <v>11003580</v>
      </c>
      <c r="AL3" s="22" t="str">
        <f t="shared" si="10"/>
        <v>DKG</v>
      </c>
      <c r="AM3" s="28">
        <f t="shared" si="10"/>
        <v>2450000</v>
      </c>
      <c r="AN3" s="28">
        <f>IF(AND(AM3&gt;0,K3="HS.HA"),AM3,IF(AND(AM3&gt;0,K3="CB.DKG"),AM3,IF(AND(AM3&gt;0,H3="Cont"),AM3,IF(AND(AM3&gt;0,K3="HA.HS"),AM3,IF(AND(AM3&gt;0,K3="CHP.HS"),AM3,IF(AND(AM3&gt;0,K3="CDV.HS"),AM3,IF(AND(AM3&gt;0,K3="CLH.HS"),AM3,IF(AM3&gt;0,AM3-100000,))))))))</f>
        <v>2350000</v>
      </c>
    </row>
    <row r="4" spans="1:40" s="1" customFormat="1" ht="20.100000000000001" customHeight="1" x14ac:dyDescent="0.3">
      <c r="A4" s="13">
        <f>MAX($A$1:A3)+1</f>
        <v>4</v>
      </c>
      <c r="B4" s="14">
        <v>45488</v>
      </c>
      <c r="C4" s="13" t="s">
        <v>1</v>
      </c>
      <c r="D4" s="15" t="s">
        <v>2</v>
      </c>
      <c r="E4" s="16" t="s">
        <v>3</v>
      </c>
      <c r="F4" s="15" t="s">
        <v>4</v>
      </c>
      <c r="G4" s="13" t="s">
        <v>5</v>
      </c>
      <c r="H4" s="13" t="s">
        <v>5</v>
      </c>
      <c r="I4" s="13" t="s">
        <v>5</v>
      </c>
      <c r="J4" s="13" t="s">
        <v>5</v>
      </c>
      <c r="K4" s="17" t="s">
        <v>7</v>
      </c>
      <c r="L4" s="18" t="s">
        <v>8</v>
      </c>
      <c r="M4" s="19" t="str">
        <f t="shared" si="0"/>
        <v>Hoàng Sơn</v>
      </c>
      <c r="N4" s="20" t="s">
        <v>16</v>
      </c>
      <c r="O4" s="21" t="str">
        <f>IF(N4="15C-03470","Ngô Quang Hưng",IF(N4="15C-01889","Nguyễn Đắt Đạt",IF(N4="15C-25418","Ngụy Văn Toàn",IF(N4="15C-11549","Lê Anh Tân",IF(N4="15C-11732","Bùi Quang Duy",IF(N4="15C-11856","Đinh Minh Dũng",IF(N4="15C-12593","Bùi Bá Thành",IF(N4="15C-12643","Lại Văn Ngân",IF(N4="15C-13368","Vũ Đức Chiến",IF(N4="15C-13568","Trần Quốc Đại",IF(N4="15C-13959","Phạm Viết Thành",IF(N4="15C-13969","Lê Anh Tân",IF(N4="15C-13958","Vũ Đình Hà",IF(N4="15C-07321","Lại Văn Ngân",IF(N4="15C-07437","Trương Văn Cao",IF(N4="15C-10691","Đoàn Văn Hà",IF(N4="15C-10812","Lại Văn Ngân",IF(N4="15C-11200","Phạm Văn Thịnh",IF(N4="15C-11486","Bùi Đức Thành",IF(N4="15C-12812","Mai Văn Sơn",IF(N4="15C-12832","Trần Văn Hiển",IF(N4="15C-12874","Phạm Đức Lợi",IF(N4="15C-12876","Trương Văn Sỹ",IF(N4="15C-13616","Đặng Thanh Sơn",IF(N4="15C-13840","Trương Văn Cao",IF(N4="15C-15237","Lưu Xuân Thành",IF(N4="15C-06125","Đồng Ngọc Điểm",IF(N4="15C-25029","Phạm Văn Hai",IF(N4="15C-25555","Đoàn Văn Hà",IF(N4="15C-03426","Phạm Hoàng Quyết",IF(N4="15C-01584","Nguyễn Đắc Đạt",IF(N4="15C-13036","Nguyễn Ngọc Anh","Tên LX"))))))))))))))))))))))))))))))))</f>
        <v>Vũ Đình Hà</v>
      </c>
      <c r="P4" s="19" t="str">
        <f t="shared" si="1"/>
        <v>HP</v>
      </c>
      <c r="Q4" s="22" t="str">
        <f t="shared" si="2"/>
        <v>HP</v>
      </c>
      <c r="R4" s="19" t="s">
        <v>10</v>
      </c>
      <c r="S4" s="19" t="s">
        <v>11</v>
      </c>
      <c r="T4" s="23" t="s">
        <v>12</v>
      </c>
      <c r="U4" s="24">
        <v>7</v>
      </c>
      <c r="V4" s="25">
        <v>27.805</v>
      </c>
      <c r="W4" s="26">
        <v>420000</v>
      </c>
      <c r="X4" s="27">
        <f t="shared" si="3"/>
        <v>11678100</v>
      </c>
      <c r="Y4" s="22" t="s">
        <v>13</v>
      </c>
      <c r="Z4" s="22">
        <f t="shared" si="4"/>
        <v>0</v>
      </c>
      <c r="AA4" s="22" t="str">
        <f>LEFT(L4,3)</f>
        <v>DKG</v>
      </c>
      <c r="AB4" s="28">
        <v>2450000</v>
      </c>
      <c r="AC4" s="21" t="s">
        <v>6</v>
      </c>
      <c r="AD4" s="29">
        <f t="shared" si="5"/>
        <v>4</v>
      </c>
      <c r="AE4" s="29" t="str">
        <f t="shared" si="6"/>
        <v>HP</v>
      </c>
      <c r="AF4" s="30" t="str">
        <f t="shared" si="7"/>
        <v>DKG&lt;-&gt;Lý Nhân, Hà Nam</v>
      </c>
      <c r="AG4" s="22" t="str">
        <f>IF(OR(N4="15C-12593",N4="15C-25555",N4="15C-07321",N4="15C-07437",N4="15C-10691",N4="15C-10812",N4="15C-11200",N4="15C-11486",N4="15C-12812",N4="15C-12832",N4="15C-12874",N4="15C-12876",N4="15C-13616",N4="15C-13840",N4="15C-15237",N4="15C-06125",N4="15C-11549",N4="15C-11732",N4="15C-11856",N4="15C-12643",N4="15C-13368",N4="15C-13568",N4="15C-13959",N4="15C-13969",N4="15C-13958"),"CX001",IF(N4="15C-03426","CX003",IF(N4="15C-03470","CX002",IF(N4="15C-01584","CX009",IF(N4="15C-25418","CX008",IF(N4="15C-01889","CX004",IF(N4="15C-13036","CX006",IF(M4="Châu Thành Phát","CX007",IF(M4="Anh Sức","CX014",IF(M4="Tùng (Nam Khang)","CS00006",IF(M4="Tùng Khánh","CX015","Mã CX")))))))))))</f>
        <v>CX001</v>
      </c>
      <c r="AH4" s="22" t="str">
        <f t="shared" si="8"/>
        <v>15C-13958</v>
      </c>
      <c r="AI4" s="25">
        <f t="shared" si="9"/>
        <v>27.805</v>
      </c>
      <c r="AJ4" s="28">
        <f t="shared" si="9"/>
        <v>420000</v>
      </c>
      <c r="AK4" s="28">
        <f t="shared" si="9"/>
        <v>11678100</v>
      </c>
      <c r="AL4" s="22" t="str">
        <f t="shared" si="10"/>
        <v>DKG</v>
      </c>
      <c r="AM4" s="28">
        <f t="shared" si="10"/>
        <v>2450000</v>
      </c>
      <c r="AN4" s="28">
        <f>IF(AND(AM4&gt;0,K4="HS.HA"),AM4,IF(AND(AM4&gt;0,K4="CB.DKG"),AM4,IF(AND(AM4&gt;0,H4="Cont"),AM4,IF(AND(AM4&gt;0,K4="HA.HS"),AM4,IF(AND(AM4&gt;0,K4="CHP.HS"),AM4,IF(AND(AM4&gt;0,K4="CDV.HS"),AM4,IF(AND(AM4&gt;0,K4="CLH.HS"),AM4,IF(AM4&gt;0,AM4-100000,))))))))</f>
        <v>2350000</v>
      </c>
    </row>
    <row r="5" spans="1:40" s="1" customFormat="1" ht="20.100000000000001" customHeight="1" x14ac:dyDescent="0.3">
      <c r="A5" s="13">
        <f>MAX($A$1:A4)+1</f>
        <v>5</v>
      </c>
      <c r="B5" s="14">
        <v>45488</v>
      </c>
      <c r="C5" s="13" t="s">
        <v>17</v>
      </c>
      <c r="D5" s="15" t="s">
        <v>18</v>
      </c>
      <c r="E5" s="16" t="s">
        <v>38</v>
      </c>
      <c r="F5" s="15" t="s">
        <v>19</v>
      </c>
      <c r="G5" s="13" t="s">
        <v>5</v>
      </c>
      <c r="H5" s="13" t="s">
        <v>5</v>
      </c>
      <c r="I5" s="13" t="s">
        <v>5</v>
      </c>
      <c r="J5" s="13" t="s">
        <v>5</v>
      </c>
      <c r="K5" s="17" t="s">
        <v>20</v>
      </c>
      <c r="L5" s="18" t="s">
        <v>21</v>
      </c>
      <c r="M5" s="19" t="str">
        <f t="shared" si="0"/>
        <v>Cậu Mợ</v>
      </c>
      <c r="N5" s="20" t="s">
        <v>22</v>
      </c>
      <c r="O5" s="21" t="str">
        <f t="shared" ref="O5:O7" si="11">IF(N5="15C-03470","Ngô Quang Hưng",IF(N5="15C-01889","Nguyễn Đắt Đạt",IF(N5="15C-25418","Ngụy Văn Toàn",IF(N5="15C-11549","Lê Anh Tân",IF(N5="15C-11732","Bùi Quang Duy",IF(N5="15C-11856","Đinh Minh Dũng",IF(N5="15C-12593","Bùi Bá Thành",IF(N5="15C-12643","Lại Văn Ngân",IF(N5="15C-13368","Vũ Đức Chiến",IF(N5="15C-13568","Trần Quốc Đại",IF(N5="15C-13959","Phạm Viết Thành",IF(N5="15C-13969","Lê Anh Tân",IF(N5="15C-13958","Vũ Đình Hà",IF(N5="15C-07321","Lại Văn Ngân",IF(N5="15C-07437","Trương Văn Cao",IF(N5="15C-10691","Đoàn Văn Hà",IF(N5="15C-10812","Lại Văn Ngân",IF(N5="15C-11200","Phạm Văn Thịnh",IF(N5="15C-11486","Bùi Đức Thành",IF(N5="15C-12812","Mai Văn Sơn",IF(N5="15C-12832","Trần Văn Hiển",IF(N5="15C-12874","Phạm Đức Lợi",IF(N5="15C-12876","Phạm Văn Thượng",IF(N5="15C-13616","Đặng Thanh Sơn",IF(N5="15C-13840","Trương Văn Cao",IF(N5="15C-15237","Lưu Xuân Thành",IF(N5="15C-06125","Đồng Ngọc Điểm",IF(N5="15C-25029","Phạm Văn Hai",IF(N5="15C-25555","Đoàn Văn Hà",IF(N5="15C-03426","Phạm Hoàng Quyết",IF(N5="15C-01584","Nguyễn Đắc Đạt",IF(N5="15C-13036","Nguyễn Ngọc Anh","Tên LX"))))))))))))))))))))))))))))))))</f>
        <v>Nguyễn Ngọc Anh</v>
      </c>
      <c r="P5" s="19" t="str">
        <f t="shared" si="1"/>
        <v>HP</v>
      </c>
      <c r="Q5" s="22" t="str">
        <f t="shared" si="2"/>
        <v>HP</v>
      </c>
      <c r="R5" s="19" t="s">
        <v>10</v>
      </c>
      <c r="S5" s="19" t="s">
        <v>11</v>
      </c>
      <c r="T5" s="23" t="s">
        <v>23</v>
      </c>
      <c r="U5" s="24">
        <v>3</v>
      </c>
      <c r="V5" s="25">
        <v>24.777999999999999</v>
      </c>
      <c r="W5" s="26">
        <v>300000</v>
      </c>
      <c r="X5" s="27">
        <f t="shared" si="3"/>
        <v>7433400</v>
      </c>
      <c r="Y5" s="22" t="s">
        <v>13</v>
      </c>
      <c r="Z5" s="22">
        <f t="shared" si="4"/>
        <v>0</v>
      </c>
      <c r="AA5" s="22" t="str">
        <f t="shared" ref="AA5:AA7" si="12">LEFT(L5,3)</f>
        <v>DKG</v>
      </c>
      <c r="AB5" s="28">
        <v>1100000</v>
      </c>
      <c r="AC5" s="21" t="s">
        <v>6</v>
      </c>
      <c r="AD5" s="29">
        <f t="shared" si="5"/>
        <v>5</v>
      </c>
      <c r="AE5" s="29" t="str">
        <f t="shared" si="6"/>
        <v>HP</v>
      </c>
      <c r="AF5" s="30" t="str">
        <f t="shared" si="7"/>
        <v>DKG&lt;-&gt;Vĩnh Bảo, Hải Phòng</v>
      </c>
      <c r="AG5" s="22" t="str">
        <f t="shared" ref="AG5:AG7" si="13">IF(OR(N5="15C-12593",N5="15C-25555",N5="15C-07321",N5="15C-07437",N5="15C-10691",N5="15C-10812",N5="15C-11200",N5="15C-11486",N5="15C-12812",N5="15C-12832",N5="15C-12874",N5="15C-12876",N5="15C-13616",N5="15C-13840",N5="15C-15237",N5="15C-06125",N5="15C-11549",N5="15C-11732",N5="15C-11856",N5="15C-12643",N5="15C-13368",N5="15C-13568",N5="15C-13959",N5="15C-13969",N5="15C-13958"),"CX001",IF(N5="15C-03426","CX003",IF(N5="15C-03470","CX002",IF(N5="15C-01584","CX009",IF(N5="15C-25418","CX008",IF(N5="15C-01889","CX004",IF(N5="15C-13036","CX006",IF(M5="Châu Thành Phát","CX007",IF(M5="Anh Sức","CX014",IF(M5="Tùng (Nam Khang)","CS00006",IF(M5="Tùng Khánh","CX015","Mã CX")))))))))))</f>
        <v>CX006</v>
      </c>
      <c r="AH5" s="22" t="str">
        <f t="shared" si="8"/>
        <v>15C-13036</v>
      </c>
      <c r="AI5" s="25">
        <f t="shared" si="9"/>
        <v>24.777999999999999</v>
      </c>
      <c r="AJ5" s="28">
        <f t="shared" si="9"/>
        <v>300000</v>
      </c>
      <c r="AK5" s="28">
        <f t="shared" si="9"/>
        <v>7433400</v>
      </c>
      <c r="AL5" s="22" t="str">
        <f t="shared" si="10"/>
        <v>DKG</v>
      </c>
      <c r="AM5" s="28">
        <f t="shared" si="10"/>
        <v>1100000</v>
      </c>
      <c r="AN5" s="28">
        <f t="shared" ref="AN5:AN7" si="14">IF(AND(AM5&gt;0,K5="HS.HA"),AM5,IF(AND(AM5&gt;0,K5="CB.DKG"),AM5,IF(AND(AM5&gt;0,H5="Cont"),AM5,IF(AND(AM5&gt;0,K5="HA.HS"),AM5,IF(AND(AM5&gt;0,K5="CHP.HS"),AM5,IF(AND(AM5&gt;0,K5="CDV.HS"),AM5,IF(AND(AM5&gt;0,K5="CLH.HS"),AM5,IF(AM5&gt;0,AM5-100000,))))))))</f>
        <v>1000000</v>
      </c>
    </row>
    <row r="6" spans="1:40" s="1" customFormat="1" ht="20.100000000000001" customHeight="1" x14ac:dyDescent="0.3">
      <c r="A6" s="13">
        <f>MAX($A$1:A5)+1</f>
        <v>6</v>
      </c>
      <c r="B6" s="14">
        <v>45488</v>
      </c>
      <c r="C6" s="13" t="s">
        <v>24</v>
      </c>
      <c r="D6" s="15" t="s">
        <v>25</v>
      </c>
      <c r="E6" s="16" t="s">
        <v>38</v>
      </c>
      <c r="F6" s="15" t="s">
        <v>26</v>
      </c>
      <c r="G6" s="13" t="s">
        <v>5</v>
      </c>
      <c r="H6" s="13" t="s">
        <v>5</v>
      </c>
      <c r="I6" s="13" t="s">
        <v>5</v>
      </c>
      <c r="J6" s="13" t="s">
        <v>5</v>
      </c>
      <c r="K6" s="17" t="s">
        <v>27</v>
      </c>
      <c r="L6" s="18" t="s">
        <v>0</v>
      </c>
      <c r="M6" s="19" t="str">
        <f t="shared" si="0"/>
        <v>Hoàng Sơn</v>
      </c>
      <c r="N6" s="20" t="s">
        <v>28</v>
      </c>
      <c r="O6" s="21" t="str">
        <f t="shared" si="11"/>
        <v>Bùi Quang Duy</v>
      </c>
      <c r="P6" s="19" t="str">
        <f t="shared" si="1"/>
        <v>HP</v>
      </c>
      <c r="Q6" s="22" t="str">
        <f t="shared" si="2"/>
        <v>HP</v>
      </c>
      <c r="R6" s="19" t="s">
        <v>29</v>
      </c>
      <c r="S6" s="19" t="s">
        <v>11</v>
      </c>
      <c r="T6" s="23" t="s">
        <v>30</v>
      </c>
      <c r="U6" s="24">
        <v>21</v>
      </c>
      <c r="V6" s="25">
        <v>29.683</v>
      </c>
      <c r="W6" s="26">
        <v>400000</v>
      </c>
      <c r="X6" s="27">
        <f t="shared" si="3"/>
        <v>11873200</v>
      </c>
      <c r="Y6" s="22" t="s">
        <v>13</v>
      </c>
      <c r="Z6" s="22">
        <f t="shared" si="4"/>
        <v>0</v>
      </c>
      <c r="AA6" s="22" t="str">
        <f t="shared" si="12"/>
        <v>DKG</v>
      </c>
      <c r="AB6" s="28">
        <v>2100000</v>
      </c>
      <c r="AC6" s="21" t="s">
        <v>6</v>
      </c>
      <c r="AD6" s="29">
        <f t="shared" si="5"/>
        <v>6</v>
      </c>
      <c r="AE6" s="29" t="str">
        <f t="shared" si="6"/>
        <v>HP</v>
      </c>
      <c r="AF6" s="30" t="str">
        <f t="shared" si="7"/>
        <v>DKG&lt;-&gt;Hà Đông, Hà Nội</v>
      </c>
      <c r="AG6" s="22" t="str">
        <f t="shared" si="13"/>
        <v>CX001</v>
      </c>
      <c r="AH6" s="22" t="str">
        <f t="shared" si="8"/>
        <v>15C-11732</v>
      </c>
      <c r="AI6" s="25">
        <f t="shared" si="9"/>
        <v>29.683</v>
      </c>
      <c r="AJ6" s="28">
        <f t="shared" si="9"/>
        <v>400000</v>
      </c>
      <c r="AK6" s="28">
        <f t="shared" si="9"/>
        <v>11873200</v>
      </c>
      <c r="AL6" s="22" t="str">
        <f t="shared" si="10"/>
        <v>DKG</v>
      </c>
      <c r="AM6" s="28">
        <f t="shared" si="10"/>
        <v>2100000</v>
      </c>
      <c r="AN6" s="28">
        <f t="shared" si="14"/>
        <v>2000000</v>
      </c>
    </row>
    <row r="7" spans="1:40" s="1" customFormat="1" ht="20.100000000000001" customHeight="1" x14ac:dyDescent="0.3">
      <c r="A7" s="13">
        <f>MAX($A$1:A6)+1</f>
        <v>7</v>
      </c>
      <c r="B7" s="14">
        <v>45488</v>
      </c>
      <c r="C7" s="13" t="s">
        <v>31</v>
      </c>
      <c r="D7" s="15" t="s">
        <v>32</v>
      </c>
      <c r="E7" s="16" t="s">
        <v>38</v>
      </c>
      <c r="F7" s="15" t="s">
        <v>33</v>
      </c>
      <c r="G7" s="13" t="s">
        <v>5</v>
      </c>
      <c r="H7" s="13" t="s">
        <v>5</v>
      </c>
      <c r="I7" s="13" t="s">
        <v>5</v>
      </c>
      <c r="J7" s="13" t="s">
        <v>5</v>
      </c>
      <c r="K7" s="17" t="s">
        <v>34</v>
      </c>
      <c r="L7" s="18" t="s">
        <v>35</v>
      </c>
      <c r="M7" s="19" t="str">
        <f t="shared" si="0"/>
        <v>Hoàng Sơn</v>
      </c>
      <c r="N7" s="20" t="s">
        <v>36</v>
      </c>
      <c r="O7" s="21" t="str">
        <f t="shared" si="11"/>
        <v>Trương Văn Cao</v>
      </c>
      <c r="P7" s="19" t="str">
        <f t="shared" si="1"/>
        <v>HP</v>
      </c>
      <c r="Q7" s="22" t="str">
        <f t="shared" si="2"/>
        <v>HP</v>
      </c>
      <c r="R7" s="19" t="s">
        <v>10</v>
      </c>
      <c r="S7" s="19" t="s">
        <v>11</v>
      </c>
      <c r="T7" s="23" t="s">
        <v>37</v>
      </c>
      <c r="U7" s="24">
        <v>5</v>
      </c>
      <c r="V7" s="25">
        <v>31.510999999999999</v>
      </c>
      <c r="W7" s="26">
        <v>450000</v>
      </c>
      <c r="X7" s="27">
        <f t="shared" si="3"/>
        <v>14179950</v>
      </c>
      <c r="Y7" s="22" t="s">
        <v>13</v>
      </c>
      <c r="Z7" s="22">
        <f t="shared" si="4"/>
        <v>0</v>
      </c>
      <c r="AA7" s="22" t="str">
        <f t="shared" si="12"/>
        <v>DKG</v>
      </c>
      <c r="AB7" s="28">
        <v>2650000</v>
      </c>
      <c r="AC7" s="21" t="s">
        <v>6</v>
      </c>
      <c r="AD7" s="29">
        <f t="shared" si="5"/>
        <v>7</v>
      </c>
      <c r="AE7" s="29" t="str">
        <f t="shared" si="6"/>
        <v>HP</v>
      </c>
      <c r="AF7" s="30" t="str">
        <f t="shared" si="7"/>
        <v>DKG&lt;-&gt;Ý Yên, Nam Định</v>
      </c>
      <c r="AG7" s="22" t="str">
        <f t="shared" si="13"/>
        <v>CX001</v>
      </c>
      <c r="AH7" s="22" t="str">
        <f t="shared" si="8"/>
        <v>15C-13840</v>
      </c>
      <c r="AI7" s="25">
        <f t="shared" si="9"/>
        <v>31.510999999999999</v>
      </c>
      <c r="AJ7" s="28">
        <f t="shared" si="9"/>
        <v>450000</v>
      </c>
      <c r="AK7" s="28">
        <f t="shared" si="9"/>
        <v>14179950</v>
      </c>
      <c r="AL7" s="22" t="str">
        <f t="shared" si="10"/>
        <v>DKG</v>
      </c>
      <c r="AM7" s="28">
        <f t="shared" si="10"/>
        <v>2650000</v>
      </c>
      <c r="AN7" s="28">
        <f t="shared" si="14"/>
        <v>2550000</v>
      </c>
    </row>
  </sheetData>
  <printOptions horizontalCentered="1"/>
  <pageMargins left="0" right="0" top="0.25" bottom="0.5" header="0.25" footer="0.25"/>
  <pageSetup paperSize="9" orientation="landscape" r:id="rId1"/>
  <headerFooter>
    <oddFooter>&amp;R&amp;P/2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0D5-1166-4C8D-A7E5-F4C3BC10A704}">
  <dimension ref="A1:AN7"/>
  <sheetViews>
    <sheetView tabSelected="1" topLeftCell="T1" workbookViewId="0">
      <selection activeCell="Z17" sqref="Z17"/>
    </sheetView>
  </sheetViews>
  <sheetFormatPr defaultRowHeight="15.6" x14ac:dyDescent="0.3"/>
  <cols>
    <col min="4" max="4" width="58.3984375" bestFit="1" customWidth="1"/>
    <col min="5" max="5" width="10.8984375" bestFit="1" customWidth="1"/>
    <col min="6" max="6" width="26.09765625" bestFit="1" customWidth="1"/>
  </cols>
  <sheetData>
    <row r="1" spans="1:40" x14ac:dyDescent="0.3">
      <c r="A1">
        <v>1</v>
      </c>
      <c r="B1">
        <v>45488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</v>
      </c>
      <c r="I1" t="s">
        <v>5</v>
      </c>
      <c r="J1" t="s">
        <v>5</v>
      </c>
      <c r="K1" t="s">
        <v>7</v>
      </c>
      <c r="L1" t="s">
        <v>8</v>
      </c>
      <c r="M1" t="s">
        <v>39</v>
      </c>
      <c r="N1" t="s">
        <v>9</v>
      </c>
      <c r="O1" t="s">
        <v>40</v>
      </c>
      <c r="P1" t="s">
        <v>5</v>
      </c>
      <c r="Q1" t="s">
        <v>5</v>
      </c>
      <c r="R1" t="s">
        <v>10</v>
      </c>
      <c r="S1" t="s">
        <v>11</v>
      </c>
      <c r="T1" t="s">
        <v>12</v>
      </c>
      <c r="U1">
        <v>5</v>
      </c>
      <c r="V1">
        <v>27.318999999999999</v>
      </c>
      <c r="W1">
        <v>420000</v>
      </c>
      <c r="X1">
        <v>11473980</v>
      </c>
      <c r="Y1" t="s">
        <v>13</v>
      </c>
      <c r="Z1">
        <v>0</v>
      </c>
      <c r="AA1" t="s">
        <v>41</v>
      </c>
      <c r="AB1">
        <v>2450000</v>
      </c>
      <c r="AC1">
        <v>1</v>
      </c>
      <c r="AD1">
        <v>1</v>
      </c>
      <c r="AE1" t="s">
        <v>5</v>
      </c>
      <c r="AF1" t="s">
        <v>8</v>
      </c>
      <c r="AG1" t="s">
        <v>42</v>
      </c>
      <c r="AH1" t="s">
        <v>9</v>
      </c>
      <c r="AI1">
        <v>27.318999999999999</v>
      </c>
      <c r="AJ1">
        <v>420000</v>
      </c>
      <c r="AK1">
        <v>11473980</v>
      </c>
      <c r="AL1" t="s">
        <v>41</v>
      </c>
      <c r="AM1">
        <v>2450000</v>
      </c>
      <c r="AN1">
        <v>2350000</v>
      </c>
    </row>
    <row r="2" spans="1:40" x14ac:dyDescent="0.3">
      <c r="A2">
        <v>2</v>
      </c>
      <c r="B2">
        <v>45488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5</v>
      </c>
      <c r="K2" t="s">
        <v>7</v>
      </c>
      <c r="L2" t="s">
        <v>8</v>
      </c>
      <c r="M2" t="s">
        <v>43</v>
      </c>
      <c r="N2" t="s">
        <v>14</v>
      </c>
      <c r="O2" t="s">
        <v>44</v>
      </c>
      <c r="P2" t="s">
        <v>5</v>
      </c>
      <c r="Q2" t="s">
        <v>5</v>
      </c>
      <c r="R2" t="s">
        <v>10</v>
      </c>
      <c r="S2" t="s">
        <v>11</v>
      </c>
      <c r="T2" t="s">
        <v>12</v>
      </c>
      <c r="U2">
        <v>6</v>
      </c>
      <c r="V2">
        <v>26.632000000000001</v>
      </c>
      <c r="W2">
        <v>420000</v>
      </c>
      <c r="X2">
        <v>11185440</v>
      </c>
      <c r="Y2" t="s">
        <v>13</v>
      </c>
      <c r="Z2">
        <v>0</v>
      </c>
      <c r="AA2" t="s">
        <v>41</v>
      </c>
      <c r="AB2">
        <v>2450000</v>
      </c>
      <c r="AC2">
        <v>2</v>
      </c>
      <c r="AD2">
        <v>2</v>
      </c>
      <c r="AE2" t="s">
        <v>5</v>
      </c>
      <c r="AF2" t="s">
        <v>8</v>
      </c>
      <c r="AG2" t="s">
        <v>45</v>
      </c>
      <c r="AH2" t="s">
        <v>14</v>
      </c>
      <c r="AI2">
        <v>26.632000000000001</v>
      </c>
      <c r="AJ2">
        <v>420000</v>
      </c>
      <c r="AK2">
        <v>11185440</v>
      </c>
      <c r="AL2" t="s">
        <v>41</v>
      </c>
      <c r="AM2">
        <v>2450000</v>
      </c>
      <c r="AN2">
        <v>2350000</v>
      </c>
    </row>
    <row r="3" spans="1:40" x14ac:dyDescent="0.3">
      <c r="A3">
        <v>3</v>
      </c>
      <c r="B3">
        <v>45488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</v>
      </c>
      <c r="I3" t="s">
        <v>5</v>
      </c>
      <c r="J3" t="s">
        <v>5</v>
      </c>
      <c r="K3" t="s">
        <v>7</v>
      </c>
      <c r="L3" t="s">
        <v>8</v>
      </c>
      <c r="M3" t="s">
        <v>43</v>
      </c>
      <c r="N3" t="s">
        <v>15</v>
      </c>
      <c r="O3" t="s">
        <v>46</v>
      </c>
      <c r="P3" t="s">
        <v>5</v>
      </c>
      <c r="Q3" t="s">
        <v>5</v>
      </c>
      <c r="R3" t="s">
        <v>10</v>
      </c>
      <c r="S3" t="s">
        <v>11</v>
      </c>
      <c r="T3" t="s">
        <v>12</v>
      </c>
      <c r="U3">
        <v>4</v>
      </c>
      <c r="V3">
        <v>26.199000000000002</v>
      </c>
      <c r="W3">
        <v>420000</v>
      </c>
      <c r="X3">
        <v>11003580</v>
      </c>
      <c r="Y3" t="s">
        <v>13</v>
      </c>
      <c r="Z3">
        <v>0</v>
      </c>
      <c r="AA3" t="s">
        <v>41</v>
      </c>
      <c r="AB3">
        <v>2450000</v>
      </c>
      <c r="AC3">
        <v>3</v>
      </c>
      <c r="AD3">
        <v>3</v>
      </c>
      <c r="AE3" t="s">
        <v>5</v>
      </c>
      <c r="AF3" t="s">
        <v>8</v>
      </c>
      <c r="AG3" t="s">
        <v>45</v>
      </c>
      <c r="AH3" t="s">
        <v>15</v>
      </c>
      <c r="AI3">
        <v>26.199000000000002</v>
      </c>
      <c r="AJ3">
        <v>420000</v>
      </c>
      <c r="AK3">
        <v>11003580</v>
      </c>
      <c r="AL3" t="s">
        <v>41</v>
      </c>
      <c r="AM3">
        <v>2450000</v>
      </c>
      <c r="AN3">
        <v>2350000</v>
      </c>
    </row>
    <row r="4" spans="1:40" x14ac:dyDescent="0.3">
      <c r="A4">
        <v>4</v>
      </c>
      <c r="B4">
        <v>45488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5</v>
      </c>
      <c r="I4" t="s">
        <v>5</v>
      </c>
      <c r="J4" t="s">
        <v>5</v>
      </c>
      <c r="K4" t="s">
        <v>7</v>
      </c>
      <c r="L4" t="s">
        <v>8</v>
      </c>
      <c r="M4" t="s">
        <v>43</v>
      </c>
      <c r="N4" t="s">
        <v>16</v>
      </c>
      <c r="O4" t="s">
        <v>47</v>
      </c>
      <c r="P4" t="s">
        <v>5</v>
      </c>
      <c r="Q4" t="s">
        <v>5</v>
      </c>
      <c r="R4" t="s">
        <v>10</v>
      </c>
      <c r="S4" t="s">
        <v>11</v>
      </c>
      <c r="T4" t="s">
        <v>12</v>
      </c>
      <c r="U4">
        <v>7</v>
      </c>
      <c r="V4">
        <v>27.805</v>
      </c>
      <c r="W4">
        <v>420000</v>
      </c>
      <c r="X4">
        <v>11678100</v>
      </c>
      <c r="Y4" t="s">
        <v>13</v>
      </c>
      <c r="Z4">
        <v>0</v>
      </c>
      <c r="AA4" t="s">
        <v>41</v>
      </c>
      <c r="AB4">
        <v>2450000</v>
      </c>
      <c r="AC4">
        <v>4</v>
      </c>
      <c r="AD4">
        <v>4</v>
      </c>
      <c r="AE4" t="s">
        <v>5</v>
      </c>
      <c r="AF4" t="s">
        <v>8</v>
      </c>
      <c r="AG4" t="s">
        <v>45</v>
      </c>
      <c r="AH4" t="s">
        <v>16</v>
      </c>
      <c r="AI4">
        <v>27.805</v>
      </c>
      <c r="AJ4">
        <v>420000</v>
      </c>
      <c r="AK4">
        <v>11678100</v>
      </c>
      <c r="AL4" t="s">
        <v>41</v>
      </c>
      <c r="AM4">
        <v>2450000</v>
      </c>
      <c r="AN4">
        <v>2350000</v>
      </c>
    </row>
    <row r="5" spans="1:40" x14ac:dyDescent="0.3">
      <c r="A5">
        <v>5</v>
      </c>
      <c r="B5">
        <v>45488</v>
      </c>
      <c r="C5" t="s">
        <v>17</v>
      </c>
      <c r="D5" t="s">
        <v>18</v>
      </c>
      <c r="E5" t="s">
        <v>38</v>
      </c>
      <c r="F5" t="s">
        <v>19</v>
      </c>
      <c r="G5" t="s">
        <v>5</v>
      </c>
      <c r="H5" t="s">
        <v>5</v>
      </c>
      <c r="I5" t="s">
        <v>5</v>
      </c>
      <c r="J5" t="s">
        <v>5</v>
      </c>
      <c r="K5" t="s">
        <v>20</v>
      </c>
      <c r="L5" t="s">
        <v>21</v>
      </c>
      <c r="M5" t="s">
        <v>48</v>
      </c>
      <c r="N5" t="s">
        <v>22</v>
      </c>
      <c r="O5" t="s">
        <v>49</v>
      </c>
      <c r="P5" t="s">
        <v>5</v>
      </c>
      <c r="Q5" t="s">
        <v>5</v>
      </c>
      <c r="R5" t="s">
        <v>10</v>
      </c>
      <c r="S5" t="s">
        <v>11</v>
      </c>
      <c r="T5" t="s">
        <v>23</v>
      </c>
      <c r="U5">
        <v>3</v>
      </c>
      <c r="V5">
        <v>24.777999999999999</v>
      </c>
      <c r="W5">
        <v>300000</v>
      </c>
      <c r="X5">
        <v>7433400</v>
      </c>
      <c r="Y5" t="s">
        <v>13</v>
      </c>
      <c r="Z5">
        <v>0</v>
      </c>
      <c r="AA5" t="s">
        <v>41</v>
      </c>
      <c r="AB5">
        <v>1100000</v>
      </c>
      <c r="AC5">
        <v>5</v>
      </c>
      <c r="AD5">
        <v>5</v>
      </c>
      <c r="AE5" t="s">
        <v>5</v>
      </c>
      <c r="AF5" t="s">
        <v>21</v>
      </c>
      <c r="AG5" t="s">
        <v>50</v>
      </c>
      <c r="AH5" t="s">
        <v>22</v>
      </c>
      <c r="AI5">
        <v>24.777999999999999</v>
      </c>
      <c r="AJ5">
        <v>300000</v>
      </c>
      <c r="AK5">
        <v>7433400</v>
      </c>
      <c r="AL5" t="s">
        <v>41</v>
      </c>
      <c r="AM5">
        <v>1100000</v>
      </c>
      <c r="AN5">
        <v>1000000</v>
      </c>
    </row>
    <row r="6" spans="1:40" x14ac:dyDescent="0.3">
      <c r="A6">
        <v>6</v>
      </c>
      <c r="B6">
        <v>45488</v>
      </c>
      <c r="C6" t="s">
        <v>24</v>
      </c>
      <c r="D6" t="s">
        <v>25</v>
      </c>
      <c r="E6" t="s">
        <v>38</v>
      </c>
      <c r="F6" t="s">
        <v>26</v>
      </c>
      <c r="G6" t="s">
        <v>5</v>
      </c>
      <c r="H6" t="s">
        <v>5</v>
      </c>
      <c r="I6" t="s">
        <v>5</v>
      </c>
      <c r="J6" t="s">
        <v>5</v>
      </c>
      <c r="K6" t="s">
        <v>27</v>
      </c>
      <c r="L6" t="s">
        <v>0</v>
      </c>
      <c r="M6" t="s">
        <v>43</v>
      </c>
      <c r="N6" t="s">
        <v>28</v>
      </c>
      <c r="O6" t="s">
        <v>51</v>
      </c>
      <c r="P6" t="s">
        <v>5</v>
      </c>
      <c r="Q6" t="s">
        <v>5</v>
      </c>
      <c r="R6" t="s">
        <v>29</v>
      </c>
      <c r="S6" t="s">
        <v>11</v>
      </c>
      <c r="T6" t="s">
        <v>30</v>
      </c>
      <c r="U6">
        <v>21</v>
      </c>
      <c r="V6">
        <v>29.683</v>
      </c>
      <c r="W6">
        <v>400000</v>
      </c>
      <c r="X6">
        <v>11873200</v>
      </c>
      <c r="Y6" t="s">
        <v>13</v>
      </c>
      <c r="Z6">
        <v>0</v>
      </c>
      <c r="AA6" t="s">
        <v>41</v>
      </c>
      <c r="AB6">
        <v>2100000</v>
      </c>
      <c r="AC6">
        <v>6</v>
      </c>
      <c r="AD6">
        <v>6</v>
      </c>
      <c r="AE6" t="s">
        <v>5</v>
      </c>
      <c r="AF6" t="s">
        <v>0</v>
      </c>
      <c r="AG6" t="s">
        <v>45</v>
      </c>
      <c r="AH6" t="s">
        <v>28</v>
      </c>
      <c r="AI6">
        <v>29.683</v>
      </c>
      <c r="AJ6">
        <v>400000</v>
      </c>
      <c r="AK6">
        <v>11873200</v>
      </c>
      <c r="AL6" t="s">
        <v>41</v>
      </c>
      <c r="AM6">
        <v>2100000</v>
      </c>
      <c r="AN6">
        <v>2000000</v>
      </c>
    </row>
    <row r="7" spans="1:40" x14ac:dyDescent="0.3">
      <c r="A7">
        <v>7</v>
      </c>
      <c r="B7">
        <v>45488</v>
      </c>
      <c r="C7" t="s">
        <v>31</v>
      </c>
      <c r="D7" t="s">
        <v>32</v>
      </c>
      <c r="E7" t="s">
        <v>38</v>
      </c>
      <c r="F7" t="s">
        <v>33</v>
      </c>
      <c r="G7" t="s">
        <v>5</v>
      </c>
      <c r="H7" t="s">
        <v>5</v>
      </c>
      <c r="I7" t="s">
        <v>5</v>
      </c>
      <c r="J7" t="s">
        <v>5</v>
      </c>
      <c r="K7" t="s">
        <v>34</v>
      </c>
      <c r="L7" t="s">
        <v>35</v>
      </c>
      <c r="M7" t="s">
        <v>43</v>
      </c>
      <c r="N7" t="s">
        <v>36</v>
      </c>
      <c r="O7" t="s">
        <v>52</v>
      </c>
      <c r="P7" t="s">
        <v>5</v>
      </c>
      <c r="Q7" t="s">
        <v>5</v>
      </c>
      <c r="R7" t="s">
        <v>10</v>
      </c>
      <c r="S7" t="s">
        <v>11</v>
      </c>
      <c r="T7" t="s">
        <v>37</v>
      </c>
      <c r="U7">
        <v>5</v>
      </c>
      <c r="V7">
        <v>31.510999999999999</v>
      </c>
      <c r="W7">
        <v>450000</v>
      </c>
      <c r="X7">
        <v>14179950</v>
      </c>
      <c r="Y7" t="s">
        <v>13</v>
      </c>
      <c r="Z7">
        <v>0</v>
      </c>
      <c r="AA7" t="s">
        <v>41</v>
      </c>
      <c r="AB7">
        <v>2650000</v>
      </c>
      <c r="AC7">
        <v>7</v>
      </c>
      <c r="AD7">
        <v>7</v>
      </c>
      <c r="AE7" t="s">
        <v>5</v>
      </c>
      <c r="AF7" t="s">
        <v>35</v>
      </c>
      <c r="AG7" t="s">
        <v>45</v>
      </c>
      <c r="AH7" t="s">
        <v>36</v>
      </c>
      <c r="AI7">
        <v>31.510999999999999</v>
      </c>
      <c r="AJ7">
        <v>450000</v>
      </c>
      <c r="AK7">
        <v>14179950</v>
      </c>
      <c r="AL7" t="s">
        <v>41</v>
      </c>
      <c r="AM7">
        <v>2650000</v>
      </c>
      <c r="AN7">
        <v>2550000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2024-07-16T02:48:10Z</dcterms:created>
  <dcterms:modified xsi:type="dcterms:W3CDTF">2024-07-16T07:49:47Z</dcterms:modified>
</cp:coreProperties>
</file>