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6391C390-8045-0B48-8005-E8C8C6D0DFD0}" xr6:coauthVersionLast="47" xr6:coauthVersionMax="47" xr10:uidLastSave="{00000000-0000-0000-0000-000000000000}"/>
  <bookViews>
    <workbookView xWindow="34560" yWindow="-2560" windowWidth="51200" windowHeight="28300" xr2:uid="{83B99129-0715-A34F-B3F2-34C4C279E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98" i="1"/>
  <c r="F102" i="1"/>
  <c r="F80" i="1" l="1"/>
  <c r="J8" i="1"/>
  <c r="C38" i="1"/>
  <c r="B38" i="1"/>
  <c r="D37" i="1"/>
  <c r="D36" i="1"/>
  <c r="D35" i="1"/>
  <c r="D34" i="1"/>
  <c r="D33" i="1"/>
  <c r="C29" i="1"/>
  <c r="B29" i="1"/>
  <c r="D25" i="1"/>
  <c r="D26" i="1"/>
  <c r="D27" i="1"/>
  <c r="D28" i="1"/>
  <c r="D24" i="1"/>
  <c r="D12" i="1"/>
  <c r="D13" i="1"/>
  <c r="D14" i="1"/>
  <c r="D15" i="1"/>
  <c r="D16" i="1"/>
  <c r="D17" i="1"/>
  <c r="D18" i="1"/>
  <c r="D11" i="1"/>
  <c r="G7" i="1"/>
  <c r="C43" i="1" s="1"/>
  <c r="G6" i="1"/>
  <c r="F42" i="1" s="1"/>
  <c r="E12" i="1" l="1"/>
  <c r="F12" i="1" s="1"/>
  <c r="D42" i="1"/>
  <c r="E11" i="1"/>
  <c r="F43" i="1"/>
  <c r="B42" i="1"/>
  <c r="E14" i="1"/>
  <c r="F14" i="1" s="1"/>
  <c r="B43" i="1"/>
  <c r="J57" i="1"/>
  <c r="J59" i="1"/>
  <c r="C42" i="1"/>
  <c r="E13" i="1"/>
  <c r="F13" i="1" s="1"/>
  <c r="F11" i="1"/>
  <c r="J41" i="1"/>
  <c r="F26" i="1" s="1"/>
  <c r="E42" i="1"/>
  <c r="E43" i="1"/>
  <c r="D43" i="1"/>
  <c r="D38" i="1"/>
  <c r="D29" i="1"/>
  <c r="E15" i="1" l="1"/>
  <c r="J26" i="1"/>
  <c r="J64" i="1"/>
  <c r="J74" i="1" s="1"/>
  <c r="J69" i="1"/>
  <c r="J76" i="1" s="1"/>
  <c r="C20" i="1"/>
  <c r="I31" i="1"/>
  <c r="F28" i="1"/>
  <c r="F24" i="1"/>
  <c r="F27" i="1"/>
  <c r="F25" i="1"/>
  <c r="I102" i="1" l="1"/>
  <c r="J103" i="1" s="1"/>
  <c r="I80" i="1"/>
  <c r="H92" i="1"/>
  <c r="J98" i="1" s="1"/>
  <c r="J51" i="1"/>
  <c r="I35" i="1"/>
  <c r="I84" i="1" l="1"/>
  <c r="I89" i="1" s="1"/>
  <c r="J92" i="1" s="1"/>
</calcChain>
</file>

<file path=xl/sharedStrings.xml><?xml version="1.0" encoding="utf-8"?>
<sst xmlns="http://schemas.openxmlformats.org/spreadsheetml/2006/main" count="84" uniqueCount="55">
  <si>
    <t>Di</t>
    <phoneticPr fontId="2"/>
  </si>
  <si>
    <t>Do</t>
    <phoneticPr fontId="2"/>
  </si>
  <si>
    <t>j</t>
    <phoneticPr fontId="2"/>
  </si>
  <si>
    <t>V0=</t>
    <phoneticPr fontId="2"/>
  </si>
  <si>
    <t>mV</t>
    <phoneticPr fontId="2"/>
  </si>
  <si>
    <t>Vi’’</t>
    <phoneticPr fontId="2"/>
  </si>
  <si>
    <r>
      <t>Vi</t>
    </r>
    <r>
      <rPr>
        <b/>
        <sz val="12"/>
        <color theme="1"/>
        <rFont val="游ゴシック"/>
        <family val="3"/>
        <charset val="128"/>
        <scheme val="minor"/>
      </rPr>
      <t>’</t>
    </r>
    <phoneticPr fontId="2"/>
  </si>
  <si>
    <t>Vi</t>
    <phoneticPr fontId="2"/>
  </si>
  <si>
    <t>K=</t>
    <phoneticPr fontId="2"/>
  </si>
  <si>
    <t>N/mV</t>
    <phoneticPr fontId="2"/>
  </si>
  <si>
    <t>*10^-3</t>
    <phoneticPr fontId="2"/>
  </si>
  <si>
    <t>ヘイキン</t>
    <phoneticPr fontId="2"/>
  </si>
  <si>
    <t>水温</t>
    <rPh sb="0" eb="1">
      <t>shui wen</t>
    </rPh>
    <phoneticPr fontId="2"/>
  </si>
  <si>
    <t>V0</t>
    <phoneticPr fontId="2"/>
  </si>
  <si>
    <t>V1</t>
    <phoneticPr fontId="2"/>
  </si>
  <si>
    <t>V2</t>
    <phoneticPr fontId="2"/>
  </si>
  <si>
    <t>V</t>
    <phoneticPr fontId="2"/>
  </si>
  <si>
    <t>ΔV=</t>
    <phoneticPr fontId="2"/>
  </si>
  <si>
    <t>μV</t>
    <phoneticPr fontId="2"/>
  </si>
  <si>
    <t>这里是求逐差法的不确定度</t>
    <rPh sb="0" eb="1">
      <t>zhe li shi</t>
    </rPh>
    <rPh sb="3" eb="4">
      <t>qiu</t>
    </rPh>
    <rPh sb="4" eb="5">
      <t>zhu cha fa</t>
    </rPh>
    <rPh sb="7" eb="8">
      <t>de</t>
    </rPh>
    <rPh sb="8" eb="9">
      <t>bu que ding du</t>
    </rPh>
    <phoneticPr fontId="2"/>
  </si>
  <si>
    <t>数值与实验者无关</t>
    <rPh sb="0" eb="1">
      <t>shu zhi</t>
    </rPh>
    <rPh sb="2" eb="3">
      <t>yu</t>
    </rPh>
    <rPh sb="3" eb="4">
      <t>shi yan zhe</t>
    </rPh>
    <rPh sb="6" eb="7">
      <t>wu guan</t>
    </rPh>
    <phoneticPr fontId="2"/>
  </si>
  <si>
    <t>UV=</t>
    <phoneticPr fontId="2"/>
  </si>
  <si>
    <t>V=</t>
    <phoneticPr fontId="2"/>
  </si>
  <si>
    <t>nV</t>
    <phoneticPr fontId="2"/>
  </si>
  <si>
    <t>UK=</t>
    <phoneticPr fontId="2"/>
  </si>
  <si>
    <t>*10^-6</t>
    <phoneticPr fontId="2"/>
  </si>
  <si>
    <t>这里</t>
    <rPh sb="0" eb="1">
      <t>zhe li</t>
    </rPh>
    <phoneticPr fontId="2"/>
  </si>
  <si>
    <t>Di=</t>
    <phoneticPr fontId="2"/>
  </si>
  <si>
    <t>Do=</t>
    <phoneticPr fontId="2"/>
  </si>
  <si>
    <t>mm</t>
    <phoneticPr fontId="2"/>
  </si>
  <si>
    <t>μm</t>
    <phoneticPr fontId="2"/>
  </si>
  <si>
    <t>Ao=</t>
    <phoneticPr fontId="2"/>
  </si>
  <si>
    <t>Ai=</t>
    <phoneticPr fontId="2"/>
  </si>
  <si>
    <t>Udi=</t>
    <phoneticPr fontId="2"/>
  </si>
  <si>
    <t>Udo=</t>
    <phoneticPr fontId="2"/>
  </si>
  <si>
    <t>*10^-2</t>
    <phoneticPr fontId="2"/>
  </si>
  <si>
    <t>N/m</t>
    <phoneticPr fontId="2"/>
  </si>
  <si>
    <t>α=</t>
    <phoneticPr fontId="2"/>
  </si>
  <si>
    <t>度时</t>
    <rPh sb="0" eb="1">
      <t>du</t>
    </rPh>
    <rPh sb="1" eb="2">
      <t>shi</t>
    </rPh>
    <phoneticPr fontId="2"/>
  </si>
  <si>
    <t>E=</t>
    <phoneticPr fontId="2"/>
  </si>
  <si>
    <t>U=</t>
    <phoneticPr fontId="2"/>
  </si>
  <si>
    <t>±</t>
    <phoneticPr fontId="2"/>
  </si>
  <si>
    <t>α=(</t>
    <phoneticPr fontId="2"/>
  </si>
  <si>
    <t>)*10^-2</t>
    <phoneticPr fontId="2"/>
  </si>
  <si>
    <t>理论：</t>
    <rPh sb="0" eb="1">
      <t>li lun</t>
    </rPh>
    <phoneticPr fontId="2"/>
  </si>
  <si>
    <t>σ=</t>
    <phoneticPr fontId="2"/>
  </si>
  <si>
    <t>内径均值</t>
    <rPh sb="0" eb="1">
      <t>nei jing</t>
    </rPh>
    <rPh sb="2" eb="3">
      <t>jun zhi</t>
    </rPh>
    <phoneticPr fontId="2"/>
  </si>
  <si>
    <t>外径均值</t>
    <rPh sb="0" eb="1">
      <t>wai jing</t>
    </rPh>
    <rPh sb="2" eb="3">
      <t>jun zhi</t>
    </rPh>
    <phoneticPr fontId="2"/>
  </si>
  <si>
    <t>外径A不确定</t>
    <rPh sb="0" eb="1">
      <t>wai jing</t>
    </rPh>
    <rPh sb="3" eb="4">
      <t>bu que ding</t>
    </rPh>
    <phoneticPr fontId="2"/>
  </si>
  <si>
    <t>内径A不确定</t>
    <rPh sb="0" eb="1">
      <t>nei</t>
    </rPh>
    <rPh sb="3" eb="4">
      <t>bu que ding</t>
    </rPh>
    <phoneticPr fontId="2"/>
  </si>
  <si>
    <t>内径不确定度</t>
    <rPh sb="0" eb="1">
      <t>nei</t>
    </rPh>
    <rPh sb="2" eb="3">
      <t>bu que ding</t>
    </rPh>
    <rPh sb="5" eb="6">
      <t>du</t>
    </rPh>
    <phoneticPr fontId="2"/>
  </si>
  <si>
    <t>外径不确定度</t>
    <rPh sb="0" eb="1">
      <t>wai</t>
    </rPh>
    <rPh sb="2" eb="3">
      <t>bu que ding</t>
    </rPh>
    <rPh sb="5" eb="6">
      <t>du</t>
    </rPh>
    <phoneticPr fontId="2"/>
  </si>
  <si>
    <t>最xx的实验</t>
    <rPh sb="0" eb="1">
      <t>zui</t>
    </rPh>
    <rPh sb="3" eb="4">
      <t>de</t>
    </rPh>
    <rPh sb="4" eb="5">
      <t>shi yan</t>
    </rPh>
    <phoneticPr fontId="2"/>
  </si>
  <si>
    <r>
      <t>液体表面</t>
    </r>
    <r>
      <rPr>
        <sz val="22"/>
        <color theme="1"/>
        <rFont val="Yu Gothic"/>
        <family val="3"/>
        <charset val="128"/>
      </rPr>
      <t>张力系数测量速成表</t>
    </r>
    <r>
      <rPr>
        <sz val="22"/>
        <color theme="1"/>
        <rFont val="游ゴシック"/>
        <family val="3"/>
      </rPr>
      <t xml:space="preserve"> By Amamitsu 2024.03.22</t>
    </r>
    <rPh sb="10" eb="11">
      <t>su cheng biao</t>
    </rPh>
    <phoneticPr fontId="2"/>
  </si>
  <si>
    <t>测试：Ethereal°</t>
    <rPh sb="0" eb="1">
      <t>ce shi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</si>
</sst>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.000_ "/>
    <numFmt numFmtId="178" formatCode="0.0"/>
    <numFmt numFmtId="179" formatCode="0.000000_ "/>
    <numFmt numFmtId="180" formatCode="0.00000000000000000_ "/>
    <numFmt numFmtId="181" formatCode="0.000000000000000000_ "/>
    <numFmt numFmtId="182" formatCode="0.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Yu Gothic"/>
      <family val="3"/>
      <charset val="128"/>
    </font>
    <font>
      <sz val="22"/>
      <color theme="1"/>
      <name val="游ゴシック"/>
      <family val="2"/>
      <charset val="128"/>
      <scheme val="minor"/>
    </font>
    <font>
      <sz val="22"/>
      <color theme="1"/>
      <name val="游ゴシック"/>
      <family val="3"/>
    </font>
    <font>
      <sz val="22"/>
      <color theme="1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2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right" vertical="center"/>
    </xf>
    <xf numFmtId="56" fontId="0" fillId="0" borderId="0" xfId="0" applyNumberFormat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178" fontId="0" fillId="3" borderId="0" xfId="0" applyNumberForma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3" borderId="0" xfId="1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3</xdr:row>
      <xdr:rowOff>25400</xdr:rowOff>
    </xdr:from>
    <xdr:to>
      <xdr:col>17</xdr:col>
      <xdr:colOff>488577</xdr:colOff>
      <xdr:row>42</xdr:row>
      <xdr:rowOff>177799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B67837-DF88-1853-51DD-86159555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0" y="533400"/>
          <a:ext cx="6673477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489480</xdr:colOff>
      <xdr:row>42</xdr:row>
      <xdr:rowOff>158750</xdr:rowOff>
    </xdr:from>
    <xdr:to>
      <xdr:col>18</xdr:col>
      <xdr:colOff>133880</xdr:colOff>
      <xdr:row>76</xdr:row>
      <xdr:rowOff>223309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41E685C-F11C-E1B9-E523-CDAAA9B5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9688" y="10464271"/>
          <a:ext cx="7264400" cy="861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684943</xdr:colOff>
      <xdr:row>76</xdr:row>
      <xdr:rowOff>185506</xdr:rowOff>
    </xdr:from>
    <xdr:to>
      <xdr:col>17</xdr:col>
      <xdr:colOff>507571</xdr:colOff>
      <xdr:row>81</xdr:row>
      <xdr:rowOff>44236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7589A17-2311-604D-3B73-6E11F0D6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5505" y="19449551"/>
          <a:ext cx="65151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128427</xdr:colOff>
      <xdr:row>98</xdr:row>
      <xdr:rowOff>199775</xdr:rowOff>
    </xdr:from>
    <xdr:to>
      <xdr:col>12</xdr:col>
      <xdr:colOff>828818</xdr:colOff>
      <xdr:row>100</xdr:row>
      <xdr:rowOff>238447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DB491FC-4A91-4868-F84F-F35957D16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7303" y="22802921"/>
          <a:ext cx="7464212" cy="552380"/>
        </a:xfrm>
        <a:prstGeom prst="rect">
          <a:avLst/>
        </a:prstGeom>
      </xdr:spPr>
    </xdr:pic>
    <xdr:clientData/>
  </xdr:twoCellAnchor>
  <xdr:twoCellAnchor editAs="oneCell">
    <xdr:from>
      <xdr:col>3</xdr:col>
      <xdr:colOff>57079</xdr:colOff>
      <xdr:row>94</xdr:row>
      <xdr:rowOff>28540</xdr:rowOff>
    </xdr:from>
    <xdr:to>
      <xdr:col>12</xdr:col>
      <xdr:colOff>240158</xdr:colOff>
      <xdr:row>96</xdr:row>
      <xdr:rowOff>238732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1A3A7BB-851C-3B61-880B-B0F6BEBD6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5955" y="21604270"/>
          <a:ext cx="6946900" cy="723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185507</xdr:colOff>
      <xdr:row>81</xdr:row>
      <xdr:rowOff>28540</xdr:rowOff>
    </xdr:from>
    <xdr:to>
      <xdr:col>18</xdr:col>
      <xdr:colOff>786403</xdr:colOff>
      <xdr:row>93</xdr:row>
      <xdr:rowOff>45093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C1FBAAB-5603-CABA-77AC-EDE77ECC9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18204" y="20576855"/>
          <a:ext cx="6337300" cy="3098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28539</xdr:colOff>
      <xdr:row>39</xdr:row>
      <xdr:rowOff>214045</xdr:rowOff>
    </xdr:from>
    <xdr:to>
      <xdr:col>7</xdr:col>
      <xdr:colOff>736234</xdr:colOff>
      <xdr:row>55</xdr:row>
      <xdr:rowOff>42809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A9440FE-4093-F2DF-982B-141CD67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39" y="10202809"/>
          <a:ext cx="5359605" cy="3938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A11B-209D-9246-AE2D-81E131351F8D}">
  <dimension ref="A1:R103"/>
  <sheetViews>
    <sheetView tabSelected="1" zoomScale="89" workbookViewId="0">
      <selection activeCell="H9" sqref="H9"/>
    </sheetView>
  </sheetViews>
  <sheetFormatPr baseColWidth="10" defaultRowHeight="20"/>
  <cols>
    <col min="2" max="2" width="7.5703125" customWidth="1"/>
    <col min="3" max="3" width="7.28515625" customWidth="1"/>
    <col min="4" max="4" width="7" customWidth="1"/>
    <col min="5" max="6" width="6.28515625" customWidth="1"/>
    <col min="7" max="7" width="7.140625" customWidth="1"/>
    <col min="9" max="9" width="7.7109375" customWidth="1"/>
    <col min="10" max="10" width="9.28515625" customWidth="1"/>
  </cols>
  <sheetData>
    <row r="1" spans="1:18" ht="38">
      <c r="A1" s="18" t="s">
        <v>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>
      <c r="A2" s="20" t="s">
        <v>54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8">
      <c r="A3" s="19" t="s">
        <v>52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5" spans="1:18">
      <c r="A5" s="1" t="s">
        <v>2</v>
      </c>
      <c r="B5">
        <v>1</v>
      </c>
      <c r="C5">
        <v>2</v>
      </c>
      <c r="D5">
        <v>3</v>
      </c>
      <c r="E5">
        <v>4</v>
      </c>
      <c r="F5">
        <v>5</v>
      </c>
      <c r="G5" t="s">
        <v>11</v>
      </c>
    </row>
    <row r="6" spans="1:18">
      <c r="A6" t="s">
        <v>0</v>
      </c>
      <c r="B6" s="2"/>
      <c r="C6" s="2"/>
      <c r="D6" s="2"/>
      <c r="E6" s="2"/>
      <c r="F6" s="2"/>
      <c r="G6" s="3" t="e">
        <f>AVERAGE(B6:F6)</f>
        <v>#DIV/0!</v>
      </c>
    </row>
    <row r="7" spans="1:18">
      <c r="A7" t="s">
        <v>1</v>
      </c>
      <c r="B7" s="2"/>
      <c r="C7" s="2"/>
      <c r="D7" s="2"/>
      <c r="E7" s="2"/>
      <c r="F7" s="2"/>
      <c r="G7" s="3" t="e">
        <f>AVERAGE(B7:F7)</f>
        <v>#DIV/0!</v>
      </c>
      <c r="J7" s="8"/>
    </row>
    <row r="8" spans="1:18">
      <c r="I8" s="4" t="s">
        <v>17</v>
      </c>
      <c r="J8" s="11">
        <f>(SUM(B15:C18)-SUM(B11:C14))/32*1000</f>
        <v>0</v>
      </c>
      <c r="K8" s="4" t="s">
        <v>18</v>
      </c>
    </row>
    <row r="9" spans="1:18">
      <c r="A9" s="1" t="s">
        <v>3</v>
      </c>
      <c r="B9" s="2"/>
      <c r="C9" t="s">
        <v>4</v>
      </c>
    </row>
    <row r="10" spans="1:18">
      <c r="B10" t="s">
        <v>6</v>
      </c>
      <c r="C10" t="s">
        <v>5</v>
      </c>
      <c r="D10" t="s">
        <v>7</v>
      </c>
      <c r="E10" t="s">
        <v>4</v>
      </c>
    </row>
    <row r="11" spans="1:18">
      <c r="A11">
        <v>0</v>
      </c>
      <c r="B11" s="2"/>
      <c r="C11" s="2"/>
      <c r="D11" s="5" t="e">
        <f>AVERAGE(B11:C11)</f>
        <v>#DIV/0!</v>
      </c>
      <c r="E11" s="6" t="e">
        <f>D15-D11</f>
        <v>#DIV/0!</v>
      </c>
      <c r="F11" s="12" t="e">
        <f>(E11/4-J8/1000)^2</f>
        <v>#DIV/0!</v>
      </c>
      <c r="I11" s="9"/>
      <c r="J11" s="9"/>
      <c r="K11" s="9"/>
    </row>
    <row r="12" spans="1:18">
      <c r="A12">
        <v>500</v>
      </c>
      <c r="B12" s="2"/>
      <c r="C12" s="2"/>
      <c r="D12" s="5" t="e">
        <f t="shared" ref="D12:D18" si="0">AVERAGE(B12:C12)</f>
        <v>#DIV/0!</v>
      </c>
      <c r="E12" s="6" t="e">
        <f t="shared" ref="E12:E14" si="1">D16-D12</f>
        <v>#DIV/0!</v>
      </c>
      <c r="F12" s="12" t="e">
        <f>(E12/4-J8/1000)^2</f>
        <v>#DIV/0!</v>
      </c>
      <c r="I12" s="9"/>
      <c r="J12" s="9"/>
      <c r="K12" s="9"/>
    </row>
    <row r="13" spans="1:18">
      <c r="A13">
        <v>1000</v>
      </c>
      <c r="B13" s="2"/>
      <c r="C13" s="2"/>
      <c r="D13" s="5" t="e">
        <f t="shared" si="0"/>
        <v>#DIV/0!</v>
      </c>
      <c r="E13" s="6" t="e">
        <f t="shared" si="1"/>
        <v>#DIV/0!</v>
      </c>
      <c r="F13" s="12" t="e">
        <f>(E13/4-J8/1000)^2</f>
        <v>#DIV/0!</v>
      </c>
      <c r="I13" s="9"/>
      <c r="J13" s="9"/>
      <c r="K13" s="9"/>
    </row>
    <row r="14" spans="1:18">
      <c r="A14">
        <v>1500</v>
      </c>
      <c r="B14" s="2"/>
      <c r="C14" s="2"/>
      <c r="D14" s="5" t="e">
        <f t="shared" si="0"/>
        <v>#DIV/0!</v>
      </c>
      <c r="E14" s="6" t="e">
        <f t="shared" si="1"/>
        <v>#DIV/0!</v>
      </c>
      <c r="F14" s="12" t="e">
        <f>(E14/4-J8/1000)^2</f>
        <v>#DIV/0!</v>
      </c>
      <c r="I14" s="9"/>
      <c r="J14" s="9"/>
      <c r="K14" s="9"/>
    </row>
    <row r="15" spans="1:18">
      <c r="A15">
        <v>2000</v>
      </c>
      <c r="B15" s="2"/>
      <c r="C15" s="2"/>
      <c r="D15" s="5" t="e">
        <f t="shared" si="0"/>
        <v>#DIV/0!</v>
      </c>
      <c r="E15" s="6" t="e">
        <f>AVERAGE(E11:E14)</f>
        <v>#DIV/0!</v>
      </c>
      <c r="F15" s="12"/>
      <c r="I15" s="9"/>
      <c r="J15" s="9"/>
      <c r="K15" s="9"/>
    </row>
    <row r="16" spans="1:18">
      <c r="A16">
        <v>2500</v>
      </c>
      <c r="B16" s="2"/>
      <c r="C16" s="2"/>
      <c r="D16" s="5" t="e">
        <f t="shared" si="0"/>
        <v>#DIV/0!</v>
      </c>
      <c r="I16" s="10" t="s">
        <v>19</v>
      </c>
      <c r="J16" s="9"/>
      <c r="K16" s="9"/>
    </row>
    <row r="17" spans="1:11">
      <c r="A17">
        <v>3000</v>
      </c>
      <c r="B17" s="2"/>
      <c r="C17" s="2"/>
      <c r="D17" s="5" t="e">
        <f t="shared" si="0"/>
        <v>#DIV/0!</v>
      </c>
      <c r="I17" s="9" t="s">
        <v>20</v>
      </c>
      <c r="J17" s="9"/>
      <c r="K17" s="9"/>
    </row>
    <row r="18" spans="1:11">
      <c r="A18">
        <v>3500</v>
      </c>
      <c r="B18" s="2"/>
      <c r="C18" s="2"/>
      <c r="D18" s="5" t="e">
        <f t="shared" si="0"/>
        <v>#DIV/0!</v>
      </c>
      <c r="I18" s="9"/>
      <c r="J18" s="9"/>
      <c r="K18" s="9"/>
    </row>
    <row r="19" spans="1:11">
      <c r="I19" s="9"/>
      <c r="J19" s="9"/>
      <c r="K19" s="9"/>
    </row>
    <row r="20" spans="1:11">
      <c r="B20" s="7" t="s">
        <v>8</v>
      </c>
      <c r="C20" s="3" t="e">
        <f>2*9.78/E15</f>
        <v>#DIV/0!</v>
      </c>
      <c r="D20" s="4" t="s">
        <v>10</v>
      </c>
      <c r="E20" s="4" t="s">
        <v>9</v>
      </c>
      <c r="I20" s="9"/>
      <c r="J20" s="9"/>
      <c r="K20" s="9"/>
    </row>
    <row r="21" spans="1:11">
      <c r="I21" s="9"/>
      <c r="J21" s="9"/>
      <c r="K21" s="9"/>
    </row>
    <row r="22" spans="1:11">
      <c r="B22" t="s">
        <v>12</v>
      </c>
      <c r="C22" s="2"/>
      <c r="D22" t="s">
        <v>13</v>
      </c>
      <c r="E22" s="2"/>
      <c r="I22" s="9"/>
      <c r="J22" s="9"/>
      <c r="K22" s="9"/>
    </row>
    <row r="23" spans="1:11">
      <c r="B23" t="s">
        <v>14</v>
      </c>
      <c r="C23" t="s">
        <v>15</v>
      </c>
      <c r="D23" t="s">
        <v>16</v>
      </c>
      <c r="I23" s="9"/>
      <c r="J23" s="9"/>
      <c r="K23" s="9"/>
    </row>
    <row r="24" spans="1:11">
      <c r="A24">
        <v>1</v>
      </c>
      <c r="B24" s="2"/>
      <c r="C24" s="2"/>
      <c r="D24" s="4">
        <f>B24-C24</f>
        <v>0</v>
      </c>
      <c r="F24" s="14">
        <f>(D24-J41)^2</f>
        <v>0</v>
      </c>
    </row>
    <row r="25" spans="1:11">
      <c r="A25">
        <v>2</v>
      </c>
      <c r="B25" s="2"/>
      <c r="C25" s="2"/>
      <c r="D25" s="4">
        <f t="shared" ref="D25:D28" si="2">B25-C25</f>
        <v>0</v>
      </c>
      <c r="F25" s="14">
        <f>(D25-J41)^2</f>
        <v>0</v>
      </c>
    </row>
    <row r="26" spans="1:11">
      <c r="A26">
        <v>3</v>
      </c>
      <c r="B26" s="2"/>
      <c r="C26" s="2"/>
      <c r="D26" s="4">
        <f t="shared" si="2"/>
        <v>0</v>
      </c>
      <c r="F26" s="14">
        <f>(D26-J41)^2</f>
        <v>0</v>
      </c>
      <c r="I26" s="4" t="s">
        <v>21</v>
      </c>
      <c r="J26" s="4" t="e">
        <f>SQRT(0.000083333333^2+(SUM(F11:F14)/12))*1000000</f>
        <v>#DIV/0!</v>
      </c>
      <c r="K26" s="4" t="s">
        <v>23</v>
      </c>
    </row>
    <row r="27" spans="1:11">
      <c r="A27">
        <v>4</v>
      </c>
      <c r="B27" s="2"/>
      <c r="C27" s="2"/>
      <c r="D27" s="4">
        <f t="shared" si="2"/>
        <v>0</v>
      </c>
      <c r="F27" s="14">
        <f>(D27-J41)^2</f>
        <v>0</v>
      </c>
    </row>
    <row r="28" spans="1:11">
      <c r="A28">
        <v>5</v>
      </c>
      <c r="B28" s="2"/>
      <c r="C28" s="2"/>
      <c r="D28" s="4">
        <f t="shared" si="2"/>
        <v>0</v>
      </c>
      <c r="F28" s="14">
        <f>(D28-J41)^2</f>
        <v>0</v>
      </c>
    </row>
    <row r="29" spans="1:11">
      <c r="B29" s="5" t="e">
        <f>AVERAGE(B24:B28)</f>
        <v>#DIV/0!</v>
      </c>
      <c r="C29" s="5" t="e">
        <f>AVERAGE(C24:C28)</f>
        <v>#DIV/0!</v>
      </c>
      <c r="D29" s="5">
        <f>AVERAGE(D24:D28)</f>
        <v>0</v>
      </c>
    </row>
    <row r="31" spans="1:11">
      <c r="B31" t="s">
        <v>12</v>
      </c>
      <c r="C31" s="2"/>
      <c r="D31" t="s">
        <v>13</v>
      </c>
      <c r="E31" s="2"/>
      <c r="H31" s="7" t="s">
        <v>8</v>
      </c>
      <c r="I31" s="3" t="e">
        <f>2*9.78/E15</f>
        <v>#DIV/0!</v>
      </c>
      <c r="J31" s="4" t="s">
        <v>10</v>
      </c>
      <c r="K31" s="4" t="s">
        <v>9</v>
      </c>
    </row>
    <row r="32" spans="1:11">
      <c r="B32" t="s">
        <v>14</v>
      </c>
      <c r="C32" t="s">
        <v>15</v>
      </c>
      <c r="D32" t="s">
        <v>16</v>
      </c>
    </row>
    <row r="33" spans="1:11">
      <c r="A33">
        <v>1</v>
      </c>
      <c r="B33" s="2"/>
      <c r="C33" s="2"/>
      <c r="D33" s="4">
        <f>B33-C33</f>
        <v>0</v>
      </c>
    </row>
    <row r="34" spans="1:11">
      <c r="A34">
        <v>2</v>
      </c>
      <c r="B34" s="2"/>
      <c r="C34" s="2"/>
      <c r="D34" s="4">
        <f t="shared" ref="D34:D37" si="3">B34-C34</f>
        <v>0</v>
      </c>
    </row>
    <row r="35" spans="1:11">
      <c r="A35">
        <v>3</v>
      </c>
      <c r="B35" s="2"/>
      <c r="C35" s="2"/>
      <c r="D35" s="4">
        <f t="shared" si="3"/>
        <v>0</v>
      </c>
      <c r="H35" s="7" t="s">
        <v>24</v>
      </c>
      <c r="I35" s="4" t="e">
        <f>I31*J26/J8</f>
        <v>#DIV/0!</v>
      </c>
      <c r="J35" s="4" t="s">
        <v>25</v>
      </c>
      <c r="K35" s="4" t="s">
        <v>9</v>
      </c>
    </row>
    <row r="36" spans="1:11">
      <c r="A36">
        <v>4</v>
      </c>
      <c r="B36" s="2"/>
      <c r="C36" s="2"/>
      <c r="D36" s="4">
        <f t="shared" si="3"/>
        <v>0</v>
      </c>
    </row>
    <row r="37" spans="1:11">
      <c r="A37">
        <v>5</v>
      </c>
      <c r="B37" s="2"/>
      <c r="C37" s="2"/>
      <c r="D37" s="4">
        <f t="shared" si="3"/>
        <v>0</v>
      </c>
    </row>
    <row r="38" spans="1:11">
      <c r="B38" s="5" t="e">
        <f>AVERAGE(B33:B37)</f>
        <v>#DIV/0!</v>
      </c>
      <c r="C38" s="5" t="e">
        <f>AVERAGE(C33:C37)</f>
        <v>#DIV/0!</v>
      </c>
      <c r="D38" s="5">
        <f>AVERAGE(D33:D37)</f>
        <v>0</v>
      </c>
    </row>
    <row r="41" spans="1:11">
      <c r="I41" s="4" t="s">
        <v>22</v>
      </c>
      <c r="J41" s="5">
        <f>AVERAGE(D24:D28)</f>
        <v>0</v>
      </c>
      <c r="K41" s="4" t="s">
        <v>4</v>
      </c>
    </row>
    <row r="42" spans="1:11">
      <c r="B42" s="13" t="e">
        <f>(B6-G6)^2</f>
        <v>#DIV/0!</v>
      </c>
      <c r="C42" s="13" t="e">
        <f>(C6-G6)^2</f>
        <v>#DIV/0!</v>
      </c>
      <c r="D42" s="13" t="e">
        <f>(D6-G6)^2</f>
        <v>#DIV/0!</v>
      </c>
      <c r="E42" s="13" t="e">
        <f>(E6-G6)^2</f>
        <v>#DIV/0!</v>
      </c>
      <c r="F42" s="13" t="e">
        <f>(F6-G6)^2</f>
        <v>#DIV/0!</v>
      </c>
    </row>
    <row r="43" spans="1:11">
      <c r="B43" s="13" t="e">
        <f>(B7-G7)^2</f>
        <v>#DIV/0!</v>
      </c>
      <c r="C43" s="13" t="e">
        <f>(C7-G7)^2</f>
        <v>#DIV/0!</v>
      </c>
      <c r="D43" s="13" t="e">
        <f>(D7-G7)^2</f>
        <v>#DIV/0!</v>
      </c>
      <c r="E43" s="13" t="e">
        <f>(E7-G7)^2</f>
        <v>#DIV/0!</v>
      </c>
      <c r="F43" s="13" t="e">
        <f>(F7-G7)^2</f>
        <v>#DIV/0!</v>
      </c>
    </row>
    <row r="45" spans="1:11">
      <c r="I45" s="10" t="s">
        <v>26</v>
      </c>
      <c r="J45" s="9"/>
      <c r="K45" s="9"/>
    </row>
    <row r="46" spans="1:11">
      <c r="I46" s="9" t="s">
        <v>20</v>
      </c>
      <c r="J46" s="9"/>
      <c r="K46" s="9"/>
    </row>
    <row r="51" spans="8:11">
      <c r="I51" s="4" t="s">
        <v>21</v>
      </c>
      <c r="J51" s="5">
        <f>SQRT(SUM(F24:F28)/20+0.0002357^2)*1000</f>
        <v>0.23570000000000002</v>
      </c>
      <c r="K51" s="4" t="s">
        <v>18</v>
      </c>
    </row>
    <row r="57" spans="8:11">
      <c r="H57" t="s">
        <v>46</v>
      </c>
      <c r="I57" s="4" t="s">
        <v>27</v>
      </c>
      <c r="J57" s="3" t="e">
        <f>G6</f>
        <v>#DIV/0!</v>
      </c>
      <c r="K57" s="4" t="s">
        <v>29</v>
      </c>
    </row>
    <row r="59" spans="8:11">
      <c r="H59" t="s">
        <v>47</v>
      </c>
      <c r="I59" s="4" t="s">
        <v>28</v>
      </c>
      <c r="J59" s="3" t="e">
        <f>G7</f>
        <v>#DIV/0!</v>
      </c>
      <c r="K59" s="4" t="s">
        <v>29</v>
      </c>
    </row>
    <row r="64" spans="8:11">
      <c r="H64" t="s">
        <v>49</v>
      </c>
      <c r="I64" s="4" t="s">
        <v>32</v>
      </c>
      <c r="J64" s="3" t="e">
        <f>SQRT(SUM(B42:F42)/20)*1000</f>
        <v>#DIV/0!</v>
      </c>
      <c r="K64" s="4" t="s">
        <v>30</v>
      </c>
    </row>
    <row r="69" spans="6:11">
      <c r="H69" t="s">
        <v>48</v>
      </c>
      <c r="I69" s="4" t="s">
        <v>31</v>
      </c>
      <c r="J69" s="3" t="e">
        <f>SQRT(SUM(B43:F43)/20)*1000</f>
        <v>#DIV/0!</v>
      </c>
      <c r="K69" s="4" t="s">
        <v>30</v>
      </c>
    </row>
    <row r="71" spans="6:11">
      <c r="I71" s="10" t="s">
        <v>26</v>
      </c>
      <c r="J71" s="9"/>
      <c r="K71" s="9"/>
    </row>
    <row r="72" spans="6:11">
      <c r="I72" s="9" t="s">
        <v>20</v>
      </c>
      <c r="J72" s="9"/>
      <c r="K72" s="9"/>
    </row>
    <row r="74" spans="6:11">
      <c r="H74" t="s">
        <v>50</v>
      </c>
      <c r="I74" s="4" t="s">
        <v>33</v>
      </c>
      <c r="J74" s="3" t="e">
        <f>SQRT((20/3)^2+J64^2)</f>
        <v>#DIV/0!</v>
      </c>
      <c r="K74" s="4" t="s">
        <v>30</v>
      </c>
    </row>
    <row r="76" spans="6:11">
      <c r="H76" t="s">
        <v>51</v>
      </c>
      <c r="I76" s="4" t="s">
        <v>34</v>
      </c>
      <c r="J76" s="3" t="e">
        <f>SQRT((20/3)^2+J69^2)</f>
        <v>#DIV/0!</v>
      </c>
      <c r="K76" s="4" t="s">
        <v>30</v>
      </c>
    </row>
    <row r="80" spans="6:11">
      <c r="F80" s="4">
        <f>C22</f>
        <v>0</v>
      </c>
      <c r="G80" s="4" t="s">
        <v>38</v>
      </c>
      <c r="H80" s="7" t="s">
        <v>37</v>
      </c>
      <c r="I80" s="3" t="e">
        <f>I31*J41/3.14159265359/(J57+J59)*100</f>
        <v>#DIV/0!</v>
      </c>
      <c r="J80" s="4" t="s">
        <v>35</v>
      </c>
      <c r="K80" s="4" t="s">
        <v>36</v>
      </c>
    </row>
    <row r="84" spans="7:12">
      <c r="H84" s="7" t="s">
        <v>39</v>
      </c>
      <c r="I84" s="15" t="e">
        <f>SQRT((1/(I31/1000))^2*(I35/1000000)^2+(1/J41)^2*(J51/1000)^2+(J74^2+J76^2)/(1000*(J57+J59))^2)</f>
        <v>#DIV/0!</v>
      </c>
    </row>
    <row r="89" spans="7:12">
      <c r="H89" s="7" t="s">
        <v>40</v>
      </c>
      <c r="I89" s="4" t="e">
        <f>I84*I80</f>
        <v>#DIV/0!</v>
      </c>
      <c r="J89" s="4" t="s">
        <v>35</v>
      </c>
      <c r="K89" s="4" t="s">
        <v>36</v>
      </c>
    </row>
    <row r="92" spans="7:12">
      <c r="G92" s="7" t="s">
        <v>42</v>
      </c>
      <c r="H92" s="3" t="e">
        <f>I31*J41/3.14159265359/(J57+J59)*100</f>
        <v>#DIV/0!</v>
      </c>
      <c r="I92" s="16" t="s">
        <v>41</v>
      </c>
      <c r="J92" s="17" t="e">
        <f>I89</f>
        <v>#DIV/0!</v>
      </c>
      <c r="K92" s="4" t="s">
        <v>43</v>
      </c>
      <c r="L92" s="4" t="s">
        <v>36</v>
      </c>
    </row>
    <row r="98" spans="6:11">
      <c r="F98" s="4" t="s">
        <v>44</v>
      </c>
      <c r="G98" s="3">
        <f>(75.7-0.145*C22-0.00024*C22^2)/10</f>
        <v>7.57</v>
      </c>
      <c r="I98" s="4" t="s">
        <v>45</v>
      </c>
      <c r="J98" s="15" t="e">
        <f>(H92-G98)/G98</f>
        <v>#DIV/0!</v>
      </c>
    </row>
    <row r="102" spans="6:11">
      <c r="F102" s="4">
        <f>C31</f>
        <v>0</v>
      </c>
      <c r="G102" s="4" t="s">
        <v>38</v>
      </c>
      <c r="H102" s="7" t="s">
        <v>37</v>
      </c>
      <c r="I102" s="3" t="e">
        <f>I31*D38/3.14159265359/(J57+J59)*100</f>
        <v>#DIV/0!</v>
      </c>
      <c r="J102" s="4" t="s">
        <v>35</v>
      </c>
      <c r="K102" s="4" t="s">
        <v>36</v>
      </c>
    </row>
    <row r="103" spans="6:11">
      <c r="F103" s="4" t="s">
        <v>44</v>
      </c>
      <c r="G103" s="3">
        <f>(75.7-0.145*C31-0.00024*C31^2)/10</f>
        <v>7.57</v>
      </c>
      <c r="I103" s="7" t="s">
        <v>45</v>
      </c>
      <c r="J103" s="15" t="e">
        <f>(I102-G103)/G103</f>
        <v>#DIV/0!</v>
      </c>
    </row>
  </sheetData>
  <mergeCells count="3">
    <mergeCell ref="A1:R1"/>
    <mergeCell ref="A2:Q2"/>
    <mergeCell ref="A3:Q3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Chiaki Amamitsu</dc:creator>
  <cp:lastModifiedBy>Chiaki Amamitsu</cp:lastModifiedBy>
  <dcterms:created xsi:type="dcterms:W3CDTF">2024-03-21T14:37:37Z</dcterms:created>
  <dcterms:modified xsi:type="dcterms:W3CDTF">2024-03-23T10:24:03Z</dcterms:modified>
</cp:coreProperties>
</file>