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Storage/Learneage In HITSZ/2B/大物实验/"/>
    </mc:Choice>
  </mc:AlternateContent>
  <xr:revisionPtr revIDLastSave="0" documentId="13_ncr:1_{F7D0C727-09A4-D842-99F4-1238E694C958}" xr6:coauthVersionLast="47" xr6:coauthVersionMax="47" xr10:uidLastSave="{00000000-0000-0000-0000-000000000000}"/>
  <bookViews>
    <workbookView xWindow="41900" yWindow="80" windowWidth="29760" windowHeight="25660" xr2:uid="{5BA5C7F0-D2F1-674F-B816-569379225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E43" i="1"/>
  <c r="B43" i="1"/>
  <c r="A43" i="1"/>
  <c r="E14" i="1"/>
  <c r="E15" i="1" s="1"/>
  <c r="E9" i="1"/>
  <c r="E10" i="1" s="1"/>
  <c r="E4" i="1"/>
  <c r="E5" i="1" s="1"/>
  <c r="I35" i="1"/>
  <c r="K39" i="1" s="1"/>
  <c r="H43" i="1" s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I21" i="1"/>
  <c r="K25" i="1" s="1"/>
  <c r="F43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C43" i="1"/>
  <c r="I37" i="1"/>
  <c r="I23" i="1"/>
  <c r="I43" i="1" l="1"/>
  <c r="E49" i="1" s="1"/>
  <c r="I36" i="1"/>
  <c r="I38" i="1" s="1"/>
  <c r="M39" i="1" s="1"/>
  <c r="K40" i="1" s="1"/>
  <c r="I22" i="1"/>
  <c r="I24" i="1" s="1"/>
  <c r="M25" i="1" s="1"/>
  <c r="K26" i="1" s="1"/>
  <c r="I44" i="1" l="1"/>
  <c r="I25" i="1"/>
  <c r="I39" i="1"/>
  <c r="E50" i="1" l="1"/>
  <c r="G49" i="1" s="1"/>
</calcChain>
</file>

<file path=xl/sharedStrings.xml><?xml version="1.0" encoding="utf-8"?>
<sst xmlns="http://schemas.openxmlformats.org/spreadsheetml/2006/main" count="61" uniqueCount="39">
  <si>
    <t>di</t>
    <phoneticPr fontId="1"/>
  </si>
  <si>
    <t>db</t>
    <phoneticPr fontId="1"/>
  </si>
  <si>
    <t>de</t>
    <phoneticPr fontId="1"/>
  </si>
  <si>
    <t>de2</t>
    <phoneticPr fontId="1"/>
  </si>
  <si>
    <t>d</t>
    <phoneticPr fontId="1"/>
  </si>
  <si>
    <t>d0=</t>
    <phoneticPr fontId="1"/>
  </si>
  <si>
    <t>d=(</t>
    <phoneticPr fontId="1"/>
  </si>
  <si>
    <t>±</t>
    <phoneticPr fontId="1"/>
  </si>
  <si>
    <t>mm</t>
    <phoneticPr fontId="1"/>
  </si>
  <si>
    <t>Ed=</t>
    <phoneticPr fontId="1"/>
  </si>
  <si>
    <t>P=</t>
    <phoneticPr fontId="1"/>
  </si>
  <si>
    <t>)mm</t>
    <phoneticPr fontId="1"/>
  </si>
  <si>
    <t>Δx=(</t>
    <phoneticPr fontId="1"/>
  </si>
  <si>
    <t>E=</t>
    <phoneticPr fontId="1"/>
  </si>
  <si>
    <t>L</t>
    <phoneticPr fontId="1"/>
  </si>
  <si>
    <t>H</t>
    <phoneticPr fontId="1"/>
  </si>
  <si>
    <t>D</t>
    <phoneticPr fontId="1"/>
  </si>
  <si>
    <t>π</t>
    <phoneticPr fontId="1"/>
  </si>
  <si>
    <t>Δx</t>
  </si>
  <si>
    <t>Δf</t>
    <phoneticPr fontId="1"/>
  </si>
  <si>
    <t>E</t>
    <phoneticPr fontId="1"/>
  </si>
  <si>
    <t>L=(</t>
    <phoneticPr fontId="1"/>
  </si>
  <si>
    <t>EL=</t>
    <phoneticPr fontId="1"/>
  </si>
  <si>
    <t>UL=</t>
    <phoneticPr fontId="1"/>
  </si>
  <si>
    <t>UH=</t>
    <phoneticPr fontId="1"/>
  </si>
  <si>
    <t>H=(</t>
    <phoneticPr fontId="1"/>
  </si>
  <si>
    <t>EH=</t>
    <phoneticPr fontId="1"/>
  </si>
  <si>
    <t>UD=</t>
    <phoneticPr fontId="1"/>
  </si>
  <si>
    <t>D=(</t>
    <phoneticPr fontId="1"/>
  </si>
  <si>
    <t>ED=</t>
    <phoneticPr fontId="1"/>
  </si>
  <si>
    <t>E=(</t>
    <phoneticPr fontId="1"/>
  </si>
  <si>
    <t>Eu=</t>
    <phoneticPr fontId="1"/>
  </si>
  <si>
    <t>)</t>
    <phoneticPr fontId="1"/>
  </si>
  <si>
    <t>*10^11 kg m-1 s-2</t>
    <phoneticPr fontId="1"/>
  </si>
  <si>
    <t>平均值=</t>
    <rPh sb="0" eb="1">
      <t>ping jun zhi</t>
    </rPh>
    <phoneticPr fontId="1"/>
  </si>
  <si>
    <t>Δxi</t>
    <phoneticPr fontId="1"/>
  </si>
  <si>
    <r>
      <rPr>
        <sz val="6"/>
        <color theme="1"/>
        <rFont val="游ゴシック"/>
        <family val="2"/>
        <charset val="128"/>
        <scheme val="minor"/>
      </rPr>
      <t>课</t>
    </r>
    <r>
      <rPr>
        <sz val="6"/>
        <color theme="1"/>
        <rFont val="游ゴシック"/>
        <family val="3"/>
        <charset val="128"/>
        <scheme val="minor"/>
      </rPr>
      <t>上已</t>
    </r>
    <r>
      <rPr>
        <sz val="6"/>
        <color theme="1"/>
        <rFont val="游ゴシック"/>
        <family val="2"/>
        <charset val="128"/>
        <scheme val="minor"/>
      </rPr>
      <t>经</t>
    </r>
    <r>
      <rPr>
        <sz val="6"/>
        <color theme="1"/>
        <rFont val="游ゴシック"/>
        <family val="3"/>
        <charset val="128"/>
        <scheme val="minor"/>
      </rPr>
      <t>算出来了</t>
    </r>
    <rPh sb="0" eb="1">
      <t>ke shang yi jing suan chu lai le</t>
    </rPh>
    <phoneticPr fontId="1"/>
  </si>
  <si>
    <t>拉伸法测杨氏模量速成表 By Amamitsu 2024.03.18</t>
    <rPh sb="0" eb="1">
      <t>la shen fa</t>
    </rPh>
    <rPh sb="3" eb="4">
      <t>ce</t>
    </rPh>
    <rPh sb="4" eb="5">
      <t>yang shi mo liang</t>
    </rPh>
    <rPh sb="8" eb="9">
      <t>su cheng biao i</t>
    </rPh>
    <phoneticPr fontId="1"/>
  </si>
  <si>
    <r>
      <rPr>
        <sz val="20"/>
        <color theme="1"/>
        <rFont val="游ゴシック"/>
        <family val="2"/>
        <charset val="128"/>
        <scheme val="minor"/>
      </rPr>
      <t>测试</t>
    </r>
    <r>
      <rPr>
        <sz val="20"/>
        <color theme="1"/>
        <rFont val="游ゴシック"/>
        <family val="3"/>
        <charset val="128"/>
        <scheme val="minor"/>
      </rPr>
      <t>：</t>
    </r>
    <r>
      <rPr>
        <sz val="20"/>
        <color theme="1"/>
        <rFont val="游ゴシック"/>
        <family val="2"/>
        <charset val="128"/>
        <scheme val="minor"/>
      </rPr>
      <t>绿</t>
    </r>
    <r>
      <rPr>
        <sz val="20"/>
        <color theme="1"/>
        <rFont val="游ゴシック"/>
        <family val="3"/>
        <charset val="128"/>
        <scheme val="minor"/>
      </rPr>
      <t>叶</t>
    </r>
    <rPh sb="0" eb="1">
      <t>ce shi</t>
    </rPh>
    <rPh sb="3" eb="4">
      <t>lü ye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</si>
</sst>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"/>
    <numFmt numFmtId="178" formatCode="0.0%"/>
    <numFmt numFmtId="179" formatCode="0.0"/>
    <numFmt numFmtId="180" formatCode="0.000%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22"/>
      <color theme="1"/>
      <name val="Hiragino Sans GB W3"/>
      <family val="2"/>
      <charset val="134"/>
    </font>
    <font>
      <sz val="20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10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2" borderId="1" xfId="0" applyFill="1" applyBorder="1">
      <alignment vertical="center"/>
    </xf>
    <xf numFmtId="180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4" borderId="1" xfId="0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788696</xdr:colOff>
      <xdr:row>32</xdr:row>
      <xdr:rowOff>42507</xdr:rowOff>
    </xdr:from>
    <xdr:to>
      <xdr:col>4</xdr:col>
      <xdr:colOff>199053</xdr:colOff>
      <xdr:row>33</xdr:row>
      <xdr:rowOff>241215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13C42FC-619C-E7B8-5045-1C2D8B48F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96" y="8373707"/>
          <a:ext cx="3220357" cy="452708"/>
        </a:xfrm>
        <a:prstGeom prst="rect">
          <a:avLst/>
        </a:prstGeom>
      </xdr:spPr>
    </xdr:pic>
    <xdr:clientData/>
  </xdr:twoCellAnchor>
  <xdr:twoCellAnchor editAs="oneCell">
    <xdr:from>
      <xdr:col>2</xdr:col>
      <xdr:colOff>38360</xdr:colOff>
      <xdr:row>17</xdr:row>
      <xdr:rowOff>86567</xdr:rowOff>
    </xdr:from>
    <xdr:to>
      <xdr:col>8</xdr:col>
      <xdr:colOff>1882538</xdr:colOff>
      <xdr:row>27</xdr:row>
      <xdr:rowOff>206050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7FBD7B-AABD-7B2F-471D-2E63A0636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6319" y="2937587"/>
          <a:ext cx="5553097" cy="2711320"/>
        </a:xfrm>
        <a:prstGeom prst="rect">
          <a:avLst/>
        </a:prstGeom>
      </xdr:spPr>
    </xdr:pic>
    <xdr:clientData/>
  </xdr:twoCellAnchor>
  <xdr:twoCellAnchor>
    <xdr:from>
      <xdr:col>8</xdr:col>
      <xdr:colOff>342900</xdr:colOff>
      <xdr:row>20</xdr:row>
      <xdr:rowOff>139700</xdr:rowOff>
    </xdr:from>
    <xdr:to>
      <xdr:col>8</xdr:col>
      <xdr:colOff>1625600</xdr:colOff>
      <xdr:row>20</xdr:row>
      <xdr:rowOff>152400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B4710759-0D67-6F06-F46D-57A2E9AD0336}"/>
            </a:ext>
          </a:extLst>
        </xdr:cNvPr>
        <xdr:cNvCxnSpPr/>
      </xdr:nvCxnSpPr>
      <xdr:spPr>
        <a:xfrm>
          <a:off x="5930900" y="5422900"/>
          <a:ext cx="1282700" cy="127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21</xdr:row>
      <xdr:rowOff>127000</xdr:rowOff>
    </xdr:from>
    <xdr:to>
      <xdr:col>8</xdr:col>
      <xdr:colOff>1562100</xdr:colOff>
      <xdr:row>23</xdr:row>
      <xdr:rowOff>25400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85B0B9-086F-1B45-9A1F-9BF528046F32}"/>
            </a:ext>
          </a:extLst>
        </xdr:cNvPr>
        <xdr:cNvCxnSpPr/>
      </xdr:nvCxnSpPr>
      <xdr:spPr>
        <a:xfrm flipV="1">
          <a:off x="5930900" y="5664200"/>
          <a:ext cx="1219200" cy="4064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22</xdr:row>
      <xdr:rowOff>76200</xdr:rowOff>
    </xdr:from>
    <xdr:to>
      <xdr:col>8</xdr:col>
      <xdr:colOff>1612900</xdr:colOff>
      <xdr:row>24</xdr:row>
      <xdr:rowOff>241300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B8A1B01-7A48-B647-88A5-99113F4B7C0C}"/>
            </a:ext>
          </a:extLst>
        </xdr:cNvPr>
        <xdr:cNvCxnSpPr/>
      </xdr:nvCxnSpPr>
      <xdr:spPr>
        <a:xfrm flipV="1">
          <a:off x="5930900" y="5867400"/>
          <a:ext cx="1270000" cy="6731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23</xdr:row>
      <xdr:rowOff>114300</xdr:rowOff>
    </xdr:from>
    <xdr:to>
      <xdr:col>8</xdr:col>
      <xdr:colOff>1574800</xdr:colOff>
      <xdr:row>26</xdr:row>
      <xdr:rowOff>88900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493E4AD1-8095-F24D-932D-67DC93214627}"/>
            </a:ext>
          </a:extLst>
        </xdr:cNvPr>
        <xdr:cNvCxnSpPr/>
      </xdr:nvCxnSpPr>
      <xdr:spPr>
        <a:xfrm flipV="1">
          <a:off x="5930900" y="6159500"/>
          <a:ext cx="1231900" cy="7366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25400</xdr:colOff>
      <xdr:row>27</xdr:row>
      <xdr:rowOff>215900</xdr:rowOff>
    </xdr:from>
    <xdr:to>
      <xdr:col>8</xdr:col>
      <xdr:colOff>1696357</xdr:colOff>
      <xdr:row>40</xdr:row>
      <xdr:rowOff>110861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8590620-E096-8E47-AD11-852C01BEA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0400" y="7277100"/>
          <a:ext cx="5353957" cy="3196961"/>
        </a:xfrm>
        <a:prstGeom prst="rect">
          <a:avLst/>
        </a:prstGeom>
      </xdr:spPr>
    </xdr:pic>
    <xdr:clientData/>
  </xdr:twoCellAnchor>
  <xdr:twoCellAnchor>
    <xdr:from>
      <xdr:col>8</xdr:col>
      <xdr:colOff>622300</xdr:colOff>
      <xdr:row>32</xdr:row>
      <xdr:rowOff>12700</xdr:rowOff>
    </xdr:from>
    <xdr:to>
      <xdr:col>8</xdr:col>
      <xdr:colOff>1524000</xdr:colOff>
      <xdr:row>34</xdr:row>
      <xdr:rowOff>152400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2A11EDE3-AEF8-7C4B-9BEF-097E7DF36C5C}"/>
            </a:ext>
          </a:extLst>
        </xdr:cNvPr>
        <xdr:cNvCxnSpPr/>
      </xdr:nvCxnSpPr>
      <xdr:spPr>
        <a:xfrm>
          <a:off x="6210300" y="8343900"/>
          <a:ext cx="901700" cy="6477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35</xdr:row>
      <xdr:rowOff>114300</xdr:rowOff>
    </xdr:from>
    <xdr:to>
      <xdr:col>8</xdr:col>
      <xdr:colOff>1473200</xdr:colOff>
      <xdr:row>35</xdr:row>
      <xdr:rowOff>165100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A379711D-E11A-1045-AEDD-93B67E1F3097}"/>
            </a:ext>
          </a:extLst>
        </xdr:cNvPr>
        <xdr:cNvCxnSpPr/>
      </xdr:nvCxnSpPr>
      <xdr:spPr>
        <a:xfrm>
          <a:off x="6388100" y="9207500"/>
          <a:ext cx="673100" cy="508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723900</xdr:colOff>
      <xdr:row>36</xdr:row>
      <xdr:rowOff>177800</xdr:rowOff>
    </xdr:from>
    <xdr:to>
      <xdr:col>8</xdr:col>
      <xdr:colOff>1485900</xdr:colOff>
      <xdr:row>37</xdr:row>
      <xdr:rowOff>165100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8DB0F66-37CD-6E4A-9AA3-A0C568457C7A}"/>
            </a:ext>
          </a:extLst>
        </xdr:cNvPr>
        <xdr:cNvCxnSpPr/>
      </xdr:nvCxnSpPr>
      <xdr:spPr>
        <a:xfrm flipV="1">
          <a:off x="6311900" y="9525000"/>
          <a:ext cx="762000" cy="2413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736600</xdr:colOff>
      <xdr:row>37</xdr:row>
      <xdr:rowOff>215900</xdr:rowOff>
    </xdr:from>
    <xdr:to>
      <xdr:col>8</xdr:col>
      <xdr:colOff>1422400</xdr:colOff>
      <xdr:row>39</xdr:row>
      <xdr:rowOff>139700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77FBE37C-0B53-F847-B25C-10796BBF6E88}"/>
            </a:ext>
          </a:extLst>
        </xdr:cNvPr>
        <xdr:cNvCxnSpPr/>
      </xdr:nvCxnSpPr>
      <xdr:spPr>
        <a:xfrm flipV="1">
          <a:off x="6324600" y="9817100"/>
          <a:ext cx="685800" cy="4318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25918</xdr:colOff>
      <xdr:row>1</xdr:row>
      <xdr:rowOff>385406</xdr:rowOff>
    </xdr:from>
    <xdr:to>
      <xdr:col>10</xdr:col>
      <xdr:colOff>86827</xdr:colOff>
      <xdr:row>17</xdr:row>
      <xdr:rowOff>40679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7573F3D-564B-7C40-7BCA-31E94508C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3918" y="842606"/>
          <a:ext cx="3528009" cy="3871673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18</xdr:row>
      <xdr:rowOff>63500</xdr:rowOff>
    </xdr:from>
    <xdr:to>
      <xdr:col>15</xdr:col>
      <xdr:colOff>558800</xdr:colOff>
      <xdr:row>23</xdr:row>
      <xdr:rowOff>175895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43FC6BC-07C1-FB4C-450D-E1F70E2D6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90000" y="4838700"/>
          <a:ext cx="3949700" cy="138239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18</xdr:row>
      <xdr:rowOff>101600</xdr:rowOff>
    </xdr:from>
    <xdr:to>
      <xdr:col>12</xdr:col>
      <xdr:colOff>228600</xdr:colOff>
      <xdr:row>18</xdr:row>
      <xdr:rowOff>177800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57A75C0-A7AC-7930-2915-94327866BFD7}"/>
            </a:ext>
          </a:extLst>
        </xdr:cNvPr>
        <xdr:cNvCxnSpPr/>
      </xdr:nvCxnSpPr>
      <xdr:spPr>
        <a:xfrm flipH="1" flipV="1">
          <a:off x="1930400" y="4876800"/>
          <a:ext cx="8585200" cy="7620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25400</xdr:colOff>
      <xdr:row>30</xdr:row>
      <xdr:rowOff>76200</xdr:rowOff>
    </xdr:from>
    <xdr:to>
      <xdr:col>16</xdr:col>
      <xdr:colOff>38100</xdr:colOff>
      <xdr:row>37</xdr:row>
      <xdr:rowOff>151146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EDD1E03-8EE0-5013-6476-A984A6E98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02700" y="7899400"/>
          <a:ext cx="4368800" cy="1852946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40</xdr:row>
      <xdr:rowOff>63499</xdr:rowOff>
    </xdr:from>
    <xdr:to>
      <xdr:col>8</xdr:col>
      <xdr:colOff>2933700</xdr:colOff>
      <xdr:row>47</xdr:row>
      <xdr:rowOff>217120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A6D839E-6270-BD1C-822A-566F6F1C7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500" y="10426699"/>
          <a:ext cx="6172200" cy="1931621"/>
        </a:xfrm>
        <a:prstGeom prst="rect">
          <a:avLst/>
        </a:prstGeom>
      </xdr:spPr>
    </xdr:pic>
    <xdr:clientData/>
  </xdr:twoCellAnchor>
  <xdr:twoCellAnchor>
    <xdr:from>
      <xdr:col>3</xdr:col>
      <xdr:colOff>609600</xdr:colOff>
      <xdr:row>43</xdr:row>
      <xdr:rowOff>101600</xdr:rowOff>
    </xdr:from>
    <xdr:to>
      <xdr:col>3</xdr:col>
      <xdr:colOff>622300</xdr:colOff>
      <xdr:row>47</xdr:row>
      <xdr:rowOff>203200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EC18AE93-6D24-884B-B2CA-097A98ED80F3}"/>
            </a:ext>
          </a:extLst>
        </xdr:cNvPr>
        <xdr:cNvCxnSpPr/>
      </xdr:nvCxnSpPr>
      <xdr:spPr>
        <a:xfrm>
          <a:off x="3467100" y="11226800"/>
          <a:ext cx="12700" cy="11176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A169-1025-7343-9BEF-B5EC48EBF034}">
  <dimension ref="A1:N51"/>
  <sheetViews>
    <sheetView tabSelected="1" workbookViewId="0">
      <selection activeCell="C8" sqref="C8:C9"/>
    </sheetView>
  </sheetViews>
  <sheetFormatPr baseColWidth="10" defaultRowHeight="20"/>
  <cols>
    <col min="5" max="5" width="7.42578125" customWidth="1"/>
    <col min="6" max="6" width="3" customWidth="1"/>
    <col min="7" max="7" width="5" customWidth="1"/>
    <col min="8" max="8" width="4.5703125" customWidth="1"/>
    <col min="9" max="9" width="33.42578125" customWidth="1"/>
    <col min="10" max="10" width="5.5703125" customWidth="1"/>
    <col min="11" max="11" width="7.28515625" customWidth="1"/>
    <col min="12" max="12" width="3" customWidth="1"/>
    <col min="13" max="13" width="6.140625" customWidth="1"/>
    <col min="14" max="14" width="5.5703125" customWidth="1"/>
  </cols>
  <sheetData>
    <row r="1" spans="1:11" ht="36">
      <c r="A1" s="16" t="s">
        <v>37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32" customHeight="1">
      <c r="A2" s="17" t="s">
        <v>38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>
      <c r="D3" s="5" t="s">
        <v>23</v>
      </c>
      <c r="E3" s="2">
        <v>0.27</v>
      </c>
      <c r="F3" s="2" t="s">
        <v>8</v>
      </c>
      <c r="G3" s="2"/>
      <c r="H3" s="2"/>
    </row>
    <row r="4" spans="1:11">
      <c r="A4" t="s">
        <v>14</v>
      </c>
      <c r="B4" t="s">
        <v>15</v>
      </c>
      <c r="C4" t="s">
        <v>16</v>
      </c>
      <c r="D4" s="5" t="s">
        <v>21</v>
      </c>
      <c r="E4" s="9">
        <f>A5</f>
        <v>0</v>
      </c>
      <c r="F4" s="2" t="s">
        <v>7</v>
      </c>
      <c r="G4" s="9">
        <v>0.3</v>
      </c>
      <c r="H4" s="2" t="s">
        <v>11</v>
      </c>
    </row>
    <row r="5" spans="1:11">
      <c r="A5" s="11"/>
      <c r="B5" s="11"/>
      <c r="C5" s="11"/>
      <c r="D5" s="5" t="s">
        <v>22</v>
      </c>
      <c r="E5" s="12" t="e">
        <f>G4/E4</f>
        <v>#DIV/0!</v>
      </c>
      <c r="F5" s="2"/>
      <c r="G5" s="2"/>
      <c r="H5" s="2"/>
    </row>
    <row r="6" spans="1:11">
      <c r="D6" s="5" t="s">
        <v>10</v>
      </c>
      <c r="E6" s="7">
        <v>0.68300000000000005</v>
      </c>
      <c r="F6" s="2"/>
      <c r="G6" s="2"/>
      <c r="H6" s="2"/>
    </row>
    <row r="8" spans="1:11">
      <c r="D8" s="5" t="s">
        <v>24</v>
      </c>
      <c r="E8" s="2">
        <v>0.27</v>
      </c>
      <c r="F8" s="2" t="s">
        <v>8</v>
      </c>
      <c r="G8" s="2"/>
      <c r="H8" s="2"/>
    </row>
    <row r="9" spans="1:11">
      <c r="D9" s="5" t="s">
        <v>25</v>
      </c>
      <c r="E9" s="9">
        <f>B5</f>
        <v>0</v>
      </c>
      <c r="F9" s="2" t="s">
        <v>7</v>
      </c>
      <c r="G9" s="9">
        <v>0.3</v>
      </c>
      <c r="H9" s="2" t="s">
        <v>11</v>
      </c>
    </row>
    <row r="10" spans="1:11">
      <c r="D10" s="5" t="s">
        <v>26</v>
      </c>
      <c r="E10" s="12" t="e">
        <f>G9/E9</f>
        <v>#DIV/0!</v>
      </c>
      <c r="F10" s="2"/>
      <c r="G10" s="2"/>
      <c r="H10" s="2"/>
    </row>
    <row r="11" spans="1:11">
      <c r="D11" s="5" t="s">
        <v>10</v>
      </c>
      <c r="E11" s="7">
        <v>0.68300000000000005</v>
      </c>
      <c r="F11" s="2"/>
      <c r="G11" s="2"/>
      <c r="H11" s="2"/>
    </row>
    <row r="12" spans="1:11">
      <c r="D12" s="4"/>
      <c r="E12" s="13"/>
    </row>
    <row r="13" spans="1:11">
      <c r="D13" s="5" t="s">
        <v>27</v>
      </c>
      <c r="E13" s="2">
        <v>7.0000000000000001E-3</v>
      </c>
      <c r="F13" s="2" t="s">
        <v>8</v>
      </c>
      <c r="G13" s="2"/>
      <c r="H13" s="2"/>
    </row>
    <row r="14" spans="1:11">
      <c r="D14" s="5" t="s">
        <v>28</v>
      </c>
      <c r="E14" s="8">
        <f>C5</f>
        <v>0</v>
      </c>
      <c r="F14" s="2" t="s">
        <v>7</v>
      </c>
      <c r="G14" s="8">
        <v>0.01</v>
      </c>
      <c r="H14" s="2" t="s">
        <v>11</v>
      </c>
    </row>
    <row r="15" spans="1:11">
      <c r="D15" s="5" t="s">
        <v>29</v>
      </c>
      <c r="E15" s="12" t="e">
        <f>G14/E14</f>
        <v>#DIV/0!</v>
      </c>
      <c r="F15" s="2"/>
      <c r="G15" s="2"/>
      <c r="H15" s="2"/>
    </row>
    <row r="16" spans="1:11">
      <c r="D16" s="5" t="s">
        <v>10</v>
      </c>
      <c r="E16" s="7">
        <v>0.68300000000000005</v>
      </c>
      <c r="F16" s="2"/>
      <c r="G16" s="2"/>
      <c r="H16" s="2"/>
    </row>
    <row r="17" spans="1:14">
      <c r="D17" s="4"/>
      <c r="E17" s="13"/>
    </row>
    <row r="19" spans="1:14">
      <c r="A19" t="s">
        <v>5</v>
      </c>
      <c r="B19" s="11"/>
    </row>
    <row r="20" spans="1:14">
      <c r="B20" t="s">
        <v>0</v>
      </c>
      <c r="C20" t="s">
        <v>1</v>
      </c>
      <c r="D20" t="s">
        <v>2</v>
      </c>
      <c r="E20" t="s">
        <v>3</v>
      </c>
    </row>
    <row r="21" spans="1:14">
      <c r="A21">
        <v>1</v>
      </c>
      <c r="B21" s="11"/>
      <c r="C21" t="e">
        <f>AVERAGE(B21:B26)</f>
        <v>#DIV/0!</v>
      </c>
      <c r="D21" t="e">
        <f>B21-C21</f>
        <v>#DIV/0!</v>
      </c>
      <c r="E21" t="e">
        <f>D21^2</f>
        <v>#DIV/0!</v>
      </c>
      <c r="I21" s="15" t="e">
        <f>AVERAGE(B21:B26)</f>
        <v>#DIV/0!</v>
      </c>
    </row>
    <row r="22" spans="1:14">
      <c r="A22">
        <v>2</v>
      </c>
      <c r="B22" s="11"/>
      <c r="C22" t="e">
        <f>AVERAGE(B21:B26)</f>
        <v>#DIV/0!</v>
      </c>
      <c r="D22" t="e">
        <f t="shared" ref="D22:D26" si="0">B22-C22</f>
        <v>#DIV/0!</v>
      </c>
      <c r="E22" t="e">
        <f t="shared" ref="E22:E26" si="1">D22^2</f>
        <v>#DIV/0!</v>
      </c>
      <c r="I22" s="15" t="e">
        <f>SQRT(SUM(E21:E26)/30)</f>
        <v>#DIV/0!</v>
      </c>
    </row>
    <row r="23" spans="1:14">
      <c r="A23">
        <v>3</v>
      </c>
      <c r="B23" s="11"/>
      <c r="C23" t="e">
        <f>AVERAGE(B21:B26)</f>
        <v>#DIV/0!</v>
      </c>
      <c r="D23" t="e">
        <f t="shared" si="0"/>
        <v>#DIV/0!</v>
      </c>
      <c r="E23" t="e">
        <f t="shared" si="1"/>
        <v>#DIV/0!</v>
      </c>
      <c r="I23" s="15">
        <f>0.004/SQRT(3)</f>
        <v>2.3094010767585032E-3</v>
      </c>
    </row>
    <row r="24" spans="1:14">
      <c r="A24">
        <v>4</v>
      </c>
      <c r="B24" s="11"/>
      <c r="C24" t="e">
        <f>AVERAGE(B21:B26)</f>
        <v>#DIV/0!</v>
      </c>
      <c r="D24" t="e">
        <f t="shared" si="0"/>
        <v>#DIV/0!</v>
      </c>
      <c r="E24" t="e">
        <f t="shared" si="1"/>
        <v>#DIV/0!</v>
      </c>
      <c r="I24" s="15" t="e">
        <f>SQRT(I22^2+I23^2)</f>
        <v>#DIV/0!</v>
      </c>
    </row>
    <row r="25" spans="1:14">
      <c r="A25">
        <v>5</v>
      </c>
      <c r="B25" s="11"/>
      <c r="C25" t="e">
        <f>AVERAGE(B21:B26)</f>
        <v>#DIV/0!</v>
      </c>
      <c r="D25" t="e">
        <f t="shared" si="0"/>
        <v>#DIV/0!</v>
      </c>
      <c r="E25" t="e">
        <f t="shared" si="1"/>
        <v>#DIV/0!</v>
      </c>
      <c r="I25" s="4" t="e">
        <f>I24/C21</f>
        <v>#DIV/0!</v>
      </c>
      <c r="J25" s="5" t="s">
        <v>6</v>
      </c>
      <c r="K25" s="3" t="e">
        <f>I21-B19</f>
        <v>#DIV/0!</v>
      </c>
      <c r="L25" s="2" t="s">
        <v>7</v>
      </c>
      <c r="M25" s="3" t="e">
        <f>ROUNDUP(I24,3)</f>
        <v>#DIV/0!</v>
      </c>
      <c r="N25" s="2" t="s">
        <v>11</v>
      </c>
    </row>
    <row r="26" spans="1:14">
      <c r="A26">
        <v>6</v>
      </c>
      <c r="B26" s="11"/>
      <c r="C26" t="e">
        <f>AVERAGE(B21:B26)</f>
        <v>#DIV/0!</v>
      </c>
      <c r="D26" t="e">
        <f t="shared" si="0"/>
        <v>#DIV/0!</v>
      </c>
      <c r="E26" t="e">
        <f t="shared" si="1"/>
        <v>#DIV/0!</v>
      </c>
      <c r="I26" s="4"/>
      <c r="J26" s="5" t="s">
        <v>9</v>
      </c>
      <c r="K26" s="6" t="e">
        <f>M25/K25</f>
        <v>#DIV/0!</v>
      </c>
      <c r="L26" s="2"/>
      <c r="M26" s="2"/>
      <c r="N26" s="2"/>
    </row>
    <row r="27" spans="1:14">
      <c r="A27" t="s">
        <v>34</v>
      </c>
      <c r="B27" s="3" t="e">
        <f>AVERAGE(B21:B26)</f>
        <v>#DIV/0!</v>
      </c>
      <c r="I27" s="4"/>
      <c r="J27" s="5" t="s">
        <v>10</v>
      </c>
      <c r="K27" s="7">
        <v>0.68300000000000005</v>
      </c>
      <c r="L27" s="2"/>
      <c r="M27" s="2"/>
      <c r="N27" s="2"/>
    </row>
    <row r="28" spans="1:14">
      <c r="I28" s="4"/>
    </row>
    <row r="29" spans="1:14">
      <c r="I29" s="4"/>
    </row>
    <row r="30" spans="1:14">
      <c r="I30" s="4"/>
    </row>
    <row r="31" spans="1:14">
      <c r="I31" s="4"/>
    </row>
    <row r="32" spans="1:14">
      <c r="I32" s="4"/>
    </row>
    <row r="33" spans="1:14">
      <c r="I33" s="4"/>
    </row>
    <row r="34" spans="1:14">
      <c r="A34" s="14" t="s">
        <v>36</v>
      </c>
      <c r="B34" t="s">
        <v>35</v>
      </c>
      <c r="C34" t="s">
        <v>1</v>
      </c>
      <c r="D34" t="s">
        <v>2</v>
      </c>
      <c r="E34" t="s">
        <v>3</v>
      </c>
      <c r="I34" s="4"/>
    </row>
    <row r="35" spans="1:14">
      <c r="A35">
        <v>1</v>
      </c>
      <c r="B35" s="11"/>
      <c r="C35" t="e">
        <f>AVERAGE(B35:B39)</f>
        <v>#DIV/0!</v>
      </c>
      <c r="D35" t="e">
        <f>B35-C35</f>
        <v>#DIV/0!</v>
      </c>
      <c r="E35" t="e">
        <f>D35^2</f>
        <v>#DIV/0!</v>
      </c>
      <c r="I35" s="15" t="e">
        <f>AVERAGE(B35:B39)</f>
        <v>#DIV/0!</v>
      </c>
    </row>
    <row r="36" spans="1:14">
      <c r="A36">
        <v>2</v>
      </c>
      <c r="B36" s="11"/>
      <c r="C36" t="e">
        <f>AVERAGE(B35:B39)</f>
        <v>#DIV/0!</v>
      </c>
      <c r="D36" t="e">
        <f t="shared" ref="D36:D39" si="2">B36-C36</f>
        <v>#DIV/0!</v>
      </c>
      <c r="E36" t="e">
        <f t="shared" ref="E36:E39" si="3">D36^2</f>
        <v>#DIV/0!</v>
      </c>
      <c r="I36" s="15" t="e">
        <f>SQRT(SUM(E35:E39)/20)</f>
        <v>#DIV/0!</v>
      </c>
    </row>
    <row r="37" spans="1:14">
      <c r="A37">
        <v>3</v>
      </c>
      <c r="B37" s="11"/>
      <c r="C37" t="e">
        <f>AVERAGE(B35:B39)</f>
        <v>#DIV/0!</v>
      </c>
      <c r="D37" t="e">
        <f t="shared" si="2"/>
        <v>#DIV/0!</v>
      </c>
      <c r="E37" t="e">
        <f t="shared" si="3"/>
        <v>#DIV/0!</v>
      </c>
      <c r="I37" s="15">
        <f>0.5*SQRT(2)/SQRT(3)</f>
        <v>0.40824829046386307</v>
      </c>
    </row>
    <row r="38" spans="1:14">
      <c r="A38">
        <v>4</v>
      </c>
      <c r="B38" s="11"/>
      <c r="C38" t="e">
        <f>AVERAGE(B35:B39)</f>
        <v>#DIV/0!</v>
      </c>
      <c r="D38" t="e">
        <f t="shared" si="2"/>
        <v>#DIV/0!</v>
      </c>
      <c r="E38" t="e">
        <f t="shared" si="3"/>
        <v>#DIV/0!</v>
      </c>
      <c r="I38" s="15" t="e">
        <f>SQRT(I36^2+I37^2)</f>
        <v>#DIV/0!</v>
      </c>
    </row>
    <row r="39" spans="1:14">
      <c r="A39">
        <v>5</v>
      </c>
      <c r="B39" s="11"/>
      <c r="C39" t="e">
        <f>AVERAGE(B35:B39)</f>
        <v>#DIV/0!</v>
      </c>
      <c r="D39" t="e">
        <f t="shared" si="2"/>
        <v>#DIV/0!</v>
      </c>
      <c r="E39" t="e">
        <f t="shared" si="3"/>
        <v>#DIV/0!</v>
      </c>
      <c r="I39" s="4" t="e">
        <f>I38/C35</f>
        <v>#DIV/0!</v>
      </c>
      <c r="J39" s="5" t="s">
        <v>12</v>
      </c>
      <c r="K39" s="2" t="e">
        <f>I35-B33</f>
        <v>#DIV/0!</v>
      </c>
      <c r="L39" s="2" t="s">
        <v>7</v>
      </c>
      <c r="M39" s="9" t="e">
        <f>ROUNDUP(I38,1)</f>
        <v>#DIV/0!</v>
      </c>
      <c r="N39" s="2" t="s">
        <v>11</v>
      </c>
    </row>
    <row r="40" spans="1:14">
      <c r="J40" s="5" t="s">
        <v>13</v>
      </c>
      <c r="K40" s="6" t="e">
        <f>M39/K39</f>
        <v>#DIV/0!</v>
      </c>
      <c r="L40" s="2"/>
      <c r="M40" s="2"/>
      <c r="N40" s="2"/>
    </row>
    <row r="41" spans="1:14">
      <c r="J41" s="5" t="s">
        <v>10</v>
      </c>
      <c r="K41" s="7">
        <v>0.68300000000000005</v>
      </c>
      <c r="L41" s="2"/>
      <c r="M41" s="2"/>
      <c r="N41" s="2"/>
    </row>
    <row r="42" spans="1:14">
      <c r="A42" t="s">
        <v>14</v>
      </c>
      <c r="B42" t="s">
        <v>15</v>
      </c>
      <c r="C42" t="s">
        <v>19</v>
      </c>
      <c r="D42" t="s">
        <v>17</v>
      </c>
      <c r="E42" t="s">
        <v>16</v>
      </c>
      <c r="F42" t="s">
        <v>4</v>
      </c>
      <c r="H42" t="s">
        <v>18</v>
      </c>
      <c r="I42" t="s">
        <v>20</v>
      </c>
    </row>
    <row r="43" spans="1:14">
      <c r="A43">
        <f>A5</f>
        <v>0</v>
      </c>
      <c r="B43">
        <f>B5</f>
        <v>0</v>
      </c>
      <c r="C43">
        <f>5*9.78</f>
        <v>48.9</v>
      </c>
      <c r="D43">
        <v>3.14159265358979</v>
      </c>
      <c r="E43">
        <f>C5</f>
        <v>0</v>
      </c>
      <c r="F43" t="e">
        <f>K25</f>
        <v>#DIV/0!</v>
      </c>
      <c r="H43" t="e">
        <f>K39</f>
        <v>#DIV/0!</v>
      </c>
      <c r="I43" s="1" t="e">
        <f>8*A43*B43*C43/D43/E43/F43/F43/H43*1000000</f>
        <v>#DIV/0!</v>
      </c>
    </row>
    <row r="44" spans="1:14">
      <c r="I44" s="1" t="e">
        <f>I43*0.031</f>
        <v>#DIV/0!</v>
      </c>
    </row>
    <row r="49" spans="4:9">
      <c r="D49" s="5" t="s">
        <v>30</v>
      </c>
      <c r="E49" s="10" t="e">
        <f>I43/100000000000</f>
        <v>#DIV/0!</v>
      </c>
      <c r="F49" s="2" t="s">
        <v>7</v>
      </c>
      <c r="G49" s="8" t="e">
        <f>ROUNDUP(E49*E50,2)</f>
        <v>#DIV/0!</v>
      </c>
      <c r="H49" s="2" t="s">
        <v>32</v>
      </c>
      <c r="I49" s="2" t="s">
        <v>33</v>
      </c>
    </row>
    <row r="50" spans="4:9">
      <c r="D50" s="5" t="s">
        <v>31</v>
      </c>
      <c r="E50" s="7" t="e">
        <f>SQRT(E5^2+E10^2+E15^2+4*K26^2+K40^2)</f>
        <v>#DIV/0!</v>
      </c>
      <c r="F50" s="2"/>
      <c r="G50" s="2"/>
      <c r="H50" s="2"/>
    </row>
    <row r="51" spans="4:9">
      <c r="D51" s="5" t="s">
        <v>10</v>
      </c>
      <c r="E51" s="7">
        <v>0.68300000000000005</v>
      </c>
      <c r="F51" s="2"/>
      <c r="G51" s="2"/>
      <c r="H51" s="2"/>
    </row>
  </sheetData>
  <mergeCells count="2">
    <mergeCell ref="A1:K1"/>
    <mergeCell ref="A2: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Chiaki Amamitsu</dc:creator>
  <cp:lastModifiedBy>Chiaki Amamitsu</cp:lastModifiedBy>
  <dcterms:created xsi:type="dcterms:W3CDTF">2023-09-20T14:27:00Z</dcterms:created>
  <dcterms:modified xsi:type="dcterms:W3CDTF">2024-03-20T13:45:33Z</dcterms:modified>
</cp:coreProperties>
</file>