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ah Nash\Desktop\Homework\Challenge 1\Instructions\"/>
    </mc:Choice>
  </mc:AlternateContent>
  <xr:revisionPtr revIDLastSave="0" documentId="13_ncr:1_{FACE1F49-1125-4E23-868A-F97D091F45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Category" sheetId="2" r:id="rId2"/>
    <sheet name="Sub-Category" sheetId="3" r:id="rId3"/>
    <sheet name="Month" sheetId="5" r:id="rId4"/>
    <sheet name="Bonus" sheetId="7" r:id="rId5"/>
    <sheet name="Bonus - Statistical Analysis" sheetId="6" r:id="rId6"/>
  </sheets>
  <definedNames>
    <definedName name="_xlnm._FilterDatabase" localSheetId="5" hidden="1">'Bonus - Statistical Analysis'!$A$15:$B$15</definedName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7" l="1"/>
  <c r="G9" i="7" s="1"/>
  <c r="C13" i="7"/>
  <c r="D13" i="7"/>
  <c r="D12" i="7"/>
  <c r="D11" i="7"/>
  <c r="D10" i="7"/>
  <c r="D9" i="7"/>
  <c r="H9" i="7" s="1"/>
  <c r="D8" i="7"/>
  <c r="D7" i="7"/>
  <c r="H7" i="7" s="1"/>
  <c r="D6" i="7"/>
  <c r="D5" i="7"/>
  <c r="D4" i="7"/>
  <c r="D3" i="7"/>
  <c r="D2" i="7"/>
  <c r="C12" i="7"/>
  <c r="C11" i="7"/>
  <c r="C10" i="7"/>
  <c r="C9" i="7"/>
  <c r="C8" i="7"/>
  <c r="C7" i="7"/>
  <c r="C6" i="7"/>
  <c r="C5" i="7"/>
  <c r="C4" i="7"/>
  <c r="C3" i="7"/>
  <c r="C2" i="7"/>
  <c r="B13" i="7"/>
  <c r="E13" i="7" s="1"/>
  <c r="B12" i="7"/>
  <c r="B11" i="7"/>
  <c r="B10" i="7"/>
  <c r="E10" i="7" s="1"/>
  <c r="B9" i="7"/>
  <c r="F9" i="7" s="1"/>
  <c r="B8" i="7"/>
  <c r="E8" i="7" s="1"/>
  <c r="B7" i="7"/>
  <c r="E7" i="7" s="1"/>
  <c r="B6" i="7"/>
  <c r="B5" i="7"/>
  <c r="E5" i="7" s="1"/>
  <c r="F5" i="7" s="1"/>
  <c r="B4" i="7"/>
  <c r="B3" i="7"/>
  <c r="B2" i="7"/>
  <c r="E8" i="6"/>
  <c r="E9" i="6"/>
  <c r="B9" i="6"/>
  <c r="B8" i="6"/>
  <c r="E5" i="6"/>
  <c r="E4" i="6"/>
  <c r="E3" i="6"/>
  <c r="E2" i="6"/>
  <c r="B5" i="6"/>
  <c r="B4" i="6"/>
  <c r="B3" i="6"/>
  <c r="B2" i="6"/>
  <c r="O3" i="1"/>
  <c r="O4" i="1"/>
  <c r="O183" i="1"/>
  <c r="O319" i="1"/>
  <c r="O7" i="1"/>
  <c r="O157" i="1"/>
  <c r="O9" i="1"/>
  <c r="O10" i="1"/>
  <c r="O301" i="1"/>
  <c r="O12" i="1"/>
  <c r="O195" i="1"/>
  <c r="O322" i="1"/>
  <c r="O15" i="1"/>
  <c r="O566" i="1"/>
  <c r="O647" i="1"/>
  <c r="O18" i="1"/>
  <c r="O19" i="1"/>
  <c r="O449" i="1"/>
  <c r="O694" i="1"/>
  <c r="O22" i="1"/>
  <c r="O662" i="1"/>
  <c r="O24" i="1"/>
  <c r="O25" i="1"/>
  <c r="O26" i="1"/>
  <c r="O27" i="1"/>
  <c r="O668" i="1"/>
  <c r="O118" i="1"/>
  <c r="O30" i="1"/>
  <c r="O31" i="1"/>
  <c r="O32" i="1"/>
  <c r="O33" i="1"/>
  <c r="O948" i="1"/>
  <c r="O35" i="1"/>
  <c r="O36" i="1"/>
  <c r="O37" i="1"/>
  <c r="O38" i="1"/>
  <c r="O39" i="1"/>
  <c r="O40" i="1"/>
  <c r="O443" i="1"/>
  <c r="O42" i="1"/>
  <c r="O43" i="1"/>
  <c r="O44" i="1"/>
  <c r="O45" i="1"/>
  <c r="O46" i="1"/>
  <c r="O310" i="1"/>
  <c r="O48" i="1"/>
  <c r="O49" i="1"/>
  <c r="O50" i="1"/>
  <c r="O51" i="1"/>
  <c r="O6" i="1"/>
  <c r="O877" i="1"/>
  <c r="O389" i="1"/>
  <c r="O55" i="1"/>
  <c r="O503" i="1"/>
  <c r="O57" i="1"/>
  <c r="O58" i="1"/>
  <c r="O59" i="1"/>
  <c r="O60" i="1"/>
  <c r="O61" i="1"/>
  <c r="O62" i="1"/>
  <c r="O947" i="1"/>
  <c r="O64" i="1"/>
  <c r="O63" i="1"/>
  <c r="O278" i="1"/>
  <c r="O67" i="1"/>
  <c r="O100" i="1"/>
  <c r="O69" i="1"/>
  <c r="O70" i="1"/>
  <c r="O204" i="1"/>
  <c r="O72" i="1"/>
  <c r="O73" i="1"/>
  <c r="O74" i="1"/>
  <c r="O75" i="1"/>
  <c r="O76" i="1"/>
  <c r="O77" i="1"/>
  <c r="O897" i="1"/>
  <c r="O325" i="1"/>
  <c r="O80" i="1"/>
  <c r="O747" i="1"/>
  <c r="O82" i="1"/>
  <c r="O83" i="1"/>
  <c r="O84" i="1"/>
  <c r="O794" i="1"/>
  <c r="O86" i="1"/>
  <c r="O87" i="1"/>
  <c r="O88" i="1"/>
  <c r="O879" i="1"/>
  <c r="O90" i="1"/>
  <c r="O91" i="1"/>
  <c r="O479" i="1"/>
  <c r="O696" i="1"/>
  <c r="O94" i="1"/>
  <c r="O676" i="1"/>
  <c r="O96" i="1"/>
  <c r="O97" i="1"/>
  <c r="O98" i="1"/>
  <c r="O99" i="1"/>
  <c r="O831" i="1"/>
  <c r="O101" i="1"/>
  <c r="O8" i="1"/>
  <c r="O103" i="1"/>
  <c r="O104" i="1"/>
  <c r="O263" i="1"/>
  <c r="O106" i="1"/>
  <c r="O107" i="1"/>
  <c r="O108" i="1"/>
  <c r="O109" i="1"/>
  <c r="O110" i="1"/>
  <c r="O342" i="1"/>
  <c r="O598" i="1"/>
  <c r="O113" i="1"/>
  <c r="O114" i="1"/>
  <c r="O115" i="1"/>
  <c r="O116" i="1"/>
  <c r="O975" i="1"/>
  <c r="O384" i="1"/>
  <c r="O119" i="1"/>
  <c r="O120" i="1"/>
  <c r="O121" i="1"/>
  <c r="O122" i="1"/>
  <c r="O123" i="1"/>
  <c r="O979" i="1"/>
  <c r="O683" i="1"/>
  <c r="O126" i="1"/>
  <c r="O127" i="1"/>
  <c r="O727" i="1"/>
  <c r="O687" i="1"/>
  <c r="O632" i="1"/>
  <c r="O773" i="1"/>
  <c r="O132" i="1"/>
  <c r="O133" i="1"/>
  <c r="O134" i="1"/>
  <c r="O135" i="1"/>
  <c r="O789" i="1"/>
  <c r="O501" i="1"/>
  <c r="O636" i="1"/>
  <c r="O139" i="1"/>
  <c r="O500" i="1"/>
  <c r="O601" i="1"/>
  <c r="O142" i="1"/>
  <c r="O143" i="1"/>
  <c r="O144" i="1"/>
  <c r="O145" i="1"/>
  <c r="O146" i="1"/>
  <c r="O147" i="1"/>
  <c r="O390" i="1"/>
  <c r="O149" i="1"/>
  <c r="O150" i="1"/>
  <c r="O151" i="1"/>
  <c r="O11" i="1"/>
  <c r="O878" i="1"/>
  <c r="O154" i="1"/>
  <c r="O998" i="1"/>
  <c r="O798" i="1"/>
  <c r="O821" i="1"/>
  <c r="O574" i="1"/>
  <c r="O201" i="1"/>
  <c r="O160" i="1"/>
  <c r="O161" i="1"/>
  <c r="O162" i="1"/>
  <c r="O393" i="1"/>
  <c r="O164" i="1"/>
  <c r="O165" i="1"/>
  <c r="O166" i="1"/>
  <c r="O167" i="1"/>
  <c r="O168" i="1"/>
  <c r="O169" i="1"/>
  <c r="O793" i="1"/>
  <c r="O171" i="1"/>
  <c r="O358" i="1"/>
  <c r="O65" i="1"/>
  <c r="O192" i="1"/>
  <c r="O175" i="1"/>
  <c r="O176" i="1"/>
  <c r="O813" i="1"/>
  <c r="O730" i="1"/>
  <c r="O179" i="1"/>
  <c r="O568" i="1"/>
  <c r="O181" i="1"/>
  <c r="O182" i="1"/>
  <c r="O526" i="1"/>
  <c r="O184" i="1"/>
  <c r="O430" i="1"/>
  <c r="O186" i="1"/>
  <c r="O163" i="1"/>
  <c r="O768" i="1"/>
  <c r="O189" i="1"/>
  <c r="O252" i="1"/>
  <c r="O999" i="1"/>
  <c r="O185" i="1"/>
  <c r="O432" i="1"/>
  <c r="O580" i="1"/>
  <c r="O352" i="1"/>
  <c r="O196" i="1"/>
  <c r="O197" i="1"/>
  <c r="O459" i="1"/>
  <c r="O199" i="1"/>
  <c r="O544" i="1"/>
  <c r="O105" i="1"/>
  <c r="O13" i="1"/>
  <c r="O203" i="1"/>
  <c r="O288" i="1"/>
  <c r="O205" i="1"/>
  <c r="O290" i="1"/>
  <c r="O207" i="1"/>
  <c r="O436" i="1"/>
  <c r="O209" i="1"/>
  <c r="O210" i="1"/>
  <c r="O211" i="1"/>
  <c r="O578" i="1"/>
  <c r="O888" i="1"/>
  <c r="O214" i="1"/>
  <c r="O215" i="1"/>
  <c r="O216" i="1"/>
  <c r="O530" i="1"/>
  <c r="O218" i="1"/>
  <c r="O781" i="1"/>
  <c r="O220" i="1"/>
  <c r="O221" i="1"/>
  <c r="O153" i="1"/>
  <c r="O944" i="1"/>
  <c r="O224" i="1"/>
  <c r="O779" i="1"/>
  <c r="O226" i="1"/>
  <c r="O227" i="1"/>
  <c r="O228" i="1"/>
  <c r="O229" i="1"/>
  <c r="O230" i="1"/>
  <c r="O231" i="1"/>
  <c r="O232" i="1"/>
  <c r="O148" i="1"/>
  <c r="O234" i="1"/>
  <c r="O235" i="1"/>
  <c r="O236" i="1"/>
  <c r="O450" i="1"/>
  <c r="O328" i="1"/>
  <c r="O239" i="1"/>
  <c r="O240" i="1"/>
  <c r="O297" i="1"/>
  <c r="O242" i="1"/>
  <c r="O243" i="1"/>
  <c r="O244" i="1"/>
  <c r="O245" i="1"/>
  <c r="O246" i="1"/>
  <c r="O247" i="1"/>
  <c r="O248" i="1"/>
  <c r="O249" i="1"/>
  <c r="O250" i="1"/>
  <c r="O251" i="1"/>
  <c r="O14" i="1"/>
  <c r="O461" i="1"/>
  <c r="O254" i="1"/>
  <c r="O861" i="1"/>
  <c r="O256" i="1"/>
  <c r="O257" i="1"/>
  <c r="O124" i="1"/>
  <c r="O259" i="1"/>
  <c r="O260" i="1"/>
  <c r="O261" i="1"/>
  <c r="O262" i="1"/>
  <c r="O649" i="1"/>
  <c r="O264" i="1"/>
  <c r="O265" i="1"/>
  <c r="O266" i="1"/>
  <c r="O267" i="1"/>
  <c r="O973" i="1"/>
  <c r="O269" i="1"/>
  <c r="O270" i="1"/>
  <c r="O271" i="1"/>
  <c r="O912" i="1"/>
  <c r="O273" i="1"/>
  <c r="O274" i="1"/>
  <c r="O275" i="1"/>
  <c r="O125" i="1"/>
  <c r="O277" i="1"/>
  <c r="O520" i="1"/>
  <c r="O279" i="1"/>
  <c r="O280" i="1"/>
  <c r="O281" i="1"/>
  <c r="O282" i="1"/>
  <c r="O933" i="1"/>
  <c r="O284" i="1"/>
  <c r="O200" i="1"/>
  <c r="O518" i="1"/>
  <c r="O287" i="1"/>
  <c r="O722" i="1"/>
  <c r="O289" i="1"/>
  <c r="O527" i="1"/>
  <c r="O291" i="1"/>
  <c r="O771" i="1"/>
  <c r="O293" i="1"/>
  <c r="O85" i="1"/>
  <c r="O138" i="1"/>
  <c r="O296" i="1"/>
  <c r="O921" i="1"/>
  <c r="O283" i="1"/>
  <c r="O470" i="1"/>
  <c r="O300" i="1"/>
  <c r="O312" i="1"/>
  <c r="O16" i="1"/>
  <c r="O303" i="1"/>
  <c r="O584" i="1"/>
  <c r="O222" i="1"/>
  <c r="O306" i="1"/>
  <c r="O307" i="1"/>
  <c r="O68" i="1"/>
  <c r="O309" i="1"/>
  <c r="O740" i="1"/>
  <c r="O71" i="1"/>
  <c r="O137" i="1"/>
  <c r="O313" i="1"/>
  <c r="O314" i="1"/>
  <c r="O315" i="1"/>
  <c r="O316" i="1"/>
  <c r="O206" i="1"/>
  <c r="O484" i="1"/>
  <c r="O202" i="1"/>
  <c r="O155" i="1"/>
  <c r="O311" i="1"/>
  <c r="O418" i="1"/>
  <c r="O949" i="1"/>
  <c r="O324" i="1"/>
  <c r="O193" i="1"/>
  <c r="O326" i="1"/>
  <c r="O388" i="1"/>
  <c r="O511" i="1"/>
  <c r="O225" i="1"/>
  <c r="O330" i="1"/>
  <c r="O331" i="1"/>
  <c r="O332" i="1"/>
  <c r="O333" i="1"/>
  <c r="O334" i="1"/>
  <c r="O335" i="1"/>
  <c r="O336" i="1"/>
  <c r="O337" i="1"/>
  <c r="O807" i="1"/>
  <c r="O339" i="1"/>
  <c r="O340" i="1"/>
  <c r="O738" i="1"/>
  <c r="O635" i="1"/>
  <c r="O845" i="1"/>
  <c r="O602" i="1"/>
  <c r="O531" i="1"/>
  <c r="O741" i="1"/>
  <c r="O620" i="1"/>
  <c r="O188" i="1"/>
  <c r="O349" i="1"/>
  <c r="O984" i="1"/>
  <c r="O777" i="1"/>
  <c r="O17" i="1"/>
  <c r="O353" i="1"/>
  <c r="O237" i="1"/>
  <c r="O355" i="1"/>
  <c r="O356" i="1"/>
  <c r="O357" i="1"/>
  <c r="O292" i="1"/>
  <c r="O359" i="1"/>
  <c r="O180" i="1"/>
  <c r="O361" i="1"/>
  <c r="O362" i="1"/>
  <c r="O363" i="1"/>
  <c r="O364" i="1"/>
  <c r="O365" i="1"/>
  <c r="O366" i="1"/>
  <c r="O367" i="1"/>
  <c r="O368" i="1"/>
  <c r="O394" i="1"/>
  <c r="O370" i="1"/>
  <c r="O371" i="1"/>
  <c r="O372" i="1"/>
  <c r="O943" i="1"/>
  <c r="O374" i="1"/>
  <c r="O375" i="1"/>
  <c r="O646" i="1"/>
  <c r="O190" i="1"/>
  <c r="O378" i="1"/>
  <c r="O509" i="1"/>
  <c r="O624" i="1"/>
  <c r="O302" i="1"/>
  <c r="O382" i="1"/>
  <c r="O383" i="1"/>
  <c r="O360" i="1"/>
  <c r="O385" i="1"/>
  <c r="O386" i="1"/>
  <c r="O387" i="1"/>
  <c r="O802" i="1"/>
  <c r="O640" i="1"/>
  <c r="O723" i="1"/>
  <c r="O391" i="1"/>
  <c r="O392" i="1"/>
  <c r="O532" i="1"/>
  <c r="O886" i="1"/>
  <c r="O395" i="1"/>
  <c r="O396" i="1"/>
  <c r="O397" i="1"/>
  <c r="O398" i="1"/>
  <c r="O399" i="1"/>
  <c r="O400" i="1"/>
  <c r="O791" i="1"/>
  <c r="O21" i="1"/>
  <c r="O403" i="1"/>
  <c r="O294" i="1"/>
  <c r="O972" i="1"/>
  <c r="O406" i="1"/>
  <c r="O642" i="1"/>
  <c r="O408" i="1"/>
  <c r="O409" i="1"/>
  <c r="O410" i="1"/>
  <c r="O701" i="1"/>
  <c r="O412" i="1"/>
  <c r="O413" i="1"/>
  <c r="O414" i="1"/>
  <c r="O415" i="1"/>
  <c r="O996" i="1"/>
  <c r="O639" i="1"/>
  <c r="O872" i="1"/>
  <c r="O128" i="1"/>
  <c r="O928" i="1"/>
  <c r="O421" i="1"/>
  <c r="O422" i="1"/>
  <c r="O502" i="1"/>
  <c r="O424" i="1"/>
  <c r="O543" i="1"/>
  <c r="O423" i="1"/>
  <c r="O427" i="1"/>
  <c r="O428" i="1"/>
  <c r="O429" i="1"/>
  <c r="O704" i="1"/>
  <c r="O954" i="1"/>
  <c r="O426" i="1"/>
  <c r="O433" i="1"/>
  <c r="O448" i="1"/>
  <c r="O734" i="1"/>
  <c r="O95" i="1"/>
  <c r="O437" i="1"/>
  <c r="O438" i="1"/>
  <c r="O439" i="1"/>
  <c r="O440" i="1"/>
  <c r="O441" i="1"/>
  <c r="O442" i="1"/>
  <c r="O223" i="1"/>
  <c r="O444" i="1"/>
  <c r="O494" i="1"/>
  <c r="O446" i="1"/>
  <c r="O447" i="1"/>
  <c r="O554" i="1"/>
  <c r="O792" i="1"/>
  <c r="O674" i="1"/>
  <c r="O451" i="1"/>
  <c r="O23" i="1"/>
  <c r="O453" i="1"/>
  <c r="O212" i="1"/>
  <c r="O816" i="1"/>
  <c r="O286" i="1"/>
  <c r="O457" i="1"/>
  <c r="O458" i="1"/>
  <c r="O305" i="1"/>
  <c r="O460" i="1"/>
  <c r="O474" i="1"/>
  <c r="O462" i="1"/>
  <c r="O463" i="1"/>
  <c r="O659" i="1"/>
  <c r="O465" i="1"/>
  <c r="O466" i="1"/>
  <c r="O467" i="1"/>
  <c r="O468" i="1"/>
  <c r="O469" i="1"/>
  <c r="O140" i="1"/>
  <c r="O471" i="1"/>
  <c r="O472" i="1"/>
  <c r="O473" i="1"/>
  <c r="O664" i="1"/>
  <c r="O475" i="1"/>
  <c r="O476" i="1"/>
  <c r="O477" i="1"/>
  <c r="O810" i="1"/>
  <c r="O498" i="1"/>
  <c r="O480" i="1"/>
  <c r="O481" i="1"/>
  <c r="O482" i="1"/>
  <c r="O880" i="1"/>
  <c r="O79" i="1"/>
  <c r="O661" i="1"/>
  <c r="O486" i="1"/>
  <c r="O675" i="1"/>
  <c r="O173" i="1"/>
  <c r="O489" i="1"/>
  <c r="O490" i="1"/>
  <c r="O491" i="1"/>
  <c r="O492" i="1"/>
  <c r="O493" i="1"/>
  <c r="O995" i="1"/>
  <c r="O495" i="1"/>
  <c r="O496" i="1"/>
  <c r="O497" i="1"/>
  <c r="O320" i="1"/>
  <c r="O506" i="1"/>
  <c r="O665" i="1"/>
  <c r="O938" i="1"/>
  <c r="O5" i="1"/>
  <c r="O915" i="1"/>
  <c r="O504" i="1"/>
  <c r="O505" i="1"/>
  <c r="O343" i="1"/>
  <c r="O621" i="1"/>
  <c r="O508" i="1"/>
  <c r="O170" i="1"/>
  <c r="O510" i="1"/>
  <c r="O852" i="1"/>
  <c r="O512" i="1"/>
  <c r="O627" i="1"/>
  <c r="O514" i="1"/>
  <c r="O295" i="1"/>
  <c r="O750" i="1"/>
  <c r="O524" i="1"/>
  <c r="O761" i="1"/>
  <c r="O519" i="1"/>
  <c r="O89" i="1"/>
  <c r="O521" i="1"/>
  <c r="O522" i="1"/>
  <c r="O523" i="1"/>
  <c r="O555" i="1"/>
  <c r="O525" i="1"/>
  <c r="O923" i="1"/>
  <c r="O345" i="1"/>
  <c r="O528" i="1"/>
  <c r="O1000" i="1"/>
  <c r="O419" i="1"/>
  <c r="O81" i="1"/>
  <c r="O906" i="1"/>
  <c r="O533" i="1"/>
  <c r="O534" i="1"/>
  <c r="O535" i="1"/>
  <c r="O583" i="1"/>
  <c r="O537" i="1"/>
  <c r="O538" i="1"/>
  <c r="O539" i="1"/>
  <c r="O860" i="1"/>
  <c r="O404" i="1"/>
  <c r="O542" i="1"/>
  <c r="O638" i="1"/>
  <c r="O317" i="1"/>
  <c r="O545" i="1"/>
  <c r="O546" i="1"/>
  <c r="O955" i="1"/>
  <c r="O548" i="1"/>
  <c r="O549" i="1"/>
  <c r="O550" i="1"/>
  <c r="O551" i="1"/>
  <c r="O20" i="1"/>
  <c r="O958" i="1"/>
  <c r="O452" i="1"/>
  <c r="O797" i="1"/>
  <c r="O556" i="1"/>
  <c r="O557" i="1"/>
  <c r="O558" i="1"/>
  <c r="O559" i="1"/>
  <c r="O560" i="1"/>
  <c r="O561" i="1"/>
  <c r="O562" i="1"/>
  <c r="O563" i="1"/>
  <c r="O194" i="1"/>
  <c r="O565" i="1"/>
  <c r="O909" i="1"/>
  <c r="O567" i="1"/>
  <c r="O268" i="1"/>
  <c r="O569" i="1"/>
  <c r="O570" i="1"/>
  <c r="O571" i="1"/>
  <c r="O572" i="1"/>
  <c r="O253" i="1"/>
  <c r="O445" i="1"/>
  <c r="O575" i="1"/>
  <c r="O576" i="1"/>
  <c r="O663" i="1"/>
  <c r="O347" i="1"/>
  <c r="O233" i="1"/>
  <c r="O589" i="1"/>
  <c r="O581" i="1"/>
  <c r="O582" i="1"/>
  <c r="O381" i="1"/>
  <c r="O299" i="1"/>
  <c r="O585" i="1"/>
  <c r="O586" i="1"/>
  <c r="O587" i="1"/>
  <c r="O588" i="1"/>
  <c r="O540" i="1"/>
  <c r="O871" i="1"/>
  <c r="O464" i="1"/>
  <c r="O434" i="1"/>
  <c r="O593" i="1"/>
  <c r="O592" i="1"/>
  <c r="O595" i="1"/>
  <c r="O541" i="1"/>
  <c r="O597" i="1"/>
  <c r="O553" i="1"/>
  <c r="O599" i="1"/>
  <c r="O600" i="1"/>
  <c r="O420" i="1"/>
  <c r="O29" i="1"/>
  <c r="O603" i="1"/>
  <c r="O604" i="1"/>
  <c r="O605" i="1"/>
  <c r="O606" i="1"/>
  <c r="O607" i="1"/>
  <c r="O608" i="1"/>
  <c r="O609" i="1"/>
  <c r="O610" i="1"/>
  <c r="O611" i="1"/>
  <c r="O612" i="1"/>
  <c r="O272" i="1"/>
  <c r="O614" i="1"/>
  <c r="O615" i="1"/>
  <c r="O616" i="1"/>
  <c r="O617" i="1"/>
  <c r="O618" i="1"/>
  <c r="O619" i="1"/>
  <c r="O830" i="1"/>
  <c r="O679" i="1"/>
  <c r="O622" i="1"/>
  <c r="O623" i="1"/>
  <c r="O348" i="1"/>
  <c r="O625" i="1"/>
  <c r="O626" i="1"/>
  <c r="O344" i="1"/>
  <c r="O628" i="1"/>
  <c r="O629" i="1"/>
  <c r="O630" i="1"/>
  <c r="O707" i="1"/>
  <c r="O516" i="1"/>
  <c r="O633" i="1"/>
  <c r="O634" i="1"/>
  <c r="O478" i="1"/>
  <c r="O728" i="1"/>
  <c r="O637" i="1"/>
  <c r="O952" i="1"/>
  <c r="O354" i="1"/>
  <c r="O455" i="1"/>
  <c r="O641" i="1"/>
  <c r="O594" i="1"/>
  <c r="O643" i="1"/>
  <c r="O644" i="1"/>
  <c r="O645" i="1"/>
  <c r="O962" i="1"/>
  <c r="O992" i="1"/>
  <c r="O961" i="1"/>
  <c r="O159" i="1"/>
  <c r="O650" i="1"/>
  <c r="O670" i="1"/>
  <c r="O34" i="1"/>
  <c r="O987" i="1"/>
  <c r="O654" i="1"/>
  <c r="O655" i="1"/>
  <c r="O656" i="1"/>
  <c r="O657" i="1"/>
  <c r="O651" i="1"/>
  <c r="O112" i="1"/>
  <c r="O579" i="1"/>
  <c r="O713" i="1"/>
  <c r="O405" i="1"/>
  <c r="O717" i="1"/>
  <c r="O517" i="1"/>
  <c r="O435" i="1"/>
  <c r="O801" i="1"/>
  <c r="O667" i="1"/>
  <c r="O28" i="1"/>
  <c r="O669" i="1"/>
  <c r="O402" i="1"/>
  <c r="O671" i="1"/>
  <c r="O672" i="1"/>
  <c r="O673" i="1"/>
  <c r="O990" i="1"/>
  <c r="O338" i="1"/>
  <c r="O846" i="1"/>
  <c r="O677" i="1"/>
  <c r="O678" i="1"/>
  <c r="O485" i="1"/>
  <c r="O660" i="1"/>
  <c r="O681" i="1"/>
  <c r="O965" i="1"/>
  <c r="O889" i="1"/>
  <c r="O684" i="1"/>
  <c r="O685" i="1"/>
  <c r="O686" i="1"/>
  <c r="O778" i="1"/>
  <c r="O688" i="1"/>
  <c r="O689" i="1"/>
  <c r="O690" i="1"/>
  <c r="O691" i="1"/>
  <c r="O692" i="1"/>
  <c r="O693" i="1"/>
  <c r="O407" i="1"/>
  <c r="O900" i="1"/>
  <c r="O417" i="1"/>
  <c r="O697" i="1"/>
  <c r="O769" i="1"/>
  <c r="O699" i="1"/>
  <c r="O700" i="1"/>
  <c r="O327" i="1"/>
  <c r="O41" i="1"/>
  <c r="O703" i="1"/>
  <c r="O425" i="1"/>
  <c r="O705" i="1"/>
  <c r="O706" i="1"/>
  <c r="O929" i="1"/>
  <c r="O708" i="1"/>
  <c r="O709" i="1"/>
  <c r="O710" i="1"/>
  <c r="O711" i="1"/>
  <c r="O712" i="1"/>
  <c r="O117" i="1"/>
  <c r="O714" i="1"/>
  <c r="O715" i="1"/>
  <c r="O716" i="1"/>
  <c r="O682" i="1"/>
  <c r="O718" i="1"/>
  <c r="O719" i="1"/>
  <c r="O720" i="1"/>
  <c r="O721" i="1"/>
  <c r="O321" i="1"/>
  <c r="O733" i="1"/>
  <c r="O724" i="1"/>
  <c r="O725" i="1"/>
  <c r="O726" i="1"/>
  <c r="O883" i="1"/>
  <c r="O613" i="1"/>
  <c r="O729" i="1"/>
  <c r="O92" i="1"/>
  <c r="O731" i="1"/>
  <c r="O732" i="1"/>
  <c r="O208" i="1"/>
  <c r="O811" i="1"/>
  <c r="O735" i="1"/>
  <c r="O736" i="1"/>
  <c r="O737" i="1"/>
  <c r="O191" i="1"/>
  <c r="O739" i="1"/>
  <c r="O129" i="1"/>
  <c r="O564" i="1"/>
  <c r="O141" i="1"/>
  <c r="O743" i="1"/>
  <c r="O744" i="1"/>
  <c r="O156" i="1"/>
  <c r="O746" i="1"/>
  <c r="O241" i="1"/>
  <c r="O748" i="1"/>
  <c r="O749" i="1"/>
  <c r="O1001" i="1"/>
  <c r="O751" i="1"/>
  <c r="O47" i="1"/>
  <c r="O753" i="1"/>
  <c r="O131" i="1"/>
  <c r="O755" i="1"/>
  <c r="O756" i="1"/>
  <c r="O757" i="1"/>
  <c r="O758" i="1"/>
  <c r="O759" i="1"/>
  <c r="O760" i="1"/>
  <c r="O854" i="1"/>
  <c r="O573" i="1"/>
  <c r="O763" i="1"/>
  <c r="O764" i="1"/>
  <c r="O765" i="1"/>
  <c r="O766" i="1"/>
  <c r="O767" i="1"/>
  <c r="O590" i="1"/>
  <c r="O652" i="1"/>
  <c r="O770" i="1"/>
  <c r="O982" i="1"/>
  <c r="O772" i="1"/>
  <c r="O130" i="1"/>
  <c r="O774" i="1"/>
  <c r="O775" i="1"/>
  <c r="O776" i="1"/>
  <c r="O93" i="1"/>
  <c r="O946" i="1"/>
  <c r="O695" i="1"/>
  <c r="O780" i="1"/>
  <c r="O745" i="1"/>
  <c r="O782" i="1"/>
  <c r="O341" i="1"/>
  <c r="O784" i="1"/>
  <c r="O785" i="1"/>
  <c r="O786" i="1"/>
  <c r="O787" i="1"/>
  <c r="O788" i="1"/>
  <c r="O762" i="1"/>
  <c r="O790" i="1"/>
  <c r="O304" i="1"/>
  <c r="O950" i="1"/>
  <c r="O66" i="1"/>
  <c r="O78" i="1"/>
  <c r="O795" i="1"/>
  <c r="O796" i="1"/>
  <c r="O213" i="1"/>
  <c r="O411" i="1"/>
  <c r="O799" i="1"/>
  <c r="O800" i="1"/>
  <c r="O837" i="1"/>
  <c r="O52" i="1"/>
  <c r="O803" i="1"/>
  <c r="O804" i="1"/>
  <c r="O805" i="1"/>
  <c r="O806" i="1"/>
  <c r="O369" i="1"/>
  <c r="O808" i="1"/>
  <c r="O809" i="1"/>
  <c r="O172" i="1"/>
  <c r="O941" i="1"/>
  <c r="O812" i="1"/>
  <c r="O698" i="1"/>
  <c r="O814" i="1"/>
  <c r="O815" i="1"/>
  <c r="O258" i="1"/>
  <c r="O817" i="1"/>
  <c r="O818" i="1"/>
  <c r="O819" i="1"/>
  <c r="O820" i="1"/>
  <c r="O308" i="1"/>
  <c r="O822" i="1"/>
  <c r="O823" i="1"/>
  <c r="O824" i="1"/>
  <c r="O825" i="1"/>
  <c r="O826" i="1"/>
  <c r="O827" i="1"/>
  <c r="O828" i="1"/>
  <c r="O829" i="1"/>
  <c r="O380" i="1"/>
  <c r="O536" i="1"/>
  <c r="O178" i="1"/>
  <c r="O833" i="1"/>
  <c r="O834" i="1"/>
  <c r="O835" i="1"/>
  <c r="O836" i="1"/>
  <c r="O902" i="1"/>
  <c r="O456" i="1"/>
  <c r="O839" i="1"/>
  <c r="O840" i="1"/>
  <c r="O841" i="1"/>
  <c r="O842" i="1"/>
  <c r="O843" i="1"/>
  <c r="O844" i="1"/>
  <c r="O238" i="1"/>
  <c r="O431" i="1"/>
  <c r="O847" i="1"/>
  <c r="O848" i="1"/>
  <c r="O849" i="1"/>
  <c r="O850" i="1"/>
  <c r="O851" i="1"/>
  <c r="O53" i="1"/>
  <c r="O853" i="1"/>
  <c r="O217" i="1"/>
  <c r="O855" i="1"/>
  <c r="O856" i="1"/>
  <c r="O857" i="1"/>
  <c r="O858" i="1"/>
  <c r="O859" i="1"/>
  <c r="O255" i="1"/>
  <c r="O346" i="1"/>
  <c r="O862" i="1"/>
  <c r="O863" i="1"/>
  <c r="O864" i="1"/>
  <c r="O865" i="1"/>
  <c r="O866" i="1"/>
  <c r="O867" i="1"/>
  <c r="O939" i="1"/>
  <c r="O869" i="1"/>
  <c r="O870" i="1"/>
  <c r="O658" i="1"/>
  <c r="O507" i="1"/>
  <c r="O873" i="1"/>
  <c r="O874" i="1"/>
  <c r="O875" i="1"/>
  <c r="O876" i="1"/>
  <c r="O373" i="1"/>
  <c r="O329" i="1"/>
  <c r="O838" i="1"/>
  <c r="O102" i="1"/>
  <c r="O881" i="1"/>
  <c r="O882" i="1"/>
  <c r="O648" i="1"/>
  <c r="O884" i="1"/>
  <c r="O885" i="1"/>
  <c r="O918" i="1"/>
  <c r="O887" i="1"/>
  <c r="O916" i="1"/>
  <c r="O219" i="1"/>
  <c r="O890" i="1"/>
  <c r="O891" i="1"/>
  <c r="O892" i="1"/>
  <c r="O893" i="1"/>
  <c r="O894" i="1"/>
  <c r="O895" i="1"/>
  <c r="O896" i="1"/>
  <c r="O483" i="1"/>
  <c r="O898" i="1"/>
  <c r="O198" i="1"/>
  <c r="O832" i="1"/>
  <c r="O901" i="1"/>
  <c r="O54" i="1"/>
  <c r="O903" i="1"/>
  <c r="O904" i="1"/>
  <c r="O905" i="1"/>
  <c r="O152" i="1"/>
  <c r="O907" i="1"/>
  <c r="O908" i="1"/>
  <c r="O298" i="1"/>
  <c r="O910" i="1"/>
  <c r="O911" i="1"/>
  <c r="O783" i="1"/>
  <c r="O913" i="1"/>
  <c r="O914" i="1"/>
  <c r="O653" i="1"/>
  <c r="O529" i="1"/>
  <c r="O917" i="1"/>
  <c r="O318" i="1"/>
  <c r="O919" i="1"/>
  <c r="O920" i="1"/>
  <c r="O577" i="1"/>
  <c r="O922" i="1"/>
  <c r="O285" i="1"/>
  <c r="O924" i="1"/>
  <c r="O925" i="1"/>
  <c r="O926" i="1"/>
  <c r="O927" i="1"/>
  <c r="O136" i="1"/>
  <c r="O276" i="1"/>
  <c r="O930" i="1"/>
  <c r="O931" i="1"/>
  <c r="O932" i="1"/>
  <c r="O487" i="1"/>
  <c r="O934" i="1"/>
  <c r="O935" i="1"/>
  <c r="O936" i="1"/>
  <c r="O937" i="1"/>
  <c r="O174" i="1"/>
  <c r="O868" i="1"/>
  <c r="O940" i="1"/>
  <c r="O376" i="1"/>
  <c r="O942" i="1"/>
  <c r="O416" i="1"/>
  <c r="O377" i="1"/>
  <c r="O945" i="1"/>
  <c r="O596" i="1"/>
  <c r="O899" i="1"/>
  <c r="O547" i="1"/>
  <c r="O111" i="1"/>
  <c r="O515" i="1"/>
  <c r="O951" i="1"/>
  <c r="O56" i="1"/>
  <c r="O953" i="1"/>
  <c r="O754" i="1"/>
  <c r="O177" i="1"/>
  <c r="O956" i="1"/>
  <c r="O957" i="1"/>
  <c r="O742" i="1"/>
  <c r="O959" i="1"/>
  <c r="O960" i="1"/>
  <c r="O513" i="1"/>
  <c r="O323" i="1"/>
  <c r="O963" i="1"/>
  <c r="O964" i="1"/>
  <c r="O499" i="1"/>
  <c r="O966" i="1"/>
  <c r="O967" i="1"/>
  <c r="O968" i="1"/>
  <c r="O969" i="1"/>
  <c r="O970" i="1"/>
  <c r="O971" i="1"/>
  <c r="O666" i="1"/>
  <c r="O187" i="1"/>
  <c r="O974" i="1"/>
  <c r="O591" i="1"/>
  <c r="O976" i="1"/>
  <c r="O977" i="1"/>
  <c r="O978" i="1"/>
  <c r="O379" i="1"/>
  <c r="O980" i="1"/>
  <c r="O981" i="1"/>
  <c r="O702" i="1"/>
  <c r="O983" i="1"/>
  <c r="O401" i="1"/>
  <c r="O985" i="1"/>
  <c r="O986" i="1"/>
  <c r="O988" i="1"/>
  <c r="O454" i="1"/>
  <c r="O989" i="1"/>
  <c r="O350" i="1"/>
  <c r="O991" i="1"/>
  <c r="O351" i="1"/>
  <c r="O993" i="1"/>
  <c r="O994" i="1"/>
  <c r="O552" i="1"/>
  <c r="O752" i="1"/>
  <c r="O997" i="1"/>
  <c r="O488" i="1"/>
  <c r="O158" i="1"/>
  <c r="O631" i="1"/>
  <c r="O680" i="1"/>
  <c r="O2" i="1"/>
  <c r="M2" i="1"/>
  <c r="M3" i="1"/>
  <c r="M4" i="1"/>
  <c r="M183" i="1"/>
  <c r="M319" i="1"/>
  <c r="M7" i="1"/>
  <c r="M157" i="1"/>
  <c r="M9" i="1"/>
  <c r="M10" i="1"/>
  <c r="M301" i="1"/>
  <c r="M12" i="1"/>
  <c r="M195" i="1"/>
  <c r="M322" i="1"/>
  <c r="M15" i="1"/>
  <c r="M566" i="1"/>
  <c r="M647" i="1"/>
  <c r="M18" i="1"/>
  <c r="M19" i="1"/>
  <c r="M449" i="1"/>
  <c r="M694" i="1"/>
  <c r="M22" i="1"/>
  <c r="M662" i="1"/>
  <c r="M24" i="1"/>
  <c r="M25" i="1"/>
  <c r="M26" i="1"/>
  <c r="M27" i="1"/>
  <c r="M668" i="1"/>
  <c r="M118" i="1"/>
  <c r="M30" i="1"/>
  <c r="M31" i="1"/>
  <c r="M32" i="1"/>
  <c r="M33" i="1"/>
  <c r="M948" i="1"/>
  <c r="M35" i="1"/>
  <c r="M36" i="1"/>
  <c r="M37" i="1"/>
  <c r="M38" i="1"/>
  <c r="M39" i="1"/>
  <c r="M40" i="1"/>
  <c r="M443" i="1"/>
  <c r="M42" i="1"/>
  <c r="M43" i="1"/>
  <c r="M44" i="1"/>
  <c r="M45" i="1"/>
  <c r="M46" i="1"/>
  <c r="M310" i="1"/>
  <c r="M48" i="1"/>
  <c r="M49" i="1"/>
  <c r="M50" i="1"/>
  <c r="M51" i="1"/>
  <c r="M6" i="1"/>
  <c r="M877" i="1"/>
  <c r="M389" i="1"/>
  <c r="M55" i="1"/>
  <c r="M503" i="1"/>
  <c r="M57" i="1"/>
  <c r="M58" i="1"/>
  <c r="M59" i="1"/>
  <c r="M60" i="1"/>
  <c r="M61" i="1"/>
  <c r="M62" i="1"/>
  <c r="M947" i="1"/>
  <c r="M64" i="1"/>
  <c r="M63" i="1"/>
  <c r="M278" i="1"/>
  <c r="M67" i="1"/>
  <c r="M100" i="1"/>
  <c r="M69" i="1"/>
  <c r="M70" i="1"/>
  <c r="M204" i="1"/>
  <c r="M72" i="1"/>
  <c r="M73" i="1"/>
  <c r="M74" i="1"/>
  <c r="M75" i="1"/>
  <c r="M76" i="1"/>
  <c r="M77" i="1"/>
  <c r="M897" i="1"/>
  <c r="M325" i="1"/>
  <c r="M80" i="1"/>
  <c r="M747" i="1"/>
  <c r="M82" i="1"/>
  <c r="M83" i="1"/>
  <c r="M84" i="1"/>
  <c r="M794" i="1"/>
  <c r="M86" i="1"/>
  <c r="M87" i="1"/>
  <c r="M88" i="1"/>
  <c r="M879" i="1"/>
  <c r="M90" i="1"/>
  <c r="M91" i="1"/>
  <c r="M479" i="1"/>
  <c r="M696" i="1"/>
  <c r="M94" i="1"/>
  <c r="M676" i="1"/>
  <c r="M96" i="1"/>
  <c r="M97" i="1"/>
  <c r="M98" i="1"/>
  <c r="M99" i="1"/>
  <c r="M831" i="1"/>
  <c r="M101" i="1"/>
  <c r="M8" i="1"/>
  <c r="M103" i="1"/>
  <c r="M104" i="1"/>
  <c r="M263" i="1"/>
  <c r="M106" i="1"/>
  <c r="M107" i="1"/>
  <c r="M108" i="1"/>
  <c r="M109" i="1"/>
  <c r="M110" i="1"/>
  <c r="M342" i="1"/>
  <c r="M598" i="1"/>
  <c r="M113" i="1"/>
  <c r="M114" i="1"/>
  <c r="M115" i="1"/>
  <c r="M116" i="1"/>
  <c r="M975" i="1"/>
  <c r="M384" i="1"/>
  <c r="M119" i="1"/>
  <c r="M120" i="1"/>
  <c r="M121" i="1"/>
  <c r="M122" i="1"/>
  <c r="M123" i="1"/>
  <c r="M979" i="1"/>
  <c r="M683" i="1"/>
  <c r="M126" i="1"/>
  <c r="M127" i="1"/>
  <c r="M727" i="1"/>
  <c r="M687" i="1"/>
  <c r="M632" i="1"/>
  <c r="M773" i="1"/>
  <c r="M132" i="1"/>
  <c r="M133" i="1"/>
  <c r="M134" i="1"/>
  <c r="M135" i="1"/>
  <c r="M789" i="1"/>
  <c r="M501" i="1"/>
  <c r="M636" i="1"/>
  <c r="M139" i="1"/>
  <c r="M500" i="1"/>
  <c r="M601" i="1"/>
  <c r="M142" i="1"/>
  <c r="M143" i="1"/>
  <c r="M144" i="1"/>
  <c r="M145" i="1"/>
  <c r="M146" i="1"/>
  <c r="M147" i="1"/>
  <c r="M390" i="1"/>
  <c r="M149" i="1"/>
  <c r="M150" i="1"/>
  <c r="M151" i="1"/>
  <c r="M11" i="1"/>
  <c r="M878" i="1"/>
  <c r="M154" i="1"/>
  <c r="M998" i="1"/>
  <c r="M798" i="1"/>
  <c r="M821" i="1"/>
  <c r="M574" i="1"/>
  <c r="M201" i="1"/>
  <c r="M160" i="1"/>
  <c r="M161" i="1"/>
  <c r="M162" i="1"/>
  <c r="M393" i="1"/>
  <c r="M164" i="1"/>
  <c r="M165" i="1"/>
  <c r="M166" i="1"/>
  <c r="M167" i="1"/>
  <c r="M168" i="1"/>
  <c r="M169" i="1"/>
  <c r="M793" i="1"/>
  <c r="M171" i="1"/>
  <c r="M358" i="1"/>
  <c r="M65" i="1"/>
  <c r="M192" i="1"/>
  <c r="M175" i="1"/>
  <c r="M176" i="1"/>
  <c r="M813" i="1"/>
  <c r="M730" i="1"/>
  <c r="M179" i="1"/>
  <c r="M568" i="1"/>
  <c r="M181" i="1"/>
  <c r="M182" i="1"/>
  <c r="M526" i="1"/>
  <c r="M184" i="1"/>
  <c r="M430" i="1"/>
  <c r="M186" i="1"/>
  <c r="M163" i="1"/>
  <c r="M768" i="1"/>
  <c r="M189" i="1"/>
  <c r="M252" i="1"/>
  <c r="M999" i="1"/>
  <c r="M185" i="1"/>
  <c r="M432" i="1"/>
  <c r="M580" i="1"/>
  <c r="M352" i="1"/>
  <c r="M196" i="1"/>
  <c r="M197" i="1"/>
  <c r="M459" i="1"/>
  <c r="M199" i="1"/>
  <c r="M544" i="1"/>
  <c r="M105" i="1"/>
  <c r="M13" i="1"/>
  <c r="M203" i="1"/>
  <c r="M288" i="1"/>
  <c r="M205" i="1"/>
  <c r="M290" i="1"/>
  <c r="M207" i="1"/>
  <c r="M436" i="1"/>
  <c r="M209" i="1"/>
  <c r="M210" i="1"/>
  <c r="M211" i="1"/>
  <c r="M578" i="1"/>
  <c r="M888" i="1"/>
  <c r="M214" i="1"/>
  <c r="M215" i="1"/>
  <c r="M216" i="1"/>
  <c r="M530" i="1"/>
  <c r="M218" i="1"/>
  <c r="M781" i="1"/>
  <c r="M220" i="1"/>
  <c r="M221" i="1"/>
  <c r="M153" i="1"/>
  <c r="M944" i="1"/>
  <c r="M224" i="1"/>
  <c r="M779" i="1"/>
  <c r="M226" i="1"/>
  <c r="M227" i="1"/>
  <c r="M228" i="1"/>
  <c r="M229" i="1"/>
  <c r="M230" i="1"/>
  <c r="M231" i="1"/>
  <c r="M232" i="1"/>
  <c r="M148" i="1"/>
  <c r="M234" i="1"/>
  <c r="M235" i="1"/>
  <c r="M236" i="1"/>
  <c r="M450" i="1"/>
  <c r="M328" i="1"/>
  <c r="M239" i="1"/>
  <c r="M240" i="1"/>
  <c r="M297" i="1"/>
  <c r="M242" i="1"/>
  <c r="M243" i="1"/>
  <c r="M244" i="1"/>
  <c r="M245" i="1"/>
  <c r="M246" i="1"/>
  <c r="M247" i="1"/>
  <c r="M248" i="1"/>
  <c r="M249" i="1"/>
  <c r="M250" i="1"/>
  <c r="M251" i="1"/>
  <c r="M14" i="1"/>
  <c r="M461" i="1"/>
  <c r="M254" i="1"/>
  <c r="M861" i="1"/>
  <c r="M256" i="1"/>
  <c r="M257" i="1"/>
  <c r="M124" i="1"/>
  <c r="M259" i="1"/>
  <c r="M260" i="1"/>
  <c r="M261" i="1"/>
  <c r="M262" i="1"/>
  <c r="M649" i="1"/>
  <c r="M264" i="1"/>
  <c r="M265" i="1"/>
  <c r="M266" i="1"/>
  <c r="M267" i="1"/>
  <c r="M973" i="1"/>
  <c r="M269" i="1"/>
  <c r="M270" i="1"/>
  <c r="M271" i="1"/>
  <c r="M912" i="1"/>
  <c r="M273" i="1"/>
  <c r="M274" i="1"/>
  <c r="M275" i="1"/>
  <c r="M125" i="1"/>
  <c r="M277" i="1"/>
  <c r="M520" i="1"/>
  <c r="M279" i="1"/>
  <c r="M280" i="1"/>
  <c r="M281" i="1"/>
  <c r="M282" i="1"/>
  <c r="M933" i="1"/>
  <c r="M284" i="1"/>
  <c r="M200" i="1"/>
  <c r="M518" i="1"/>
  <c r="M287" i="1"/>
  <c r="M722" i="1"/>
  <c r="M289" i="1"/>
  <c r="M527" i="1"/>
  <c r="M291" i="1"/>
  <c r="M771" i="1"/>
  <c r="M293" i="1"/>
  <c r="M85" i="1"/>
  <c r="M138" i="1"/>
  <c r="M296" i="1"/>
  <c r="M921" i="1"/>
  <c r="M283" i="1"/>
  <c r="M470" i="1"/>
  <c r="M300" i="1"/>
  <c r="M312" i="1"/>
  <c r="M16" i="1"/>
  <c r="M303" i="1"/>
  <c r="M584" i="1"/>
  <c r="M222" i="1"/>
  <c r="M306" i="1"/>
  <c r="M307" i="1"/>
  <c r="M68" i="1"/>
  <c r="M309" i="1"/>
  <c r="M740" i="1"/>
  <c r="M71" i="1"/>
  <c r="M137" i="1"/>
  <c r="M313" i="1"/>
  <c r="M314" i="1"/>
  <c r="M315" i="1"/>
  <c r="M316" i="1"/>
  <c r="M206" i="1"/>
  <c r="M484" i="1"/>
  <c r="M202" i="1"/>
  <c r="M155" i="1"/>
  <c r="M311" i="1"/>
  <c r="M418" i="1"/>
  <c r="M949" i="1"/>
  <c r="M324" i="1"/>
  <c r="M193" i="1"/>
  <c r="M326" i="1"/>
  <c r="M388" i="1"/>
  <c r="M511" i="1"/>
  <c r="M225" i="1"/>
  <c r="M330" i="1"/>
  <c r="M331" i="1"/>
  <c r="M332" i="1"/>
  <c r="M333" i="1"/>
  <c r="M334" i="1"/>
  <c r="M335" i="1"/>
  <c r="M336" i="1"/>
  <c r="M337" i="1"/>
  <c r="M807" i="1"/>
  <c r="M339" i="1"/>
  <c r="M340" i="1"/>
  <c r="M738" i="1"/>
  <c r="M635" i="1"/>
  <c r="M845" i="1"/>
  <c r="M602" i="1"/>
  <c r="M531" i="1"/>
  <c r="M741" i="1"/>
  <c r="M620" i="1"/>
  <c r="M188" i="1"/>
  <c r="M349" i="1"/>
  <c r="M984" i="1"/>
  <c r="M777" i="1"/>
  <c r="M17" i="1"/>
  <c r="M353" i="1"/>
  <c r="M237" i="1"/>
  <c r="M355" i="1"/>
  <c r="M356" i="1"/>
  <c r="M357" i="1"/>
  <c r="M292" i="1"/>
  <c r="M359" i="1"/>
  <c r="M180" i="1"/>
  <c r="M361" i="1"/>
  <c r="M362" i="1"/>
  <c r="M363" i="1"/>
  <c r="M364" i="1"/>
  <c r="M365" i="1"/>
  <c r="M366" i="1"/>
  <c r="M367" i="1"/>
  <c r="M368" i="1"/>
  <c r="M394" i="1"/>
  <c r="M370" i="1"/>
  <c r="M371" i="1"/>
  <c r="M372" i="1"/>
  <c r="M943" i="1"/>
  <c r="M374" i="1"/>
  <c r="M375" i="1"/>
  <c r="M646" i="1"/>
  <c r="M190" i="1"/>
  <c r="M378" i="1"/>
  <c r="M509" i="1"/>
  <c r="M624" i="1"/>
  <c r="M302" i="1"/>
  <c r="M382" i="1"/>
  <c r="M383" i="1"/>
  <c r="M360" i="1"/>
  <c r="M385" i="1"/>
  <c r="M386" i="1"/>
  <c r="M387" i="1"/>
  <c r="M802" i="1"/>
  <c r="M640" i="1"/>
  <c r="M723" i="1"/>
  <c r="M391" i="1"/>
  <c r="M392" i="1"/>
  <c r="M532" i="1"/>
  <c r="M886" i="1"/>
  <c r="M395" i="1"/>
  <c r="M396" i="1"/>
  <c r="M397" i="1"/>
  <c r="M398" i="1"/>
  <c r="M399" i="1"/>
  <c r="M400" i="1"/>
  <c r="M791" i="1"/>
  <c r="M21" i="1"/>
  <c r="M403" i="1"/>
  <c r="M294" i="1"/>
  <c r="M972" i="1"/>
  <c r="M406" i="1"/>
  <c r="M642" i="1"/>
  <c r="M408" i="1"/>
  <c r="M409" i="1"/>
  <c r="M410" i="1"/>
  <c r="M701" i="1"/>
  <c r="M412" i="1"/>
  <c r="M413" i="1"/>
  <c r="M414" i="1"/>
  <c r="M415" i="1"/>
  <c r="M996" i="1"/>
  <c r="M639" i="1"/>
  <c r="M872" i="1"/>
  <c r="M128" i="1"/>
  <c r="M928" i="1"/>
  <c r="M421" i="1"/>
  <c r="M422" i="1"/>
  <c r="M502" i="1"/>
  <c r="M424" i="1"/>
  <c r="M543" i="1"/>
  <c r="M423" i="1"/>
  <c r="M427" i="1"/>
  <c r="M428" i="1"/>
  <c r="M429" i="1"/>
  <c r="M704" i="1"/>
  <c r="M954" i="1"/>
  <c r="M426" i="1"/>
  <c r="M433" i="1"/>
  <c r="M448" i="1"/>
  <c r="M734" i="1"/>
  <c r="M95" i="1"/>
  <c r="M437" i="1"/>
  <c r="M438" i="1"/>
  <c r="M439" i="1"/>
  <c r="M440" i="1"/>
  <c r="M441" i="1"/>
  <c r="M442" i="1"/>
  <c r="M223" i="1"/>
  <c r="M444" i="1"/>
  <c r="M494" i="1"/>
  <c r="M446" i="1"/>
  <c r="M447" i="1"/>
  <c r="M554" i="1"/>
  <c r="M792" i="1"/>
  <c r="M674" i="1"/>
  <c r="M451" i="1"/>
  <c r="M23" i="1"/>
  <c r="M453" i="1"/>
  <c r="M212" i="1"/>
  <c r="M816" i="1"/>
  <c r="M286" i="1"/>
  <c r="M457" i="1"/>
  <c r="M458" i="1"/>
  <c r="M305" i="1"/>
  <c r="M460" i="1"/>
  <c r="M474" i="1"/>
  <c r="M462" i="1"/>
  <c r="M463" i="1"/>
  <c r="M659" i="1"/>
  <c r="M465" i="1"/>
  <c r="M466" i="1"/>
  <c r="M467" i="1"/>
  <c r="M468" i="1"/>
  <c r="M469" i="1"/>
  <c r="M140" i="1"/>
  <c r="M471" i="1"/>
  <c r="M472" i="1"/>
  <c r="M473" i="1"/>
  <c r="M664" i="1"/>
  <c r="M475" i="1"/>
  <c r="M476" i="1"/>
  <c r="M477" i="1"/>
  <c r="M810" i="1"/>
  <c r="M498" i="1"/>
  <c r="M480" i="1"/>
  <c r="M481" i="1"/>
  <c r="M482" i="1"/>
  <c r="M880" i="1"/>
  <c r="M79" i="1"/>
  <c r="M661" i="1"/>
  <c r="M486" i="1"/>
  <c r="M675" i="1"/>
  <c r="M173" i="1"/>
  <c r="M489" i="1"/>
  <c r="M490" i="1"/>
  <c r="M491" i="1"/>
  <c r="M492" i="1"/>
  <c r="M493" i="1"/>
  <c r="M995" i="1"/>
  <c r="M495" i="1"/>
  <c r="M496" i="1"/>
  <c r="M497" i="1"/>
  <c r="M320" i="1"/>
  <c r="M506" i="1"/>
  <c r="M665" i="1"/>
  <c r="M938" i="1"/>
  <c r="M5" i="1"/>
  <c r="M915" i="1"/>
  <c r="M504" i="1"/>
  <c r="M505" i="1"/>
  <c r="M343" i="1"/>
  <c r="M621" i="1"/>
  <c r="M508" i="1"/>
  <c r="M170" i="1"/>
  <c r="M510" i="1"/>
  <c r="M852" i="1"/>
  <c r="M512" i="1"/>
  <c r="M627" i="1"/>
  <c r="M514" i="1"/>
  <c r="M295" i="1"/>
  <c r="M750" i="1"/>
  <c r="M524" i="1"/>
  <c r="M761" i="1"/>
  <c r="M519" i="1"/>
  <c r="M89" i="1"/>
  <c r="M521" i="1"/>
  <c r="M522" i="1"/>
  <c r="M523" i="1"/>
  <c r="M555" i="1"/>
  <c r="M525" i="1"/>
  <c r="M923" i="1"/>
  <c r="M345" i="1"/>
  <c r="M528" i="1"/>
  <c r="M1000" i="1"/>
  <c r="M419" i="1"/>
  <c r="M81" i="1"/>
  <c r="M906" i="1"/>
  <c r="M533" i="1"/>
  <c r="M534" i="1"/>
  <c r="M535" i="1"/>
  <c r="M583" i="1"/>
  <c r="M537" i="1"/>
  <c r="M538" i="1"/>
  <c r="M539" i="1"/>
  <c r="M860" i="1"/>
  <c r="M404" i="1"/>
  <c r="M542" i="1"/>
  <c r="M638" i="1"/>
  <c r="M317" i="1"/>
  <c r="M545" i="1"/>
  <c r="M546" i="1"/>
  <c r="M955" i="1"/>
  <c r="M548" i="1"/>
  <c r="M549" i="1"/>
  <c r="M550" i="1"/>
  <c r="M551" i="1"/>
  <c r="M20" i="1"/>
  <c r="M958" i="1"/>
  <c r="M452" i="1"/>
  <c r="M797" i="1"/>
  <c r="M556" i="1"/>
  <c r="M557" i="1"/>
  <c r="M558" i="1"/>
  <c r="M559" i="1"/>
  <c r="M560" i="1"/>
  <c r="M561" i="1"/>
  <c r="M562" i="1"/>
  <c r="M563" i="1"/>
  <c r="M194" i="1"/>
  <c r="M565" i="1"/>
  <c r="M909" i="1"/>
  <c r="M567" i="1"/>
  <c r="M268" i="1"/>
  <c r="M569" i="1"/>
  <c r="M570" i="1"/>
  <c r="M571" i="1"/>
  <c r="M572" i="1"/>
  <c r="M253" i="1"/>
  <c r="M445" i="1"/>
  <c r="M575" i="1"/>
  <c r="M576" i="1"/>
  <c r="M663" i="1"/>
  <c r="M347" i="1"/>
  <c r="M233" i="1"/>
  <c r="M589" i="1"/>
  <c r="M581" i="1"/>
  <c r="M582" i="1"/>
  <c r="M381" i="1"/>
  <c r="M299" i="1"/>
  <c r="M585" i="1"/>
  <c r="M586" i="1"/>
  <c r="M587" i="1"/>
  <c r="M588" i="1"/>
  <c r="M540" i="1"/>
  <c r="M871" i="1"/>
  <c r="M464" i="1"/>
  <c r="M434" i="1"/>
  <c r="M593" i="1"/>
  <c r="M592" i="1"/>
  <c r="M595" i="1"/>
  <c r="M541" i="1"/>
  <c r="M597" i="1"/>
  <c r="M553" i="1"/>
  <c r="M599" i="1"/>
  <c r="M600" i="1"/>
  <c r="M420" i="1"/>
  <c r="M29" i="1"/>
  <c r="M603" i="1"/>
  <c r="M604" i="1"/>
  <c r="M605" i="1"/>
  <c r="M606" i="1"/>
  <c r="M607" i="1"/>
  <c r="M608" i="1"/>
  <c r="M609" i="1"/>
  <c r="M610" i="1"/>
  <c r="M611" i="1"/>
  <c r="M612" i="1"/>
  <c r="M272" i="1"/>
  <c r="M614" i="1"/>
  <c r="M615" i="1"/>
  <c r="M616" i="1"/>
  <c r="M617" i="1"/>
  <c r="M618" i="1"/>
  <c r="M619" i="1"/>
  <c r="M830" i="1"/>
  <c r="M679" i="1"/>
  <c r="M622" i="1"/>
  <c r="M623" i="1"/>
  <c r="M348" i="1"/>
  <c r="M625" i="1"/>
  <c r="M626" i="1"/>
  <c r="M344" i="1"/>
  <c r="M628" i="1"/>
  <c r="M629" i="1"/>
  <c r="M630" i="1"/>
  <c r="M707" i="1"/>
  <c r="M516" i="1"/>
  <c r="M633" i="1"/>
  <c r="M634" i="1"/>
  <c r="M478" i="1"/>
  <c r="M728" i="1"/>
  <c r="M637" i="1"/>
  <c r="M952" i="1"/>
  <c r="M354" i="1"/>
  <c r="M455" i="1"/>
  <c r="M641" i="1"/>
  <c r="M594" i="1"/>
  <c r="M643" i="1"/>
  <c r="M644" i="1"/>
  <c r="M645" i="1"/>
  <c r="M962" i="1"/>
  <c r="M992" i="1"/>
  <c r="M961" i="1"/>
  <c r="M159" i="1"/>
  <c r="M650" i="1"/>
  <c r="M670" i="1"/>
  <c r="M34" i="1"/>
  <c r="M987" i="1"/>
  <c r="M654" i="1"/>
  <c r="M655" i="1"/>
  <c r="M656" i="1"/>
  <c r="M657" i="1"/>
  <c r="M651" i="1"/>
  <c r="M112" i="1"/>
  <c r="M579" i="1"/>
  <c r="M713" i="1"/>
  <c r="M405" i="1"/>
  <c r="M717" i="1"/>
  <c r="M517" i="1"/>
  <c r="M435" i="1"/>
  <c r="M801" i="1"/>
  <c r="M667" i="1"/>
  <c r="M28" i="1"/>
  <c r="M669" i="1"/>
  <c r="M402" i="1"/>
  <c r="M671" i="1"/>
  <c r="M672" i="1"/>
  <c r="M673" i="1"/>
  <c r="M990" i="1"/>
  <c r="M338" i="1"/>
  <c r="M846" i="1"/>
  <c r="M677" i="1"/>
  <c r="M678" i="1"/>
  <c r="M485" i="1"/>
  <c r="M660" i="1"/>
  <c r="M681" i="1"/>
  <c r="M965" i="1"/>
  <c r="M889" i="1"/>
  <c r="M684" i="1"/>
  <c r="M685" i="1"/>
  <c r="M686" i="1"/>
  <c r="M778" i="1"/>
  <c r="M688" i="1"/>
  <c r="M689" i="1"/>
  <c r="M690" i="1"/>
  <c r="M691" i="1"/>
  <c r="M692" i="1"/>
  <c r="M693" i="1"/>
  <c r="M407" i="1"/>
  <c r="M900" i="1"/>
  <c r="M417" i="1"/>
  <c r="M697" i="1"/>
  <c r="M769" i="1"/>
  <c r="M699" i="1"/>
  <c r="M700" i="1"/>
  <c r="M327" i="1"/>
  <c r="M41" i="1"/>
  <c r="M703" i="1"/>
  <c r="M425" i="1"/>
  <c r="M705" i="1"/>
  <c r="M706" i="1"/>
  <c r="M929" i="1"/>
  <c r="M708" i="1"/>
  <c r="M709" i="1"/>
  <c r="M710" i="1"/>
  <c r="M711" i="1"/>
  <c r="M712" i="1"/>
  <c r="M117" i="1"/>
  <c r="M714" i="1"/>
  <c r="M715" i="1"/>
  <c r="M716" i="1"/>
  <c r="M682" i="1"/>
  <c r="M718" i="1"/>
  <c r="M719" i="1"/>
  <c r="M720" i="1"/>
  <c r="M721" i="1"/>
  <c r="M321" i="1"/>
  <c r="M733" i="1"/>
  <c r="M724" i="1"/>
  <c r="M725" i="1"/>
  <c r="M726" i="1"/>
  <c r="M883" i="1"/>
  <c r="M613" i="1"/>
  <c r="M729" i="1"/>
  <c r="M92" i="1"/>
  <c r="M731" i="1"/>
  <c r="M732" i="1"/>
  <c r="M208" i="1"/>
  <c r="M811" i="1"/>
  <c r="M735" i="1"/>
  <c r="M736" i="1"/>
  <c r="M737" i="1"/>
  <c r="M191" i="1"/>
  <c r="M739" i="1"/>
  <c r="M129" i="1"/>
  <c r="M564" i="1"/>
  <c r="M141" i="1"/>
  <c r="M743" i="1"/>
  <c r="M744" i="1"/>
  <c r="M156" i="1"/>
  <c r="M746" i="1"/>
  <c r="M241" i="1"/>
  <c r="M748" i="1"/>
  <c r="M749" i="1"/>
  <c r="M1001" i="1"/>
  <c r="M751" i="1"/>
  <c r="M47" i="1"/>
  <c r="M753" i="1"/>
  <c r="M131" i="1"/>
  <c r="M755" i="1"/>
  <c r="M756" i="1"/>
  <c r="M757" i="1"/>
  <c r="M758" i="1"/>
  <c r="M759" i="1"/>
  <c r="M760" i="1"/>
  <c r="M854" i="1"/>
  <c r="M573" i="1"/>
  <c r="M763" i="1"/>
  <c r="M764" i="1"/>
  <c r="M765" i="1"/>
  <c r="M766" i="1"/>
  <c r="M767" i="1"/>
  <c r="M590" i="1"/>
  <c r="M652" i="1"/>
  <c r="M770" i="1"/>
  <c r="M982" i="1"/>
  <c r="M772" i="1"/>
  <c r="M130" i="1"/>
  <c r="M774" i="1"/>
  <c r="M775" i="1"/>
  <c r="M776" i="1"/>
  <c r="M93" i="1"/>
  <c r="M946" i="1"/>
  <c r="M695" i="1"/>
  <c r="M780" i="1"/>
  <c r="M745" i="1"/>
  <c r="M782" i="1"/>
  <c r="M341" i="1"/>
  <c r="M784" i="1"/>
  <c r="M785" i="1"/>
  <c r="M786" i="1"/>
  <c r="M787" i="1"/>
  <c r="M788" i="1"/>
  <c r="M762" i="1"/>
  <c r="M790" i="1"/>
  <c r="M304" i="1"/>
  <c r="M950" i="1"/>
  <c r="M66" i="1"/>
  <c r="M78" i="1"/>
  <c r="M795" i="1"/>
  <c r="M796" i="1"/>
  <c r="M213" i="1"/>
  <c r="M411" i="1"/>
  <c r="M799" i="1"/>
  <c r="M800" i="1"/>
  <c r="M837" i="1"/>
  <c r="M52" i="1"/>
  <c r="M803" i="1"/>
  <c r="M804" i="1"/>
  <c r="M805" i="1"/>
  <c r="M806" i="1"/>
  <c r="M369" i="1"/>
  <c r="M808" i="1"/>
  <c r="M809" i="1"/>
  <c r="M172" i="1"/>
  <c r="M941" i="1"/>
  <c r="M812" i="1"/>
  <c r="M698" i="1"/>
  <c r="M814" i="1"/>
  <c r="M815" i="1"/>
  <c r="M258" i="1"/>
  <c r="M817" i="1"/>
  <c r="M818" i="1"/>
  <c r="M819" i="1"/>
  <c r="M820" i="1"/>
  <c r="M308" i="1"/>
  <c r="M822" i="1"/>
  <c r="M823" i="1"/>
  <c r="M824" i="1"/>
  <c r="M825" i="1"/>
  <c r="M826" i="1"/>
  <c r="M827" i="1"/>
  <c r="M828" i="1"/>
  <c r="M829" i="1"/>
  <c r="M380" i="1"/>
  <c r="M536" i="1"/>
  <c r="M178" i="1"/>
  <c r="M833" i="1"/>
  <c r="M834" i="1"/>
  <c r="M835" i="1"/>
  <c r="M836" i="1"/>
  <c r="M902" i="1"/>
  <c r="M456" i="1"/>
  <c r="M839" i="1"/>
  <c r="M840" i="1"/>
  <c r="M841" i="1"/>
  <c r="M842" i="1"/>
  <c r="M843" i="1"/>
  <c r="M844" i="1"/>
  <c r="M238" i="1"/>
  <c r="M431" i="1"/>
  <c r="M847" i="1"/>
  <c r="M848" i="1"/>
  <c r="M849" i="1"/>
  <c r="M850" i="1"/>
  <c r="M851" i="1"/>
  <c r="M53" i="1"/>
  <c r="M853" i="1"/>
  <c r="M217" i="1"/>
  <c r="M855" i="1"/>
  <c r="M856" i="1"/>
  <c r="M857" i="1"/>
  <c r="M858" i="1"/>
  <c r="M859" i="1"/>
  <c r="M255" i="1"/>
  <c r="M346" i="1"/>
  <c r="M862" i="1"/>
  <c r="M863" i="1"/>
  <c r="M864" i="1"/>
  <c r="M865" i="1"/>
  <c r="M866" i="1"/>
  <c r="M867" i="1"/>
  <c r="M939" i="1"/>
  <c r="M869" i="1"/>
  <c r="M870" i="1"/>
  <c r="M658" i="1"/>
  <c r="M507" i="1"/>
  <c r="M873" i="1"/>
  <c r="M874" i="1"/>
  <c r="M875" i="1"/>
  <c r="M876" i="1"/>
  <c r="M373" i="1"/>
  <c r="M329" i="1"/>
  <c r="M838" i="1"/>
  <c r="M102" i="1"/>
  <c r="M881" i="1"/>
  <c r="M882" i="1"/>
  <c r="M648" i="1"/>
  <c r="M884" i="1"/>
  <c r="M885" i="1"/>
  <c r="M918" i="1"/>
  <c r="M887" i="1"/>
  <c r="M916" i="1"/>
  <c r="M219" i="1"/>
  <c r="M890" i="1"/>
  <c r="M891" i="1"/>
  <c r="M892" i="1"/>
  <c r="M893" i="1"/>
  <c r="M894" i="1"/>
  <c r="M895" i="1"/>
  <c r="M896" i="1"/>
  <c r="M483" i="1"/>
  <c r="M898" i="1"/>
  <c r="M198" i="1"/>
  <c r="M832" i="1"/>
  <c r="M901" i="1"/>
  <c r="M54" i="1"/>
  <c r="M903" i="1"/>
  <c r="M904" i="1"/>
  <c r="M905" i="1"/>
  <c r="M152" i="1"/>
  <c r="M907" i="1"/>
  <c r="M908" i="1"/>
  <c r="M298" i="1"/>
  <c r="M910" i="1"/>
  <c r="M911" i="1"/>
  <c r="M783" i="1"/>
  <c r="M913" i="1"/>
  <c r="M914" i="1"/>
  <c r="M653" i="1"/>
  <c r="M529" i="1"/>
  <c r="M917" i="1"/>
  <c r="M318" i="1"/>
  <c r="M919" i="1"/>
  <c r="M920" i="1"/>
  <c r="M577" i="1"/>
  <c r="M922" i="1"/>
  <c r="M285" i="1"/>
  <c r="M924" i="1"/>
  <c r="M925" i="1"/>
  <c r="M926" i="1"/>
  <c r="M927" i="1"/>
  <c r="M136" i="1"/>
  <c r="M276" i="1"/>
  <c r="M930" i="1"/>
  <c r="M931" i="1"/>
  <c r="M932" i="1"/>
  <c r="M487" i="1"/>
  <c r="M934" i="1"/>
  <c r="M935" i="1"/>
  <c r="M936" i="1"/>
  <c r="M937" i="1"/>
  <c r="M174" i="1"/>
  <c r="M868" i="1"/>
  <c r="M940" i="1"/>
  <c r="M376" i="1"/>
  <c r="M942" i="1"/>
  <c r="M416" i="1"/>
  <c r="M377" i="1"/>
  <c r="M945" i="1"/>
  <c r="M596" i="1"/>
  <c r="M899" i="1"/>
  <c r="M547" i="1"/>
  <c r="M111" i="1"/>
  <c r="M515" i="1"/>
  <c r="M951" i="1"/>
  <c r="M56" i="1"/>
  <c r="M953" i="1"/>
  <c r="M754" i="1"/>
  <c r="M177" i="1"/>
  <c r="M956" i="1"/>
  <c r="M957" i="1"/>
  <c r="M742" i="1"/>
  <c r="M959" i="1"/>
  <c r="M960" i="1"/>
  <c r="M513" i="1"/>
  <c r="M323" i="1"/>
  <c r="M963" i="1"/>
  <c r="M964" i="1"/>
  <c r="M499" i="1"/>
  <c r="M966" i="1"/>
  <c r="M967" i="1"/>
  <c r="M968" i="1"/>
  <c r="M969" i="1"/>
  <c r="M970" i="1"/>
  <c r="M971" i="1"/>
  <c r="M666" i="1"/>
  <c r="M187" i="1"/>
  <c r="M974" i="1"/>
  <c r="M591" i="1"/>
  <c r="M976" i="1"/>
  <c r="M977" i="1"/>
  <c r="M978" i="1"/>
  <c r="M379" i="1"/>
  <c r="M980" i="1"/>
  <c r="M981" i="1"/>
  <c r="M702" i="1"/>
  <c r="M983" i="1"/>
  <c r="M401" i="1"/>
  <c r="M985" i="1"/>
  <c r="M986" i="1"/>
  <c r="M988" i="1"/>
  <c r="M454" i="1"/>
  <c r="M989" i="1"/>
  <c r="M350" i="1"/>
  <c r="M991" i="1"/>
  <c r="M351" i="1"/>
  <c r="M993" i="1"/>
  <c r="M994" i="1"/>
  <c r="M552" i="1"/>
  <c r="M752" i="1"/>
  <c r="M997" i="1"/>
  <c r="M488" i="1"/>
  <c r="M158" i="1"/>
  <c r="M631" i="1"/>
  <c r="M680" i="1"/>
  <c r="T3" i="1"/>
  <c r="T4" i="1"/>
  <c r="T183" i="1"/>
  <c r="T319" i="1"/>
  <c r="T7" i="1"/>
  <c r="T157" i="1"/>
  <c r="T9" i="1"/>
  <c r="T10" i="1"/>
  <c r="T301" i="1"/>
  <c r="T12" i="1"/>
  <c r="T195" i="1"/>
  <c r="T322" i="1"/>
  <c r="T15" i="1"/>
  <c r="T566" i="1"/>
  <c r="T647" i="1"/>
  <c r="T18" i="1"/>
  <c r="T19" i="1"/>
  <c r="T449" i="1"/>
  <c r="T694" i="1"/>
  <c r="T22" i="1"/>
  <c r="T662" i="1"/>
  <c r="T24" i="1"/>
  <c r="T25" i="1"/>
  <c r="T26" i="1"/>
  <c r="T27" i="1"/>
  <c r="T668" i="1"/>
  <c r="T118" i="1"/>
  <c r="T30" i="1"/>
  <c r="T31" i="1"/>
  <c r="T32" i="1"/>
  <c r="T33" i="1"/>
  <c r="T948" i="1"/>
  <c r="T35" i="1"/>
  <c r="T36" i="1"/>
  <c r="T37" i="1"/>
  <c r="T38" i="1"/>
  <c r="T39" i="1"/>
  <c r="T40" i="1"/>
  <c r="T443" i="1"/>
  <c r="T42" i="1"/>
  <c r="T43" i="1"/>
  <c r="T44" i="1"/>
  <c r="T45" i="1"/>
  <c r="T46" i="1"/>
  <c r="T310" i="1"/>
  <c r="T48" i="1"/>
  <c r="T49" i="1"/>
  <c r="T50" i="1"/>
  <c r="T51" i="1"/>
  <c r="T6" i="1"/>
  <c r="T877" i="1"/>
  <c r="T389" i="1"/>
  <c r="T55" i="1"/>
  <c r="T503" i="1"/>
  <c r="T57" i="1"/>
  <c r="T58" i="1"/>
  <c r="T59" i="1"/>
  <c r="T60" i="1"/>
  <c r="T61" i="1"/>
  <c r="T62" i="1"/>
  <c r="T947" i="1"/>
  <c r="T64" i="1"/>
  <c r="T63" i="1"/>
  <c r="T278" i="1"/>
  <c r="T67" i="1"/>
  <c r="T100" i="1"/>
  <c r="T69" i="1"/>
  <c r="T70" i="1"/>
  <c r="T204" i="1"/>
  <c r="T72" i="1"/>
  <c r="T73" i="1"/>
  <c r="T74" i="1"/>
  <c r="T75" i="1"/>
  <c r="T76" i="1"/>
  <c r="T77" i="1"/>
  <c r="T897" i="1"/>
  <c r="T325" i="1"/>
  <c r="T80" i="1"/>
  <c r="T747" i="1"/>
  <c r="T82" i="1"/>
  <c r="T83" i="1"/>
  <c r="T84" i="1"/>
  <c r="T794" i="1"/>
  <c r="T86" i="1"/>
  <c r="T87" i="1"/>
  <c r="T88" i="1"/>
  <c r="T879" i="1"/>
  <c r="T90" i="1"/>
  <c r="T91" i="1"/>
  <c r="T479" i="1"/>
  <c r="T696" i="1"/>
  <c r="T94" i="1"/>
  <c r="T676" i="1"/>
  <c r="T96" i="1"/>
  <c r="T97" i="1"/>
  <c r="T98" i="1"/>
  <c r="T99" i="1"/>
  <c r="T831" i="1"/>
  <c r="T101" i="1"/>
  <c r="T8" i="1"/>
  <c r="T103" i="1"/>
  <c r="T104" i="1"/>
  <c r="T263" i="1"/>
  <c r="T106" i="1"/>
  <c r="T107" i="1"/>
  <c r="T108" i="1"/>
  <c r="T109" i="1"/>
  <c r="T110" i="1"/>
  <c r="T342" i="1"/>
  <c r="T598" i="1"/>
  <c r="T113" i="1"/>
  <c r="T114" i="1"/>
  <c r="T115" i="1"/>
  <c r="T116" i="1"/>
  <c r="T975" i="1"/>
  <c r="T384" i="1"/>
  <c r="T119" i="1"/>
  <c r="T120" i="1"/>
  <c r="T121" i="1"/>
  <c r="T122" i="1"/>
  <c r="T123" i="1"/>
  <c r="T979" i="1"/>
  <c r="T683" i="1"/>
  <c r="T126" i="1"/>
  <c r="T127" i="1"/>
  <c r="T727" i="1"/>
  <c r="T687" i="1"/>
  <c r="T632" i="1"/>
  <c r="T773" i="1"/>
  <c r="T132" i="1"/>
  <c r="T133" i="1"/>
  <c r="T134" i="1"/>
  <c r="T135" i="1"/>
  <c r="T789" i="1"/>
  <c r="T501" i="1"/>
  <c r="T636" i="1"/>
  <c r="T139" i="1"/>
  <c r="T500" i="1"/>
  <c r="T601" i="1"/>
  <c r="T142" i="1"/>
  <c r="T143" i="1"/>
  <c r="T144" i="1"/>
  <c r="T145" i="1"/>
  <c r="T146" i="1"/>
  <c r="T147" i="1"/>
  <c r="T390" i="1"/>
  <c r="T149" i="1"/>
  <c r="T150" i="1"/>
  <c r="T151" i="1"/>
  <c r="T11" i="1"/>
  <c r="T878" i="1"/>
  <c r="T154" i="1"/>
  <c r="T998" i="1"/>
  <c r="T798" i="1"/>
  <c r="T821" i="1"/>
  <c r="T574" i="1"/>
  <c r="T201" i="1"/>
  <c r="T160" i="1"/>
  <c r="T161" i="1"/>
  <c r="T162" i="1"/>
  <c r="T393" i="1"/>
  <c r="T164" i="1"/>
  <c r="T165" i="1"/>
  <c r="T166" i="1"/>
  <c r="T167" i="1"/>
  <c r="T168" i="1"/>
  <c r="T169" i="1"/>
  <c r="T793" i="1"/>
  <c r="T171" i="1"/>
  <c r="T358" i="1"/>
  <c r="T65" i="1"/>
  <c r="T192" i="1"/>
  <c r="T175" i="1"/>
  <c r="T176" i="1"/>
  <c r="T813" i="1"/>
  <c r="T730" i="1"/>
  <c r="T179" i="1"/>
  <c r="T568" i="1"/>
  <c r="T181" i="1"/>
  <c r="T182" i="1"/>
  <c r="T526" i="1"/>
  <c r="T184" i="1"/>
  <c r="T430" i="1"/>
  <c r="T186" i="1"/>
  <c r="T163" i="1"/>
  <c r="T768" i="1"/>
  <c r="T189" i="1"/>
  <c r="T252" i="1"/>
  <c r="T999" i="1"/>
  <c r="T185" i="1"/>
  <c r="T432" i="1"/>
  <c r="T580" i="1"/>
  <c r="T352" i="1"/>
  <c r="T196" i="1"/>
  <c r="T197" i="1"/>
  <c r="T459" i="1"/>
  <c r="T199" i="1"/>
  <c r="T544" i="1"/>
  <c r="T105" i="1"/>
  <c r="T13" i="1"/>
  <c r="T203" i="1"/>
  <c r="T288" i="1"/>
  <c r="T205" i="1"/>
  <c r="T290" i="1"/>
  <c r="T207" i="1"/>
  <c r="T436" i="1"/>
  <c r="T209" i="1"/>
  <c r="T210" i="1"/>
  <c r="T211" i="1"/>
  <c r="T578" i="1"/>
  <c r="T888" i="1"/>
  <c r="T214" i="1"/>
  <c r="T215" i="1"/>
  <c r="T216" i="1"/>
  <c r="T530" i="1"/>
  <c r="T218" i="1"/>
  <c r="T781" i="1"/>
  <c r="T220" i="1"/>
  <c r="T221" i="1"/>
  <c r="T153" i="1"/>
  <c r="T944" i="1"/>
  <c r="T224" i="1"/>
  <c r="T779" i="1"/>
  <c r="T226" i="1"/>
  <c r="T227" i="1"/>
  <c r="T228" i="1"/>
  <c r="T229" i="1"/>
  <c r="T230" i="1"/>
  <c r="T231" i="1"/>
  <c r="T232" i="1"/>
  <c r="T148" i="1"/>
  <c r="T234" i="1"/>
  <c r="T235" i="1"/>
  <c r="T236" i="1"/>
  <c r="T450" i="1"/>
  <c r="T328" i="1"/>
  <c r="T239" i="1"/>
  <c r="T240" i="1"/>
  <c r="T297" i="1"/>
  <c r="T242" i="1"/>
  <c r="T243" i="1"/>
  <c r="T244" i="1"/>
  <c r="T245" i="1"/>
  <c r="T246" i="1"/>
  <c r="T247" i="1"/>
  <c r="T248" i="1"/>
  <c r="T249" i="1"/>
  <c r="T250" i="1"/>
  <c r="T251" i="1"/>
  <c r="T14" i="1"/>
  <c r="T461" i="1"/>
  <c r="T254" i="1"/>
  <c r="T861" i="1"/>
  <c r="T256" i="1"/>
  <c r="T257" i="1"/>
  <c r="T124" i="1"/>
  <c r="T259" i="1"/>
  <c r="T260" i="1"/>
  <c r="T261" i="1"/>
  <c r="T262" i="1"/>
  <c r="T649" i="1"/>
  <c r="T264" i="1"/>
  <c r="T265" i="1"/>
  <c r="T266" i="1"/>
  <c r="T267" i="1"/>
  <c r="T973" i="1"/>
  <c r="T269" i="1"/>
  <c r="T270" i="1"/>
  <c r="T271" i="1"/>
  <c r="T912" i="1"/>
  <c r="T273" i="1"/>
  <c r="T274" i="1"/>
  <c r="T275" i="1"/>
  <c r="T125" i="1"/>
  <c r="T277" i="1"/>
  <c r="T520" i="1"/>
  <c r="T279" i="1"/>
  <c r="T280" i="1"/>
  <c r="T281" i="1"/>
  <c r="T282" i="1"/>
  <c r="T933" i="1"/>
  <c r="T284" i="1"/>
  <c r="T200" i="1"/>
  <c r="T518" i="1"/>
  <c r="T287" i="1"/>
  <c r="T722" i="1"/>
  <c r="T289" i="1"/>
  <c r="T527" i="1"/>
  <c r="T291" i="1"/>
  <c r="T771" i="1"/>
  <c r="T293" i="1"/>
  <c r="T85" i="1"/>
  <c r="T138" i="1"/>
  <c r="T296" i="1"/>
  <c r="T921" i="1"/>
  <c r="T283" i="1"/>
  <c r="T470" i="1"/>
  <c r="T300" i="1"/>
  <c r="T312" i="1"/>
  <c r="T16" i="1"/>
  <c r="T303" i="1"/>
  <c r="T584" i="1"/>
  <c r="T222" i="1"/>
  <c r="T306" i="1"/>
  <c r="T307" i="1"/>
  <c r="T68" i="1"/>
  <c r="T309" i="1"/>
  <c r="T740" i="1"/>
  <c r="T71" i="1"/>
  <c r="T137" i="1"/>
  <c r="T313" i="1"/>
  <c r="T314" i="1"/>
  <c r="T315" i="1"/>
  <c r="T316" i="1"/>
  <c r="T206" i="1"/>
  <c r="T484" i="1"/>
  <c r="T202" i="1"/>
  <c r="T155" i="1"/>
  <c r="T311" i="1"/>
  <c r="T418" i="1"/>
  <c r="T949" i="1"/>
  <c r="T324" i="1"/>
  <c r="T193" i="1"/>
  <c r="T326" i="1"/>
  <c r="T388" i="1"/>
  <c r="T511" i="1"/>
  <c r="T225" i="1"/>
  <c r="T330" i="1"/>
  <c r="T331" i="1"/>
  <c r="T332" i="1"/>
  <c r="T333" i="1"/>
  <c r="T334" i="1"/>
  <c r="T335" i="1"/>
  <c r="T336" i="1"/>
  <c r="T337" i="1"/>
  <c r="T807" i="1"/>
  <c r="T339" i="1"/>
  <c r="T340" i="1"/>
  <c r="T738" i="1"/>
  <c r="T635" i="1"/>
  <c r="T845" i="1"/>
  <c r="T602" i="1"/>
  <c r="T531" i="1"/>
  <c r="T741" i="1"/>
  <c r="T620" i="1"/>
  <c r="T188" i="1"/>
  <c r="T349" i="1"/>
  <c r="T984" i="1"/>
  <c r="T777" i="1"/>
  <c r="T17" i="1"/>
  <c r="T353" i="1"/>
  <c r="T237" i="1"/>
  <c r="T355" i="1"/>
  <c r="T356" i="1"/>
  <c r="T357" i="1"/>
  <c r="T292" i="1"/>
  <c r="T359" i="1"/>
  <c r="T180" i="1"/>
  <c r="T361" i="1"/>
  <c r="T362" i="1"/>
  <c r="T363" i="1"/>
  <c r="T364" i="1"/>
  <c r="T365" i="1"/>
  <c r="T366" i="1"/>
  <c r="T367" i="1"/>
  <c r="T368" i="1"/>
  <c r="T394" i="1"/>
  <c r="T370" i="1"/>
  <c r="T371" i="1"/>
  <c r="T372" i="1"/>
  <c r="T943" i="1"/>
  <c r="T374" i="1"/>
  <c r="T375" i="1"/>
  <c r="T646" i="1"/>
  <c r="T190" i="1"/>
  <c r="T378" i="1"/>
  <c r="T509" i="1"/>
  <c r="T624" i="1"/>
  <c r="T302" i="1"/>
  <c r="T382" i="1"/>
  <c r="T383" i="1"/>
  <c r="T360" i="1"/>
  <c r="T385" i="1"/>
  <c r="T386" i="1"/>
  <c r="T387" i="1"/>
  <c r="T802" i="1"/>
  <c r="T640" i="1"/>
  <c r="T723" i="1"/>
  <c r="T391" i="1"/>
  <c r="T392" i="1"/>
  <c r="T532" i="1"/>
  <c r="T886" i="1"/>
  <c r="T395" i="1"/>
  <c r="T396" i="1"/>
  <c r="T397" i="1"/>
  <c r="T398" i="1"/>
  <c r="T399" i="1"/>
  <c r="T400" i="1"/>
  <c r="T791" i="1"/>
  <c r="T21" i="1"/>
  <c r="T403" i="1"/>
  <c r="T294" i="1"/>
  <c r="T972" i="1"/>
  <c r="T406" i="1"/>
  <c r="T642" i="1"/>
  <c r="T408" i="1"/>
  <c r="T409" i="1"/>
  <c r="T410" i="1"/>
  <c r="T701" i="1"/>
  <c r="T412" i="1"/>
  <c r="T413" i="1"/>
  <c r="T414" i="1"/>
  <c r="T415" i="1"/>
  <c r="T996" i="1"/>
  <c r="T639" i="1"/>
  <c r="T872" i="1"/>
  <c r="T128" i="1"/>
  <c r="T928" i="1"/>
  <c r="T421" i="1"/>
  <c r="T422" i="1"/>
  <c r="T502" i="1"/>
  <c r="T424" i="1"/>
  <c r="T543" i="1"/>
  <c r="T423" i="1"/>
  <c r="T427" i="1"/>
  <c r="T428" i="1"/>
  <c r="T429" i="1"/>
  <c r="T704" i="1"/>
  <c r="T954" i="1"/>
  <c r="T426" i="1"/>
  <c r="T433" i="1"/>
  <c r="T448" i="1"/>
  <c r="T734" i="1"/>
  <c r="T95" i="1"/>
  <c r="T437" i="1"/>
  <c r="T438" i="1"/>
  <c r="T439" i="1"/>
  <c r="T440" i="1"/>
  <c r="T441" i="1"/>
  <c r="T442" i="1"/>
  <c r="T223" i="1"/>
  <c r="T444" i="1"/>
  <c r="T494" i="1"/>
  <c r="T446" i="1"/>
  <c r="T447" i="1"/>
  <c r="T554" i="1"/>
  <c r="T792" i="1"/>
  <c r="T674" i="1"/>
  <c r="T451" i="1"/>
  <c r="T23" i="1"/>
  <c r="T453" i="1"/>
  <c r="T212" i="1"/>
  <c r="T816" i="1"/>
  <c r="T286" i="1"/>
  <c r="T457" i="1"/>
  <c r="T458" i="1"/>
  <c r="T305" i="1"/>
  <c r="T460" i="1"/>
  <c r="T474" i="1"/>
  <c r="T462" i="1"/>
  <c r="T463" i="1"/>
  <c r="T659" i="1"/>
  <c r="T465" i="1"/>
  <c r="T466" i="1"/>
  <c r="T467" i="1"/>
  <c r="T468" i="1"/>
  <c r="T469" i="1"/>
  <c r="T140" i="1"/>
  <c r="T471" i="1"/>
  <c r="T472" i="1"/>
  <c r="T473" i="1"/>
  <c r="T664" i="1"/>
  <c r="T475" i="1"/>
  <c r="T476" i="1"/>
  <c r="T477" i="1"/>
  <c r="T810" i="1"/>
  <c r="T498" i="1"/>
  <c r="T480" i="1"/>
  <c r="T481" i="1"/>
  <c r="T482" i="1"/>
  <c r="T880" i="1"/>
  <c r="T79" i="1"/>
  <c r="T661" i="1"/>
  <c r="T486" i="1"/>
  <c r="T675" i="1"/>
  <c r="T173" i="1"/>
  <c r="T489" i="1"/>
  <c r="T490" i="1"/>
  <c r="T491" i="1"/>
  <c r="T492" i="1"/>
  <c r="T493" i="1"/>
  <c r="T995" i="1"/>
  <c r="T495" i="1"/>
  <c r="T496" i="1"/>
  <c r="T497" i="1"/>
  <c r="T320" i="1"/>
  <c r="T506" i="1"/>
  <c r="T665" i="1"/>
  <c r="T938" i="1"/>
  <c r="T5" i="1"/>
  <c r="T915" i="1"/>
  <c r="T504" i="1"/>
  <c r="T505" i="1"/>
  <c r="T343" i="1"/>
  <c r="T621" i="1"/>
  <c r="T508" i="1"/>
  <c r="T170" i="1"/>
  <c r="T510" i="1"/>
  <c r="T852" i="1"/>
  <c r="T512" i="1"/>
  <c r="T627" i="1"/>
  <c r="T514" i="1"/>
  <c r="T295" i="1"/>
  <c r="T750" i="1"/>
  <c r="T524" i="1"/>
  <c r="T761" i="1"/>
  <c r="T519" i="1"/>
  <c r="T89" i="1"/>
  <c r="T521" i="1"/>
  <c r="T522" i="1"/>
  <c r="T523" i="1"/>
  <c r="T555" i="1"/>
  <c r="T525" i="1"/>
  <c r="T923" i="1"/>
  <c r="T345" i="1"/>
  <c r="T528" i="1"/>
  <c r="T1000" i="1"/>
  <c r="T419" i="1"/>
  <c r="T81" i="1"/>
  <c r="T906" i="1"/>
  <c r="T533" i="1"/>
  <c r="T534" i="1"/>
  <c r="T535" i="1"/>
  <c r="T583" i="1"/>
  <c r="T537" i="1"/>
  <c r="T538" i="1"/>
  <c r="T539" i="1"/>
  <c r="T860" i="1"/>
  <c r="T404" i="1"/>
  <c r="T542" i="1"/>
  <c r="T638" i="1"/>
  <c r="T317" i="1"/>
  <c r="T545" i="1"/>
  <c r="T546" i="1"/>
  <c r="T955" i="1"/>
  <c r="T548" i="1"/>
  <c r="T549" i="1"/>
  <c r="T550" i="1"/>
  <c r="T551" i="1"/>
  <c r="T20" i="1"/>
  <c r="T958" i="1"/>
  <c r="T452" i="1"/>
  <c r="T797" i="1"/>
  <c r="T556" i="1"/>
  <c r="T557" i="1"/>
  <c r="T558" i="1"/>
  <c r="T559" i="1"/>
  <c r="T560" i="1"/>
  <c r="T561" i="1"/>
  <c r="T562" i="1"/>
  <c r="T563" i="1"/>
  <c r="T194" i="1"/>
  <c r="T565" i="1"/>
  <c r="T909" i="1"/>
  <c r="T567" i="1"/>
  <c r="T268" i="1"/>
  <c r="T569" i="1"/>
  <c r="T570" i="1"/>
  <c r="T571" i="1"/>
  <c r="T572" i="1"/>
  <c r="T253" i="1"/>
  <c r="T445" i="1"/>
  <c r="T575" i="1"/>
  <c r="T576" i="1"/>
  <c r="T663" i="1"/>
  <c r="T347" i="1"/>
  <c r="T233" i="1"/>
  <c r="T589" i="1"/>
  <c r="T581" i="1"/>
  <c r="T582" i="1"/>
  <c r="T381" i="1"/>
  <c r="T299" i="1"/>
  <c r="T585" i="1"/>
  <c r="T586" i="1"/>
  <c r="T587" i="1"/>
  <c r="T588" i="1"/>
  <c r="T540" i="1"/>
  <c r="T871" i="1"/>
  <c r="T464" i="1"/>
  <c r="T434" i="1"/>
  <c r="T593" i="1"/>
  <c r="T592" i="1"/>
  <c r="T595" i="1"/>
  <c r="T541" i="1"/>
  <c r="T597" i="1"/>
  <c r="T553" i="1"/>
  <c r="T599" i="1"/>
  <c r="T600" i="1"/>
  <c r="T420" i="1"/>
  <c r="T29" i="1"/>
  <c r="T603" i="1"/>
  <c r="T604" i="1"/>
  <c r="T605" i="1"/>
  <c r="T606" i="1"/>
  <c r="T607" i="1"/>
  <c r="T608" i="1"/>
  <c r="T609" i="1"/>
  <c r="T610" i="1"/>
  <c r="T611" i="1"/>
  <c r="T612" i="1"/>
  <c r="T272" i="1"/>
  <c r="T614" i="1"/>
  <c r="T615" i="1"/>
  <c r="T616" i="1"/>
  <c r="T617" i="1"/>
  <c r="T618" i="1"/>
  <c r="T619" i="1"/>
  <c r="T830" i="1"/>
  <c r="T679" i="1"/>
  <c r="T622" i="1"/>
  <c r="T623" i="1"/>
  <c r="T348" i="1"/>
  <c r="T625" i="1"/>
  <c r="T626" i="1"/>
  <c r="T344" i="1"/>
  <c r="T628" i="1"/>
  <c r="T629" i="1"/>
  <c r="T630" i="1"/>
  <c r="T707" i="1"/>
  <c r="T516" i="1"/>
  <c r="T633" i="1"/>
  <c r="T634" i="1"/>
  <c r="T478" i="1"/>
  <c r="T728" i="1"/>
  <c r="T637" i="1"/>
  <c r="T952" i="1"/>
  <c r="T354" i="1"/>
  <c r="T455" i="1"/>
  <c r="T641" i="1"/>
  <c r="T594" i="1"/>
  <c r="T643" i="1"/>
  <c r="T644" i="1"/>
  <c r="T645" i="1"/>
  <c r="T962" i="1"/>
  <c r="T992" i="1"/>
  <c r="T961" i="1"/>
  <c r="T159" i="1"/>
  <c r="T650" i="1"/>
  <c r="T670" i="1"/>
  <c r="T34" i="1"/>
  <c r="T987" i="1"/>
  <c r="T654" i="1"/>
  <c r="T655" i="1"/>
  <c r="T656" i="1"/>
  <c r="T657" i="1"/>
  <c r="T651" i="1"/>
  <c r="T112" i="1"/>
  <c r="T579" i="1"/>
  <c r="T713" i="1"/>
  <c r="T405" i="1"/>
  <c r="T717" i="1"/>
  <c r="T517" i="1"/>
  <c r="T435" i="1"/>
  <c r="T801" i="1"/>
  <c r="T667" i="1"/>
  <c r="T28" i="1"/>
  <c r="T669" i="1"/>
  <c r="T402" i="1"/>
  <c r="T671" i="1"/>
  <c r="T672" i="1"/>
  <c r="T673" i="1"/>
  <c r="T990" i="1"/>
  <c r="T338" i="1"/>
  <c r="T846" i="1"/>
  <c r="T677" i="1"/>
  <c r="T678" i="1"/>
  <c r="T485" i="1"/>
  <c r="T660" i="1"/>
  <c r="T681" i="1"/>
  <c r="T965" i="1"/>
  <c r="T889" i="1"/>
  <c r="T684" i="1"/>
  <c r="T685" i="1"/>
  <c r="T686" i="1"/>
  <c r="T778" i="1"/>
  <c r="T688" i="1"/>
  <c r="T689" i="1"/>
  <c r="T690" i="1"/>
  <c r="T691" i="1"/>
  <c r="T692" i="1"/>
  <c r="T693" i="1"/>
  <c r="T407" i="1"/>
  <c r="T900" i="1"/>
  <c r="T417" i="1"/>
  <c r="T697" i="1"/>
  <c r="T769" i="1"/>
  <c r="T699" i="1"/>
  <c r="T700" i="1"/>
  <c r="T327" i="1"/>
  <c r="T41" i="1"/>
  <c r="T703" i="1"/>
  <c r="T425" i="1"/>
  <c r="T705" i="1"/>
  <c r="T706" i="1"/>
  <c r="T929" i="1"/>
  <c r="T708" i="1"/>
  <c r="T709" i="1"/>
  <c r="T710" i="1"/>
  <c r="T711" i="1"/>
  <c r="T712" i="1"/>
  <c r="T117" i="1"/>
  <c r="T714" i="1"/>
  <c r="T715" i="1"/>
  <c r="T716" i="1"/>
  <c r="T682" i="1"/>
  <c r="T718" i="1"/>
  <c r="T719" i="1"/>
  <c r="T720" i="1"/>
  <c r="T721" i="1"/>
  <c r="T321" i="1"/>
  <c r="T733" i="1"/>
  <c r="T724" i="1"/>
  <c r="T725" i="1"/>
  <c r="T726" i="1"/>
  <c r="T883" i="1"/>
  <c r="T613" i="1"/>
  <c r="T729" i="1"/>
  <c r="T92" i="1"/>
  <c r="T731" i="1"/>
  <c r="T732" i="1"/>
  <c r="T208" i="1"/>
  <c r="T811" i="1"/>
  <c r="T735" i="1"/>
  <c r="T736" i="1"/>
  <c r="T737" i="1"/>
  <c r="T191" i="1"/>
  <c r="T739" i="1"/>
  <c r="T129" i="1"/>
  <c r="T564" i="1"/>
  <c r="T141" i="1"/>
  <c r="T743" i="1"/>
  <c r="T744" i="1"/>
  <c r="T156" i="1"/>
  <c r="T746" i="1"/>
  <c r="T241" i="1"/>
  <c r="T748" i="1"/>
  <c r="T749" i="1"/>
  <c r="T1001" i="1"/>
  <c r="T751" i="1"/>
  <c r="T47" i="1"/>
  <c r="T753" i="1"/>
  <c r="T131" i="1"/>
  <c r="T755" i="1"/>
  <c r="T756" i="1"/>
  <c r="T757" i="1"/>
  <c r="T758" i="1"/>
  <c r="T759" i="1"/>
  <c r="T760" i="1"/>
  <c r="T854" i="1"/>
  <c r="T573" i="1"/>
  <c r="T763" i="1"/>
  <c r="T764" i="1"/>
  <c r="T765" i="1"/>
  <c r="T766" i="1"/>
  <c r="T767" i="1"/>
  <c r="T590" i="1"/>
  <c r="T652" i="1"/>
  <c r="T770" i="1"/>
  <c r="T982" i="1"/>
  <c r="T772" i="1"/>
  <c r="T130" i="1"/>
  <c r="T774" i="1"/>
  <c r="T775" i="1"/>
  <c r="T776" i="1"/>
  <c r="T93" i="1"/>
  <c r="T946" i="1"/>
  <c r="T695" i="1"/>
  <c r="T780" i="1"/>
  <c r="T745" i="1"/>
  <c r="T782" i="1"/>
  <c r="T341" i="1"/>
  <c r="T784" i="1"/>
  <c r="T785" i="1"/>
  <c r="T786" i="1"/>
  <c r="T787" i="1"/>
  <c r="T788" i="1"/>
  <c r="T762" i="1"/>
  <c r="T790" i="1"/>
  <c r="T304" i="1"/>
  <c r="T950" i="1"/>
  <c r="T66" i="1"/>
  <c r="T78" i="1"/>
  <c r="T795" i="1"/>
  <c r="T796" i="1"/>
  <c r="T213" i="1"/>
  <c r="T411" i="1"/>
  <c r="T799" i="1"/>
  <c r="T800" i="1"/>
  <c r="T837" i="1"/>
  <c r="T52" i="1"/>
  <c r="T803" i="1"/>
  <c r="T804" i="1"/>
  <c r="T805" i="1"/>
  <c r="T806" i="1"/>
  <c r="T369" i="1"/>
  <c r="T808" i="1"/>
  <c r="T809" i="1"/>
  <c r="T172" i="1"/>
  <c r="T941" i="1"/>
  <c r="T812" i="1"/>
  <c r="T698" i="1"/>
  <c r="T814" i="1"/>
  <c r="T815" i="1"/>
  <c r="T258" i="1"/>
  <c r="T817" i="1"/>
  <c r="T818" i="1"/>
  <c r="T819" i="1"/>
  <c r="T820" i="1"/>
  <c r="T308" i="1"/>
  <c r="T822" i="1"/>
  <c r="T823" i="1"/>
  <c r="T824" i="1"/>
  <c r="T825" i="1"/>
  <c r="T826" i="1"/>
  <c r="T827" i="1"/>
  <c r="T828" i="1"/>
  <c r="T829" i="1"/>
  <c r="T380" i="1"/>
  <c r="T536" i="1"/>
  <c r="T178" i="1"/>
  <c r="T833" i="1"/>
  <c r="T834" i="1"/>
  <c r="T835" i="1"/>
  <c r="T836" i="1"/>
  <c r="T902" i="1"/>
  <c r="T456" i="1"/>
  <c r="T839" i="1"/>
  <c r="T840" i="1"/>
  <c r="T841" i="1"/>
  <c r="T842" i="1"/>
  <c r="T843" i="1"/>
  <c r="T844" i="1"/>
  <c r="T238" i="1"/>
  <c r="T431" i="1"/>
  <c r="T847" i="1"/>
  <c r="T848" i="1"/>
  <c r="T849" i="1"/>
  <c r="T850" i="1"/>
  <c r="T851" i="1"/>
  <c r="T53" i="1"/>
  <c r="T853" i="1"/>
  <c r="T217" i="1"/>
  <c r="T855" i="1"/>
  <c r="T856" i="1"/>
  <c r="T857" i="1"/>
  <c r="T858" i="1"/>
  <c r="T859" i="1"/>
  <c r="T255" i="1"/>
  <c r="T346" i="1"/>
  <c r="T862" i="1"/>
  <c r="T863" i="1"/>
  <c r="T864" i="1"/>
  <c r="T865" i="1"/>
  <c r="T866" i="1"/>
  <c r="T867" i="1"/>
  <c r="T939" i="1"/>
  <c r="T869" i="1"/>
  <c r="T870" i="1"/>
  <c r="T658" i="1"/>
  <c r="T507" i="1"/>
  <c r="T873" i="1"/>
  <c r="T874" i="1"/>
  <c r="T875" i="1"/>
  <c r="T876" i="1"/>
  <c r="T373" i="1"/>
  <c r="T329" i="1"/>
  <c r="T838" i="1"/>
  <c r="T102" i="1"/>
  <c r="T881" i="1"/>
  <c r="T882" i="1"/>
  <c r="T648" i="1"/>
  <c r="T884" i="1"/>
  <c r="T885" i="1"/>
  <c r="T918" i="1"/>
  <c r="T887" i="1"/>
  <c r="T916" i="1"/>
  <c r="T219" i="1"/>
  <c r="T890" i="1"/>
  <c r="T891" i="1"/>
  <c r="T892" i="1"/>
  <c r="T893" i="1"/>
  <c r="T894" i="1"/>
  <c r="T895" i="1"/>
  <c r="T896" i="1"/>
  <c r="T483" i="1"/>
  <c r="T898" i="1"/>
  <c r="T198" i="1"/>
  <c r="T832" i="1"/>
  <c r="T901" i="1"/>
  <c r="T54" i="1"/>
  <c r="T903" i="1"/>
  <c r="T904" i="1"/>
  <c r="T905" i="1"/>
  <c r="T152" i="1"/>
  <c r="T907" i="1"/>
  <c r="T908" i="1"/>
  <c r="T298" i="1"/>
  <c r="T910" i="1"/>
  <c r="T911" i="1"/>
  <c r="T783" i="1"/>
  <c r="T913" i="1"/>
  <c r="T914" i="1"/>
  <c r="T653" i="1"/>
  <c r="T529" i="1"/>
  <c r="T917" i="1"/>
  <c r="T318" i="1"/>
  <c r="T919" i="1"/>
  <c r="T920" i="1"/>
  <c r="T577" i="1"/>
  <c r="T922" i="1"/>
  <c r="T285" i="1"/>
  <c r="T924" i="1"/>
  <c r="T925" i="1"/>
  <c r="T926" i="1"/>
  <c r="T927" i="1"/>
  <c r="T136" i="1"/>
  <c r="T276" i="1"/>
  <c r="T930" i="1"/>
  <c r="T931" i="1"/>
  <c r="T932" i="1"/>
  <c r="T487" i="1"/>
  <c r="T934" i="1"/>
  <c r="T935" i="1"/>
  <c r="T936" i="1"/>
  <c r="T937" i="1"/>
  <c r="T174" i="1"/>
  <c r="T868" i="1"/>
  <c r="T940" i="1"/>
  <c r="T376" i="1"/>
  <c r="T942" i="1"/>
  <c r="T416" i="1"/>
  <c r="T377" i="1"/>
  <c r="T945" i="1"/>
  <c r="T596" i="1"/>
  <c r="T899" i="1"/>
  <c r="T547" i="1"/>
  <c r="T111" i="1"/>
  <c r="T515" i="1"/>
  <c r="T951" i="1"/>
  <c r="T56" i="1"/>
  <c r="T953" i="1"/>
  <c r="T754" i="1"/>
  <c r="T177" i="1"/>
  <c r="T956" i="1"/>
  <c r="T957" i="1"/>
  <c r="T742" i="1"/>
  <c r="T959" i="1"/>
  <c r="T960" i="1"/>
  <c r="T513" i="1"/>
  <c r="T323" i="1"/>
  <c r="T963" i="1"/>
  <c r="T964" i="1"/>
  <c r="T499" i="1"/>
  <c r="T966" i="1"/>
  <c r="T967" i="1"/>
  <c r="T968" i="1"/>
  <c r="T969" i="1"/>
  <c r="T970" i="1"/>
  <c r="T971" i="1"/>
  <c r="T666" i="1"/>
  <c r="T187" i="1"/>
  <c r="T974" i="1"/>
  <c r="T591" i="1"/>
  <c r="T976" i="1"/>
  <c r="T977" i="1"/>
  <c r="T978" i="1"/>
  <c r="T379" i="1"/>
  <c r="T980" i="1"/>
  <c r="T981" i="1"/>
  <c r="T702" i="1"/>
  <c r="T983" i="1"/>
  <c r="T401" i="1"/>
  <c r="T985" i="1"/>
  <c r="T986" i="1"/>
  <c r="T988" i="1"/>
  <c r="T454" i="1"/>
  <c r="T989" i="1"/>
  <c r="T350" i="1"/>
  <c r="T991" i="1"/>
  <c r="T351" i="1"/>
  <c r="T993" i="1"/>
  <c r="T994" i="1"/>
  <c r="T552" i="1"/>
  <c r="T752" i="1"/>
  <c r="T997" i="1"/>
  <c r="T488" i="1"/>
  <c r="T158" i="1"/>
  <c r="T631" i="1"/>
  <c r="T680" i="1"/>
  <c r="T2" i="1"/>
  <c r="S3" i="1"/>
  <c r="S4" i="1"/>
  <c r="S183" i="1"/>
  <c r="S319" i="1"/>
  <c r="S7" i="1"/>
  <c r="S157" i="1"/>
  <c r="S9" i="1"/>
  <c r="S10" i="1"/>
  <c r="S301" i="1"/>
  <c r="S12" i="1"/>
  <c r="S195" i="1"/>
  <c r="S322" i="1"/>
  <c r="S15" i="1"/>
  <c r="S566" i="1"/>
  <c r="S647" i="1"/>
  <c r="S18" i="1"/>
  <c r="S19" i="1"/>
  <c r="S449" i="1"/>
  <c r="S694" i="1"/>
  <c r="S22" i="1"/>
  <c r="S662" i="1"/>
  <c r="S24" i="1"/>
  <c r="S25" i="1"/>
  <c r="S26" i="1"/>
  <c r="S27" i="1"/>
  <c r="S668" i="1"/>
  <c r="S118" i="1"/>
  <c r="S30" i="1"/>
  <c r="S31" i="1"/>
  <c r="S32" i="1"/>
  <c r="S33" i="1"/>
  <c r="S948" i="1"/>
  <c r="S35" i="1"/>
  <c r="S36" i="1"/>
  <c r="S37" i="1"/>
  <c r="S38" i="1"/>
  <c r="S39" i="1"/>
  <c r="S40" i="1"/>
  <c r="S443" i="1"/>
  <c r="S42" i="1"/>
  <c r="S43" i="1"/>
  <c r="S44" i="1"/>
  <c r="S45" i="1"/>
  <c r="S46" i="1"/>
  <c r="S310" i="1"/>
  <c r="S48" i="1"/>
  <c r="S49" i="1"/>
  <c r="S50" i="1"/>
  <c r="S51" i="1"/>
  <c r="S6" i="1"/>
  <c r="S877" i="1"/>
  <c r="S389" i="1"/>
  <c r="S55" i="1"/>
  <c r="S503" i="1"/>
  <c r="S57" i="1"/>
  <c r="S58" i="1"/>
  <c r="S59" i="1"/>
  <c r="S60" i="1"/>
  <c r="S61" i="1"/>
  <c r="S62" i="1"/>
  <c r="S947" i="1"/>
  <c r="S64" i="1"/>
  <c r="S63" i="1"/>
  <c r="S278" i="1"/>
  <c r="S67" i="1"/>
  <c r="S100" i="1"/>
  <c r="S69" i="1"/>
  <c r="S70" i="1"/>
  <c r="S204" i="1"/>
  <c r="S72" i="1"/>
  <c r="S73" i="1"/>
  <c r="S74" i="1"/>
  <c r="S75" i="1"/>
  <c r="S76" i="1"/>
  <c r="S77" i="1"/>
  <c r="S897" i="1"/>
  <c r="S325" i="1"/>
  <c r="S80" i="1"/>
  <c r="S747" i="1"/>
  <c r="S82" i="1"/>
  <c r="S83" i="1"/>
  <c r="S84" i="1"/>
  <c r="S794" i="1"/>
  <c r="S86" i="1"/>
  <c r="S87" i="1"/>
  <c r="S88" i="1"/>
  <c r="S879" i="1"/>
  <c r="S90" i="1"/>
  <c r="S91" i="1"/>
  <c r="S479" i="1"/>
  <c r="S696" i="1"/>
  <c r="S94" i="1"/>
  <c r="S676" i="1"/>
  <c r="S96" i="1"/>
  <c r="S97" i="1"/>
  <c r="S98" i="1"/>
  <c r="S99" i="1"/>
  <c r="S831" i="1"/>
  <c r="S101" i="1"/>
  <c r="S8" i="1"/>
  <c r="S103" i="1"/>
  <c r="S104" i="1"/>
  <c r="S263" i="1"/>
  <c r="S106" i="1"/>
  <c r="S107" i="1"/>
  <c r="S108" i="1"/>
  <c r="S109" i="1"/>
  <c r="S110" i="1"/>
  <c r="S342" i="1"/>
  <c r="S598" i="1"/>
  <c r="S113" i="1"/>
  <c r="S114" i="1"/>
  <c r="S115" i="1"/>
  <c r="S116" i="1"/>
  <c r="S975" i="1"/>
  <c r="S384" i="1"/>
  <c r="S119" i="1"/>
  <c r="S120" i="1"/>
  <c r="S121" i="1"/>
  <c r="S122" i="1"/>
  <c r="S123" i="1"/>
  <c r="S979" i="1"/>
  <c r="S683" i="1"/>
  <c r="S126" i="1"/>
  <c r="S127" i="1"/>
  <c r="S727" i="1"/>
  <c r="S687" i="1"/>
  <c r="S632" i="1"/>
  <c r="S773" i="1"/>
  <c r="S132" i="1"/>
  <c r="S133" i="1"/>
  <c r="S134" i="1"/>
  <c r="S135" i="1"/>
  <c r="S789" i="1"/>
  <c r="S501" i="1"/>
  <c r="S636" i="1"/>
  <c r="S139" i="1"/>
  <c r="S500" i="1"/>
  <c r="S601" i="1"/>
  <c r="S142" i="1"/>
  <c r="S143" i="1"/>
  <c r="S144" i="1"/>
  <c r="S145" i="1"/>
  <c r="S146" i="1"/>
  <c r="S147" i="1"/>
  <c r="S390" i="1"/>
  <c r="S149" i="1"/>
  <c r="S150" i="1"/>
  <c r="S151" i="1"/>
  <c r="S11" i="1"/>
  <c r="S878" i="1"/>
  <c r="S154" i="1"/>
  <c r="S998" i="1"/>
  <c r="S798" i="1"/>
  <c r="S821" i="1"/>
  <c r="S574" i="1"/>
  <c r="S201" i="1"/>
  <c r="S160" i="1"/>
  <c r="S161" i="1"/>
  <c r="S162" i="1"/>
  <c r="S393" i="1"/>
  <c r="S164" i="1"/>
  <c r="S165" i="1"/>
  <c r="S166" i="1"/>
  <c r="S167" i="1"/>
  <c r="S168" i="1"/>
  <c r="S169" i="1"/>
  <c r="S793" i="1"/>
  <c r="S171" i="1"/>
  <c r="S358" i="1"/>
  <c r="S65" i="1"/>
  <c r="S192" i="1"/>
  <c r="S175" i="1"/>
  <c r="S176" i="1"/>
  <c r="S813" i="1"/>
  <c r="S730" i="1"/>
  <c r="S179" i="1"/>
  <c r="S568" i="1"/>
  <c r="S181" i="1"/>
  <c r="S182" i="1"/>
  <c r="S526" i="1"/>
  <c r="S184" i="1"/>
  <c r="S430" i="1"/>
  <c r="S186" i="1"/>
  <c r="S163" i="1"/>
  <c r="S768" i="1"/>
  <c r="S189" i="1"/>
  <c r="S252" i="1"/>
  <c r="S999" i="1"/>
  <c r="S185" i="1"/>
  <c r="S432" i="1"/>
  <c r="S580" i="1"/>
  <c r="S352" i="1"/>
  <c r="S196" i="1"/>
  <c r="S197" i="1"/>
  <c r="S459" i="1"/>
  <c r="S199" i="1"/>
  <c r="S544" i="1"/>
  <c r="S105" i="1"/>
  <c r="S13" i="1"/>
  <c r="S203" i="1"/>
  <c r="S288" i="1"/>
  <c r="S205" i="1"/>
  <c r="S290" i="1"/>
  <c r="S207" i="1"/>
  <c r="S436" i="1"/>
  <c r="S209" i="1"/>
  <c r="S210" i="1"/>
  <c r="S211" i="1"/>
  <c r="S578" i="1"/>
  <c r="S888" i="1"/>
  <c r="S214" i="1"/>
  <c r="S215" i="1"/>
  <c r="S216" i="1"/>
  <c r="S530" i="1"/>
  <c r="S218" i="1"/>
  <c r="S781" i="1"/>
  <c r="S220" i="1"/>
  <c r="S221" i="1"/>
  <c r="S153" i="1"/>
  <c r="S944" i="1"/>
  <c r="S224" i="1"/>
  <c r="S779" i="1"/>
  <c r="S226" i="1"/>
  <c r="S227" i="1"/>
  <c r="S228" i="1"/>
  <c r="S229" i="1"/>
  <c r="S230" i="1"/>
  <c r="S231" i="1"/>
  <c r="S232" i="1"/>
  <c r="S148" i="1"/>
  <c r="S234" i="1"/>
  <c r="S235" i="1"/>
  <c r="S236" i="1"/>
  <c r="S450" i="1"/>
  <c r="S328" i="1"/>
  <c r="S239" i="1"/>
  <c r="S240" i="1"/>
  <c r="S297" i="1"/>
  <c r="S242" i="1"/>
  <c r="S243" i="1"/>
  <c r="S244" i="1"/>
  <c r="S245" i="1"/>
  <c r="S246" i="1"/>
  <c r="S247" i="1"/>
  <c r="S248" i="1"/>
  <c r="S249" i="1"/>
  <c r="S250" i="1"/>
  <c r="S251" i="1"/>
  <c r="S14" i="1"/>
  <c r="S461" i="1"/>
  <c r="S254" i="1"/>
  <c r="S861" i="1"/>
  <c r="S256" i="1"/>
  <c r="S257" i="1"/>
  <c r="S124" i="1"/>
  <c r="S259" i="1"/>
  <c r="S260" i="1"/>
  <c r="S261" i="1"/>
  <c r="S262" i="1"/>
  <c r="S649" i="1"/>
  <c r="S264" i="1"/>
  <c r="S265" i="1"/>
  <c r="S266" i="1"/>
  <c r="S267" i="1"/>
  <c r="S973" i="1"/>
  <c r="S269" i="1"/>
  <c r="S270" i="1"/>
  <c r="S271" i="1"/>
  <c r="S912" i="1"/>
  <c r="S273" i="1"/>
  <c r="S274" i="1"/>
  <c r="S275" i="1"/>
  <c r="S125" i="1"/>
  <c r="S277" i="1"/>
  <c r="S520" i="1"/>
  <c r="S279" i="1"/>
  <c r="S280" i="1"/>
  <c r="S281" i="1"/>
  <c r="S282" i="1"/>
  <c r="S933" i="1"/>
  <c r="S284" i="1"/>
  <c r="S200" i="1"/>
  <c r="S518" i="1"/>
  <c r="S287" i="1"/>
  <c r="S722" i="1"/>
  <c r="S289" i="1"/>
  <c r="S527" i="1"/>
  <c r="S291" i="1"/>
  <c r="S771" i="1"/>
  <c r="S293" i="1"/>
  <c r="S85" i="1"/>
  <c r="S138" i="1"/>
  <c r="S296" i="1"/>
  <c r="S921" i="1"/>
  <c r="S283" i="1"/>
  <c r="S470" i="1"/>
  <c r="S300" i="1"/>
  <c r="S312" i="1"/>
  <c r="S16" i="1"/>
  <c r="S303" i="1"/>
  <c r="S584" i="1"/>
  <c r="S222" i="1"/>
  <c r="S306" i="1"/>
  <c r="S307" i="1"/>
  <c r="S68" i="1"/>
  <c r="S309" i="1"/>
  <c r="S740" i="1"/>
  <c r="S71" i="1"/>
  <c r="S137" i="1"/>
  <c r="S313" i="1"/>
  <c r="S314" i="1"/>
  <c r="S315" i="1"/>
  <c r="S316" i="1"/>
  <c r="S206" i="1"/>
  <c r="S484" i="1"/>
  <c r="S202" i="1"/>
  <c r="S155" i="1"/>
  <c r="S311" i="1"/>
  <c r="S418" i="1"/>
  <c r="S949" i="1"/>
  <c r="S324" i="1"/>
  <c r="S193" i="1"/>
  <c r="S326" i="1"/>
  <c r="S388" i="1"/>
  <c r="S511" i="1"/>
  <c r="S225" i="1"/>
  <c r="S330" i="1"/>
  <c r="S331" i="1"/>
  <c r="S332" i="1"/>
  <c r="S333" i="1"/>
  <c r="S334" i="1"/>
  <c r="S335" i="1"/>
  <c r="S336" i="1"/>
  <c r="S337" i="1"/>
  <c r="S807" i="1"/>
  <c r="S339" i="1"/>
  <c r="S340" i="1"/>
  <c r="S738" i="1"/>
  <c r="S635" i="1"/>
  <c r="S845" i="1"/>
  <c r="S602" i="1"/>
  <c r="S531" i="1"/>
  <c r="S741" i="1"/>
  <c r="S620" i="1"/>
  <c r="S188" i="1"/>
  <c r="S349" i="1"/>
  <c r="S984" i="1"/>
  <c r="S777" i="1"/>
  <c r="S17" i="1"/>
  <c r="S353" i="1"/>
  <c r="S237" i="1"/>
  <c r="S355" i="1"/>
  <c r="S356" i="1"/>
  <c r="S357" i="1"/>
  <c r="S292" i="1"/>
  <c r="S359" i="1"/>
  <c r="S180" i="1"/>
  <c r="S361" i="1"/>
  <c r="S362" i="1"/>
  <c r="S363" i="1"/>
  <c r="S364" i="1"/>
  <c r="S365" i="1"/>
  <c r="S366" i="1"/>
  <c r="S367" i="1"/>
  <c r="S368" i="1"/>
  <c r="S394" i="1"/>
  <c r="S370" i="1"/>
  <c r="S371" i="1"/>
  <c r="S372" i="1"/>
  <c r="S943" i="1"/>
  <c r="S374" i="1"/>
  <c r="S375" i="1"/>
  <c r="S646" i="1"/>
  <c r="S190" i="1"/>
  <c r="S378" i="1"/>
  <c r="S509" i="1"/>
  <c r="S624" i="1"/>
  <c r="S302" i="1"/>
  <c r="S382" i="1"/>
  <c r="S383" i="1"/>
  <c r="S360" i="1"/>
  <c r="S385" i="1"/>
  <c r="S386" i="1"/>
  <c r="S387" i="1"/>
  <c r="S802" i="1"/>
  <c r="S640" i="1"/>
  <c r="S723" i="1"/>
  <c r="S391" i="1"/>
  <c r="S392" i="1"/>
  <c r="S532" i="1"/>
  <c r="S886" i="1"/>
  <c r="S395" i="1"/>
  <c r="S396" i="1"/>
  <c r="S397" i="1"/>
  <c r="S398" i="1"/>
  <c r="S399" i="1"/>
  <c r="S400" i="1"/>
  <c r="S791" i="1"/>
  <c r="S21" i="1"/>
  <c r="S403" i="1"/>
  <c r="S294" i="1"/>
  <c r="S972" i="1"/>
  <c r="S406" i="1"/>
  <c r="S642" i="1"/>
  <c r="S408" i="1"/>
  <c r="S409" i="1"/>
  <c r="S410" i="1"/>
  <c r="S701" i="1"/>
  <c r="S412" i="1"/>
  <c r="S413" i="1"/>
  <c r="S414" i="1"/>
  <c r="S415" i="1"/>
  <c r="S996" i="1"/>
  <c r="S639" i="1"/>
  <c r="S872" i="1"/>
  <c r="S128" i="1"/>
  <c r="S928" i="1"/>
  <c r="S421" i="1"/>
  <c r="S422" i="1"/>
  <c r="S502" i="1"/>
  <c r="S424" i="1"/>
  <c r="S543" i="1"/>
  <c r="S423" i="1"/>
  <c r="S427" i="1"/>
  <c r="S428" i="1"/>
  <c r="S429" i="1"/>
  <c r="S704" i="1"/>
  <c r="S954" i="1"/>
  <c r="S426" i="1"/>
  <c r="S433" i="1"/>
  <c r="S448" i="1"/>
  <c r="S734" i="1"/>
  <c r="S95" i="1"/>
  <c r="S437" i="1"/>
  <c r="S438" i="1"/>
  <c r="S439" i="1"/>
  <c r="S440" i="1"/>
  <c r="S441" i="1"/>
  <c r="S442" i="1"/>
  <c r="S223" i="1"/>
  <c r="S444" i="1"/>
  <c r="S494" i="1"/>
  <c r="S446" i="1"/>
  <c r="S447" i="1"/>
  <c r="S554" i="1"/>
  <c r="S792" i="1"/>
  <c r="S674" i="1"/>
  <c r="S451" i="1"/>
  <c r="S23" i="1"/>
  <c r="S453" i="1"/>
  <c r="S212" i="1"/>
  <c r="S816" i="1"/>
  <c r="S286" i="1"/>
  <c r="S457" i="1"/>
  <c r="S458" i="1"/>
  <c r="S305" i="1"/>
  <c r="S460" i="1"/>
  <c r="S474" i="1"/>
  <c r="S462" i="1"/>
  <c r="S463" i="1"/>
  <c r="S659" i="1"/>
  <c r="S465" i="1"/>
  <c r="S466" i="1"/>
  <c r="S467" i="1"/>
  <c r="S468" i="1"/>
  <c r="S469" i="1"/>
  <c r="S140" i="1"/>
  <c r="S471" i="1"/>
  <c r="S472" i="1"/>
  <c r="S473" i="1"/>
  <c r="S664" i="1"/>
  <c r="S475" i="1"/>
  <c r="S476" i="1"/>
  <c r="S477" i="1"/>
  <c r="S810" i="1"/>
  <c r="S498" i="1"/>
  <c r="S480" i="1"/>
  <c r="S481" i="1"/>
  <c r="S482" i="1"/>
  <c r="S880" i="1"/>
  <c r="S79" i="1"/>
  <c r="S661" i="1"/>
  <c r="S486" i="1"/>
  <c r="S675" i="1"/>
  <c r="S173" i="1"/>
  <c r="S489" i="1"/>
  <c r="S490" i="1"/>
  <c r="S491" i="1"/>
  <c r="S492" i="1"/>
  <c r="S493" i="1"/>
  <c r="S995" i="1"/>
  <c r="S495" i="1"/>
  <c r="S496" i="1"/>
  <c r="S497" i="1"/>
  <c r="S320" i="1"/>
  <c r="S506" i="1"/>
  <c r="S665" i="1"/>
  <c r="S938" i="1"/>
  <c r="S5" i="1"/>
  <c r="S915" i="1"/>
  <c r="S504" i="1"/>
  <c r="S505" i="1"/>
  <c r="S343" i="1"/>
  <c r="S621" i="1"/>
  <c r="S508" i="1"/>
  <c r="S170" i="1"/>
  <c r="S510" i="1"/>
  <c r="S852" i="1"/>
  <c r="S512" i="1"/>
  <c r="S627" i="1"/>
  <c r="S514" i="1"/>
  <c r="S295" i="1"/>
  <c r="S750" i="1"/>
  <c r="S524" i="1"/>
  <c r="S761" i="1"/>
  <c r="S519" i="1"/>
  <c r="S89" i="1"/>
  <c r="S521" i="1"/>
  <c r="S522" i="1"/>
  <c r="S523" i="1"/>
  <c r="S555" i="1"/>
  <c r="S525" i="1"/>
  <c r="S923" i="1"/>
  <c r="S345" i="1"/>
  <c r="S528" i="1"/>
  <c r="S1000" i="1"/>
  <c r="S419" i="1"/>
  <c r="S81" i="1"/>
  <c r="S906" i="1"/>
  <c r="S533" i="1"/>
  <c r="S534" i="1"/>
  <c r="S535" i="1"/>
  <c r="S583" i="1"/>
  <c r="S537" i="1"/>
  <c r="S538" i="1"/>
  <c r="S539" i="1"/>
  <c r="S860" i="1"/>
  <c r="S404" i="1"/>
  <c r="S542" i="1"/>
  <c r="S638" i="1"/>
  <c r="S317" i="1"/>
  <c r="S545" i="1"/>
  <c r="S546" i="1"/>
  <c r="S955" i="1"/>
  <c r="S548" i="1"/>
  <c r="S549" i="1"/>
  <c r="S550" i="1"/>
  <c r="S551" i="1"/>
  <c r="S20" i="1"/>
  <c r="S958" i="1"/>
  <c r="S452" i="1"/>
  <c r="S797" i="1"/>
  <c r="S556" i="1"/>
  <c r="S557" i="1"/>
  <c r="S558" i="1"/>
  <c r="S559" i="1"/>
  <c r="S560" i="1"/>
  <c r="S561" i="1"/>
  <c r="S562" i="1"/>
  <c r="S563" i="1"/>
  <c r="S194" i="1"/>
  <c r="S565" i="1"/>
  <c r="S909" i="1"/>
  <c r="S567" i="1"/>
  <c r="S268" i="1"/>
  <c r="S569" i="1"/>
  <c r="S570" i="1"/>
  <c r="S571" i="1"/>
  <c r="S572" i="1"/>
  <c r="S253" i="1"/>
  <c r="S445" i="1"/>
  <c r="S575" i="1"/>
  <c r="S576" i="1"/>
  <c r="S663" i="1"/>
  <c r="S347" i="1"/>
  <c r="S233" i="1"/>
  <c r="S589" i="1"/>
  <c r="S581" i="1"/>
  <c r="S582" i="1"/>
  <c r="S381" i="1"/>
  <c r="S299" i="1"/>
  <c r="S585" i="1"/>
  <c r="S586" i="1"/>
  <c r="S587" i="1"/>
  <c r="S588" i="1"/>
  <c r="S540" i="1"/>
  <c r="S871" i="1"/>
  <c r="S464" i="1"/>
  <c r="S434" i="1"/>
  <c r="S593" i="1"/>
  <c r="S592" i="1"/>
  <c r="S595" i="1"/>
  <c r="S541" i="1"/>
  <c r="S597" i="1"/>
  <c r="S553" i="1"/>
  <c r="S599" i="1"/>
  <c r="S600" i="1"/>
  <c r="S420" i="1"/>
  <c r="S29" i="1"/>
  <c r="S603" i="1"/>
  <c r="S604" i="1"/>
  <c r="S605" i="1"/>
  <c r="S606" i="1"/>
  <c r="S607" i="1"/>
  <c r="S608" i="1"/>
  <c r="S609" i="1"/>
  <c r="S610" i="1"/>
  <c r="S611" i="1"/>
  <c r="S612" i="1"/>
  <c r="S272" i="1"/>
  <c r="S614" i="1"/>
  <c r="S615" i="1"/>
  <c r="S616" i="1"/>
  <c r="S617" i="1"/>
  <c r="S618" i="1"/>
  <c r="S619" i="1"/>
  <c r="S830" i="1"/>
  <c r="S679" i="1"/>
  <c r="S622" i="1"/>
  <c r="S623" i="1"/>
  <c r="S348" i="1"/>
  <c r="S625" i="1"/>
  <c r="S626" i="1"/>
  <c r="S344" i="1"/>
  <c r="S628" i="1"/>
  <c r="S629" i="1"/>
  <c r="S630" i="1"/>
  <c r="S707" i="1"/>
  <c r="S516" i="1"/>
  <c r="S633" i="1"/>
  <c r="S634" i="1"/>
  <c r="S478" i="1"/>
  <c r="S728" i="1"/>
  <c r="S637" i="1"/>
  <c r="S952" i="1"/>
  <c r="S354" i="1"/>
  <c r="S455" i="1"/>
  <c r="S641" i="1"/>
  <c r="S594" i="1"/>
  <c r="S643" i="1"/>
  <c r="S644" i="1"/>
  <c r="S645" i="1"/>
  <c r="S962" i="1"/>
  <c r="S992" i="1"/>
  <c r="S961" i="1"/>
  <c r="S159" i="1"/>
  <c r="S650" i="1"/>
  <c r="S670" i="1"/>
  <c r="S34" i="1"/>
  <c r="S987" i="1"/>
  <c r="S654" i="1"/>
  <c r="S655" i="1"/>
  <c r="S656" i="1"/>
  <c r="S657" i="1"/>
  <c r="S651" i="1"/>
  <c r="S112" i="1"/>
  <c r="S579" i="1"/>
  <c r="S713" i="1"/>
  <c r="S405" i="1"/>
  <c r="S717" i="1"/>
  <c r="S517" i="1"/>
  <c r="S435" i="1"/>
  <c r="S801" i="1"/>
  <c r="S667" i="1"/>
  <c r="S28" i="1"/>
  <c r="S669" i="1"/>
  <c r="S402" i="1"/>
  <c r="S671" i="1"/>
  <c r="S672" i="1"/>
  <c r="S673" i="1"/>
  <c r="S990" i="1"/>
  <c r="S338" i="1"/>
  <c r="S846" i="1"/>
  <c r="S677" i="1"/>
  <c r="S678" i="1"/>
  <c r="S485" i="1"/>
  <c r="S660" i="1"/>
  <c r="S681" i="1"/>
  <c r="S965" i="1"/>
  <c r="S889" i="1"/>
  <c r="S684" i="1"/>
  <c r="S685" i="1"/>
  <c r="S686" i="1"/>
  <c r="S778" i="1"/>
  <c r="S688" i="1"/>
  <c r="S689" i="1"/>
  <c r="S690" i="1"/>
  <c r="S691" i="1"/>
  <c r="S692" i="1"/>
  <c r="S693" i="1"/>
  <c r="S407" i="1"/>
  <c r="S900" i="1"/>
  <c r="S417" i="1"/>
  <c r="S697" i="1"/>
  <c r="S769" i="1"/>
  <c r="S699" i="1"/>
  <c r="S700" i="1"/>
  <c r="S327" i="1"/>
  <c r="S41" i="1"/>
  <c r="S703" i="1"/>
  <c r="S425" i="1"/>
  <c r="S705" i="1"/>
  <c r="S706" i="1"/>
  <c r="S929" i="1"/>
  <c r="S708" i="1"/>
  <c r="S709" i="1"/>
  <c r="S710" i="1"/>
  <c r="S711" i="1"/>
  <c r="S712" i="1"/>
  <c r="S117" i="1"/>
  <c r="S714" i="1"/>
  <c r="S715" i="1"/>
  <c r="S716" i="1"/>
  <c r="S682" i="1"/>
  <c r="S718" i="1"/>
  <c r="S719" i="1"/>
  <c r="S720" i="1"/>
  <c r="S721" i="1"/>
  <c r="S321" i="1"/>
  <c r="S733" i="1"/>
  <c r="S724" i="1"/>
  <c r="S725" i="1"/>
  <c r="S726" i="1"/>
  <c r="S883" i="1"/>
  <c r="S613" i="1"/>
  <c r="S729" i="1"/>
  <c r="S92" i="1"/>
  <c r="S731" i="1"/>
  <c r="S732" i="1"/>
  <c r="S208" i="1"/>
  <c r="S811" i="1"/>
  <c r="S735" i="1"/>
  <c r="S736" i="1"/>
  <c r="S737" i="1"/>
  <c r="S191" i="1"/>
  <c r="S739" i="1"/>
  <c r="S129" i="1"/>
  <c r="S564" i="1"/>
  <c r="S141" i="1"/>
  <c r="S743" i="1"/>
  <c r="S744" i="1"/>
  <c r="S156" i="1"/>
  <c r="S746" i="1"/>
  <c r="S241" i="1"/>
  <c r="S748" i="1"/>
  <c r="S749" i="1"/>
  <c r="S1001" i="1"/>
  <c r="S751" i="1"/>
  <c r="S47" i="1"/>
  <c r="S753" i="1"/>
  <c r="S131" i="1"/>
  <c r="S755" i="1"/>
  <c r="S756" i="1"/>
  <c r="S757" i="1"/>
  <c r="S758" i="1"/>
  <c r="S759" i="1"/>
  <c r="S760" i="1"/>
  <c r="S854" i="1"/>
  <c r="S573" i="1"/>
  <c r="S763" i="1"/>
  <c r="S764" i="1"/>
  <c r="S765" i="1"/>
  <c r="S766" i="1"/>
  <c r="S767" i="1"/>
  <c r="S590" i="1"/>
  <c r="S652" i="1"/>
  <c r="S770" i="1"/>
  <c r="S982" i="1"/>
  <c r="S772" i="1"/>
  <c r="S130" i="1"/>
  <c r="S774" i="1"/>
  <c r="S775" i="1"/>
  <c r="S776" i="1"/>
  <c r="S93" i="1"/>
  <c r="S946" i="1"/>
  <c r="S695" i="1"/>
  <c r="S780" i="1"/>
  <c r="S745" i="1"/>
  <c r="S782" i="1"/>
  <c r="S341" i="1"/>
  <c r="S784" i="1"/>
  <c r="S785" i="1"/>
  <c r="S786" i="1"/>
  <c r="S787" i="1"/>
  <c r="S788" i="1"/>
  <c r="S762" i="1"/>
  <c r="S790" i="1"/>
  <c r="S304" i="1"/>
  <c r="S950" i="1"/>
  <c r="S66" i="1"/>
  <c r="S78" i="1"/>
  <c r="S795" i="1"/>
  <c r="S796" i="1"/>
  <c r="S213" i="1"/>
  <c r="S411" i="1"/>
  <c r="S799" i="1"/>
  <c r="S800" i="1"/>
  <c r="S837" i="1"/>
  <c r="S52" i="1"/>
  <c r="S803" i="1"/>
  <c r="S804" i="1"/>
  <c r="S805" i="1"/>
  <c r="S806" i="1"/>
  <c r="S369" i="1"/>
  <c r="S808" i="1"/>
  <c r="S809" i="1"/>
  <c r="S172" i="1"/>
  <c r="S941" i="1"/>
  <c r="S812" i="1"/>
  <c r="S698" i="1"/>
  <c r="S814" i="1"/>
  <c r="S815" i="1"/>
  <c r="S258" i="1"/>
  <c r="S817" i="1"/>
  <c r="S818" i="1"/>
  <c r="S819" i="1"/>
  <c r="S820" i="1"/>
  <c r="S308" i="1"/>
  <c r="S822" i="1"/>
  <c r="S823" i="1"/>
  <c r="S824" i="1"/>
  <c r="S825" i="1"/>
  <c r="S826" i="1"/>
  <c r="S827" i="1"/>
  <c r="S828" i="1"/>
  <c r="S829" i="1"/>
  <c r="S380" i="1"/>
  <c r="S536" i="1"/>
  <c r="S178" i="1"/>
  <c r="S833" i="1"/>
  <c r="S834" i="1"/>
  <c r="S835" i="1"/>
  <c r="S836" i="1"/>
  <c r="S902" i="1"/>
  <c r="S456" i="1"/>
  <c r="S839" i="1"/>
  <c r="S840" i="1"/>
  <c r="S841" i="1"/>
  <c r="S842" i="1"/>
  <c r="S843" i="1"/>
  <c r="S844" i="1"/>
  <c r="S238" i="1"/>
  <c r="S431" i="1"/>
  <c r="S847" i="1"/>
  <c r="S848" i="1"/>
  <c r="S849" i="1"/>
  <c r="S850" i="1"/>
  <c r="S851" i="1"/>
  <c r="S53" i="1"/>
  <c r="S853" i="1"/>
  <c r="S217" i="1"/>
  <c r="S855" i="1"/>
  <c r="S856" i="1"/>
  <c r="S857" i="1"/>
  <c r="S858" i="1"/>
  <c r="S859" i="1"/>
  <c r="S255" i="1"/>
  <c r="S346" i="1"/>
  <c r="S862" i="1"/>
  <c r="S863" i="1"/>
  <c r="S864" i="1"/>
  <c r="S865" i="1"/>
  <c r="S866" i="1"/>
  <c r="S867" i="1"/>
  <c r="S939" i="1"/>
  <c r="S869" i="1"/>
  <c r="S870" i="1"/>
  <c r="S658" i="1"/>
  <c r="S507" i="1"/>
  <c r="S873" i="1"/>
  <c r="S874" i="1"/>
  <c r="S875" i="1"/>
  <c r="S876" i="1"/>
  <c r="S373" i="1"/>
  <c r="S329" i="1"/>
  <c r="S838" i="1"/>
  <c r="S102" i="1"/>
  <c r="S881" i="1"/>
  <c r="S882" i="1"/>
  <c r="S648" i="1"/>
  <c r="S884" i="1"/>
  <c r="S885" i="1"/>
  <c r="S918" i="1"/>
  <c r="S887" i="1"/>
  <c r="S916" i="1"/>
  <c r="S219" i="1"/>
  <c r="S890" i="1"/>
  <c r="S891" i="1"/>
  <c r="S892" i="1"/>
  <c r="S893" i="1"/>
  <c r="S894" i="1"/>
  <c r="S895" i="1"/>
  <c r="S896" i="1"/>
  <c r="S483" i="1"/>
  <c r="S898" i="1"/>
  <c r="S198" i="1"/>
  <c r="S832" i="1"/>
  <c r="S901" i="1"/>
  <c r="S54" i="1"/>
  <c r="S903" i="1"/>
  <c r="S904" i="1"/>
  <c r="S905" i="1"/>
  <c r="S152" i="1"/>
  <c r="S907" i="1"/>
  <c r="S908" i="1"/>
  <c r="S298" i="1"/>
  <c r="S910" i="1"/>
  <c r="S911" i="1"/>
  <c r="S783" i="1"/>
  <c r="S913" i="1"/>
  <c r="S914" i="1"/>
  <c r="S653" i="1"/>
  <c r="S529" i="1"/>
  <c r="S917" i="1"/>
  <c r="S318" i="1"/>
  <c r="S919" i="1"/>
  <c r="S920" i="1"/>
  <c r="S577" i="1"/>
  <c r="S922" i="1"/>
  <c r="S285" i="1"/>
  <c r="S924" i="1"/>
  <c r="S925" i="1"/>
  <c r="S926" i="1"/>
  <c r="S927" i="1"/>
  <c r="S136" i="1"/>
  <c r="S276" i="1"/>
  <c r="S930" i="1"/>
  <c r="S931" i="1"/>
  <c r="S932" i="1"/>
  <c r="S487" i="1"/>
  <c r="S934" i="1"/>
  <c r="S935" i="1"/>
  <c r="S936" i="1"/>
  <c r="S937" i="1"/>
  <c r="S174" i="1"/>
  <c r="S868" i="1"/>
  <c r="S940" i="1"/>
  <c r="S376" i="1"/>
  <c r="S942" i="1"/>
  <c r="S416" i="1"/>
  <c r="S377" i="1"/>
  <c r="S945" i="1"/>
  <c r="S596" i="1"/>
  <c r="S899" i="1"/>
  <c r="S547" i="1"/>
  <c r="S111" i="1"/>
  <c r="S515" i="1"/>
  <c r="S951" i="1"/>
  <c r="S56" i="1"/>
  <c r="S953" i="1"/>
  <c r="S754" i="1"/>
  <c r="S177" i="1"/>
  <c r="S956" i="1"/>
  <c r="S957" i="1"/>
  <c r="S742" i="1"/>
  <c r="S959" i="1"/>
  <c r="S960" i="1"/>
  <c r="S513" i="1"/>
  <c r="S323" i="1"/>
  <c r="S963" i="1"/>
  <c r="S964" i="1"/>
  <c r="S499" i="1"/>
  <c r="S966" i="1"/>
  <c r="S967" i="1"/>
  <c r="S968" i="1"/>
  <c r="S969" i="1"/>
  <c r="S970" i="1"/>
  <c r="S971" i="1"/>
  <c r="S666" i="1"/>
  <c r="S187" i="1"/>
  <c r="S974" i="1"/>
  <c r="S591" i="1"/>
  <c r="S976" i="1"/>
  <c r="S977" i="1"/>
  <c r="S978" i="1"/>
  <c r="S379" i="1"/>
  <c r="S980" i="1"/>
  <c r="S981" i="1"/>
  <c r="S702" i="1"/>
  <c r="S983" i="1"/>
  <c r="S401" i="1"/>
  <c r="S985" i="1"/>
  <c r="S986" i="1"/>
  <c r="S988" i="1"/>
  <c r="S454" i="1"/>
  <c r="S989" i="1"/>
  <c r="S350" i="1"/>
  <c r="S991" i="1"/>
  <c r="S351" i="1"/>
  <c r="S993" i="1"/>
  <c r="S994" i="1"/>
  <c r="S552" i="1"/>
  <c r="S752" i="1"/>
  <c r="S997" i="1"/>
  <c r="S488" i="1"/>
  <c r="S158" i="1"/>
  <c r="S631" i="1"/>
  <c r="S680" i="1"/>
  <c r="S2" i="1"/>
  <c r="F2" i="1"/>
  <c r="F690" i="1"/>
  <c r="F691" i="1"/>
  <c r="F692" i="1"/>
  <c r="F693" i="1"/>
  <c r="F407" i="1"/>
  <c r="F900" i="1"/>
  <c r="F417" i="1"/>
  <c r="F697" i="1"/>
  <c r="F769" i="1"/>
  <c r="F699" i="1"/>
  <c r="F700" i="1"/>
  <c r="F327" i="1"/>
  <c r="F41" i="1"/>
  <c r="F703" i="1"/>
  <c r="F425" i="1"/>
  <c r="F705" i="1"/>
  <c r="F706" i="1"/>
  <c r="F929" i="1"/>
  <c r="F708" i="1"/>
  <c r="F709" i="1"/>
  <c r="F710" i="1"/>
  <c r="F711" i="1"/>
  <c r="F712" i="1"/>
  <c r="F117" i="1"/>
  <c r="F714" i="1"/>
  <c r="F715" i="1"/>
  <c r="F716" i="1"/>
  <c r="F682" i="1"/>
  <c r="F718" i="1"/>
  <c r="F719" i="1"/>
  <c r="F720" i="1"/>
  <c r="F721" i="1"/>
  <c r="F321" i="1"/>
  <c r="F733" i="1"/>
  <c r="F724" i="1"/>
  <c r="F725" i="1"/>
  <c r="F726" i="1"/>
  <c r="F883" i="1"/>
  <c r="F613" i="1"/>
  <c r="F729" i="1"/>
  <c r="F92" i="1"/>
  <c r="F731" i="1"/>
  <c r="F732" i="1"/>
  <c r="F208" i="1"/>
  <c r="F811" i="1"/>
  <c r="F735" i="1"/>
  <c r="F736" i="1"/>
  <c r="F737" i="1"/>
  <c r="F191" i="1"/>
  <c r="F739" i="1"/>
  <c r="F129" i="1"/>
  <c r="F564" i="1"/>
  <c r="F141" i="1"/>
  <c r="F743" i="1"/>
  <c r="F744" i="1"/>
  <c r="F156" i="1"/>
  <c r="F746" i="1"/>
  <c r="F241" i="1"/>
  <c r="F748" i="1"/>
  <c r="F749" i="1"/>
  <c r="F1001" i="1"/>
  <c r="F751" i="1"/>
  <c r="F47" i="1"/>
  <c r="F753" i="1"/>
  <c r="F131" i="1"/>
  <c r="F755" i="1"/>
  <c r="F756" i="1"/>
  <c r="F757" i="1"/>
  <c r="F758" i="1"/>
  <c r="F759" i="1"/>
  <c r="F760" i="1"/>
  <c r="F854" i="1"/>
  <c r="F573" i="1"/>
  <c r="F763" i="1"/>
  <c r="F764" i="1"/>
  <c r="F765" i="1"/>
  <c r="F766" i="1"/>
  <c r="F767" i="1"/>
  <c r="F590" i="1"/>
  <c r="F652" i="1"/>
  <c r="F770" i="1"/>
  <c r="F982" i="1"/>
  <c r="F772" i="1"/>
  <c r="F130" i="1"/>
  <c r="F774" i="1"/>
  <c r="F775" i="1"/>
  <c r="F776" i="1"/>
  <c r="F93" i="1"/>
  <c r="F946" i="1"/>
  <c r="F695" i="1"/>
  <c r="F780" i="1"/>
  <c r="F745" i="1"/>
  <c r="F782" i="1"/>
  <c r="F341" i="1"/>
  <c r="F784" i="1"/>
  <c r="F785" i="1"/>
  <c r="F786" i="1"/>
  <c r="F787" i="1"/>
  <c r="F788" i="1"/>
  <c r="F762" i="1"/>
  <c r="F790" i="1"/>
  <c r="F304" i="1"/>
  <c r="F950" i="1"/>
  <c r="F66" i="1"/>
  <c r="F78" i="1"/>
  <c r="F795" i="1"/>
  <c r="F796" i="1"/>
  <c r="F213" i="1"/>
  <c r="F411" i="1"/>
  <c r="F799" i="1"/>
  <c r="F800" i="1"/>
  <c r="F837" i="1"/>
  <c r="F52" i="1"/>
  <c r="F803" i="1"/>
  <c r="F804" i="1"/>
  <c r="F805" i="1"/>
  <c r="F806" i="1"/>
  <c r="F369" i="1"/>
  <c r="F808" i="1"/>
  <c r="F809" i="1"/>
  <c r="F172" i="1"/>
  <c r="F941" i="1"/>
  <c r="F812" i="1"/>
  <c r="F698" i="1"/>
  <c r="F814" i="1"/>
  <c r="F815" i="1"/>
  <c r="F258" i="1"/>
  <c r="F817" i="1"/>
  <c r="F818" i="1"/>
  <c r="F819" i="1"/>
  <c r="F820" i="1"/>
  <c r="F308" i="1"/>
  <c r="F822" i="1"/>
  <c r="F823" i="1"/>
  <c r="F824" i="1"/>
  <c r="F825" i="1"/>
  <c r="F826" i="1"/>
  <c r="F827" i="1"/>
  <c r="F828" i="1"/>
  <c r="F829" i="1"/>
  <c r="F380" i="1"/>
  <c r="F536" i="1"/>
  <c r="F178" i="1"/>
  <c r="F833" i="1"/>
  <c r="F834" i="1"/>
  <c r="F835" i="1"/>
  <c r="F836" i="1"/>
  <c r="F902" i="1"/>
  <c r="F456" i="1"/>
  <c r="F839" i="1"/>
  <c r="F840" i="1"/>
  <c r="F841" i="1"/>
  <c r="F842" i="1"/>
  <c r="F843" i="1"/>
  <c r="F844" i="1"/>
  <c r="F238" i="1"/>
  <c r="F431" i="1"/>
  <c r="F847" i="1"/>
  <c r="F848" i="1"/>
  <c r="F849" i="1"/>
  <c r="F850" i="1"/>
  <c r="F851" i="1"/>
  <c r="F53" i="1"/>
  <c r="F853" i="1"/>
  <c r="F217" i="1"/>
  <c r="F855" i="1"/>
  <c r="F856" i="1"/>
  <c r="F857" i="1"/>
  <c r="F858" i="1"/>
  <c r="F859" i="1"/>
  <c r="F255" i="1"/>
  <c r="F346" i="1"/>
  <c r="F862" i="1"/>
  <c r="F863" i="1"/>
  <c r="F864" i="1"/>
  <c r="F865" i="1"/>
  <c r="F866" i="1"/>
  <c r="F867" i="1"/>
  <c r="F939" i="1"/>
  <c r="F869" i="1"/>
  <c r="F870" i="1"/>
  <c r="F658" i="1"/>
  <c r="F507" i="1"/>
  <c r="F873" i="1"/>
  <c r="F874" i="1"/>
  <c r="F875" i="1"/>
  <c r="F876" i="1"/>
  <c r="F373" i="1"/>
  <c r="F329" i="1"/>
  <c r="F838" i="1"/>
  <c r="F102" i="1"/>
  <c r="F881" i="1"/>
  <c r="F882" i="1"/>
  <c r="F648" i="1"/>
  <c r="F884" i="1"/>
  <c r="F885" i="1"/>
  <c r="F918" i="1"/>
  <c r="F887" i="1"/>
  <c r="F916" i="1"/>
  <c r="F219" i="1"/>
  <c r="F890" i="1"/>
  <c r="F891" i="1"/>
  <c r="F892" i="1"/>
  <c r="F893" i="1"/>
  <c r="F894" i="1"/>
  <c r="F895" i="1"/>
  <c r="F896" i="1"/>
  <c r="F483" i="1"/>
  <c r="F898" i="1"/>
  <c r="F198" i="1"/>
  <c r="F832" i="1"/>
  <c r="F901" i="1"/>
  <c r="F54" i="1"/>
  <c r="F903" i="1"/>
  <c r="F904" i="1"/>
  <c r="F905" i="1"/>
  <c r="F152" i="1"/>
  <c r="F907" i="1"/>
  <c r="F908" i="1"/>
  <c r="F298" i="1"/>
  <c r="F910" i="1"/>
  <c r="F911" i="1"/>
  <c r="F783" i="1"/>
  <c r="F913" i="1"/>
  <c r="F914" i="1"/>
  <c r="F653" i="1"/>
  <c r="F529" i="1"/>
  <c r="F917" i="1"/>
  <c r="F318" i="1"/>
  <c r="F919" i="1"/>
  <c r="F920" i="1"/>
  <c r="F577" i="1"/>
  <c r="F922" i="1"/>
  <c r="F285" i="1"/>
  <c r="F924" i="1"/>
  <c r="F925" i="1"/>
  <c r="F926" i="1"/>
  <c r="F927" i="1"/>
  <c r="F136" i="1"/>
  <c r="F276" i="1"/>
  <c r="F930" i="1"/>
  <c r="F931" i="1"/>
  <c r="F932" i="1"/>
  <c r="F487" i="1"/>
  <c r="F934" i="1"/>
  <c r="F935" i="1"/>
  <c r="F936" i="1"/>
  <c r="F937" i="1"/>
  <c r="F174" i="1"/>
  <c r="F868" i="1"/>
  <c r="F940" i="1"/>
  <c r="F376" i="1"/>
  <c r="F942" i="1"/>
  <c r="F416" i="1"/>
  <c r="F377" i="1"/>
  <c r="F945" i="1"/>
  <c r="F596" i="1"/>
  <c r="F899" i="1"/>
  <c r="F547" i="1"/>
  <c r="F111" i="1"/>
  <c r="F515" i="1"/>
  <c r="F951" i="1"/>
  <c r="F56" i="1"/>
  <c r="F953" i="1"/>
  <c r="F754" i="1"/>
  <c r="F177" i="1"/>
  <c r="F956" i="1"/>
  <c r="F957" i="1"/>
  <c r="F742" i="1"/>
  <c r="F959" i="1"/>
  <c r="F960" i="1"/>
  <c r="F513" i="1"/>
  <c r="F323" i="1"/>
  <c r="F963" i="1"/>
  <c r="F964" i="1"/>
  <c r="F499" i="1"/>
  <c r="F966" i="1"/>
  <c r="F967" i="1"/>
  <c r="F968" i="1"/>
  <c r="F969" i="1"/>
  <c r="F970" i="1"/>
  <c r="F971" i="1"/>
  <c r="F666" i="1"/>
  <c r="F187" i="1"/>
  <c r="F974" i="1"/>
  <c r="F591" i="1"/>
  <c r="F976" i="1"/>
  <c r="F977" i="1"/>
  <c r="F978" i="1"/>
  <c r="F379" i="1"/>
  <c r="F980" i="1"/>
  <c r="F981" i="1"/>
  <c r="F702" i="1"/>
  <c r="F983" i="1"/>
  <c r="F401" i="1"/>
  <c r="F985" i="1"/>
  <c r="F986" i="1"/>
  <c r="F988" i="1"/>
  <c r="F454" i="1"/>
  <c r="F989" i="1"/>
  <c r="F350" i="1"/>
  <c r="F991" i="1"/>
  <c r="F351" i="1"/>
  <c r="F993" i="1"/>
  <c r="F994" i="1"/>
  <c r="F552" i="1"/>
  <c r="F752" i="1"/>
  <c r="F997" i="1"/>
  <c r="F488" i="1"/>
  <c r="F158" i="1"/>
  <c r="F631" i="1"/>
  <c r="F680" i="1"/>
  <c r="F4" i="1"/>
  <c r="F183" i="1"/>
  <c r="F319" i="1"/>
  <c r="F7" i="1"/>
  <c r="F157" i="1"/>
  <c r="F9" i="1"/>
  <c r="F10" i="1"/>
  <c r="F301" i="1"/>
  <c r="F12" i="1"/>
  <c r="F195" i="1"/>
  <c r="F322" i="1"/>
  <c r="F15" i="1"/>
  <c r="F566" i="1"/>
  <c r="F647" i="1"/>
  <c r="F18" i="1"/>
  <c r="F19" i="1"/>
  <c r="F449" i="1"/>
  <c r="F694" i="1"/>
  <c r="F22" i="1"/>
  <c r="F662" i="1"/>
  <c r="F24" i="1"/>
  <c r="F25" i="1"/>
  <c r="F26" i="1"/>
  <c r="F27" i="1"/>
  <c r="F668" i="1"/>
  <c r="F118" i="1"/>
  <c r="F30" i="1"/>
  <c r="F31" i="1"/>
  <c r="F32" i="1"/>
  <c r="F33" i="1"/>
  <c r="F948" i="1"/>
  <c r="F35" i="1"/>
  <c r="F36" i="1"/>
  <c r="F37" i="1"/>
  <c r="F38" i="1"/>
  <c r="F39" i="1"/>
  <c r="F40" i="1"/>
  <c r="F443" i="1"/>
  <c r="F42" i="1"/>
  <c r="F43" i="1"/>
  <c r="F44" i="1"/>
  <c r="F45" i="1"/>
  <c r="F46" i="1"/>
  <c r="F310" i="1"/>
  <c r="F48" i="1"/>
  <c r="F49" i="1"/>
  <c r="F50" i="1"/>
  <c r="F51" i="1"/>
  <c r="F6" i="1"/>
  <c r="F877" i="1"/>
  <c r="F389" i="1"/>
  <c r="F55" i="1"/>
  <c r="F503" i="1"/>
  <c r="F57" i="1"/>
  <c r="F58" i="1"/>
  <c r="F59" i="1"/>
  <c r="F60" i="1"/>
  <c r="F61" i="1"/>
  <c r="F62" i="1"/>
  <c r="F947" i="1"/>
  <c r="F64" i="1"/>
  <c r="F63" i="1"/>
  <c r="F278" i="1"/>
  <c r="F67" i="1"/>
  <c r="F100" i="1"/>
  <c r="F69" i="1"/>
  <c r="F70" i="1"/>
  <c r="F204" i="1"/>
  <c r="F72" i="1"/>
  <c r="F73" i="1"/>
  <c r="F74" i="1"/>
  <c r="F75" i="1"/>
  <c r="F76" i="1"/>
  <c r="F77" i="1"/>
  <c r="F897" i="1"/>
  <c r="F325" i="1"/>
  <c r="F80" i="1"/>
  <c r="F747" i="1"/>
  <c r="F82" i="1"/>
  <c r="F83" i="1"/>
  <c r="F84" i="1"/>
  <c r="F794" i="1"/>
  <c r="F86" i="1"/>
  <c r="F87" i="1"/>
  <c r="F88" i="1"/>
  <c r="F879" i="1"/>
  <c r="F90" i="1"/>
  <c r="F91" i="1"/>
  <c r="F479" i="1"/>
  <c r="F696" i="1"/>
  <c r="F94" i="1"/>
  <c r="F676" i="1"/>
  <c r="F96" i="1"/>
  <c r="F97" i="1"/>
  <c r="F98" i="1"/>
  <c r="F99" i="1"/>
  <c r="F831" i="1"/>
  <c r="F101" i="1"/>
  <c r="F8" i="1"/>
  <c r="F103" i="1"/>
  <c r="F104" i="1"/>
  <c r="F263" i="1"/>
  <c r="F106" i="1"/>
  <c r="F107" i="1"/>
  <c r="F108" i="1"/>
  <c r="F109" i="1"/>
  <c r="F110" i="1"/>
  <c r="F342" i="1"/>
  <c r="F598" i="1"/>
  <c r="F113" i="1"/>
  <c r="F114" i="1"/>
  <c r="F115" i="1"/>
  <c r="F116" i="1"/>
  <c r="F975" i="1"/>
  <c r="F384" i="1"/>
  <c r="F119" i="1"/>
  <c r="F120" i="1"/>
  <c r="F121" i="1"/>
  <c r="F122" i="1"/>
  <c r="F123" i="1"/>
  <c r="F979" i="1"/>
  <c r="F683" i="1"/>
  <c r="F126" i="1"/>
  <c r="F127" i="1"/>
  <c r="F727" i="1"/>
  <c r="F687" i="1"/>
  <c r="F632" i="1"/>
  <c r="F773" i="1"/>
  <c r="F132" i="1"/>
  <c r="F133" i="1"/>
  <c r="F134" i="1"/>
  <c r="F135" i="1"/>
  <c r="F789" i="1"/>
  <c r="F501" i="1"/>
  <c r="F636" i="1"/>
  <c r="F139" i="1"/>
  <c r="F500" i="1"/>
  <c r="F601" i="1"/>
  <c r="F142" i="1"/>
  <c r="F143" i="1"/>
  <c r="F144" i="1"/>
  <c r="F145" i="1"/>
  <c r="F146" i="1"/>
  <c r="F147" i="1"/>
  <c r="F390" i="1"/>
  <c r="F149" i="1"/>
  <c r="F150" i="1"/>
  <c r="F151" i="1"/>
  <c r="F11" i="1"/>
  <c r="F878" i="1"/>
  <c r="F154" i="1"/>
  <c r="F998" i="1"/>
  <c r="F798" i="1"/>
  <c r="F821" i="1"/>
  <c r="F574" i="1"/>
  <c r="F201" i="1"/>
  <c r="F160" i="1"/>
  <c r="F161" i="1"/>
  <c r="F162" i="1"/>
  <c r="F393" i="1"/>
  <c r="F164" i="1"/>
  <c r="F165" i="1"/>
  <c r="F166" i="1"/>
  <c r="F167" i="1"/>
  <c r="F168" i="1"/>
  <c r="F169" i="1"/>
  <c r="F793" i="1"/>
  <c r="F171" i="1"/>
  <c r="F358" i="1"/>
  <c r="F65" i="1"/>
  <c r="F192" i="1"/>
  <c r="F175" i="1"/>
  <c r="F176" i="1"/>
  <c r="F813" i="1"/>
  <c r="F730" i="1"/>
  <c r="F179" i="1"/>
  <c r="F568" i="1"/>
  <c r="F181" i="1"/>
  <c r="F182" i="1"/>
  <c r="F526" i="1"/>
  <c r="F184" i="1"/>
  <c r="F430" i="1"/>
  <c r="F186" i="1"/>
  <c r="F163" i="1"/>
  <c r="F768" i="1"/>
  <c r="F189" i="1"/>
  <c r="F252" i="1"/>
  <c r="F999" i="1"/>
  <c r="F185" i="1"/>
  <c r="F432" i="1"/>
  <c r="F580" i="1"/>
  <c r="F352" i="1"/>
  <c r="F196" i="1"/>
  <c r="F197" i="1"/>
  <c r="F459" i="1"/>
  <c r="F199" i="1"/>
  <c r="F544" i="1"/>
  <c r="F105" i="1"/>
  <c r="F13" i="1"/>
  <c r="F203" i="1"/>
  <c r="F288" i="1"/>
  <c r="F205" i="1"/>
  <c r="F290" i="1"/>
  <c r="F207" i="1"/>
  <c r="F436" i="1"/>
  <c r="F209" i="1"/>
  <c r="F210" i="1"/>
  <c r="F211" i="1"/>
  <c r="F578" i="1"/>
  <c r="F888" i="1"/>
  <c r="F214" i="1"/>
  <c r="F215" i="1"/>
  <c r="F216" i="1"/>
  <c r="F530" i="1"/>
  <c r="F218" i="1"/>
  <c r="F781" i="1"/>
  <c r="F220" i="1"/>
  <c r="F221" i="1"/>
  <c r="F153" i="1"/>
  <c r="F944" i="1"/>
  <c r="F224" i="1"/>
  <c r="F779" i="1"/>
  <c r="F226" i="1"/>
  <c r="F227" i="1"/>
  <c r="F228" i="1"/>
  <c r="F229" i="1"/>
  <c r="F230" i="1"/>
  <c r="F231" i="1"/>
  <c r="F232" i="1"/>
  <c r="F148" i="1"/>
  <c r="F234" i="1"/>
  <c r="F235" i="1"/>
  <c r="F236" i="1"/>
  <c r="F450" i="1"/>
  <c r="F328" i="1"/>
  <c r="F239" i="1"/>
  <c r="F240" i="1"/>
  <c r="F297" i="1"/>
  <c r="F242" i="1"/>
  <c r="F243" i="1"/>
  <c r="F244" i="1"/>
  <c r="F245" i="1"/>
  <c r="F246" i="1"/>
  <c r="F247" i="1"/>
  <c r="F248" i="1"/>
  <c r="F249" i="1"/>
  <c r="F250" i="1"/>
  <c r="F251" i="1"/>
  <c r="F14" i="1"/>
  <c r="F461" i="1"/>
  <c r="F254" i="1"/>
  <c r="F861" i="1"/>
  <c r="F256" i="1"/>
  <c r="F257" i="1"/>
  <c r="F124" i="1"/>
  <c r="F259" i="1"/>
  <c r="F260" i="1"/>
  <c r="F261" i="1"/>
  <c r="F262" i="1"/>
  <c r="F649" i="1"/>
  <c r="F264" i="1"/>
  <c r="F265" i="1"/>
  <c r="F266" i="1"/>
  <c r="F267" i="1"/>
  <c r="F973" i="1"/>
  <c r="F269" i="1"/>
  <c r="F270" i="1"/>
  <c r="F271" i="1"/>
  <c r="F912" i="1"/>
  <c r="F273" i="1"/>
  <c r="F274" i="1"/>
  <c r="F275" i="1"/>
  <c r="F125" i="1"/>
  <c r="F277" i="1"/>
  <c r="F520" i="1"/>
  <c r="F279" i="1"/>
  <c r="F280" i="1"/>
  <c r="F281" i="1"/>
  <c r="F282" i="1"/>
  <c r="F933" i="1"/>
  <c r="F284" i="1"/>
  <c r="F200" i="1"/>
  <c r="F518" i="1"/>
  <c r="F287" i="1"/>
  <c r="F722" i="1"/>
  <c r="F289" i="1"/>
  <c r="F527" i="1"/>
  <c r="F291" i="1"/>
  <c r="F771" i="1"/>
  <c r="F293" i="1"/>
  <c r="F85" i="1"/>
  <c r="F138" i="1"/>
  <c r="F296" i="1"/>
  <c r="F921" i="1"/>
  <c r="F283" i="1"/>
  <c r="F470" i="1"/>
  <c r="F300" i="1"/>
  <c r="F312" i="1"/>
  <c r="F16" i="1"/>
  <c r="F303" i="1"/>
  <c r="F584" i="1"/>
  <c r="F222" i="1"/>
  <c r="F306" i="1"/>
  <c r="F307" i="1"/>
  <c r="F68" i="1"/>
  <c r="F309" i="1"/>
  <c r="F740" i="1"/>
  <c r="F71" i="1"/>
  <c r="F137" i="1"/>
  <c r="F313" i="1"/>
  <c r="F314" i="1"/>
  <c r="F315" i="1"/>
  <c r="F316" i="1"/>
  <c r="F206" i="1"/>
  <c r="F484" i="1"/>
  <c r="F202" i="1"/>
  <c r="F155" i="1"/>
  <c r="F311" i="1"/>
  <c r="F418" i="1"/>
  <c r="F949" i="1"/>
  <c r="F324" i="1"/>
  <c r="F193" i="1"/>
  <c r="F326" i="1"/>
  <c r="F388" i="1"/>
  <c r="F511" i="1"/>
  <c r="F225" i="1"/>
  <c r="F330" i="1"/>
  <c r="F331" i="1"/>
  <c r="F332" i="1"/>
  <c r="F333" i="1"/>
  <c r="F334" i="1"/>
  <c r="F335" i="1"/>
  <c r="F336" i="1"/>
  <c r="F337" i="1"/>
  <c r="F807" i="1"/>
  <c r="F339" i="1"/>
  <c r="F340" i="1"/>
  <c r="F738" i="1"/>
  <c r="F635" i="1"/>
  <c r="F845" i="1"/>
  <c r="F602" i="1"/>
  <c r="F531" i="1"/>
  <c r="F741" i="1"/>
  <c r="F620" i="1"/>
  <c r="F188" i="1"/>
  <c r="F349" i="1"/>
  <c r="F984" i="1"/>
  <c r="F777" i="1"/>
  <c r="F17" i="1"/>
  <c r="F353" i="1"/>
  <c r="F237" i="1"/>
  <c r="F355" i="1"/>
  <c r="F356" i="1"/>
  <c r="F357" i="1"/>
  <c r="F292" i="1"/>
  <c r="F359" i="1"/>
  <c r="F180" i="1"/>
  <c r="F361" i="1"/>
  <c r="F362" i="1"/>
  <c r="F363" i="1"/>
  <c r="F364" i="1"/>
  <c r="F365" i="1"/>
  <c r="F366" i="1"/>
  <c r="F367" i="1"/>
  <c r="F368" i="1"/>
  <c r="F394" i="1"/>
  <c r="F370" i="1"/>
  <c r="F371" i="1"/>
  <c r="F372" i="1"/>
  <c r="F943" i="1"/>
  <c r="F374" i="1"/>
  <c r="F375" i="1"/>
  <c r="F646" i="1"/>
  <c r="F190" i="1"/>
  <c r="F378" i="1"/>
  <c r="F509" i="1"/>
  <c r="F624" i="1"/>
  <c r="F302" i="1"/>
  <c r="F382" i="1"/>
  <c r="F383" i="1"/>
  <c r="F360" i="1"/>
  <c r="F385" i="1"/>
  <c r="F386" i="1"/>
  <c r="F387" i="1"/>
  <c r="F802" i="1"/>
  <c r="F640" i="1"/>
  <c r="F723" i="1"/>
  <c r="F391" i="1"/>
  <c r="F392" i="1"/>
  <c r="F532" i="1"/>
  <c r="F886" i="1"/>
  <c r="F395" i="1"/>
  <c r="F396" i="1"/>
  <c r="F397" i="1"/>
  <c r="F398" i="1"/>
  <c r="F399" i="1"/>
  <c r="F400" i="1"/>
  <c r="F791" i="1"/>
  <c r="F21" i="1"/>
  <c r="F403" i="1"/>
  <c r="F294" i="1"/>
  <c r="F972" i="1"/>
  <c r="F406" i="1"/>
  <c r="F642" i="1"/>
  <c r="F408" i="1"/>
  <c r="F409" i="1"/>
  <c r="F410" i="1"/>
  <c r="F701" i="1"/>
  <c r="F412" i="1"/>
  <c r="F413" i="1"/>
  <c r="F414" i="1"/>
  <c r="F415" i="1"/>
  <c r="F996" i="1"/>
  <c r="F639" i="1"/>
  <c r="F872" i="1"/>
  <c r="F128" i="1"/>
  <c r="F928" i="1"/>
  <c r="F421" i="1"/>
  <c r="F422" i="1"/>
  <c r="F502" i="1"/>
  <c r="F424" i="1"/>
  <c r="F543" i="1"/>
  <c r="F423" i="1"/>
  <c r="F427" i="1"/>
  <c r="F428" i="1"/>
  <c r="F429" i="1"/>
  <c r="F704" i="1"/>
  <c r="F954" i="1"/>
  <c r="F426" i="1"/>
  <c r="F433" i="1"/>
  <c r="F448" i="1"/>
  <c r="F734" i="1"/>
  <c r="F95" i="1"/>
  <c r="F437" i="1"/>
  <c r="F438" i="1"/>
  <c r="F439" i="1"/>
  <c r="F440" i="1"/>
  <c r="F441" i="1"/>
  <c r="F442" i="1"/>
  <c r="F223" i="1"/>
  <c r="F444" i="1"/>
  <c r="F494" i="1"/>
  <c r="F446" i="1"/>
  <c r="F447" i="1"/>
  <c r="F554" i="1"/>
  <c r="F792" i="1"/>
  <c r="F674" i="1"/>
  <c r="F451" i="1"/>
  <c r="F23" i="1"/>
  <c r="F453" i="1"/>
  <c r="F212" i="1"/>
  <c r="F816" i="1"/>
  <c r="F286" i="1"/>
  <c r="F457" i="1"/>
  <c r="F458" i="1"/>
  <c r="F305" i="1"/>
  <c r="F460" i="1"/>
  <c r="F474" i="1"/>
  <c r="F462" i="1"/>
  <c r="F463" i="1"/>
  <c r="F659" i="1"/>
  <c r="F465" i="1"/>
  <c r="F466" i="1"/>
  <c r="F467" i="1"/>
  <c r="F468" i="1"/>
  <c r="F469" i="1"/>
  <c r="F140" i="1"/>
  <c r="F471" i="1"/>
  <c r="F472" i="1"/>
  <c r="F473" i="1"/>
  <c r="F664" i="1"/>
  <c r="F475" i="1"/>
  <c r="F476" i="1"/>
  <c r="F477" i="1"/>
  <c r="F810" i="1"/>
  <c r="F498" i="1"/>
  <c r="F480" i="1"/>
  <c r="F481" i="1"/>
  <c r="F482" i="1"/>
  <c r="F880" i="1"/>
  <c r="F79" i="1"/>
  <c r="F661" i="1"/>
  <c r="F486" i="1"/>
  <c r="F675" i="1"/>
  <c r="F173" i="1"/>
  <c r="F489" i="1"/>
  <c r="F490" i="1"/>
  <c r="F491" i="1"/>
  <c r="F492" i="1"/>
  <c r="F493" i="1"/>
  <c r="F995" i="1"/>
  <c r="F495" i="1"/>
  <c r="F496" i="1"/>
  <c r="F497" i="1"/>
  <c r="F320" i="1"/>
  <c r="F506" i="1"/>
  <c r="F665" i="1"/>
  <c r="F938" i="1"/>
  <c r="F5" i="1"/>
  <c r="F915" i="1"/>
  <c r="F504" i="1"/>
  <c r="F505" i="1"/>
  <c r="F343" i="1"/>
  <c r="F621" i="1"/>
  <c r="F508" i="1"/>
  <c r="F170" i="1"/>
  <c r="F510" i="1"/>
  <c r="F852" i="1"/>
  <c r="F512" i="1"/>
  <c r="F627" i="1"/>
  <c r="F514" i="1"/>
  <c r="F295" i="1"/>
  <c r="F750" i="1"/>
  <c r="F524" i="1"/>
  <c r="F761" i="1"/>
  <c r="F519" i="1"/>
  <c r="F89" i="1"/>
  <c r="F521" i="1"/>
  <c r="F522" i="1"/>
  <c r="F523" i="1"/>
  <c r="F555" i="1"/>
  <c r="F525" i="1"/>
  <c r="F923" i="1"/>
  <c r="F345" i="1"/>
  <c r="F528" i="1"/>
  <c r="F1000" i="1"/>
  <c r="F419" i="1"/>
  <c r="F81" i="1"/>
  <c r="F906" i="1"/>
  <c r="F533" i="1"/>
  <c r="F534" i="1"/>
  <c r="F535" i="1"/>
  <c r="F583" i="1"/>
  <c r="F537" i="1"/>
  <c r="F538" i="1"/>
  <c r="F539" i="1"/>
  <c r="F860" i="1"/>
  <c r="F404" i="1"/>
  <c r="F542" i="1"/>
  <c r="F638" i="1"/>
  <c r="F317" i="1"/>
  <c r="F545" i="1"/>
  <c r="F546" i="1"/>
  <c r="F955" i="1"/>
  <c r="F548" i="1"/>
  <c r="F549" i="1"/>
  <c r="F550" i="1"/>
  <c r="F551" i="1"/>
  <c r="F20" i="1"/>
  <c r="F958" i="1"/>
  <c r="F452" i="1"/>
  <c r="F797" i="1"/>
  <c r="F556" i="1"/>
  <c r="F557" i="1"/>
  <c r="F558" i="1"/>
  <c r="F559" i="1"/>
  <c r="F560" i="1"/>
  <c r="F561" i="1"/>
  <c r="F562" i="1"/>
  <c r="F563" i="1"/>
  <c r="F194" i="1"/>
  <c r="F565" i="1"/>
  <c r="F909" i="1"/>
  <c r="F567" i="1"/>
  <c r="F268" i="1"/>
  <c r="F569" i="1"/>
  <c r="F570" i="1"/>
  <c r="F571" i="1"/>
  <c r="F572" i="1"/>
  <c r="F253" i="1"/>
  <c r="F445" i="1"/>
  <c r="F575" i="1"/>
  <c r="F576" i="1"/>
  <c r="F663" i="1"/>
  <c r="F347" i="1"/>
  <c r="F233" i="1"/>
  <c r="F589" i="1"/>
  <c r="F581" i="1"/>
  <c r="F582" i="1"/>
  <c r="F381" i="1"/>
  <c r="F299" i="1"/>
  <c r="F585" i="1"/>
  <c r="F586" i="1"/>
  <c r="F587" i="1"/>
  <c r="F588" i="1"/>
  <c r="F540" i="1"/>
  <c r="F871" i="1"/>
  <c r="F464" i="1"/>
  <c r="F434" i="1"/>
  <c r="F593" i="1"/>
  <c r="F592" i="1"/>
  <c r="F595" i="1"/>
  <c r="F541" i="1"/>
  <c r="F597" i="1"/>
  <c r="F553" i="1"/>
  <c r="F599" i="1"/>
  <c r="F600" i="1"/>
  <c r="F420" i="1"/>
  <c r="F29" i="1"/>
  <c r="F603" i="1"/>
  <c r="F604" i="1"/>
  <c r="F605" i="1"/>
  <c r="F606" i="1"/>
  <c r="F607" i="1"/>
  <c r="F608" i="1"/>
  <c r="F609" i="1"/>
  <c r="F610" i="1"/>
  <c r="F611" i="1"/>
  <c r="F612" i="1"/>
  <c r="F272" i="1"/>
  <c r="F614" i="1"/>
  <c r="F615" i="1"/>
  <c r="F616" i="1"/>
  <c r="F617" i="1"/>
  <c r="F618" i="1"/>
  <c r="F619" i="1"/>
  <c r="F830" i="1"/>
  <c r="F679" i="1"/>
  <c r="F622" i="1"/>
  <c r="F623" i="1"/>
  <c r="F348" i="1"/>
  <c r="F625" i="1"/>
  <c r="F626" i="1"/>
  <c r="F344" i="1"/>
  <c r="F628" i="1"/>
  <c r="F629" i="1"/>
  <c r="F630" i="1"/>
  <c r="F707" i="1"/>
  <c r="F516" i="1"/>
  <c r="F633" i="1"/>
  <c r="F634" i="1"/>
  <c r="F478" i="1"/>
  <c r="F728" i="1"/>
  <c r="F637" i="1"/>
  <c r="F952" i="1"/>
  <c r="F354" i="1"/>
  <c r="F455" i="1"/>
  <c r="F641" i="1"/>
  <c r="F594" i="1"/>
  <c r="F643" i="1"/>
  <c r="F644" i="1"/>
  <c r="F645" i="1"/>
  <c r="F962" i="1"/>
  <c r="F992" i="1"/>
  <c r="F961" i="1"/>
  <c r="F159" i="1"/>
  <c r="F650" i="1"/>
  <c r="F670" i="1"/>
  <c r="F34" i="1"/>
  <c r="F987" i="1"/>
  <c r="F654" i="1"/>
  <c r="F655" i="1"/>
  <c r="F656" i="1"/>
  <c r="F657" i="1"/>
  <c r="F651" i="1"/>
  <c r="F112" i="1"/>
  <c r="F579" i="1"/>
  <c r="F713" i="1"/>
  <c r="F405" i="1"/>
  <c r="F717" i="1"/>
  <c r="F517" i="1"/>
  <c r="F435" i="1"/>
  <c r="F801" i="1"/>
  <c r="F667" i="1"/>
  <c r="F28" i="1"/>
  <c r="F669" i="1"/>
  <c r="F402" i="1"/>
  <c r="F671" i="1"/>
  <c r="F672" i="1"/>
  <c r="F673" i="1"/>
  <c r="F990" i="1"/>
  <c r="F338" i="1"/>
  <c r="F846" i="1"/>
  <c r="F677" i="1"/>
  <c r="F678" i="1"/>
  <c r="F485" i="1"/>
  <c r="F660" i="1"/>
  <c r="F681" i="1"/>
  <c r="F965" i="1"/>
  <c r="F889" i="1"/>
  <c r="F684" i="1"/>
  <c r="F685" i="1"/>
  <c r="F686" i="1"/>
  <c r="F778" i="1"/>
  <c r="F688" i="1"/>
  <c r="F689" i="1"/>
  <c r="F3" i="1"/>
  <c r="G3" i="1"/>
  <c r="G4" i="1"/>
  <c r="G183" i="1"/>
  <c r="G319" i="1"/>
  <c r="G7" i="1"/>
  <c r="G157" i="1"/>
  <c r="G9" i="1"/>
  <c r="G10" i="1"/>
  <c r="G301" i="1"/>
  <c r="G12" i="1"/>
  <c r="G195" i="1"/>
  <c r="G322" i="1"/>
  <c r="G15" i="1"/>
  <c r="G566" i="1"/>
  <c r="G647" i="1"/>
  <c r="G18" i="1"/>
  <c r="G19" i="1"/>
  <c r="G449" i="1"/>
  <c r="G694" i="1"/>
  <c r="G22" i="1"/>
  <c r="G662" i="1"/>
  <c r="G24" i="1"/>
  <c r="G25" i="1"/>
  <c r="G26" i="1"/>
  <c r="G27" i="1"/>
  <c r="G668" i="1"/>
  <c r="G118" i="1"/>
  <c r="G30" i="1"/>
  <c r="G31" i="1"/>
  <c r="G32" i="1"/>
  <c r="G33" i="1"/>
  <c r="G948" i="1"/>
  <c r="G35" i="1"/>
  <c r="G36" i="1"/>
  <c r="G37" i="1"/>
  <c r="G38" i="1"/>
  <c r="G39" i="1"/>
  <c r="G40" i="1"/>
  <c r="G443" i="1"/>
  <c r="G42" i="1"/>
  <c r="G43" i="1"/>
  <c r="G44" i="1"/>
  <c r="G45" i="1"/>
  <c r="G46" i="1"/>
  <c r="G310" i="1"/>
  <c r="G48" i="1"/>
  <c r="G49" i="1"/>
  <c r="G50" i="1"/>
  <c r="G51" i="1"/>
  <c r="G6" i="1"/>
  <c r="G877" i="1"/>
  <c r="G389" i="1"/>
  <c r="G55" i="1"/>
  <c r="G503" i="1"/>
  <c r="G57" i="1"/>
  <c r="G58" i="1"/>
  <c r="G59" i="1"/>
  <c r="G60" i="1"/>
  <c r="G61" i="1"/>
  <c r="G62" i="1"/>
  <c r="G947" i="1"/>
  <c r="G64" i="1"/>
  <c r="G63" i="1"/>
  <c r="G278" i="1"/>
  <c r="G67" i="1"/>
  <c r="G100" i="1"/>
  <c r="G69" i="1"/>
  <c r="G70" i="1"/>
  <c r="G204" i="1"/>
  <c r="G72" i="1"/>
  <c r="G73" i="1"/>
  <c r="G74" i="1"/>
  <c r="G75" i="1"/>
  <c r="G76" i="1"/>
  <c r="G77" i="1"/>
  <c r="G897" i="1"/>
  <c r="G325" i="1"/>
  <c r="G80" i="1"/>
  <c r="G747" i="1"/>
  <c r="G82" i="1"/>
  <c r="G83" i="1"/>
  <c r="G84" i="1"/>
  <c r="G794" i="1"/>
  <c r="G86" i="1"/>
  <c r="G87" i="1"/>
  <c r="G88" i="1"/>
  <c r="G879" i="1"/>
  <c r="G90" i="1"/>
  <c r="G91" i="1"/>
  <c r="G479" i="1"/>
  <c r="G696" i="1"/>
  <c r="G94" i="1"/>
  <c r="G676" i="1"/>
  <c r="G96" i="1"/>
  <c r="G97" i="1"/>
  <c r="G98" i="1"/>
  <c r="G99" i="1"/>
  <c r="G831" i="1"/>
  <c r="G101" i="1"/>
  <c r="G8" i="1"/>
  <c r="G103" i="1"/>
  <c r="G104" i="1"/>
  <c r="G263" i="1"/>
  <c r="G106" i="1"/>
  <c r="G107" i="1"/>
  <c r="G108" i="1"/>
  <c r="G109" i="1"/>
  <c r="G110" i="1"/>
  <c r="G342" i="1"/>
  <c r="G598" i="1"/>
  <c r="G113" i="1"/>
  <c r="G114" i="1"/>
  <c r="G115" i="1"/>
  <c r="G116" i="1"/>
  <c r="G975" i="1"/>
  <c r="G384" i="1"/>
  <c r="G119" i="1"/>
  <c r="G120" i="1"/>
  <c r="G121" i="1"/>
  <c r="G122" i="1"/>
  <c r="G123" i="1"/>
  <c r="G979" i="1"/>
  <c r="G683" i="1"/>
  <c r="G126" i="1"/>
  <c r="G127" i="1"/>
  <c r="G727" i="1"/>
  <c r="G687" i="1"/>
  <c r="G632" i="1"/>
  <c r="G773" i="1"/>
  <c r="G132" i="1"/>
  <c r="G133" i="1"/>
  <c r="G134" i="1"/>
  <c r="G135" i="1"/>
  <c r="G789" i="1"/>
  <c r="G501" i="1"/>
  <c r="G636" i="1"/>
  <c r="G139" i="1"/>
  <c r="G500" i="1"/>
  <c r="G601" i="1"/>
  <c r="G142" i="1"/>
  <c r="G143" i="1"/>
  <c r="G144" i="1"/>
  <c r="G145" i="1"/>
  <c r="G146" i="1"/>
  <c r="G147" i="1"/>
  <c r="G390" i="1"/>
  <c r="G149" i="1"/>
  <c r="G150" i="1"/>
  <c r="G151" i="1"/>
  <c r="G11" i="1"/>
  <c r="G878" i="1"/>
  <c r="G154" i="1"/>
  <c r="G998" i="1"/>
  <c r="G798" i="1"/>
  <c r="G821" i="1"/>
  <c r="G574" i="1"/>
  <c r="G201" i="1"/>
  <c r="G160" i="1"/>
  <c r="G161" i="1"/>
  <c r="G162" i="1"/>
  <c r="G393" i="1"/>
  <c r="G164" i="1"/>
  <c r="G165" i="1"/>
  <c r="G166" i="1"/>
  <c r="G167" i="1"/>
  <c r="G168" i="1"/>
  <c r="G169" i="1"/>
  <c r="G793" i="1"/>
  <c r="G171" i="1"/>
  <c r="G358" i="1"/>
  <c r="G65" i="1"/>
  <c r="G192" i="1"/>
  <c r="G175" i="1"/>
  <c r="G176" i="1"/>
  <c r="G813" i="1"/>
  <c r="G730" i="1"/>
  <c r="G179" i="1"/>
  <c r="G568" i="1"/>
  <c r="G181" i="1"/>
  <c r="G182" i="1"/>
  <c r="G526" i="1"/>
  <c r="G184" i="1"/>
  <c r="G430" i="1"/>
  <c r="G186" i="1"/>
  <c r="G163" i="1"/>
  <c r="G768" i="1"/>
  <c r="G189" i="1"/>
  <c r="G252" i="1"/>
  <c r="G999" i="1"/>
  <c r="G185" i="1"/>
  <c r="G432" i="1"/>
  <c r="G580" i="1"/>
  <c r="G352" i="1"/>
  <c r="G196" i="1"/>
  <c r="G197" i="1"/>
  <c r="G459" i="1"/>
  <c r="G199" i="1"/>
  <c r="G544" i="1"/>
  <c r="G105" i="1"/>
  <c r="G13" i="1"/>
  <c r="G203" i="1"/>
  <c r="G288" i="1"/>
  <c r="G205" i="1"/>
  <c r="G290" i="1"/>
  <c r="G207" i="1"/>
  <c r="G436" i="1"/>
  <c r="G209" i="1"/>
  <c r="G210" i="1"/>
  <c r="G211" i="1"/>
  <c r="G578" i="1"/>
  <c r="G888" i="1"/>
  <c r="G214" i="1"/>
  <c r="G215" i="1"/>
  <c r="G216" i="1"/>
  <c r="G530" i="1"/>
  <c r="G218" i="1"/>
  <c r="G781" i="1"/>
  <c r="G220" i="1"/>
  <c r="G221" i="1"/>
  <c r="G153" i="1"/>
  <c r="G944" i="1"/>
  <c r="G224" i="1"/>
  <c r="G779" i="1"/>
  <c r="G226" i="1"/>
  <c r="G227" i="1"/>
  <c r="G228" i="1"/>
  <c r="G229" i="1"/>
  <c r="G230" i="1"/>
  <c r="G231" i="1"/>
  <c r="G232" i="1"/>
  <c r="G148" i="1"/>
  <c r="G234" i="1"/>
  <c r="G235" i="1"/>
  <c r="G236" i="1"/>
  <c r="G450" i="1"/>
  <c r="G328" i="1"/>
  <c r="G239" i="1"/>
  <c r="G240" i="1"/>
  <c r="G297" i="1"/>
  <c r="G242" i="1"/>
  <c r="G243" i="1"/>
  <c r="G244" i="1"/>
  <c r="G245" i="1"/>
  <c r="G246" i="1"/>
  <c r="G247" i="1"/>
  <c r="G248" i="1"/>
  <c r="G249" i="1"/>
  <c r="G250" i="1"/>
  <c r="G251" i="1"/>
  <c r="G14" i="1"/>
  <c r="G461" i="1"/>
  <c r="G254" i="1"/>
  <c r="G861" i="1"/>
  <c r="G256" i="1"/>
  <c r="G257" i="1"/>
  <c r="G124" i="1"/>
  <c r="G259" i="1"/>
  <c r="G260" i="1"/>
  <c r="G261" i="1"/>
  <c r="G262" i="1"/>
  <c r="G649" i="1"/>
  <c r="G264" i="1"/>
  <c r="G265" i="1"/>
  <c r="G266" i="1"/>
  <c r="G267" i="1"/>
  <c r="G973" i="1"/>
  <c r="G269" i="1"/>
  <c r="G270" i="1"/>
  <c r="G271" i="1"/>
  <c r="G912" i="1"/>
  <c r="G273" i="1"/>
  <c r="G274" i="1"/>
  <c r="G275" i="1"/>
  <c r="G125" i="1"/>
  <c r="G277" i="1"/>
  <c r="G520" i="1"/>
  <c r="G279" i="1"/>
  <c r="G280" i="1"/>
  <c r="G281" i="1"/>
  <c r="G282" i="1"/>
  <c r="G933" i="1"/>
  <c r="G284" i="1"/>
  <c r="G200" i="1"/>
  <c r="G518" i="1"/>
  <c r="G287" i="1"/>
  <c r="G722" i="1"/>
  <c r="G289" i="1"/>
  <c r="G527" i="1"/>
  <c r="G291" i="1"/>
  <c r="G771" i="1"/>
  <c r="G293" i="1"/>
  <c r="G85" i="1"/>
  <c r="G138" i="1"/>
  <c r="G296" i="1"/>
  <c r="G921" i="1"/>
  <c r="G283" i="1"/>
  <c r="G470" i="1"/>
  <c r="G300" i="1"/>
  <c r="G312" i="1"/>
  <c r="G16" i="1"/>
  <c r="G303" i="1"/>
  <c r="G584" i="1"/>
  <c r="G222" i="1"/>
  <c r="G306" i="1"/>
  <c r="G307" i="1"/>
  <c r="G68" i="1"/>
  <c r="G309" i="1"/>
  <c r="G740" i="1"/>
  <c r="G71" i="1"/>
  <c r="G137" i="1"/>
  <c r="G313" i="1"/>
  <c r="G314" i="1"/>
  <c r="G315" i="1"/>
  <c r="G316" i="1"/>
  <c r="G206" i="1"/>
  <c r="G484" i="1"/>
  <c r="G202" i="1"/>
  <c r="G155" i="1"/>
  <c r="G311" i="1"/>
  <c r="G418" i="1"/>
  <c r="G949" i="1"/>
  <c r="G324" i="1"/>
  <c r="G193" i="1"/>
  <c r="G326" i="1"/>
  <c r="G388" i="1"/>
  <c r="G511" i="1"/>
  <c r="G225" i="1"/>
  <c r="G330" i="1"/>
  <c r="G331" i="1"/>
  <c r="G332" i="1"/>
  <c r="G333" i="1"/>
  <c r="G334" i="1"/>
  <c r="G335" i="1"/>
  <c r="G336" i="1"/>
  <c r="G337" i="1"/>
  <c r="G807" i="1"/>
  <c r="G339" i="1"/>
  <c r="G340" i="1"/>
  <c r="G738" i="1"/>
  <c r="G635" i="1"/>
  <c r="G845" i="1"/>
  <c r="G602" i="1"/>
  <c r="G531" i="1"/>
  <c r="G741" i="1"/>
  <c r="G620" i="1"/>
  <c r="G188" i="1"/>
  <c r="G349" i="1"/>
  <c r="G984" i="1"/>
  <c r="G777" i="1"/>
  <c r="G17" i="1"/>
  <c r="G353" i="1"/>
  <c r="G237" i="1"/>
  <c r="G355" i="1"/>
  <c r="G356" i="1"/>
  <c r="G357" i="1"/>
  <c r="G292" i="1"/>
  <c r="G359" i="1"/>
  <c r="G180" i="1"/>
  <c r="G361" i="1"/>
  <c r="G362" i="1"/>
  <c r="G363" i="1"/>
  <c r="G364" i="1"/>
  <c r="G365" i="1"/>
  <c r="G366" i="1"/>
  <c r="G367" i="1"/>
  <c r="G368" i="1"/>
  <c r="G394" i="1"/>
  <c r="G370" i="1"/>
  <c r="G371" i="1"/>
  <c r="G372" i="1"/>
  <c r="G943" i="1"/>
  <c r="G374" i="1"/>
  <c r="G375" i="1"/>
  <c r="G646" i="1"/>
  <c r="G190" i="1"/>
  <c r="G378" i="1"/>
  <c r="G509" i="1"/>
  <c r="G624" i="1"/>
  <c r="G302" i="1"/>
  <c r="G382" i="1"/>
  <c r="G383" i="1"/>
  <c r="G360" i="1"/>
  <c r="G385" i="1"/>
  <c r="G386" i="1"/>
  <c r="G387" i="1"/>
  <c r="G802" i="1"/>
  <c r="G640" i="1"/>
  <c r="G723" i="1"/>
  <c r="G391" i="1"/>
  <c r="G392" i="1"/>
  <c r="G532" i="1"/>
  <c r="G886" i="1"/>
  <c r="G395" i="1"/>
  <c r="G396" i="1"/>
  <c r="G397" i="1"/>
  <c r="G398" i="1"/>
  <c r="G399" i="1"/>
  <c r="G400" i="1"/>
  <c r="G791" i="1"/>
  <c r="G21" i="1"/>
  <c r="G403" i="1"/>
  <c r="G294" i="1"/>
  <c r="G972" i="1"/>
  <c r="G406" i="1"/>
  <c r="G642" i="1"/>
  <c r="G408" i="1"/>
  <c r="G409" i="1"/>
  <c r="G410" i="1"/>
  <c r="G701" i="1"/>
  <c r="G412" i="1"/>
  <c r="G413" i="1"/>
  <c r="G414" i="1"/>
  <c r="G415" i="1"/>
  <c r="G996" i="1"/>
  <c r="G639" i="1"/>
  <c r="G872" i="1"/>
  <c r="G128" i="1"/>
  <c r="G928" i="1"/>
  <c r="G421" i="1"/>
  <c r="G422" i="1"/>
  <c r="G502" i="1"/>
  <c r="G424" i="1"/>
  <c r="G543" i="1"/>
  <c r="G423" i="1"/>
  <c r="G427" i="1"/>
  <c r="G428" i="1"/>
  <c r="G429" i="1"/>
  <c r="G704" i="1"/>
  <c r="G954" i="1"/>
  <c r="G426" i="1"/>
  <c r="G433" i="1"/>
  <c r="G448" i="1"/>
  <c r="G734" i="1"/>
  <c r="G95" i="1"/>
  <c r="G437" i="1"/>
  <c r="G438" i="1"/>
  <c r="G439" i="1"/>
  <c r="G440" i="1"/>
  <c r="G441" i="1"/>
  <c r="G442" i="1"/>
  <c r="G223" i="1"/>
  <c r="G444" i="1"/>
  <c r="G494" i="1"/>
  <c r="G446" i="1"/>
  <c r="G447" i="1"/>
  <c r="G554" i="1"/>
  <c r="G792" i="1"/>
  <c r="G674" i="1"/>
  <c r="G451" i="1"/>
  <c r="G23" i="1"/>
  <c r="G453" i="1"/>
  <c r="G212" i="1"/>
  <c r="G816" i="1"/>
  <c r="G286" i="1"/>
  <c r="G457" i="1"/>
  <c r="G458" i="1"/>
  <c r="G305" i="1"/>
  <c r="G460" i="1"/>
  <c r="G474" i="1"/>
  <c r="G462" i="1"/>
  <c r="G463" i="1"/>
  <c r="G659" i="1"/>
  <c r="G465" i="1"/>
  <c r="G466" i="1"/>
  <c r="G467" i="1"/>
  <c r="G468" i="1"/>
  <c r="G469" i="1"/>
  <c r="G140" i="1"/>
  <c r="G471" i="1"/>
  <c r="G472" i="1"/>
  <c r="G473" i="1"/>
  <c r="G664" i="1"/>
  <c r="G475" i="1"/>
  <c r="G476" i="1"/>
  <c r="G477" i="1"/>
  <c r="G810" i="1"/>
  <c r="G498" i="1"/>
  <c r="G480" i="1"/>
  <c r="G481" i="1"/>
  <c r="G482" i="1"/>
  <c r="G880" i="1"/>
  <c r="G79" i="1"/>
  <c r="G661" i="1"/>
  <c r="G486" i="1"/>
  <c r="G675" i="1"/>
  <c r="G173" i="1"/>
  <c r="G489" i="1"/>
  <c r="G490" i="1"/>
  <c r="G491" i="1"/>
  <c r="G492" i="1"/>
  <c r="G493" i="1"/>
  <c r="G995" i="1"/>
  <c r="G495" i="1"/>
  <c r="G496" i="1"/>
  <c r="G497" i="1"/>
  <c r="G320" i="1"/>
  <c r="G506" i="1"/>
  <c r="G665" i="1"/>
  <c r="G938" i="1"/>
  <c r="G5" i="1"/>
  <c r="G915" i="1"/>
  <c r="G504" i="1"/>
  <c r="G505" i="1"/>
  <c r="G343" i="1"/>
  <c r="G621" i="1"/>
  <c r="G508" i="1"/>
  <c r="G170" i="1"/>
  <c r="G510" i="1"/>
  <c r="G852" i="1"/>
  <c r="G512" i="1"/>
  <c r="G627" i="1"/>
  <c r="G514" i="1"/>
  <c r="G295" i="1"/>
  <c r="G750" i="1"/>
  <c r="G524" i="1"/>
  <c r="G761" i="1"/>
  <c r="G519" i="1"/>
  <c r="G89" i="1"/>
  <c r="G521" i="1"/>
  <c r="G522" i="1"/>
  <c r="G523" i="1"/>
  <c r="G555" i="1"/>
  <c r="G525" i="1"/>
  <c r="G923" i="1"/>
  <c r="G345" i="1"/>
  <c r="G528" i="1"/>
  <c r="G1000" i="1"/>
  <c r="G419" i="1"/>
  <c r="G81" i="1"/>
  <c r="G906" i="1"/>
  <c r="G533" i="1"/>
  <c r="G534" i="1"/>
  <c r="G535" i="1"/>
  <c r="G583" i="1"/>
  <c r="G537" i="1"/>
  <c r="G538" i="1"/>
  <c r="G539" i="1"/>
  <c r="G860" i="1"/>
  <c r="G404" i="1"/>
  <c r="G542" i="1"/>
  <c r="G638" i="1"/>
  <c r="G317" i="1"/>
  <c r="G545" i="1"/>
  <c r="G546" i="1"/>
  <c r="G955" i="1"/>
  <c r="G548" i="1"/>
  <c r="G549" i="1"/>
  <c r="G550" i="1"/>
  <c r="G551" i="1"/>
  <c r="G20" i="1"/>
  <c r="G958" i="1"/>
  <c r="G452" i="1"/>
  <c r="G797" i="1"/>
  <c r="G556" i="1"/>
  <c r="G557" i="1"/>
  <c r="G558" i="1"/>
  <c r="G559" i="1"/>
  <c r="G560" i="1"/>
  <c r="G561" i="1"/>
  <c r="G562" i="1"/>
  <c r="G563" i="1"/>
  <c r="G194" i="1"/>
  <c r="G565" i="1"/>
  <c r="G909" i="1"/>
  <c r="G567" i="1"/>
  <c r="G268" i="1"/>
  <c r="G569" i="1"/>
  <c r="G570" i="1"/>
  <c r="G571" i="1"/>
  <c r="G572" i="1"/>
  <c r="G253" i="1"/>
  <c r="G445" i="1"/>
  <c r="G575" i="1"/>
  <c r="G576" i="1"/>
  <c r="G663" i="1"/>
  <c r="G347" i="1"/>
  <c r="G233" i="1"/>
  <c r="G589" i="1"/>
  <c r="G581" i="1"/>
  <c r="G582" i="1"/>
  <c r="G381" i="1"/>
  <c r="G299" i="1"/>
  <c r="G585" i="1"/>
  <c r="G586" i="1"/>
  <c r="G587" i="1"/>
  <c r="G588" i="1"/>
  <c r="G540" i="1"/>
  <c r="G871" i="1"/>
  <c r="G464" i="1"/>
  <c r="G434" i="1"/>
  <c r="G593" i="1"/>
  <c r="G592" i="1"/>
  <c r="G595" i="1"/>
  <c r="G541" i="1"/>
  <c r="G597" i="1"/>
  <c r="G553" i="1"/>
  <c r="G599" i="1"/>
  <c r="G600" i="1"/>
  <c r="G420" i="1"/>
  <c r="G29" i="1"/>
  <c r="G603" i="1"/>
  <c r="G604" i="1"/>
  <c r="G605" i="1"/>
  <c r="G606" i="1"/>
  <c r="G607" i="1"/>
  <c r="G608" i="1"/>
  <c r="G609" i="1"/>
  <c r="G610" i="1"/>
  <c r="G611" i="1"/>
  <c r="G612" i="1"/>
  <c r="G272" i="1"/>
  <c r="G614" i="1"/>
  <c r="G615" i="1"/>
  <c r="G616" i="1"/>
  <c r="G617" i="1"/>
  <c r="G618" i="1"/>
  <c r="G619" i="1"/>
  <c r="G830" i="1"/>
  <c r="G679" i="1"/>
  <c r="G622" i="1"/>
  <c r="G623" i="1"/>
  <c r="G348" i="1"/>
  <c r="G625" i="1"/>
  <c r="G626" i="1"/>
  <c r="G344" i="1"/>
  <c r="G628" i="1"/>
  <c r="G629" i="1"/>
  <c r="G630" i="1"/>
  <c r="G707" i="1"/>
  <c r="G516" i="1"/>
  <c r="G633" i="1"/>
  <c r="G634" i="1"/>
  <c r="G478" i="1"/>
  <c r="G728" i="1"/>
  <c r="G637" i="1"/>
  <c r="G952" i="1"/>
  <c r="G354" i="1"/>
  <c r="G455" i="1"/>
  <c r="G641" i="1"/>
  <c r="G594" i="1"/>
  <c r="G643" i="1"/>
  <c r="G644" i="1"/>
  <c r="G645" i="1"/>
  <c r="G962" i="1"/>
  <c r="G992" i="1"/>
  <c r="G961" i="1"/>
  <c r="G159" i="1"/>
  <c r="G650" i="1"/>
  <c r="G670" i="1"/>
  <c r="G34" i="1"/>
  <c r="G987" i="1"/>
  <c r="G654" i="1"/>
  <c r="G655" i="1"/>
  <c r="G656" i="1"/>
  <c r="G657" i="1"/>
  <c r="G651" i="1"/>
  <c r="G112" i="1"/>
  <c r="G579" i="1"/>
  <c r="G713" i="1"/>
  <c r="G405" i="1"/>
  <c r="G717" i="1"/>
  <c r="G517" i="1"/>
  <c r="G435" i="1"/>
  <c r="G801" i="1"/>
  <c r="G667" i="1"/>
  <c r="G28" i="1"/>
  <c r="G669" i="1"/>
  <c r="G402" i="1"/>
  <c r="G671" i="1"/>
  <c r="G672" i="1"/>
  <c r="G673" i="1"/>
  <c r="G990" i="1"/>
  <c r="G338" i="1"/>
  <c r="G846" i="1"/>
  <c r="G677" i="1"/>
  <c r="G678" i="1"/>
  <c r="G485" i="1"/>
  <c r="G660" i="1"/>
  <c r="G681" i="1"/>
  <c r="G965" i="1"/>
  <c r="G889" i="1"/>
  <c r="G684" i="1"/>
  <c r="G685" i="1"/>
  <c r="G686" i="1"/>
  <c r="G778" i="1"/>
  <c r="G688" i="1"/>
  <c r="G689" i="1"/>
  <c r="G690" i="1"/>
  <c r="G691" i="1"/>
  <c r="G692" i="1"/>
  <c r="G693" i="1"/>
  <c r="G407" i="1"/>
  <c r="G900" i="1"/>
  <c r="G417" i="1"/>
  <c r="G697" i="1"/>
  <c r="G769" i="1"/>
  <c r="G699" i="1"/>
  <c r="G700" i="1"/>
  <c r="G327" i="1"/>
  <c r="G41" i="1"/>
  <c r="G703" i="1"/>
  <c r="G425" i="1"/>
  <c r="G705" i="1"/>
  <c r="G706" i="1"/>
  <c r="G929" i="1"/>
  <c r="G708" i="1"/>
  <c r="G709" i="1"/>
  <c r="G710" i="1"/>
  <c r="G711" i="1"/>
  <c r="G712" i="1"/>
  <c r="G117" i="1"/>
  <c r="G714" i="1"/>
  <c r="G715" i="1"/>
  <c r="G716" i="1"/>
  <c r="G682" i="1"/>
  <c r="G718" i="1"/>
  <c r="G719" i="1"/>
  <c r="G720" i="1"/>
  <c r="G721" i="1"/>
  <c r="G321" i="1"/>
  <c r="G733" i="1"/>
  <c r="G724" i="1"/>
  <c r="G725" i="1"/>
  <c r="G726" i="1"/>
  <c r="G883" i="1"/>
  <c r="G613" i="1"/>
  <c r="G729" i="1"/>
  <c r="G92" i="1"/>
  <c r="G731" i="1"/>
  <c r="G732" i="1"/>
  <c r="G208" i="1"/>
  <c r="G811" i="1"/>
  <c r="G735" i="1"/>
  <c r="G736" i="1"/>
  <c r="G737" i="1"/>
  <c r="G191" i="1"/>
  <c r="G739" i="1"/>
  <c r="G129" i="1"/>
  <c r="G564" i="1"/>
  <c r="G141" i="1"/>
  <c r="G743" i="1"/>
  <c r="G744" i="1"/>
  <c r="G156" i="1"/>
  <c r="G746" i="1"/>
  <c r="G241" i="1"/>
  <c r="G748" i="1"/>
  <c r="G749" i="1"/>
  <c r="G1001" i="1"/>
  <c r="G751" i="1"/>
  <c r="G47" i="1"/>
  <c r="G753" i="1"/>
  <c r="G131" i="1"/>
  <c r="G755" i="1"/>
  <c r="G756" i="1"/>
  <c r="G757" i="1"/>
  <c r="G758" i="1"/>
  <c r="G759" i="1"/>
  <c r="G760" i="1"/>
  <c r="G854" i="1"/>
  <c r="G573" i="1"/>
  <c r="G763" i="1"/>
  <c r="G764" i="1"/>
  <c r="G765" i="1"/>
  <c r="G766" i="1"/>
  <c r="G767" i="1"/>
  <c r="G590" i="1"/>
  <c r="G652" i="1"/>
  <c r="G770" i="1"/>
  <c r="G982" i="1"/>
  <c r="G772" i="1"/>
  <c r="G130" i="1"/>
  <c r="G774" i="1"/>
  <c r="G775" i="1"/>
  <c r="G776" i="1"/>
  <c r="G93" i="1"/>
  <c r="G946" i="1"/>
  <c r="G695" i="1"/>
  <c r="G780" i="1"/>
  <c r="G745" i="1"/>
  <c r="G782" i="1"/>
  <c r="G341" i="1"/>
  <c r="G784" i="1"/>
  <c r="G785" i="1"/>
  <c r="G786" i="1"/>
  <c r="G787" i="1"/>
  <c r="G788" i="1"/>
  <c r="G762" i="1"/>
  <c r="G790" i="1"/>
  <c r="G304" i="1"/>
  <c r="G950" i="1"/>
  <c r="G66" i="1"/>
  <c r="G78" i="1"/>
  <c r="G795" i="1"/>
  <c r="G796" i="1"/>
  <c r="G213" i="1"/>
  <c r="G411" i="1"/>
  <c r="G799" i="1"/>
  <c r="G800" i="1"/>
  <c r="G837" i="1"/>
  <c r="G52" i="1"/>
  <c r="G803" i="1"/>
  <c r="G804" i="1"/>
  <c r="G805" i="1"/>
  <c r="G806" i="1"/>
  <c r="G369" i="1"/>
  <c r="G808" i="1"/>
  <c r="G809" i="1"/>
  <c r="G172" i="1"/>
  <c r="G941" i="1"/>
  <c r="G812" i="1"/>
  <c r="G698" i="1"/>
  <c r="G814" i="1"/>
  <c r="G815" i="1"/>
  <c r="G258" i="1"/>
  <c r="G817" i="1"/>
  <c r="G818" i="1"/>
  <c r="G819" i="1"/>
  <c r="G820" i="1"/>
  <c r="G308" i="1"/>
  <c r="G822" i="1"/>
  <c r="G823" i="1"/>
  <c r="G824" i="1"/>
  <c r="G825" i="1"/>
  <c r="G826" i="1"/>
  <c r="G827" i="1"/>
  <c r="G828" i="1"/>
  <c r="G829" i="1"/>
  <c r="G380" i="1"/>
  <c r="G536" i="1"/>
  <c r="G178" i="1"/>
  <c r="G833" i="1"/>
  <c r="G834" i="1"/>
  <c r="G835" i="1"/>
  <c r="G836" i="1"/>
  <c r="G902" i="1"/>
  <c r="G456" i="1"/>
  <c r="G839" i="1"/>
  <c r="G840" i="1"/>
  <c r="G841" i="1"/>
  <c r="G842" i="1"/>
  <c r="G843" i="1"/>
  <c r="G844" i="1"/>
  <c r="G238" i="1"/>
  <c r="G431" i="1"/>
  <c r="G847" i="1"/>
  <c r="G848" i="1"/>
  <c r="G849" i="1"/>
  <c r="G850" i="1"/>
  <c r="G851" i="1"/>
  <c r="G53" i="1"/>
  <c r="G853" i="1"/>
  <c r="G217" i="1"/>
  <c r="G855" i="1"/>
  <c r="G856" i="1"/>
  <c r="G857" i="1"/>
  <c r="G858" i="1"/>
  <c r="G859" i="1"/>
  <c r="G255" i="1"/>
  <c r="G346" i="1"/>
  <c r="G862" i="1"/>
  <c r="G863" i="1"/>
  <c r="G864" i="1"/>
  <c r="G865" i="1"/>
  <c r="G866" i="1"/>
  <c r="G867" i="1"/>
  <c r="G939" i="1"/>
  <c r="G869" i="1"/>
  <c r="G870" i="1"/>
  <c r="G658" i="1"/>
  <c r="G507" i="1"/>
  <c r="G873" i="1"/>
  <c r="G874" i="1"/>
  <c r="G875" i="1"/>
  <c r="G876" i="1"/>
  <c r="G373" i="1"/>
  <c r="G329" i="1"/>
  <c r="G838" i="1"/>
  <c r="G102" i="1"/>
  <c r="G881" i="1"/>
  <c r="G882" i="1"/>
  <c r="G648" i="1"/>
  <c r="G884" i="1"/>
  <c r="G885" i="1"/>
  <c r="G918" i="1"/>
  <c r="G887" i="1"/>
  <c r="G916" i="1"/>
  <c r="G219" i="1"/>
  <c r="G890" i="1"/>
  <c r="G891" i="1"/>
  <c r="G892" i="1"/>
  <c r="G893" i="1"/>
  <c r="G894" i="1"/>
  <c r="G895" i="1"/>
  <c r="G896" i="1"/>
  <c r="G483" i="1"/>
  <c r="G898" i="1"/>
  <c r="G198" i="1"/>
  <c r="G832" i="1"/>
  <c r="G901" i="1"/>
  <c r="G54" i="1"/>
  <c r="G903" i="1"/>
  <c r="G904" i="1"/>
  <c r="G905" i="1"/>
  <c r="G152" i="1"/>
  <c r="G907" i="1"/>
  <c r="G908" i="1"/>
  <c r="G298" i="1"/>
  <c r="G910" i="1"/>
  <c r="G911" i="1"/>
  <c r="G783" i="1"/>
  <c r="G913" i="1"/>
  <c r="G914" i="1"/>
  <c r="G653" i="1"/>
  <c r="G529" i="1"/>
  <c r="G917" i="1"/>
  <c r="G318" i="1"/>
  <c r="G919" i="1"/>
  <c r="G920" i="1"/>
  <c r="G577" i="1"/>
  <c r="G922" i="1"/>
  <c r="G285" i="1"/>
  <c r="G924" i="1"/>
  <c r="G925" i="1"/>
  <c r="G926" i="1"/>
  <c r="G927" i="1"/>
  <c r="G136" i="1"/>
  <c r="G276" i="1"/>
  <c r="G930" i="1"/>
  <c r="G931" i="1"/>
  <c r="G932" i="1"/>
  <c r="G487" i="1"/>
  <c r="G934" i="1"/>
  <c r="G935" i="1"/>
  <c r="G936" i="1"/>
  <c r="G937" i="1"/>
  <c r="G174" i="1"/>
  <c r="G868" i="1"/>
  <c r="G940" i="1"/>
  <c r="G376" i="1"/>
  <c r="G942" i="1"/>
  <c r="G416" i="1"/>
  <c r="G377" i="1"/>
  <c r="G945" i="1"/>
  <c r="G596" i="1"/>
  <c r="G899" i="1"/>
  <c r="G547" i="1"/>
  <c r="G111" i="1"/>
  <c r="G515" i="1"/>
  <c r="G951" i="1"/>
  <c r="G56" i="1"/>
  <c r="G953" i="1"/>
  <c r="G754" i="1"/>
  <c r="G177" i="1"/>
  <c r="G956" i="1"/>
  <c r="G957" i="1"/>
  <c r="G742" i="1"/>
  <c r="G959" i="1"/>
  <c r="G960" i="1"/>
  <c r="G513" i="1"/>
  <c r="G323" i="1"/>
  <c r="G963" i="1"/>
  <c r="G964" i="1"/>
  <c r="G499" i="1"/>
  <c r="G966" i="1"/>
  <c r="G967" i="1"/>
  <c r="G968" i="1"/>
  <c r="G969" i="1"/>
  <c r="G970" i="1"/>
  <c r="G971" i="1"/>
  <c r="G666" i="1"/>
  <c r="G187" i="1"/>
  <c r="G974" i="1"/>
  <c r="G591" i="1"/>
  <c r="G976" i="1"/>
  <c r="G977" i="1"/>
  <c r="G978" i="1"/>
  <c r="G379" i="1"/>
  <c r="G980" i="1"/>
  <c r="G981" i="1"/>
  <c r="G702" i="1"/>
  <c r="G983" i="1"/>
  <c r="G401" i="1"/>
  <c r="G985" i="1"/>
  <c r="G986" i="1"/>
  <c r="G988" i="1"/>
  <c r="G454" i="1"/>
  <c r="G989" i="1"/>
  <c r="G350" i="1"/>
  <c r="G991" i="1"/>
  <c r="G351" i="1"/>
  <c r="G993" i="1"/>
  <c r="G994" i="1"/>
  <c r="G552" i="1"/>
  <c r="G752" i="1"/>
  <c r="G997" i="1"/>
  <c r="G488" i="1"/>
  <c r="G158" i="1"/>
  <c r="G631" i="1"/>
  <c r="G680" i="1"/>
  <c r="G2" i="1"/>
  <c r="G3" i="7" l="1"/>
  <c r="H8" i="7"/>
  <c r="G12" i="7"/>
  <c r="G6" i="7"/>
  <c r="G5" i="7"/>
  <c r="H10" i="7"/>
  <c r="H3" i="7"/>
  <c r="F3" i="7"/>
  <c r="G7" i="7"/>
  <c r="H12" i="7"/>
  <c r="F4" i="7"/>
  <c r="F12" i="7"/>
  <c r="G8" i="7"/>
  <c r="H5" i="7"/>
  <c r="H13" i="7"/>
  <c r="F13" i="7"/>
  <c r="G13" i="7"/>
  <c r="G2" i="7"/>
  <c r="G10" i="7"/>
  <c r="E2" i="7"/>
  <c r="F2" i="7" s="1"/>
  <c r="E6" i="7"/>
  <c r="H6" i="7" s="1"/>
  <c r="F10" i="7"/>
  <c r="E12" i="7"/>
  <c r="E4" i="7"/>
  <c r="G4" i="7" s="1"/>
  <c r="F8" i="7"/>
  <c r="E11" i="7"/>
  <c r="H11" i="7" s="1"/>
  <c r="E3" i="7"/>
  <c r="F7" i="7"/>
  <c r="F6" i="7" l="1"/>
  <c r="G11" i="7"/>
  <c r="H2" i="7"/>
  <c r="H4" i="7"/>
  <c r="F11" i="7"/>
</calcChain>
</file>

<file path=xl/sharedStrings.xml><?xml version="1.0" encoding="utf-8"?>
<sst xmlns="http://schemas.openxmlformats.org/spreadsheetml/2006/main" count="7066" uniqueCount="2117">
  <si>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</si>
  <si>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</si>
  <si>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</si>
  <si>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</si>
  <si>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</si>
  <si>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</si>
  <si>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</si>
  <si>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</si>
  <si>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</si>
  <si>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</si>
  <si>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</si>
  <si>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</si>
  <si>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</si>
  <si>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</si>
  <si>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</si>
  <si>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</si>
  <si>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</si>
  <si>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</si>
  <si>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</si>
  <si>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</si>
  <si>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</si>
  <si>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</si>
  <si>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</si>
  <si>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</si>
  <si>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</si>
  <si>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</si>
  <si>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</si>
  <si>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</si>
  <si>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</si>
  <si>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</si>
  <si>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</si>
  <si>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</si>
  <si>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</si>
  <si>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</si>
  <si>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</si>
  <si>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</si>
  <si>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</si>
  <si>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</si>
  <si>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</si>
  <si>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</si>
  <si>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</si>
  <si>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</si>
  <si>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</si>
  <si>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</si>
  <si>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</si>
  <si>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</si>
  <si>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</si>
  <si>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</si>
  <si>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</si>
  <si>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</si>
  <si>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</si>
  <si>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</si>
  <si>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</si>
  <si>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</si>
  <si>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</si>
  <si>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</si>
  <si>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</si>
  <si>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</si>
  <si>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</si>
  <si>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</si>
  <si>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</si>
  <si>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</si>
  <si>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</si>
  <si>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</si>
  <si>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</si>
  <si>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</si>
  <si>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</si>
  <si>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</si>
  <si>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</si>
  <si>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</si>
  <si>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</si>
  <si>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</si>
  <si>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</si>
  <si>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</si>
  <si>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</si>
  <si>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</si>
  <si>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</si>
  <si>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</si>
  <si>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</si>
  <si>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</si>
  <si>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</si>
  <si>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</si>
  <si>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</si>
  <si>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</si>
  <si>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</si>
  <si>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</si>
  <si>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</si>
  <si>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</si>
  <si>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</si>
  <si>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</si>
  <si>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</si>
  <si>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</si>
  <si>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</si>
  <si>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</si>
  <si>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</si>
  <si>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</si>
  <si>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</si>
  <si>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</si>
  <si>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</si>
  <si>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</si>
  <si>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</si>
  <si>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</si>
  <si>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</si>
  <si>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</si>
  <si>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</si>
  <si>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</si>
  <si>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</si>
  <si>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</si>
  <si>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</si>
  <si>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</si>
  <si>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</si>
  <si>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</si>
  <si>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</si>
  <si>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</si>
  <si>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</si>
  <si>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</si>
  <si>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</si>
  <si>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</si>
  <si>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</si>
  <si>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</si>
  <si>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</si>
  <si>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</si>
  <si>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</si>
  <si>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</si>
  <si>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</si>
  <si>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</si>
  <si>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</si>
  <si>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</si>
  <si>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</si>
  <si>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</si>
  <si>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</si>
  <si>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</si>
  <si>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</si>
  <si>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</si>
  <si>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</si>
  <si>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</si>
  <si>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</si>
  <si>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</si>
  <si>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</si>
  <si>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</si>
  <si>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</si>
  <si>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</si>
  <si>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</si>
  <si>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</si>
  <si>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</si>
  <si>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</si>
  <si>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</si>
  <si>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</si>
  <si>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</si>
  <si>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</si>
  <si>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</si>
  <si>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</si>
  <si>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</si>
  <si>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</si>
  <si>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</si>
  <si>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</si>
  <si>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</si>
  <si>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</si>
  <si>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</si>
  <si>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</si>
  <si>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</si>
  <si>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</si>
  <si>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</si>
  <si>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</si>
  <si>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</si>
  <si>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</si>
  <si>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</si>
  <si>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</si>
  <si>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</si>
  <si>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</si>
  <si>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</si>
  <si>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</si>
  <si>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</si>
  <si>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</si>
  <si>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</si>
  <si>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</si>
  <si>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</si>
  <si>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</si>
  <si>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</si>
  <si>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</si>
  <si>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</si>
  <si>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</si>
  <si>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</si>
  <si>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</si>
  <si>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</si>
  <si>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</si>
  <si>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</si>
  <si>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</si>
  <si>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</si>
  <si>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</si>
  <si>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</si>
  <si>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</si>
  <si>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</si>
  <si>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</si>
  <si>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</si>
  <si>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</si>
  <si>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</si>
  <si>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</si>
  <si>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</si>
  <si>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</si>
  <si>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</si>
  <si>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</si>
  <si>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</si>
  <si>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</si>
  <si>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</si>
  <si>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</si>
  <si>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</si>
  <si>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</si>
  <si>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</si>
  <si>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</si>
  <si>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</si>
  <si>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</si>
  <si>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</si>
  <si>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</si>
  <si>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</si>
  <si>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</si>
  <si>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</si>
  <si>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</si>
  <si>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</si>
  <si>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</si>
  <si>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</si>
  <si>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</si>
  <si>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</si>
  <si>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</si>
  <si>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</si>
  <si>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</si>
  <si>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</si>
  <si>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</si>
  <si>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</si>
  <si>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</si>
  <si>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</si>
  <si>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</si>
  <si>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</si>
  <si>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</si>
  <si>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</si>
  <si>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</si>
  <si>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</si>
  <si>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</si>
  <si>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</si>
  <si>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</si>
  <si>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</si>
  <si>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</si>
  <si>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</si>
  <si>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</si>
  <si>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</si>
  <si>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</si>
  <si>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</si>
  <si>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</si>
  <si>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</si>
  <si>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</si>
  <si>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</si>
  <si>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</si>
  <si>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</si>
  <si>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</si>
  <si>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</si>
  <si>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</si>
  <si>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</si>
  <si>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</si>
  <si>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</si>
  <si>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</si>
  <si>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</si>
  <si>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</si>
  <si>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</si>
  <si>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</si>
  <si>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</si>
  <si>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</si>
  <si>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</si>
  <si>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</si>
  <si>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</si>
  <si>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</si>
  <si>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</si>
  <si>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</si>
  <si>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</si>
  <si>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</si>
  <si>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</si>
  <si>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</si>
  <si>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</si>
  <si>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</si>
  <si>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</si>
  <si>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</si>
  <si>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</si>
  <si>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</si>
  <si>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</si>
  <si>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</si>
  <si>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</si>
  <si>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</si>
  <si>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</si>
  <si>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</si>
  <si>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</si>
  <si>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</si>
  <si>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</si>
  <si>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</si>
  <si>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</si>
  <si>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</si>
  <si>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</si>
  <si>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</si>
  <si>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</si>
  <si>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</si>
  <si>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</si>
  <si>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</si>
  <si>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</si>
  <si>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</si>
  <si>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</si>
  <si>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</si>
  <si>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</si>
  <si>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</si>
  <si>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</si>
  <si>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</si>
  <si>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</si>
  <si>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</si>
  <si>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</si>
  <si>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</si>
  <si>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</si>
  <si>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</si>
  <si>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</si>
  <si>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</si>
  <si>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</si>
  <si>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</si>
  <si>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</si>
  <si>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</si>
  <si>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</si>
  <si>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</si>
  <si>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</si>
  <si>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</si>
  <si>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</si>
  <si>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</si>
  <si>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</si>
  <si>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</si>
  <si>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</si>
  <si>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</si>
  <si>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</si>
  <si>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</si>
  <si>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</si>
  <si>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</si>
  <si>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</si>
  <si>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</si>
  <si>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</si>
  <si>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</si>
  <si>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</si>
  <si>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</si>
  <si>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</si>
  <si>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</si>
  <si>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</si>
  <si>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</si>
  <si>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</si>
  <si>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</si>
  <si>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</si>
  <si>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</si>
  <si>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</si>
  <si>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</si>
  <si>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</si>
  <si>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</si>
  <si>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</si>
  <si>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</si>
  <si>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</si>
  <si>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</si>
  <si>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</si>
  <si>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</si>
  <si>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</si>
  <si>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</si>
  <si>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</si>
  <si>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</si>
  <si>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</si>
  <si>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</si>
  <si>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</si>
  <si>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</si>
  <si>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</si>
  <si>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</si>
  <si>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</si>
  <si>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</si>
  <si>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</si>
  <si>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</si>
  <si>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</si>
  <si>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</si>
  <si>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</si>
  <si>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</si>
  <si>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</si>
  <si>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</si>
  <si>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</si>
  <si>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</si>
  <si>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</si>
  <si>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</si>
  <si>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</si>
  <si>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</si>
  <si>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</si>
  <si>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</si>
  <si>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</si>
  <si>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</si>
  <si>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</si>
  <si>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</si>
  <si>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</si>
  <si>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</si>
  <si>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</si>
  <si>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</si>
  <si>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</si>
  <si>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</si>
  <si>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</si>
  <si>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</si>
  <si>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</si>
  <si>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</si>
  <si>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</si>
  <si>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</si>
  <si>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</si>
  <si>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</si>
  <si>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</si>
  <si>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</si>
  <si>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</si>
  <si>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</si>
  <si>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</si>
  <si>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</si>
  <si>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</si>
  <si>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</si>
  <si>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</si>
  <si>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</si>
  <si>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</si>
  <si>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</si>
  <si>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</si>
  <si>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</si>
  <si>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</si>
  <si>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</si>
  <si>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</si>
  <si>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</si>
  <si>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</si>
  <si>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</si>
  <si>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</si>
  <si>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</si>
  <si>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</si>
  <si>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</si>
  <si>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</si>
  <si>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</si>
  <si>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</si>
  <si>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</si>
  <si>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</si>
  <si>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</si>
  <si>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</si>
  <si>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</si>
  <si>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</si>
  <si>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</si>
  <si>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</si>
  <si>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</si>
  <si>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</si>
  <si>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</si>
  <si>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</si>
  <si>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</si>
  <si>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</si>
  <si>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</si>
  <si>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</si>
  <si>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</si>
  <si>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</si>
  <si>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</si>
  <si>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</si>
  <si>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</si>
  <si>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</si>
  <si>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</si>
  <si>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</si>
  <si>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</si>
  <si>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</si>
  <si>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</si>
  <si>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</si>
  <si>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</si>
  <si>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</si>
  <si>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</si>
  <si>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</si>
  <si>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</si>
  <si>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</si>
  <si>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</si>
  <si>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</si>
  <si>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</si>
  <si>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</si>
  <si>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</si>
  <si>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</si>
  <si>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</si>
  <si>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</si>
  <si>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</si>
  <si>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</si>
  <si>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</si>
  <si>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</si>
  <si>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</si>
  <si>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</si>
  <si>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</si>
  <si>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</si>
  <si>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</si>
  <si>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</si>
  <si>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</si>
  <si>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</si>
  <si>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</si>
  <si>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</si>
  <si>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</si>
  <si>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</si>
  <si>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</si>
  <si>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</si>
  <si>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</si>
  <si>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</si>
  <si>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</si>
  <si>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</si>
  <si>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</si>
  <si>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</si>
  <si>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</si>
  <si>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</si>
  <si>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</si>
  <si>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</si>
  <si>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</si>
  <si>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</si>
  <si>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</si>
  <si>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</si>
  <si>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</si>
  <si>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</si>
  <si>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</si>
  <si>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</si>
  <si>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</si>
  <si>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</si>
  <si>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</si>
  <si>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</si>
  <si>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</si>
  <si>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</si>
  <si>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</si>
  <si>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</si>
  <si>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</si>
  <si>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</si>
  <si>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</si>
  <si>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</si>
  <si>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</si>
  <si>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</si>
  <si>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</si>
  <si>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</si>
  <si>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</si>
  <si>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</si>
  <si>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</si>
  <si>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</si>
  <si>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</si>
  <si>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</si>
  <si>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</si>
  <si>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</si>
  <si>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</si>
  <si>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</si>
  <si>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</si>
  <si>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</si>
  <si>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</si>
  <si>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</si>
  <si>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</si>
  <si>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</si>
  <si>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</si>
  <si>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</si>
  <si>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</si>
  <si>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</si>
  <si>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</si>
  <si>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</si>
  <si>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</si>
  <si>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</si>
  <si>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</si>
  <si>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</si>
  <si>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</si>
  <si>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</si>
  <si>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</si>
  <si>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</si>
  <si>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</si>
  <si>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</si>
  <si>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</si>
  <si>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</si>
  <si>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</si>
  <si>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</si>
  <si>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</si>
  <si>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</si>
  <si>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</si>
  <si>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</si>
  <si>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</si>
  <si>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</si>
  <si>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</si>
  <si>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</si>
  <si>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</si>
  <si>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</si>
  <si>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</si>
  <si>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</si>
  <si>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</si>
  <si>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</si>
  <si>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</si>
  <si>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</si>
  <si>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</si>
  <si>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</si>
  <si>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</si>
  <si>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</si>
  <si>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</si>
  <si>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</si>
  <si>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</si>
  <si>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</si>
  <si>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</si>
  <si>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</si>
  <si>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</si>
  <si>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</si>
  <si>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</si>
  <si>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</si>
  <si>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</si>
  <si>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</si>
  <si>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</si>
  <si>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</si>
  <si>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</si>
  <si>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</si>
  <si>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</si>
  <si>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</si>
  <si>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</si>
  <si>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</si>
  <si>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</si>
  <si>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</si>
  <si>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</si>
  <si>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</si>
  <si>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</si>
  <si>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</si>
  <si>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</si>
  <si>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</si>
  <si>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</si>
  <si>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</si>
  <si>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</si>
  <si>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</si>
  <si>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</si>
  <si>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</si>
  <si>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</si>
  <si>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</si>
  <si>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</si>
  <si>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</si>
  <si>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</si>
  <si>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</si>
  <si>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</si>
  <si>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</si>
  <si>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</si>
  <si>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</si>
  <si>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</si>
  <si>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</si>
  <si>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</si>
  <si>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</si>
  <si>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</si>
  <si>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</si>
  <si>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</si>
  <si>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</si>
  <si>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</si>
  <si>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</si>
  <si>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</si>
  <si>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</si>
  <si>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</si>
  <si>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</si>
  <si>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</si>
  <si>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</si>
  <si>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</si>
  <si>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</si>
  <si>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</si>
  <si>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</si>
  <si>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</si>
  <si>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</si>
  <si>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</si>
  <si>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</si>
  <si>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</si>
  <si>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</si>
  <si>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</si>
  <si>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</si>
  <si>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</si>
  <si>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</si>
  <si>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</si>
  <si>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</si>
  <si>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</si>
  <si>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</si>
  <si>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</si>
  <si>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</si>
  <si>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</si>
  <si>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</si>
  <si>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</si>
  <si>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</si>
  <si>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</si>
  <si>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</si>
  <si>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</si>
  <si>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</si>
  <si>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</si>
  <si>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</si>
  <si>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</si>
  <si>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</si>
  <si>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</si>
  <si>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</si>
  <si>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</si>
  <si>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</si>
  <si>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</si>
  <si>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</si>
  <si>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</si>
  <si>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</si>
  <si>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</si>
  <si>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</si>
  <si>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</si>
  <si>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</si>
  <si>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</si>
  <si>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</si>
  <si>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</si>
  <si>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</si>
  <si>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</si>
  <si>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</si>
  <si>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</si>
  <si>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</si>
  <si>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</si>
  <si>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</si>
  <si>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</si>
  <si>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</si>
  <si>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</si>
  <si>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</si>
  <si>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</si>
  <si>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</si>
  <si>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</si>
  <si>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</si>
  <si>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</si>
  <si>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</si>
  <si>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</si>
  <si>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</si>
  <si>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</si>
  <si>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</si>
  <si>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</si>
  <si>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</si>
  <si>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</si>
  <si>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</si>
  <si>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</si>
  <si>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</si>
  <si>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</si>
  <si>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</si>
  <si>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</si>
  <si>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</si>
  <si>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</si>
  <si>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</si>
  <si>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</si>
  <si>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</si>
  <si>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</si>
  <si>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</si>
  <si>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</si>
  <si>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</si>
  <si>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</si>
  <si>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</si>
  <si>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</si>
  <si>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</si>
  <si>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</si>
  <si>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</si>
  <si>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</si>
  <si>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</si>
  <si>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</si>
  <si>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</si>
  <si>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</si>
  <si>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</si>
  <si>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</si>
  <si>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</si>
  <si>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</si>
  <si>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</si>
  <si>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</si>
  <si>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</si>
  <si>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</si>
  <si>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</si>
  <si>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</si>
  <si>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</si>
  <si>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</si>
  <si>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</si>
  <si>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</si>
  <si>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</si>
  <si>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</si>
  <si>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</si>
  <si>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</si>
  <si>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</si>
  <si>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</si>
  <si>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</si>
  <si>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</si>
  <si>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</si>
  <si>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</si>
  <si>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</si>
  <si>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</si>
  <si>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</si>
  <si>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</si>
  <si>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</si>
  <si>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</si>
  <si>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</si>
  <si>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</si>
  <si>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</si>
  <si>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</si>
  <si>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</si>
  <si>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</si>
  <si>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</si>
  <si>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</si>
  <si>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</si>
  <si>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</si>
  <si>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</si>
  <si>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</si>
  <si>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</si>
  <si>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</si>
  <si>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</si>
  <si>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</si>
  <si>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</si>
  <si>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</si>
  <si>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</si>
  <si>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</si>
  <si>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</si>
  <si>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</si>
  <si>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</si>
  <si>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</si>
  <si>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</si>
  <si>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</si>
  <si>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</si>
  <si>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</si>
  <si>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</si>
  <si>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</si>
  <si>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</si>
  <si>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</si>
  <si>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</si>
  <si>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</si>
  <si>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</si>
  <si>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</si>
  <si>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</si>
  <si>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</si>
  <si>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</si>
  <si>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</si>
  <si>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</si>
  <si>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</si>
  <si>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</si>
  <si>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</si>
  <si>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</si>
  <si>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</si>
  <si>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</si>
  <si>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</si>
  <si>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</si>
  <si>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</si>
  <si>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</si>
  <si>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</si>
  <si>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</si>
  <si>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</si>
  <si>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</si>
  <si>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</si>
  <si>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</si>
  <si>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</si>
  <si>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</si>
  <si>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</si>
  <si>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</si>
  <si>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</si>
  <si>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</si>
  <si>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</si>
  <si>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</si>
  <si>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</si>
  <si>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</si>
  <si>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</si>
  <si>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</si>
  <si>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</si>
  <si>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</si>
  <si>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</si>
  <si>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</si>
  <si>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</si>
  <si>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</si>
  <si>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</si>
  <si>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</si>
  <si>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</si>
  <si>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</si>
  <si>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</si>
  <si>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</si>
  <si>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</si>
  <si>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</si>
  <si>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</si>
  <si>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</si>
  <si>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</si>
  <si>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</si>
  <si>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</si>
  <si>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</si>
  <si>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</si>
  <si>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</si>
  <si>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</si>
  <si>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</si>
  <si>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</si>
  <si>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</si>
  <si>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</si>
  <si>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</si>
  <si>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</si>
  <si>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</si>
  <si>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</si>
  <si>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</si>
  <si>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</si>
  <si>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</si>
  <si>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</si>
  <si>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</si>
  <si>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</si>
  <si>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</si>
  <si>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</si>
  <si>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</si>
  <si>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</si>
  <si>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</si>
  <si>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</si>
  <si>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</si>
  <si>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</si>
  <si>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</si>
  <si>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</si>
  <si>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</si>
  <si>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</si>
  <si>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</si>
  <si>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</si>
  <si>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</si>
  <si>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</si>
  <si>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</si>
  <si>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</si>
  <si>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</si>
  <si>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</si>
  <si>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</si>
  <si>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</si>
  <si>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</si>
  <si>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</si>
  <si>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</si>
  <si>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</si>
  <si>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</si>
  <si>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</si>
  <si>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</si>
  <si>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</si>
  <si>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</si>
  <si>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</si>
  <si>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</si>
  <si>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</si>
  <si>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</si>
  <si>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</si>
  <si>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</si>
  <si>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</si>
  <si>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</si>
  <si>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</si>
  <si>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</si>
  <si>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</si>
  <si>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</si>
  <si>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</si>
  <si>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</si>
  <si>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</si>
  <si>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</si>
  <si>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</si>
  <si>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</si>
  <si>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</si>
  <si>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</si>
  <si>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</si>
  <si>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</si>
  <si>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</si>
  <si>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</si>
  <si>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</si>
  <si>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</si>
  <si>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</si>
  <si>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</si>
  <si>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</si>
  <si>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</si>
  <si>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</si>
  <si>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</si>
  <si>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</si>
  <si>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</si>
  <si>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</si>
  <si>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</si>
  <si>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</si>
  <si>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</si>
  <si>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</si>
  <si>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</si>
  <si>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</si>
  <si>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</si>
  <si>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</si>
  <si>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</si>
  <si>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</si>
  <si>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</si>
  <si>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</si>
  <si>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</si>
  <si>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</si>
  <si>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</si>
  <si>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</si>
  <si>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</si>
  <si>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</si>
  <si>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</si>
  <si>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</si>
  <si>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</si>
  <si>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</si>
  <si>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</si>
  <si>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</si>
  <si>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</si>
  <si>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</si>
  <si>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</si>
  <si>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</si>
  <si>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</si>
  <si>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</si>
  <si>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</si>
  <si>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</si>
  <si>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</si>
  <si>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</si>
  <si>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</si>
  <si>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</si>
  <si>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</si>
  <si>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</si>
  <si>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</si>
  <si>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</si>
  <si>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</si>
  <si>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</si>
  <si>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</si>
  <si>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</si>
  <si>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</si>
  <si>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</si>
  <si>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</si>
  <si>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</si>
  <si>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</si>
  <si>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</si>
  <si>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</si>
  <si>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</si>
  <si>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</si>
  <si>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</si>
  <si>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</si>
  <si>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</si>
  <si>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</si>
  <si>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</si>
  <si>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</si>
  <si>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</si>
  <si>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</si>
  <si>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</si>
  <si>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</si>
  <si>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</si>
  <si>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</si>
  <si>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</si>
  <si>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</si>
  <si>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</si>
  <si>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</si>
  <si>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</si>
  <si>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</si>
  <si>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</si>
  <si>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</si>
  <si>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</si>
  <si>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</si>
  <si>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</si>
  <si>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</si>
  <si>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</si>
  <si>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</si>
  <si>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</si>
  <si>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</si>
  <si>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</si>
  <si>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</si>
  <si>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</si>
  <si>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</si>
  <si>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</si>
  <si>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</si>
  <si>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</si>
  <si>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</si>
  <si>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</si>
  <si>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</si>
  <si>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</si>
  <si>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</si>
  <si>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</si>
  <si>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</si>
  <si>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</si>
  <si>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</si>
  <si>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</si>
  <si>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</si>
  <si>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</si>
  <si>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</si>
  <si>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</si>
  <si>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</si>
  <si>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</si>
  <si>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</si>
  <si>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</si>
  <si>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</si>
  <si>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</si>
  <si>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</si>
  <si>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</si>
  <si>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</si>
  <si>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</si>
  <si>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</si>
  <si>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</si>
  <si>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</si>
  <si>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</si>
  <si>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</si>
  <si>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</si>
  <si>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</si>
  <si>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</si>
  <si>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</si>
  <si>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</si>
  <si>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</si>
  <si>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</si>
  <si>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</si>
  <si>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</si>
  <si>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</si>
  <si>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</si>
  <si>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</si>
  <si>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</si>
  <si>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</si>
  <si>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</si>
  <si>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</si>
  <si>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</si>
  <si>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</si>
  <si>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</si>
  <si>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</si>
  <si>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</si>
  <si>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</si>
  <si>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</si>
  <si>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</si>
  <si>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</si>
  <si>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</si>
  <si>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</si>
  <si>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</si>
  <si>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</si>
  <si>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</si>
  <si>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</si>
  <si>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</si>
  <si>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</si>
  <si>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</si>
  <si>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</si>
  <si>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</si>
  <si>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</si>
  <si>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</si>
  <si>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</si>
  <si>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</si>
  <si>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</si>
  <si>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</si>
  <si>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</si>
  <si>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</si>
  <si>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</si>
  <si>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</si>
  <si>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</si>
  <si>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</si>
  <si>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</si>
  <si>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</si>
  <si>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</si>
  <si>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</si>
  <si>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</si>
  <si>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</si>
  <si>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</si>
  <si>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</si>
  <si>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</si>
  <si>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</si>
  <si>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</si>
  <si>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</si>
  <si>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</si>
  <si>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</si>
  <si>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</si>
  <si>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</si>
  <si>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</si>
  <si>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</si>
  <si>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</si>
  <si>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</si>
  <si>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</si>
  <si>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</si>
  <si>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</si>
  <si>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</si>
  <si>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</si>
  <si>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</si>
  <si>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</si>
  <si>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</si>
  <si>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</si>
  <si>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</si>
  <si>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</si>
  <si>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</si>
  <si>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</si>
  <si>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</si>
  <si>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</si>
  <si>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</si>
  <si>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</si>
  <si>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</si>
  <si>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</si>
  <si>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</si>
  <si>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</si>
  <si>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</si>
  <si>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</si>
  <si>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</si>
  <si>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</si>
  <si>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</si>
  <si>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</si>
  <si>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</si>
  <si>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</si>
  <si>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</si>
  <si>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</si>
  <si>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</si>
  <si>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</si>
  <si>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</si>
  <si>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</si>
  <si>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</si>
  <si>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</si>
  <si>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</si>
  <si>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</si>
  <si>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</si>
  <si>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</si>
  <si>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</si>
  <si>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</si>
  <si>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</si>
  <si>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</si>
  <si>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</si>
  <si>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</si>
  <si>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</si>
  <si>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</si>
  <si>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</si>
  <si>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</si>
  <si>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</si>
  <si>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</si>
  <si>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</si>
  <si>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</si>
  <si>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</si>
  <si>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</si>
  <si>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</si>
  <si>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</si>
  <si>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</si>
  <si>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</si>
  <si>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</si>
  <si>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</si>
  <si>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</si>
  <si>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</si>
  <si>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</si>
  <si>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</si>
  <si>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</si>
  <si>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</si>
  <si>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</si>
  <si>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</si>
  <si>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</si>
  <si>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</si>
  <si>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</si>
  <si>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</si>
  <si>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</si>
  <si>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</si>
  <si>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</si>
  <si>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</si>
  <si>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</si>
  <si>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</si>
  <si>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</si>
  <si>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</si>
  <si>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</si>
  <si>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</si>
  <si>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</si>
  <si>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</si>
  <si>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</si>
  <si>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</si>
  <si>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</si>
  <si>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</si>
  <si>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</si>
  <si>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</si>
  <si>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</si>
  <si>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</si>
  <si>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</si>
  <si>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</si>
  <si>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</si>
  <si>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</si>
  <si>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</si>
  <si>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</si>
  <si>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</si>
  <si>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</si>
  <si>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</si>
  <si>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</si>
  <si>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</si>
  <si>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</si>
  <si>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</si>
  <si>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</si>
  <si>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</si>
  <si>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</si>
  <si>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</si>
  <si>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</si>
  <si>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</si>
  <si>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</si>
  <si>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</si>
  <si>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</si>
  <si>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</si>
  <si>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</si>
  <si>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</si>
  <si>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</si>
  <si>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</si>
  <si>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</si>
  <si>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</si>
  <si>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</si>
  <si>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</si>
  <si>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</si>
  <si>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</si>
  <si>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</si>
  <si>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</si>
  <si>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</si>
  <si>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</si>
  <si>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</si>
  <si>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</si>
  <si>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</si>
  <si>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</si>
  <si>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</si>
  <si>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</si>
  <si>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</si>
  <si>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</si>
  <si>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</si>
  <si>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</si>
  <si>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</si>
  <si>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</si>
  <si>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</si>
  <si>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</si>
  <si>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</si>
  <si>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</si>
  <si>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</si>
  <si>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</si>
  <si>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</si>
  <si>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</si>
  <si>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</si>
  <si>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</si>
  <si>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</si>
  <si>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</si>
  <si>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</si>
  <si>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</si>
  <si>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</si>
  <si>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</si>
  <si>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</si>
  <si>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</si>
  <si>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</si>
  <si>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</si>
  <si>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</si>
  <si>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</si>
  <si>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</si>
  <si>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</si>
  <si>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</si>
  <si>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</si>
  <si>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</si>
  <si>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</si>
  <si>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</si>
  <si>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</si>
  <si>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</si>
  <si>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</si>
  <si>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</si>
  <si>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</si>
  <si>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</si>
  <si>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</si>
  <si>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</si>
  <si>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</si>
  <si>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</si>
  <si>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</si>
  <si>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</si>
  <si>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</si>
  <si>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</si>
  <si>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</si>
  <si>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</si>
  <si>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</si>
  <si>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</si>
  <si>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</si>
  <si>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</si>
  <si>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</si>
  <si>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</si>
  <si>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</si>
  <si>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</si>
  <si>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</si>
  <si>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</si>
  <si>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</si>
  <si>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</si>
  <si>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</si>
  <si>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</si>
  <si>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</si>
  <si>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</si>
  <si>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</si>
  <si>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</si>
  <si>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</si>
  <si>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</si>
  <si>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</si>
  <si>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</si>
  <si>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</si>
  <si>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</si>
  <si>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</si>
  <si>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</si>
  <si>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</si>
  <si>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</si>
  <si>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</si>
  <si>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</si>
  <si>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</si>
  <si>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</si>
  <si>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</si>
  <si>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</si>
  <si>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</si>
  <si>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</si>
  <si>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</si>
  <si>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</si>
  <si>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</si>
  <si>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</si>
  <si>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</si>
  <si>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</si>
  <si>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</si>
  <si>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</si>
  <si>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</si>
  <si>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</si>
  <si>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</si>
  <si>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</si>
  <si>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</si>
  <si>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</si>
  <si>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</si>
  <si>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</si>
  <si>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</si>
  <si>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</si>
  <si>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</si>
  <si>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</si>
  <si>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</si>
  <si>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</si>
  <si>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</si>
  <si>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</si>
  <si>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</si>
  <si>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</si>
  <si>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</si>
  <si>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</si>
  <si>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</si>
  <si>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</si>
  <si>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</si>
  <si>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</si>
  <si>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</si>
  <si>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</si>
  <si>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</si>
  <si>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</si>
  <si>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</si>
  <si>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</si>
  <si>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</si>
  <si>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</si>
  <si>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</si>
  <si>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</si>
  <si>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</si>
  <si>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</si>
  <si>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</si>
  <si>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</si>
  <si>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</si>
  <si>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</si>
  <si>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</si>
  <si>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</si>
  <si>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</si>
  <si>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</si>
  <si>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</si>
  <si>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</si>
  <si>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</si>
  <si>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</si>
  <si>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</si>
  <si>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</si>
  <si>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</si>
  <si>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</si>
  <si>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</si>
  <si>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</si>
  <si>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</si>
  <si>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</si>
  <si>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</si>
  <si>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</si>
  <si>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</si>
  <si>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</si>
  <si>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</si>
  <si>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</si>
  <si>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</si>
  <si>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</si>
  <si>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</si>
  <si>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</si>
  <si>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</si>
  <si>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</si>
  <si>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</si>
  <si>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</si>
  <si>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</si>
  <si>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</si>
  <si>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</si>
  <si>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</si>
  <si>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</si>
  <si>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</si>
  <si>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</si>
  <si>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</si>
  <si>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</si>
  <si>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</si>
  <si>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</si>
  <si>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</si>
  <si>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</si>
  <si>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</si>
  <si>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</si>
  <si>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</si>
  <si>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</si>
  <si>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</si>
  <si>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</si>
  <si>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</si>
  <si>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</si>
  <si>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</si>
  <si>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</si>
  <si>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</si>
  <si>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</si>
  <si>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</si>
  <si>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</si>
  <si>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</si>
  <si>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</si>
  <si>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</si>
  <si>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</si>
  <si>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</si>
  <si>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</si>
  <si>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</si>
  <si>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</si>
  <si>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</si>
  <si>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</si>
  <si>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</si>
  <si>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</si>
  <si>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</si>
  <si>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</si>
  <si>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</si>
  <si>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</si>
  <si>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</si>
  <si>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</si>
  <si>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</si>
  <si>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</si>
  <si>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</si>
  <si>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</si>
  <si>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</si>
  <si>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</si>
  <si>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</si>
  <si>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</si>
  <si>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</si>
  <si>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</si>
  <si>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</si>
  <si>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</si>
  <si>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</si>
  <si>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</si>
  <si>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</si>
  <si>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</si>
  <si>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</si>
  <si>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</si>
  <si>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</si>
  <si>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</si>
  <si>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</si>
  <si>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</si>
  <si>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</si>
  <si>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</si>
  <si>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</si>
  <si>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</si>
  <si>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</si>
  <si>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</si>
  <si>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</si>
  <si>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</si>
  <si>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</si>
  <si>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</si>
  <si>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</si>
  <si>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</si>
  <si>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</si>
  <si>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</si>
  <si>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</si>
  <si>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</si>
  <si>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</si>
  <si>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</si>
  <si>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</si>
  <si>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</si>
  <si>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</si>
  <si>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</si>
  <si>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</si>
  <si>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</si>
  <si>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</si>
  <si>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</si>
  <si>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</si>
  <si>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</si>
  <si>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</si>
  <si>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</si>
  <si>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</si>
  <si>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</si>
  <si>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</si>
  <si>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</si>
  <si>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</si>
  <si>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</si>
  <si>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</si>
  <si>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</si>
  <si>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</si>
  <si>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</si>
  <si>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</si>
  <si>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</si>
  <si>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</si>
  <si>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</si>
  <si>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</si>
  <si>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</si>
  <si>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</si>
  <si>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</si>
  <si>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</si>
  <si>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</si>
  <si>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</si>
  <si>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</si>
  <si>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</si>
  <si>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</si>
  <si>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</si>
  <si>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</si>
  <si>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</si>
  <si>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</si>
  <si>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</si>
  <si>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</si>
  <si>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</si>
  <si>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</si>
  <si>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</si>
  <si>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</si>
  <si>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</si>
  <si>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</si>
  <si>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</si>
  <si>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</si>
  <si>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</si>
  <si>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</si>
  <si>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</si>
  <si>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</si>
  <si>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</si>
  <si>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</si>
  <si>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</si>
  <si>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</si>
  <si>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</si>
  <si>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</si>
  <si>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</si>
  <si>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</si>
  <si>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</si>
  <si>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</si>
  <si>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</si>
  <si>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</si>
  <si>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</si>
  <si>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</si>
  <si>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</si>
  <si>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</si>
  <si>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</si>
  <si>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</si>
  <si>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</si>
  <si>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</si>
  <si>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</si>
  <si>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</si>
  <si>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</si>
  <si>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</si>
  <si>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</si>
  <si>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</si>
  <si>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</si>
  <si>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</si>
  <si>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</si>
  <si>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</si>
  <si>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</si>
  <si>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</si>
  <si>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</si>
  <si>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</si>
  <si>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</si>
  <si>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</si>
  <si>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</si>
  <si>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</si>
  <si>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</si>
  <si>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</si>
  <si>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</si>
  <si>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</si>
  <si>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</si>
  <si>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</si>
  <si>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</si>
  <si>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</si>
  <si>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</si>
  <si>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</si>
  <si>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</si>
  <si>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</si>
  <si>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</si>
  <si>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</si>
  <si>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</si>
  <si>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</si>
  <si>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</si>
  <si>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</si>
  <si>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</si>
  <si>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</si>
  <si>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</si>
  <si>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</si>
  <si>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</si>
  <si>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</si>
  <si>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</si>
  <si>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</si>
  <si>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</si>
  <si>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</si>
  <si>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</si>
  <si>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</si>
  <si>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</si>
  <si>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</si>
  <si>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</si>
  <si>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</si>
  <si>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</si>
  <si>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</si>
  <si>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</si>
  <si>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</si>
  <si>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</si>
  <si>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</si>
  <si>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</si>
  <si>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</si>
  <si>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</si>
  <si>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</si>
  <si>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</si>
  <si>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</si>
  <si>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</si>
  <si>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</si>
  <si>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</si>
  <si>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</si>
  <si>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</si>
  <si>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</si>
  <si>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</si>
  <si>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</si>
  <si>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</si>
  <si>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</si>
  <si>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</si>
  <si>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</si>
  <si>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</si>
  <si>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</si>
  <si>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</si>
  <si>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</si>
  <si>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</si>
  <si>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</si>
  <si>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</si>
  <si>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</si>
  <si>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</si>
  <si>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</si>
  <si>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</si>
  <si>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</si>
  <si>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</si>
  <si>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</si>
  <si>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</si>
  <si>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</si>
  <si>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</si>
  <si>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</si>
  <si>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</si>
  <si>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</si>
  <si>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</si>
  <si>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</si>
  <si>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</si>
  <si>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</si>
  <si>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</si>
  <si>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</si>
  <si>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</si>
  <si>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</si>
  <si>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</si>
  <si>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</si>
  <si>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</si>
  <si>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</si>
  <si>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</si>
  <si>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</si>
  <si>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</si>
  <si>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</si>
  <si>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</si>
  <si>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</si>
  <si>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</si>
  <si>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</si>
  <si>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</si>
  <si>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</si>
  <si>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</si>
  <si>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</si>
  <si>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</si>
  <si>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</si>
  <si>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</si>
  <si>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</si>
  <si>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</si>
  <si>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</si>
  <si>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</si>
  <si>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</si>
  <si>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</si>
  <si>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</si>
  <si>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</si>
  <si>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</si>
  <si>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</si>
  <si>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</si>
  <si>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</si>
  <si>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</si>
  <si>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</si>
  <si>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</si>
  <si>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</si>
  <si>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</si>
  <si>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</si>
  <si>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</si>
  <si>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</si>
  <si>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</si>
  <si>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</si>
  <si>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</si>
  <si>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</si>
  <si>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</si>
  <si>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</si>
  <si>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</si>
  <si>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</si>
  <si>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</si>
  <si>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</si>
  <si>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</si>
  <si>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</si>
  <si>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</si>
  <si>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</si>
  <si>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</si>
  <si>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</si>
  <si>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</si>
  <si>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</si>
  <si>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</si>
  <si>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</si>
  <si>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</si>
  <si>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</si>
  <si>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</si>
  <si>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</si>
  <si>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</si>
  <si>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</si>
  <si>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</si>
  <si>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</si>
  <si>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</si>
  <si>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</si>
  <si>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</si>
  <si>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</si>
  <si>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</si>
  <si>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</si>
  <si>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</si>
  <si>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</si>
  <si>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</si>
  <si>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</si>
  <si>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</si>
  <si>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</si>
  <si>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</si>
  <si>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</si>
  <si>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</si>
  <si>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</si>
  <si>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</si>
  <si>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</si>
  <si>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</si>
  <si>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</si>
  <si>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</si>
  <si>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</si>
  <si>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</si>
  <si>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</si>
  <si>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</si>
  <si>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</si>
  <si>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</si>
  <si>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</si>
  <si>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</si>
  <si>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</si>
  <si>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</si>
  <si>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</si>
  <si>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</si>
  <si>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</si>
  <si>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</si>
  <si>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</si>
  <si>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</si>
  <si>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</si>
  <si>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</si>
  <si>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</si>
  <si>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</si>
  <si>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</si>
  <si>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</si>
  <si>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</si>
  <si>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</si>
  <si>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</si>
  <si>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</si>
  <si>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</si>
  <si>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</si>
  <si>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</si>
  <si>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</si>
  <si>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</si>
  <si>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</si>
  <si>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</si>
  <si>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</si>
  <si>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</si>
  <si>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</si>
  <si>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</si>
  <si>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</si>
  <si>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</si>
  <si>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</si>
  <si>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</si>
  <si>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</si>
  <si>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</si>
  <si>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</si>
  <si>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</si>
  <si>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</si>
  <si>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</si>
  <si>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</si>
  <si>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</si>
  <si>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</si>
  <si>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</si>
  <si>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</si>
  <si>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</si>
  <si>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</si>
  <si>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</si>
  <si>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</si>
  <si>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</si>
  <si>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</si>
  <si>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</si>
  <si>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</si>
  <si>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</si>
  <si>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</si>
  <si>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</si>
  <si>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</si>
  <si>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</si>
  <si>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</si>
  <si>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</si>
  <si>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</si>
  <si>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</si>
  <si>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</si>
  <si>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</si>
  <si>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</si>
  <si>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</si>
  <si>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</si>
  <si>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</si>
  <si>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</si>
  <si>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</si>
  <si>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</si>
  <si>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</si>
  <si>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</si>
  <si>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</si>
  <si>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</si>
  <si>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</si>
  <si>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</si>
  <si>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</si>
  <si>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</si>
  <si>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</si>
  <si>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</si>
  <si>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</si>
  <si>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</si>
  <si>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</si>
  <si>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</si>
  <si>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</si>
  <si>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</si>
  <si>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</si>
  <si>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</si>
  <si>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</si>
  <si>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</si>
  <si>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</si>
  <si>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</si>
  <si>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</si>
  <si>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</si>
  <si>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</si>
  <si>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</si>
  <si>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</si>
  <si>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</si>
  <si>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</si>
  <si>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</si>
  <si>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</si>
  <si>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</si>
  <si>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</si>
  <si>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</si>
  <si>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</si>
  <si>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</si>
  <si>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</si>
  <si>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</si>
  <si>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</si>
  <si>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</si>
  <si>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</si>
  <si>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</si>
  <si>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</si>
  <si>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</si>
  <si>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</si>
  <si>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</si>
  <si>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</si>
  <si>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</si>
  <si>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</si>
  <si>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</si>
  <si>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</si>
  <si>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</si>
  <si>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</si>
  <si>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</si>
  <si>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</si>
  <si>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</si>
  <si>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</si>
  <si>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</si>
  <si>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</si>
  <si>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</si>
  <si>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</si>
  <si>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</si>
  <si>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</si>
  <si>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</si>
  <si>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</si>
  <si>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</si>
  <si>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</si>
  <si>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</si>
  <si>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</si>
  <si>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</si>
  <si>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</si>
  <si>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</si>
  <si>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</si>
  <si>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</si>
  <si>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</si>
  <si>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</si>
  <si>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</si>
  <si>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</si>
  <si>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</si>
  <si>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</si>
  <si>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</si>
  <si>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</si>
  <si>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</si>
  <si>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</si>
  <si>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</si>
  <si>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</si>
  <si>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</si>
  <si>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</si>
  <si>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</si>
  <si>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</si>
  <si>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</si>
  <si>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</si>
  <si>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</si>
  <si>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</si>
  <si>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</si>
  <si>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</si>
  <si>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</si>
  <si>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</si>
  <si>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</si>
  <si>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</si>
  <si>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</si>
  <si>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</si>
  <si>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</si>
  <si>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</si>
  <si>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</si>
  <si>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</si>
  <si>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</si>
  <si>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</si>
  <si>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</si>
  <si>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</si>
  <si>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</si>
  <si>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</si>
  <si>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</si>
  <si>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</si>
  <si>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</si>
  <si>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</si>
  <si>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</si>
  <si>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</si>
  <si>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</si>
  <si>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</si>
  <si>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</si>
  <si>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</si>
  <si>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</si>
  <si>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</si>
  <si>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</si>
  <si>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</si>
  <si>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</si>
  <si>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</si>
  <si>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</si>
  <si>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</si>
  <si>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</si>
  <si>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</si>
  <si>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</si>
  <si>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</si>
  <si>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</si>
  <si>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</si>
  <si>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</si>
  <si>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</si>
  <si>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</si>
  <si>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</si>
  <si>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</si>
  <si>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</si>
  <si>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</si>
  <si>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</si>
  <si>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</si>
  <si>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</si>
  <si>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</si>
  <si>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</si>
  <si>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</si>
  <si>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</si>
  <si>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</si>
  <si>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</si>
  <si>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</si>
  <si>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</si>
  <si>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</si>
  <si>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</si>
  <si>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</si>
  <si>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</si>
  <si>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</si>
  <si>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</si>
  <si>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</si>
  <si>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</si>
  <si>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</si>
  <si>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</si>
  <si>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</si>
  <si>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</si>
  <si>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</si>
  <si>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</si>
  <si>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</si>
  <si>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</si>
  <si>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</si>
  <si>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</si>
  <si>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</si>
  <si>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</si>
  <si>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</si>
  <si>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</si>
  <si>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</si>
  <si>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</si>
  <si>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</si>
  <si>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</si>
  <si>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</si>
  <si>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</si>
  <si>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</si>
  <si>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</si>
  <si>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</si>
  <si>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</si>
  <si>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</si>
  <si>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</si>
  <si>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</si>
  <si>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</si>
  <si>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</si>
  <si>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</si>
  <si>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</si>
  <si>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</si>
  <si>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</si>
  <si>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</si>
  <si>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</si>
  <si>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</si>
  <si>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</si>
  <si>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</si>
  <si>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</si>
  <si>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</si>
  <si>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</si>
  <si>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</si>
  <si>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</si>
  <si>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</si>
  <si>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</si>
  <si>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</si>
  <si>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</si>
  <si>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</si>
  <si>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</si>
  <si>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</si>
  <si>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</si>
  <si>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</si>
  <si>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</si>
  <si>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</si>
  <si>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</si>
  <si>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</si>
  <si>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</si>
  <si>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</si>
  <si>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</si>
  <si>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</si>
  <si>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</si>
  <si>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</si>
  <si>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</si>
  <si>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</si>
  <si>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</si>
  <si>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</si>
  <si>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</si>
  <si>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Mean</t>
  </si>
  <si>
    <t>Median</t>
  </si>
  <si>
    <t>Minimum Number</t>
  </si>
  <si>
    <t>Maximum Number</t>
  </si>
  <si>
    <t>Variance</t>
  </si>
  <si>
    <t>St. Deviation</t>
  </si>
  <si>
    <t>Successful</t>
  </si>
  <si>
    <t>Unsuccessful</t>
  </si>
  <si>
    <t>The median summaries the data better because the standard deviations for both the successful and unsuccessful data are pretty large. A large standard deviation lets us know that most of the data points aren't close to the mean</t>
  </si>
  <si>
    <t xml:space="preserve"> There is more variablity in the successful campaigns. This makes sense because the spread between the mimimum and maximu number is greater than that of the unscessful group. </t>
  </si>
  <si>
    <t xml:space="preserve">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</si>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</sst>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NumberFormat="1"/>
    <xf numFmtId="0" fontId="0" fillId="0" borderId="0" xfId="42" applyNumberFormat="1" applyFont="1"/>
    <xf numFmtId="1" fontId="0" fillId="0" borderId="0" xfId="42" applyNumberFormat="1" applyFont="1"/>
    <xf numFmtId="0" fontId="16" fillId="33" borderId="0" xfId="42" applyNumberFormat="1" applyFont="1" applyFill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Fill="1" applyBorder="1"/>
    <xf numFmtId="0" fontId="0" fillId="0" borderId="0" xfId="0" applyFill="1"/>
    <xf numFmtId="1" fontId="0" fillId="0" borderId="0" xfId="0" applyNumberFormat="1"/>
    <xf numFmtId="0" fontId="0" fillId="0" borderId="0" xfId="0" applyFill="1" applyAlignment="1"/>
    <xf numFmtId="43" fontId="0" fillId="0" borderId="0" xfId="43" applyFont="1" applyFill="1" applyAlignment="1">
      <alignment horizontal="center"/>
    </xf>
    <xf numFmtId="43" fontId="0" fillId="0" borderId="0" xfId="43" applyFont="1" applyFill="1"/>
    <xf numFmtId="0" fontId="0" fillId="0" borderId="0" xfId="0" applyAlignment="1">
      <alignment horizontal="center" wrapText="1"/>
    </xf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wrapText="1"/>
    </xf>
    <xf numFmtId="0" fontId="0" fillId="0" borderId="0" xfId="0" applyFill="1" applyAlignment="1">
      <alignment horizontal="right"/>
    </xf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per Cagetory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7-4923-A959-86BCE635A879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7-4923-A959-86BCE635A879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7-4923-A959-86BCE635A879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37-4923-A959-86BCE635A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995295"/>
        <c:axId val="504989887"/>
      </c:barChart>
      <c:catAx>
        <c:axId val="50499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89887"/>
        <c:crosses val="autoZero"/>
        <c:auto val="1"/>
        <c:lblAlgn val="ctr"/>
        <c:lblOffset val="100"/>
        <c:noMultiLvlLbl val="0"/>
      </c:catAx>
      <c:valAx>
        <c:axId val="50498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9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Outcomes per Sub-Cagetory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9-40DA-9D86-0786F718032C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9-40DA-9D86-0786F718032C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9-40DA-9D86-0786F718032C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9-40DA-9D86-0786F7180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381679"/>
        <c:axId val="217382095"/>
      </c:barChart>
      <c:catAx>
        <c:axId val="21738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Sub-Cagetory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82095"/>
        <c:crosses val="autoZero"/>
        <c:auto val="1"/>
        <c:lblAlgn val="ctr"/>
        <c:lblOffset val="100"/>
        <c:noMultiLvlLbl val="0"/>
      </c:catAx>
      <c:valAx>
        <c:axId val="2173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8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Campaign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E-400C-8886-125F14F2B360}"/>
            </c:ext>
          </c:extLst>
        </c:ser>
        <c:ser>
          <c:idx val="1"/>
          <c:order val="1"/>
          <c:tx>
            <c:strRef>
              <c:f>Month!$C$4:$C$5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E-400C-8886-125F14F2B360}"/>
            </c:ext>
          </c:extLst>
        </c:ser>
        <c:ser>
          <c:idx val="2"/>
          <c:order val="2"/>
          <c:tx>
            <c:strRef>
              <c:f>Month!$D$4:$D$5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E-400C-8886-125F14F2B360}"/>
            </c:ext>
          </c:extLst>
        </c:ser>
        <c:ser>
          <c:idx val="3"/>
          <c:order val="3"/>
          <c:tx>
            <c:strRef>
              <c:f>Month!$E$4:$E$5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BE-400C-8886-125F14F2B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992799"/>
        <c:axId val="504993215"/>
      </c:lineChart>
      <c:catAx>
        <c:axId val="50499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38770402386504049"/>
              <c:y val="0.8582036172397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93215"/>
        <c:crosses val="autoZero"/>
        <c:auto val="1"/>
        <c:lblAlgn val="ctr"/>
        <c:lblOffset val="100"/>
        <c:noMultiLvlLbl val="0"/>
      </c:catAx>
      <c:valAx>
        <c:axId val="5049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9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050214876986519E-2"/>
          <c:y val="0.10569828722002636"/>
          <c:w val="0.90950289867612699"/>
          <c:h val="0.51130190988972224"/>
        </c:manualLayout>
      </c:layout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General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06-4807-9EDC-CC1ACAAE7223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General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06-4807-9EDC-CC1ACAAE7223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General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06-4807-9EDC-CC1ACAAE7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713087"/>
        <c:axId val="1791711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106-4807-9EDC-CC1ACAAE722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06-4807-9EDC-CC1ACAAE722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106-4807-9EDC-CC1ACAAE722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106-4807-9EDC-CC1ACAAE7223}"/>
                  </c:ext>
                </c:extLst>
              </c15:ser>
            </c15:filteredLineSeries>
          </c:ext>
        </c:extLst>
      </c:lineChart>
      <c:catAx>
        <c:axId val="179171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11423"/>
        <c:crosses val="autoZero"/>
        <c:auto val="1"/>
        <c:lblAlgn val="ctr"/>
        <c:lblOffset val="100"/>
        <c:noMultiLvlLbl val="0"/>
      </c:catAx>
      <c:valAx>
        <c:axId val="17917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Success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1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0</xdr:row>
      <xdr:rowOff>22860</xdr:rowOff>
    </xdr:from>
    <xdr:to>
      <xdr:col>18</xdr:col>
      <xdr:colOff>624840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EE7EF-81B2-9B98-BECD-A8BE589B1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3</xdr:row>
      <xdr:rowOff>190500</xdr:rowOff>
    </xdr:from>
    <xdr:to>
      <xdr:col>20</xdr:col>
      <xdr:colOff>259080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C7FC5-9B28-DBB7-0B3E-22CBB4AA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3</xdr:row>
      <xdr:rowOff>11430</xdr:rowOff>
    </xdr:from>
    <xdr:to>
      <xdr:col>15</xdr:col>
      <xdr:colOff>76200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A11B8-DC66-FE7D-871E-B4991B17D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14</xdr:row>
      <xdr:rowOff>114300</xdr:rowOff>
    </xdr:from>
    <xdr:to>
      <xdr:col>9</xdr:col>
      <xdr:colOff>510540</xdr:colOff>
      <xdr:row>34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F4ED7-9A28-A9C9-68AC-124D638B3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h Nash" refreshedDate="44856.657155324072" createdVersion="8" refreshedVersion="8" minRefreshableVersion="3" recordCount="1000" xr:uid="{B74510EB-7012-417C-BB95-59A6045FC00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_donation" numFmtId="2">
      <sharedItems containsSemiMixedTypes="0" containsString="0" containsNumber="1" minValue="0" maxValue="113.17073170731707"/>
    </cacheField>
    <cacheField name="percent_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92.151898734177209"/>
    <n v="1040"/>
    <x v="1"/>
    <n v="158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00.01614035087719"/>
    <n v="131.4787822878229"/>
    <x v="1"/>
    <n v="1425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103.20833333333333"/>
    <n v="58.976190476190467"/>
    <x v="0"/>
    <n v="24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99.339622641509436"/>
    <n v="69.276315789473685"/>
    <x v="0"/>
    <n v="53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75.833333333333329"/>
    <n v="173.61842105263159"/>
    <x v="1"/>
    <n v="174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60.555555555555557"/>
    <n v="20.961538461538463"/>
    <x v="0"/>
    <n v="18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64.93832599118943"/>
    <n v="327.57777777777778"/>
    <x v="1"/>
    <n v="22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30.997175141242938"/>
    <n v="19.932788374205266"/>
    <x v="2"/>
    <n v="70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72.909090909090907"/>
    <n v="51.741935483870968"/>
    <x v="0"/>
    <n v="44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62.9"/>
    <n v="266.11538461538464"/>
    <x v="1"/>
    <n v="22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112.22222222222223"/>
    <n v="48.095238095238095"/>
    <x v="0"/>
    <n v="27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102.34545454545454"/>
    <n v="89.349206349206341"/>
    <x v="0"/>
    <n v="5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105.05102040816327"/>
    <n v="245.11904761904765"/>
    <x v="1"/>
    <n v="98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94.144999999999996"/>
    <n v="66.769503546099301"/>
    <x v="0"/>
    <n v="200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84.986725663716811"/>
    <n v="47.307881773399011"/>
    <x v="0"/>
    <n v="452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110.41"/>
    <n v="649.47058823529414"/>
    <x v="1"/>
    <n v="100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07.96236989591674"/>
    <n v="159.39125295508273"/>
    <x v="1"/>
    <n v="1249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45.103703703703701"/>
    <n v="66.912087912087912"/>
    <x v="3"/>
    <n v="135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5.001483679525222"/>
    <n v="48.529600000000002"/>
    <x v="0"/>
    <n v="674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05.97134670487107"/>
    <n v="112.24279210925646"/>
    <x v="1"/>
    <n v="1396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69.055555555555557"/>
    <n v="40.992553191489364"/>
    <x v="0"/>
    <n v="558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85.044943820224717"/>
    <n v="128.07106598984771"/>
    <x v="1"/>
    <n v="890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105.22535211267606"/>
    <n v="332.04444444444448"/>
    <x v="1"/>
    <n v="142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39.003741114852225"/>
    <n v="112.83225108225108"/>
    <x v="1"/>
    <n v="2673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73.030674846625772"/>
    <n v="216.43636363636364"/>
    <x v="1"/>
    <n v="16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35.009459459459457"/>
    <n v="48.199069767441863"/>
    <x v="3"/>
    <n v="1480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106.6"/>
    <n v="79.95"/>
    <x v="0"/>
    <n v="15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61.997747747747745"/>
    <n v="105.22553516819573"/>
    <x v="1"/>
    <n v="2220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94.000622665006233"/>
    <n v="328.89978213507629"/>
    <x v="1"/>
    <n v="1606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12.05426356589147"/>
    <n v="160.61111111111111"/>
    <x v="1"/>
    <n v="129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48.008849557522126"/>
    <n v="310"/>
    <x v="1"/>
    <n v="2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38.004334633723452"/>
    <n v="86.807920792079202"/>
    <x v="0"/>
    <n v="2307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5.000184535892231"/>
    <n v="377.82071713147411"/>
    <x v="1"/>
    <n v="5419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85"/>
    <n v="150.80645161290323"/>
    <x v="1"/>
    <n v="16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95.993893129770996"/>
    <n v="150.30119521912351"/>
    <x v="1"/>
    <n v="196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68.8125"/>
    <n v="157.28571428571431"/>
    <x v="1"/>
    <n v="1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05.97196261682242"/>
    <n v="139.98765432098764"/>
    <x v="1"/>
    <n v="10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75.261194029850742"/>
    <n v="325.32258064516128"/>
    <x v="1"/>
    <n v="134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7.125"/>
    <n v="50.777777777777779"/>
    <x v="0"/>
    <n v="88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75.141414141414145"/>
    <n v="169.06818181818181"/>
    <x v="1"/>
    <n v="198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107.42342342342343"/>
    <n v="212.92857142857144"/>
    <x v="1"/>
    <n v="11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35.995495495495497"/>
    <n v="443.94444444444446"/>
    <x v="1"/>
    <n v="22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26.998873148744366"/>
    <n v="185.9390243902439"/>
    <x v="1"/>
    <n v="6212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107.56122448979592"/>
    <n v="658.8125"/>
    <x v="1"/>
    <n v="98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94.375"/>
    <n v="47.684210526315788"/>
    <x v="0"/>
    <n v="4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46.163043478260867"/>
    <n v="114.78378378378378"/>
    <x v="1"/>
    <n v="92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.845637583892618"/>
    <n v="475.26666666666665"/>
    <x v="1"/>
    <n v="149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53.007815713698065"/>
    <n v="386.97297297297297"/>
    <x v="1"/>
    <n v="243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45.059405940594061"/>
    <n v="189.625"/>
    <x v="1"/>
    <n v="303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n v="2"/>
    <x v="0"/>
    <n v="1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9.006816632583508"/>
    <n v="91.867805186590772"/>
    <x v="0"/>
    <n v="1467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2.786666666666669"/>
    <n v="34.152777777777779"/>
    <x v="0"/>
    <n v="75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59.119617224880386"/>
    <n v="140.40909090909091"/>
    <x v="1"/>
    <n v="209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44.93333333333333"/>
    <n v="89.86666666666666"/>
    <x v="0"/>
    <n v="120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89.664122137404576"/>
    <n v="177.96969696969697"/>
    <x v="1"/>
    <n v="131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70.079268292682926"/>
    <n v="143.66249999999999"/>
    <x v="1"/>
    <n v="164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31.059701492537314"/>
    <n v="215.27586206896552"/>
    <x v="1"/>
    <n v="201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9.061611374407583"/>
    <n v="227.11111111111114"/>
    <x v="1"/>
    <n v="211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30.0859375"/>
    <n v="275.07142857142861"/>
    <x v="1"/>
    <n v="128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84.998125000000002"/>
    <n v="144.37048832271762"/>
    <x v="1"/>
    <n v="1600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82.001775410563695"/>
    <n v="92.74598393574297"/>
    <x v="0"/>
    <n v="2253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58.040160642570278"/>
    <n v="722.6"/>
    <x v="1"/>
    <n v="249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1.4"/>
    <n v="11.851063829787234"/>
    <x v="0"/>
    <n v="5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71.94736842105263"/>
    <n v="97.642857142857139"/>
    <x v="0"/>
    <n v="38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61.038135593220339"/>
    <n v="236.14754098360655"/>
    <x v="1"/>
    <n v="236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108.91666666666667"/>
    <n v="45.068965517241381"/>
    <x v="0"/>
    <n v="1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29.001722017220171"/>
    <n v="162.38567493112947"/>
    <x v="1"/>
    <n v="4065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58.975609756097562"/>
    <n v="254.52631578947367"/>
    <x v="1"/>
    <n v="246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111.82352941176471"/>
    <n v="24.063291139240505"/>
    <x v="3"/>
    <n v="17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63.995555555555555"/>
    <n v="123.74140625000001"/>
    <x v="1"/>
    <n v="247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85.315789473684205"/>
    <n v="108.06666666666666"/>
    <x v="1"/>
    <n v="76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74.481481481481481"/>
    <n v="670.33333333333326"/>
    <x v="1"/>
    <n v="54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105.14772727272727"/>
    <n v="660.92857142857144"/>
    <x v="1"/>
    <n v="88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56.188235294117646"/>
    <n v="122.46153846153847"/>
    <x v="1"/>
    <n v="85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85.917647058823533"/>
    <n v="150.57731958762886"/>
    <x v="1"/>
    <n v="170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57.00296912114014"/>
    <n v="78.106590724165997"/>
    <x v="0"/>
    <n v="168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79.642857142857139"/>
    <n v="46.94736842105263"/>
    <x v="0"/>
    <n v="56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41.018181818181816"/>
    <n v="300.8"/>
    <x v="1"/>
    <n v="330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48.004773269689736"/>
    <n v="69.598615916955026"/>
    <x v="0"/>
    <n v="83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55.212598425196852"/>
    <n v="637.4545454545455"/>
    <x v="1"/>
    <n v="127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92.109489051094897"/>
    <n v="225.33928571428569"/>
    <x v="1"/>
    <n v="4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83.183333333333337"/>
    <n v="1497.3000000000002"/>
    <x v="1"/>
    <n v="180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9.996000000000002"/>
    <n v="37.590225563909776"/>
    <x v="0"/>
    <n v="100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11.1336898395722"/>
    <n v="132.36942675159236"/>
    <x v="1"/>
    <n v="37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90.563380281690144"/>
    <n v="131.22448979591837"/>
    <x v="1"/>
    <n v="71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61.108374384236456"/>
    <n v="167.63513513513513"/>
    <x v="1"/>
    <n v="203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83.022941970310384"/>
    <n v="61.984886649874063"/>
    <x v="0"/>
    <n v="148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110.76106194690266"/>
    <n v="260.75"/>
    <x v="1"/>
    <n v="113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89.458333333333329"/>
    <n v="252.58823529411765"/>
    <x v="1"/>
    <n v="9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57.849056603773583"/>
    <n v="78.615384615384613"/>
    <x v="0"/>
    <n v="106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109.99705449189985"/>
    <n v="48.404406999351913"/>
    <x v="0"/>
    <n v="679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103.96586345381526"/>
    <n v="258.875"/>
    <x v="1"/>
    <n v="498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107.99508196721311"/>
    <n v="60.548713235294116"/>
    <x v="3"/>
    <n v="610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48.927777777777777"/>
    <n v="303.68965517241378"/>
    <x v="1"/>
    <n v="180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37.666666666666664"/>
    <n v="112.99999999999999"/>
    <x v="1"/>
    <n v="2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64.999141999141997"/>
    <n v="217.37876614060258"/>
    <x v="1"/>
    <n v="2331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106.61061946902655"/>
    <n v="926.69230769230762"/>
    <x v="1"/>
    <n v="113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27.009016393442622"/>
    <n v="33.692229038854805"/>
    <x v="0"/>
    <n v="1220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91.16463414634147"/>
    <n v="196.7236842105263"/>
    <x v="1"/>
    <n v="164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n v="1"/>
    <x v="0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56.054878048780488"/>
    <n v="1021.4444444444445"/>
    <x v="1"/>
    <n v="164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31.017857142857142"/>
    <n v="281.67567567567568"/>
    <x v="1"/>
    <n v="336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66.513513513513516"/>
    <n v="24.610000000000003"/>
    <x v="0"/>
    <n v="37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89.005216484089729"/>
    <n v="143.14010067114094"/>
    <x v="1"/>
    <n v="1917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03.46315789473684"/>
    <n v="144.54411764705884"/>
    <x v="1"/>
    <n v="95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95.278911564625844"/>
    <n v="359.12820512820514"/>
    <x v="1"/>
    <n v="147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75.895348837209298"/>
    <n v="186.48571428571427"/>
    <x v="1"/>
    <n v="8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107.57831325301204"/>
    <n v="595.26666666666665"/>
    <x v="1"/>
    <n v="83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1.31666666666667"/>
    <n v="59.21153846153846"/>
    <x v="0"/>
    <n v="60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71.983108108108112"/>
    <n v="14.962780898876405"/>
    <x v="0"/>
    <n v="296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08.95414201183432"/>
    <n v="119.95602605863192"/>
    <x v="1"/>
    <n v="676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35"/>
    <n v="268.82978723404256"/>
    <x v="1"/>
    <n v="361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94.938931297709928"/>
    <n v="376.87878787878788"/>
    <x v="1"/>
    <n v="131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109.65079365079364"/>
    <n v="727.15789473684208"/>
    <x v="1"/>
    <n v="126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44.001815980629537"/>
    <n v="87.211757648470297"/>
    <x v="0"/>
    <n v="330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6.794520547945211"/>
    <n v="88"/>
    <x v="0"/>
    <n v="73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30.992727272727272"/>
    <n v="173.9387755102041"/>
    <x v="1"/>
    <n v="275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94.791044776119406"/>
    <n v="117.61111111111111"/>
    <x v="1"/>
    <n v="67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69.79220779220779"/>
    <n v="214.96"/>
    <x v="1"/>
    <n v="154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63.003367003367003"/>
    <n v="149.49667110519306"/>
    <x v="1"/>
    <n v="1782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110.0343300110742"/>
    <n v="219.33995584988963"/>
    <x v="1"/>
    <n v="9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25.997933274284026"/>
    <n v="64.367690058479525"/>
    <x v="0"/>
    <n v="3387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49.987915407854985"/>
    <n v="18.622397298818232"/>
    <x v="0"/>
    <n v="662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101.72340425531915"/>
    <n v="367.76923076923077"/>
    <x v="1"/>
    <n v="94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47.083333333333336"/>
    <n v="159.90566037735849"/>
    <x v="1"/>
    <n v="180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89.944444444444443"/>
    <n v="38.633185349611544"/>
    <x v="0"/>
    <n v="77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78.96875"/>
    <n v="51.42151162790698"/>
    <x v="0"/>
    <n v="672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80.067669172932327"/>
    <n v="60.334277620396605"/>
    <x v="3"/>
    <n v="532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86.472727272727269"/>
    <n v="3.202693602693603"/>
    <x v="3"/>
    <n v="55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28.001876172607879"/>
    <n v="155.46875"/>
    <x v="1"/>
    <n v="533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67.996725337699544"/>
    <n v="100.85974499089254"/>
    <x v="1"/>
    <n v="2443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43.078651685393261"/>
    <n v="116.18181818181819"/>
    <x v="1"/>
    <n v="89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87.95597484276729"/>
    <n v="310.77777777777777"/>
    <x v="1"/>
    <n v="15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94.987234042553197"/>
    <n v="89.73668341708543"/>
    <x v="0"/>
    <n v="940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46.905982905982903"/>
    <n v="71.27272727272728"/>
    <x v="0"/>
    <n v="117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46.913793103448278"/>
    <n v="3.2862318840579712"/>
    <x v="3"/>
    <n v="5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94.24"/>
    <n v="261.77777777777777"/>
    <x v="1"/>
    <n v="50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80.139130434782615"/>
    <n v="96"/>
    <x v="0"/>
    <n v="1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59.036809815950917"/>
    <n v="20.896851248642779"/>
    <x v="0"/>
    <n v="326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65.989247311827953"/>
    <n v="223.16363636363636"/>
    <x v="1"/>
    <n v="186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60.992530345471522"/>
    <n v="101.59097978227061"/>
    <x v="1"/>
    <n v="107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98.307692307692307"/>
    <n v="230.03999999999996"/>
    <x v="1"/>
    <n v="11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04.6"/>
    <n v="135.59259259259261"/>
    <x v="1"/>
    <n v="70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86.066666666666663"/>
    <n v="129.1"/>
    <x v="1"/>
    <n v="135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76.989583333333329"/>
    <n v="236.512"/>
    <x v="1"/>
    <n v="768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29.764705882352942"/>
    <n v="17.25"/>
    <x v="3"/>
    <n v="51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46.91959798994975"/>
    <n v="112.49397590361446"/>
    <x v="1"/>
    <n v="199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05.18691588785046"/>
    <n v="121.02150537634408"/>
    <x v="1"/>
    <n v="107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69.907692307692301"/>
    <n v="219.87096774193549"/>
    <x v="1"/>
    <n v="195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n v="1"/>
    <x v="0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0.011588275391958"/>
    <n v="64.166909620991248"/>
    <x v="0"/>
    <n v="1467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52.006220379146917"/>
    <n v="423.06746987951806"/>
    <x v="1"/>
    <n v="3376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31.000176025347649"/>
    <n v="92.984160506863773"/>
    <x v="0"/>
    <n v="568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95.042492917847028"/>
    <n v="58.756567425569173"/>
    <x v="0"/>
    <n v="1059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75.968174204355108"/>
    <n v="65.022222222222226"/>
    <x v="0"/>
    <n v="1194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1.013192612137203"/>
    <n v="73.939560439560438"/>
    <x v="3"/>
    <n v="379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73.733333333333334"/>
    <n v="52.666666666666664"/>
    <x v="0"/>
    <n v="30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113.17073170731707"/>
    <n v="220.95238095238096"/>
    <x v="1"/>
    <n v="41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5.00933552992861"/>
    <n v="100.01150627615063"/>
    <x v="1"/>
    <n v="182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79.176829268292678"/>
    <n v="162.3125"/>
    <x v="1"/>
    <n v="164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57.333333333333336"/>
    <n v="78.181818181818187"/>
    <x v="0"/>
    <n v="75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58.178343949044589"/>
    <n v="149.73770491803279"/>
    <x v="1"/>
    <n v="157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36.032520325203251"/>
    <n v="253.25714285714284"/>
    <x v="1"/>
    <n v="246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7.99068767908309"/>
    <n v="100.16943521594683"/>
    <x v="1"/>
    <n v="1396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44.005985634477256"/>
    <n v="121.99004424778761"/>
    <x v="1"/>
    <n v="250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55.077868852459019"/>
    <n v="137.13265306122449"/>
    <x v="1"/>
    <n v="244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74"/>
    <n v="415.53846153846149"/>
    <x v="1"/>
    <n v="146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41.996858638743454"/>
    <n v="31.30913348946136"/>
    <x v="0"/>
    <n v="955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77.988161010260455"/>
    <n v="424.08154506437768"/>
    <x v="1"/>
    <n v="1267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82.507462686567166"/>
    <n v="2.93886230728336"/>
    <x v="0"/>
    <n v="67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4.2"/>
    <n v="10.63265306122449"/>
    <x v="0"/>
    <n v="5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25.5"/>
    <n v="82.875"/>
    <x v="0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00.98334401024984"/>
    <n v="163.01447776628748"/>
    <x v="1"/>
    <n v="156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111.83333333333333"/>
    <n v="894.66666666666674"/>
    <x v="1"/>
    <n v="48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41.999115044247787"/>
    <n v="26.191501103752756"/>
    <x v="0"/>
    <n v="1130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110.05115089514067"/>
    <n v="74.834782608695647"/>
    <x v="0"/>
    <n v="782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58.997079225994888"/>
    <n v="416.47680412371136"/>
    <x v="1"/>
    <n v="273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32.985714285714288"/>
    <n v="96.208333333333329"/>
    <x v="0"/>
    <n v="210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45.005654509471306"/>
    <n v="357.71910112359546"/>
    <x v="1"/>
    <n v="3537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81.98196487897485"/>
    <n v="308.45714285714286"/>
    <x v="1"/>
    <n v="2107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39.080882352941174"/>
    <n v="61.802325581395344"/>
    <x v="0"/>
    <n v="136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58.996383363471971"/>
    <n v="722.32472324723244"/>
    <x v="1"/>
    <n v="3318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40.988372093023258"/>
    <n v="69.117647058823522"/>
    <x v="0"/>
    <n v="86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31.029411764705884"/>
    <n v="293.05555555555554"/>
    <x v="1"/>
    <n v="340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37.789473684210527"/>
    <n v="71.8"/>
    <x v="0"/>
    <n v="1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.006772009029348"/>
    <n v="31.934684684684683"/>
    <x v="0"/>
    <n v="886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95.966712898751737"/>
    <n v="229.87375415282392"/>
    <x v="1"/>
    <n v="1442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75"/>
    <n v="32.012195121951223"/>
    <x v="0"/>
    <n v="3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102.0498866213152"/>
    <n v="23.525352848928385"/>
    <x v="3"/>
    <n v="441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105.75"/>
    <n v="68.594594594594597"/>
    <x v="0"/>
    <n v="24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069767441860463"/>
    <n v="37.952380952380956"/>
    <x v="0"/>
    <n v="86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35.049382716049379"/>
    <n v="19.992957746478872"/>
    <x v="0"/>
    <n v="243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.338461538461537"/>
    <n v="45.636363636363633"/>
    <x v="0"/>
    <n v="65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69.174603174603178"/>
    <n v="122.7605633802817"/>
    <x v="1"/>
    <n v="126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109.07824427480917"/>
    <n v="361.75316455696202"/>
    <x v="1"/>
    <n v="524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51.78"/>
    <n v="63.146341463414636"/>
    <x v="0"/>
    <n v="100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82.010055304172951"/>
    <n v="298.20475319926874"/>
    <x v="1"/>
    <n v="1989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35.958333333333336"/>
    <n v="9.5585443037974684"/>
    <x v="0"/>
    <n v="168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74.461538461538467"/>
    <n v="53.777777777777779"/>
    <x v="0"/>
    <n v="13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n v="2"/>
    <x v="0"/>
    <n v="1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91.114649681528661"/>
    <n v="681.19047619047615"/>
    <x v="1"/>
    <n v="157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.792682926829272"/>
    <n v="78.831325301204828"/>
    <x v="3"/>
    <n v="8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42.999777678968428"/>
    <n v="134.40792216817235"/>
    <x v="1"/>
    <n v="449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63.225000000000001"/>
    <n v="3.3719999999999999"/>
    <x v="0"/>
    <n v="40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70.174999999999997"/>
    <n v="431.84615384615387"/>
    <x v="1"/>
    <n v="80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61.333333333333336"/>
    <n v="38.844444444444441"/>
    <x v="3"/>
    <n v="57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99"/>
    <n v="425.7"/>
    <x v="1"/>
    <n v="43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96.984900146127615"/>
    <n v="101.12239715591672"/>
    <x v="1"/>
    <n v="2053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51.004950495049506"/>
    <n v="21.188688946015425"/>
    <x v="2"/>
    <n v="808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28.044247787610619"/>
    <n v="67.425531914893625"/>
    <x v="0"/>
    <n v="226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60.984615384615381"/>
    <n v="94.923371647509583"/>
    <x v="0"/>
    <n v="1625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73.214285714285708"/>
    <n v="151.85185185185185"/>
    <x v="1"/>
    <n v="16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39.997435299603637"/>
    <n v="195.16382252559728"/>
    <x v="1"/>
    <n v="4289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86.812121212121212"/>
    <n v="1023.1428571428571"/>
    <x v="1"/>
    <n v="165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2.125874125874127"/>
    <n v="3.841836734693878"/>
    <x v="0"/>
    <n v="14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03.97851239669421"/>
    <n v="155.07066557107643"/>
    <x v="1"/>
    <n v="1815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62.003211991434689"/>
    <n v="44.753477588871718"/>
    <x v="0"/>
    <n v="934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31.005037783375315"/>
    <n v="215.94736842105263"/>
    <x v="1"/>
    <n v="397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89.991552956465242"/>
    <n v="332.12709832134288"/>
    <x v="1"/>
    <n v="153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39.235294117647058"/>
    <n v="8.4430379746835449"/>
    <x v="0"/>
    <n v="17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54.993116108306566"/>
    <n v="98.625514403292186"/>
    <x v="0"/>
    <n v="217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47.992753623188406"/>
    <n v="137.97916666666669"/>
    <x v="1"/>
    <n v="13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87.966702470461868"/>
    <n v="93.81099656357388"/>
    <x v="0"/>
    <n v="93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51.999165275459099"/>
    <n v="403.63930885529157"/>
    <x v="1"/>
    <n v="3594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9.999659863945578"/>
    <n v="260.1740412979351"/>
    <x v="1"/>
    <n v="588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98.205357142857139"/>
    <n v="366.63333333333333"/>
    <x v="1"/>
    <n v="112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08.96182396606575"/>
    <n v="168.72085385878489"/>
    <x v="1"/>
    <n v="943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66.998379254457049"/>
    <n v="119.90717911530093"/>
    <x v="1"/>
    <n v="2468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64.99333594668758"/>
    <n v="193.68925233644859"/>
    <x v="1"/>
    <n v="2551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99.841584158415841"/>
    <n v="420.16666666666669"/>
    <x v="1"/>
    <n v="10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82.432835820895519"/>
    <n v="76.708333333333329"/>
    <x v="3"/>
    <n v="67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63.293478260869563"/>
    <n v="171.26470588235293"/>
    <x v="1"/>
    <n v="92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96.774193548387103"/>
    <n v="157.89473684210526"/>
    <x v="1"/>
    <n v="62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54.906040268456373"/>
    <n v="109.08"/>
    <x v="1"/>
    <n v="149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39.010869565217391"/>
    <n v="41.732558139534881"/>
    <x v="0"/>
    <n v="92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75.84210526315789"/>
    <n v="10.944303797468354"/>
    <x v="0"/>
    <n v="57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45.051671732522799"/>
    <n v="159.3763440860215"/>
    <x v="1"/>
    <n v="32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104.51546391752578"/>
    <n v="422.41666666666669"/>
    <x v="1"/>
    <n v="97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76.268292682926827"/>
    <n v="97.71875"/>
    <x v="0"/>
    <n v="41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69.015695067264573"/>
    <n v="418.78911564625849"/>
    <x v="1"/>
    <n v="1784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7684085510689"/>
    <n v="101.91632047477745"/>
    <x v="1"/>
    <n v="1684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42.915999999999997"/>
    <n v="127.72619047619047"/>
    <x v="1"/>
    <n v="250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3.025210084033617"/>
    <n v="445.21739130434781"/>
    <x v="1"/>
    <n v="238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75.245283018867923"/>
    <n v="569.71428571428578"/>
    <x v="1"/>
    <n v="5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69.023364485981304"/>
    <n v="509.34482758620686"/>
    <x v="1"/>
    <n v="21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65.986486486486484"/>
    <n v="325.5333333333333"/>
    <x v="1"/>
    <n v="222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8.013800424628457"/>
    <n v="932.61616161616166"/>
    <x v="1"/>
    <n v="1884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60.105504587155963"/>
    <n v="211.33870967741933"/>
    <x v="1"/>
    <n v="218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6.000773395204948"/>
    <n v="273.32520325203251"/>
    <x v="1"/>
    <n v="6465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n v="3"/>
    <x v="0"/>
    <n v="1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38.019801980198018"/>
    <n v="54.084507042253513"/>
    <x v="0"/>
    <n v="101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106.15254237288136"/>
    <n v="626.29999999999995"/>
    <x v="1"/>
    <n v="59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1.019475655430711"/>
    <n v="89.021399176954731"/>
    <x v="0"/>
    <n v="1335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96.647727272727266"/>
    <n v="184.89130434782609"/>
    <x v="1"/>
    <n v="88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57.003535651149086"/>
    <n v="120.16770186335404"/>
    <x v="1"/>
    <n v="169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63.93333333333333"/>
    <n v="23.390243902439025"/>
    <x v="0"/>
    <n v="15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90.456521739130437"/>
    <n v="146"/>
    <x v="1"/>
    <n v="92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72.172043010752688"/>
    <n v="268.48"/>
    <x v="1"/>
    <n v="186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77.934782608695656"/>
    <n v="597.5"/>
    <x v="1"/>
    <n v="13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38.065134099616856"/>
    <n v="157.69841269841268"/>
    <x v="1"/>
    <n v="261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57.936123348017624"/>
    <n v="31.201660735468568"/>
    <x v="0"/>
    <n v="45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49.794392523364486"/>
    <n v="313.41176470588238"/>
    <x v="1"/>
    <n v="107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54.050251256281406"/>
    <n v="370.89655172413791"/>
    <x v="1"/>
    <n v="199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0.002721335268504"/>
    <n v="362.66447368421052"/>
    <x v="1"/>
    <n v="551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70.127906976744185"/>
    <n v="123.08163265306122"/>
    <x v="1"/>
    <n v="86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26.996228786926462"/>
    <n v="76.766756032171585"/>
    <x v="0"/>
    <n v="318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51.990606936416185"/>
    <n v="233.62012987012989"/>
    <x v="1"/>
    <n v="2768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56.416666666666664"/>
    <n v="180.53333333333333"/>
    <x v="1"/>
    <n v="48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101.63218390804597"/>
    <n v="252.62857142857143"/>
    <x v="1"/>
    <n v="8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5.005291005291006"/>
    <n v="27.176538240368025"/>
    <x v="3"/>
    <n v="1890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32.016393442622949"/>
    <n v="1.2706571242680547"/>
    <x v="2"/>
    <n v="61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82.021647307286173"/>
    <n v="304.0097847358121"/>
    <x v="1"/>
    <n v="1894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37.957446808510639"/>
    <n v="137.23076923076923"/>
    <x v="1"/>
    <n v="282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51.533333333333331"/>
    <n v="32.208333333333336"/>
    <x v="0"/>
    <n v="15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81.198275862068968"/>
    <n v="241.51282051282053"/>
    <x v="1"/>
    <n v="116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40.030075187969928"/>
    <n v="96.8"/>
    <x v="0"/>
    <n v="13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89.939759036144579"/>
    <n v="1066.4285714285716"/>
    <x v="1"/>
    <n v="83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96.692307692307693"/>
    <n v="325.88888888888891"/>
    <x v="1"/>
    <n v="91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25.010989010989011"/>
    <n v="170.70000000000002"/>
    <x v="1"/>
    <n v="546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36.987277353689571"/>
    <n v="581.44000000000005"/>
    <x v="1"/>
    <n v="393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73.012609117361791"/>
    <n v="91.520972644376897"/>
    <x v="0"/>
    <n v="2062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68.240601503759393"/>
    <n v="108.04761904761904"/>
    <x v="1"/>
    <n v="13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52.310344827586206"/>
    <n v="18.728395061728396"/>
    <x v="0"/>
    <n v="29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61.765151515151516"/>
    <n v="83.193877551020407"/>
    <x v="0"/>
    <n v="13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25.027559055118111"/>
    <n v="706.33333333333337"/>
    <x v="1"/>
    <n v="254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06.28804347826087"/>
    <n v="17.446030330062445"/>
    <x v="3"/>
    <n v="18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75.07386363636364"/>
    <n v="209.73015873015873"/>
    <x v="1"/>
    <n v="176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39.970802919708028"/>
    <n v="97.785714285714292"/>
    <x v="0"/>
    <n v="13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39.982195845697326"/>
    <n v="1684.25"/>
    <x v="1"/>
    <n v="33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101.01541850220265"/>
    <n v="54.402135231316727"/>
    <x v="0"/>
    <n v="908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76.813084112149539"/>
    <n v="456.61111111111109"/>
    <x v="1"/>
    <n v="10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71.7"/>
    <n v="9.8219178082191778"/>
    <x v="0"/>
    <n v="10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33.28125"/>
    <n v="16.384615384615383"/>
    <x v="3"/>
    <n v="32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43.923497267759565"/>
    <n v="1339.6666666666667"/>
    <x v="1"/>
    <n v="183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.004712041884815"/>
    <n v="35.650077760497666"/>
    <x v="0"/>
    <n v="1910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88.21052631578948"/>
    <n v="54.950819672131146"/>
    <x v="0"/>
    <n v="3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65.240384615384613"/>
    <n v="94.236111111111114"/>
    <x v="0"/>
    <n v="104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69.958333333333329"/>
    <n v="143.91428571428571"/>
    <x v="1"/>
    <n v="72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39.877551020408163"/>
    <n v="51.421052631578945"/>
    <x v="0"/>
    <n v="49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n v="5"/>
    <x v="0"/>
    <n v="1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41.023728813559323"/>
    <n v="1344.6666666666667"/>
    <x v="1"/>
    <n v="295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98.914285714285711"/>
    <n v="31.844940867279899"/>
    <x v="0"/>
    <n v="245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7.78125"/>
    <n v="82.617647058823536"/>
    <x v="0"/>
    <n v="32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80.767605633802816"/>
    <n v="546.14285714285722"/>
    <x v="1"/>
    <n v="142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94.28235294117647"/>
    <n v="286.21428571428572"/>
    <x v="1"/>
    <n v="85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3.428571428571431"/>
    <n v="7.9076923076923071"/>
    <x v="0"/>
    <n v="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65.968133535660087"/>
    <n v="132.13677811550153"/>
    <x v="1"/>
    <n v="659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109.04109589041096"/>
    <n v="74.077834179357026"/>
    <x v="0"/>
    <n v="803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41.16"/>
    <n v="75.292682926829272"/>
    <x v="3"/>
    <n v="75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99.125"/>
    <n v="20.333333333333332"/>
    <x v="0"/>
    <n v="16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105.88429752066116"/>
    <n v="203.36507936507937"/>
    <x v="1"/>
    <n v="121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48.996525921966864"/>
    <n v="310.2284263959391"/>
    <x v="1"/>
    <n v="3742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"/>
    <n v="395.31818181818181"/>
    <x v="1"/>
    <n v="223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31.022556390977442"/>
    <n v="294.71428571428572"/>
    <x v="1"/>
    <n v="133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103.87096774193549"/>
    <n v="33.89473684210526"/>
    <x v="0"/>
    <n v="31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59.268518518518519"/>
    <n v="66.677083333333329"/>
    <x v="0"/>
    <n v="108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42.3"/>
    <n v="19.227272727272727"/>
    <x v="0"/>
    <n v="30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53.117647058823529"/>
    <n v="15.842105263157894"/>
    <x v="0"/>
    <n v="17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50.796875"/>
    <n v="38.702380952380956"/>
    <x v="3"/>
    <n v="64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1.15"/>
    <n v="9.5876777251184837"/>
    <x v="0"/>
    <n v="80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65.000810372771468"/>
    <n v="94.144366197183089"/>
    <x v="0"/>
    <n v="2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37.998645510835914"/>
    <n v="166.56234096692114"/>
    <x v="1"/>
    <n v="516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82.615384615384613"/>
    <n v="24.134831460674157"/>
    <x v="0"/>
    <n v="26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37.941368078175898"/>
    <n v="164.05633802816902"/>
    <x v="1"/>
    <n v="307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80.780821917808225"/>
    <n v="90.723076923076931"/>
    <x v="0"/>
    <n v="73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25.984375"/>
    <n v="46.194444444444443"/>
    <x v="0"/>
    <n v="12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0.363636363636363"/>
    <n v="38.53846153846154"/>
    <x v="0"/>
    <n v="3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54.004916018025398"/>
    <n v="133.56231003039514"/>
    <x v="1"/>
    <n v="2441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101.78672985781991"/>
    <n v="22.896588486140725"/>
    <x v="2"/>
    <n v="21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45.003610108303249"/>
    <n v="184.95548961424333"/>
    <x v="1"/>
    <n v="138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77.068421052631578"/>
    <n v="443.72727272727275"/>
    <x v="1"/>
    <n v="190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88.076595744680844"/>
    <n v="199.9806763285024"/>
    <x v="1"/>
    <n v="470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47.035573122529641"/>
    <n v="123.95833333333333"/>
    <x v="1"/>
    <n v="253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10.99550763701707"/>
    <n v="186.61329305135951"/>
    <x v="1"/>
    <n v="1113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87.003066141042481"/>
    <n v="114.28538550057536"/>
    <x v="1"/>
    <n v="2283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63.994402985074629"/>
    <n v="97.032531824611041"/>
    <x v="0"/>
    <n v="1072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05.9945205479452"/>
    <n v="122.81904761904762"/>
    <x v="1"/>
    <n v="1095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73.989349112426041"/>
    <n v="179.14326647564468"/>
    <x v="1"/>
    <n v="1690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4.02004626060139"/>
    <n v="79.951577402787962"/>
    <x v="3"/>
    <n v="1297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88.966921119592882"/>
    <n v="94.242587601078171"/>
    <x v="0"/>
    <n v="393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76.990453460620529"/>
    <n v="84.669291338582681"/>
    <x v="0"/>
    <n v="1257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97.146341463414629"/>
    <n v="66.521920668058456"/>
    <x v="0"/>
    <n v="328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33.013605442176868"/>
    <n v="53.922222222222224"/>
    <x v="0"/>
    <n v="147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99.950602409638549"/>
    <n v="41.983299595141702"/>
    <x v="0"/>
    <n v="830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69.966767371601208"/>
    <n v="14.69479695431472"/>
    <x v="0"/>
    <n v="331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110.32"/>
    <n v="34.475000000000001"/>
    <x v="0"/>
    <n v="25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66.005235602094245"/>
    <n v="1400.7777777777778"/>
    <x v="1"/>
    <n v="191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41.005742176284812"/>
    <n v="71.770351758793964"/>
    <x v="0"/>
    <n v="3483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103.96316359696641"/>
    <n v="53.074115044247783"/>
    <x v="0"/>
    <n v="923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n v="5"/>
    <x v="0"/>
    <n v="1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47.009935419771487"/>
    <n v="127.70715249662618"/>
    <x v="1"/>
    <n v="2013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29.606060606060606"/>
    <n v="34.892857142857139"/>
    <x v="0"/>
    <n v="33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81.010569583088667"/>
    <n v="410.59821428571428"/>
    <x v="1"/>
    <n v="1703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94.35"/>
    <n v="123.73770491803278"/>
    <x v="1"/>
    <n v="80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26.058139534883722"/>
    <n v="58.973684210526315"/>
    <x v="2"/>
    <n v="8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85.775000000000006"/>
    <n v="36.892473118279568"/>
    <x v="0"/>
    <n v="40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03.73170731707317"/>
    <n v="184.91304347826087"/>
    <x v="1"/>
    <n v="41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49.826086956521742"/>
    <n v="11.814432989690722"/>
    <x v="0"/>
    <n v="2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63.893048128342244"/>
    <n v="298.7"/>
    <x v="1"/>
    <n v="187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47.002434782608695"/>
    <n v="226.35175879396985"/>
    <x v="1"/>
    <n v="287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08.47727272727273"/>
    <n v="173.56363636363636"/>
    <x v="1"/>
    <n v="8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72.015706806282722"/>
    <n v="371.75675675675677"/>
    <x v="1"/>
    <n v="191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59.928057553956833"/>
    <n v="160.19230769230771"/>
    <x v="1"/>
    <n v="139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78.209677419354833"/>
    <n v="1616.3333333333335"/>
    <x v="1"/>
    <n v="186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104.77678571428571"/>
    <n v="733.4375"/>
    <x v="1"/>
    <n v="11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105.52475247524752"/>
    <n v="592.11111111111109"/>
    <x v="1"/>
    <n v="101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24.933333333333334"/>
    <n v="18.888888888888889"/>
    <x v="0"/>
    <n v="75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69.873786407766985"/>
    <n v="276.80769230769232"/>
    <x v="1"/>
    <n v="206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95.733766233766232"/>
    <n v="273.01851851851848"/>
    <x v="1"/>
    <n v="154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29.997485752598056"/>
    <n v="159.36331255565449"/>
    <x v="1"/>
    <n v="596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59.011948529411768"/>
    <n v="67.869978858350947"/>
    <x v="0"/>
    <n v="2176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84.757396449704146"/>
    <n v="1591.5555555555554"/>
    <x v="1"/>
    <n v="169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8.010921177587846"/>
    <n v="730.18222222222221"/>
    <x v="1"/>
    <n v="210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50.05215419501134"/>
    <n v="13.185782556750297"/>
    <x v="0"/>
    <n v="441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9.16"/>
    <n v="54.777777777777779"/>
    <x v="0"/>
    <n v="25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93.702290076335885"/>
    <n v="361.02941176470591"/>
    <x v="1"/>
    <n v="131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40.14173228346457"/>
    <n v="10.257545271629779"/>
    <x v="0"/>
    <n v="12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70.090140845070422"/>
    <n v="13.962962962962964"/>
    <x v="0"/>
    <n v="35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66.181818181818187"/>
    <n v="40.444444444444443"/>
    <x v="0"/>
    <n v="44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47.714285714285715"/>
    <n v="160.32"/>
    <x v="1"/>
    <n v="84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62.896774193548389"/>
    <n v="183.9433962264151"/>
    <x v="1"/>
    <n v="155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86.611940298507463"/>
    <n v="63.769230769230766"/>
    <x v="0"/>
    <n v="67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75.126984126984127"/>
    <n v="225.38095238095238"/>
    <x v="1"/>
    <n v="189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41.004167534903104"/>
    <n v="172.00961538461539"/>
    <x v="1"/>
    <n v="4799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50.007915567282325"/>
    <n v="146.16709511568124"/>
    <x v="1"/>
    <n v="1137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96.960674157303373"/>
    <n v="76.42361623616236"/>
    <x v="0"/>
    <n v="1068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100.93160377358491"/>
    <n v="39.261467889908261"/>
    <x v="0"/>
    <n v="424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89.227586206896547"/>
    <n v="11.270034843205574"/>
    <x v="3"/>
    <n v="145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87.979166666666671"/>
    <n v="122.11084337349398"/>
    <x v="1"/>
    <n v="1152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89.54"/>
    <n v="186.54166666666669"/>
    <x v="1"/>
    <n v="50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29.09271523178808"/>
    <n v="7.2731788079470201"/>
    <x v="0"/>
    <n v="151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42.006218905472636"/>
    <n v="65.642371234207957"/>
    <x v="0"/>
    <n v="1608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47.004903563255965"/>
    <n v="228.96178343949046"/>
    <x v="1"/>
    <n v="3059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110.44117647058823"/>
    <n v="469.37499999999994"/>
    <x v="1"/>
    <n v="3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41.990909090909092"/>
    <n v="130.11267605633802"/>
    <x v="1"/>
    <n v="220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48.012468827930178"/>
    <n v="167.05422993492408"/>
    <x v="1"/>
    <n v="1604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31.019823788546255"/>
    <n v="173.8641975308642"/>
    <x v="1"/>
    <n v="454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99.203252032520325"/>
    <n v="717.76470588235293"/>
    <x v="1"/>
    <n v="123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6.022316684378325"/>
    <n v="63.850976361767728"/>
    <x v="0"/>
    <n v="941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n v="2"/>
    <x v="0"/>
    <n v="1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46.060200668896321"/>
    <n v="1530.2222222222222"/>
    <x v="1"/>
    <n v="299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73.650000000000006"/>
    <n v="40.356164383561641"/>
    <x v="0"/>
    <n v="40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55.99336650082919"/>
    <n v="86.220633299284984"/>
    <x v="0"/>
    <n v="3015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68.985695127402778"/>
    <n v="315.58486707566465"/>
    <x v="1"/>
    <n v="2237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60.981609195402299"/>
    <n v="89.618243243243242"/>
    <x v="0"/>
    <n v="43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10.98139534883721"/>
    <n v="182.14503816793894"/>
    <x v="1"/>
    <n v="645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25"/>
    <n v="355.88235294117646"/>
    <x v="1"/>
    <n v="484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78.759740259740255"/>
    <n v="131.83695652173913"/>
    <x v="1"/>
    <n v="154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87.960784313725483"/>
    <n v="46.315634218289084"/>
    <x v="0"/>
    <n v="714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49.987398739873989"/>
    <n v="36.132726089785294"/>
    <x v="2"/>
    <n v="1111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99.524390243902445"/>
    <n v="104.62820512820512"/>
    <x v="1"/>
    <n v="8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104.82089552238806"/>
    <n v="668.85714285714289"/>
    <x v="1"/>
    <n v="134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108.01469237832875"/>
    <n v="62.072823218997364"/>
    <x v="2"/>
    <n v="1089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28.998544660724033"/>
    <n v="84.699787460148784"/>
    <x v="0"/>
    <n v="5497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30.028708133971293"/>
    <n v="11.059030837004405"/>
    <x v="0"/>
    <n v="418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1.005559416261292"/>
    <n v="43.838781575037146"/>
    <x v="0"/>
    <n v="1439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62.866666666666667"/>
    <n v="55.470588235294116"/>
    <x v="0"/>
    <n v="15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47.005002501250623"/>
    <n v="57.399511301160658"/>
    <x v="0"/>
    <n v="1999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26.997693638285604"/>
    <n v="123.43497363796135"/>
    <x v="1"/>
    <n v="5203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68.329787234042556"/>
    <n v="128.46"/>
    <x v="1"/>
    <n v="94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50.974576271186443"/>
    <n v="63.989361702127653"/>
    <x v="0"/>
    <n v="118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54.024390243902438"/>
    <n v="127.29885057471265"/>
    <x v="1"/>
    <n v="205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97.055555555555557"/>
    <n v="10.638024357239512"/>
    <x v="0"/>
    <n v="162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24.867469879518072"/>
    <n v="40.470588235294116"/>
    <x v="0"/>
    <n v="83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84.423913043478265"/>
    <n v="287.66666666666663"/>
    <x v="1"/>
    <n v="9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47.091324200913242"/>
    <n v="572.94444444444446"/>
    <x v="1"/>
    <n v="21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77.996041171813147"/>
    <n v="112.90429799426933"/>
    <x v="1"/>
    <n v="2526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62.967871485943775"/>
    <n v="46.387573964497044"/>
    <x v="0"/>
    <n v="74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81.006080449017773"/>
    <n v="90.675916230366497"/>
    <x v="3"/>
    <n v="2138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5.321428571428569"/>
    <n v="67.740740740740748"/>
    <x v="0"/>
    <n v="84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04.43617021276596"/>
    <n v="192.49019607843135"/>
    <x v="1"/>
    <n v="9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69.989010989010993"/>
    <n v="82.714285714285722"/>
    <x v="0"/>
    <n v="91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83.023989898989896"/>
    <n v="54.163920922570021"/>
    <x v="0"/>
    <n v="79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90.3"/>
    <n v="16.722222222222221"/>
    <x v="3"/>
    <n v="1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03.98131932282546"/>
    <n v="116.87664041994749"/>
    <x v="1"/>
    <n v="1713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54.931726907630519"/>
    <n v="1052.1538461538462"/>
    <x v="1"/>
    <n v="24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51.921875"/>
    <n v="123.07407407407408"/>
    <x v="1"/>
    <n v="1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60.02834008097166"/>
    <n v="178.63855421686748"/>
    <x v="1"/>
    <n v="247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44.003488879197555"/>
    <n v="355.28169014084506"/>
    <x v="1"/>
    <n v="2293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53.003513254551258"/>
    <n v="161.90634146341463"/>
    <x v="1"/>
    <n v="3131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54.5"/>
    <n v="24.914285714285715"/>
    <x v="0"/>
    <n v="32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75.04195804195804"/>
    <n v="198.72222222222223"/>
    <x v="1"/>
    <n v="143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.911111111111111"/>
    <n v="34.752688172043008"/>
    <x v="3"/>
    <n v="90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36.952702702702702"/>
    <n v="176.41935483870967"/>
    <x v="1"/>
    <n v="296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63.170588235294119"/>
    <n v="511.38095238095235"/>
    <x v="1"/>
    <n v="170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29.99462365591398"/>
    <n v="82.044117647058826"/>
    <x v="0"/>
    <n v="186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86"/>
    <n v="24.326030927835053"/>
    <x v="3"/>
    <n v="439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75.014876033057845"/>
    <n v="50.482758620689658"/>
    <x v="0"/>
    <n v="6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101.19767441860465"/>
    <n v="967"/>
    <x v="1"/>
    <n v="86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n v="4"/>
    <x v="0"/>
    <n v="1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29.001272669424118"/>
    <n v="122.84501347708894"/>
    <x v="1"/>
    <n v="6286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98.225806451612897"/>
    <n v="63.4375"/>
    <x v="0"/>
    <n v="31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87.001693480101608"/>
    <n v="56.331688596491226"/>
    <x v="0"/>
    <n v="1181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5.205128205128204"/>
    <n v="44.074999999999996"/>
    <x v="0"/>
    <n v="39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37.001341561577675"/>
    <n v="118.37253218884121"/>
    <x v="1"/>
    <n v="372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94.976947040498445"/>
    <n v="104.1243169398907"/>
    <x v="1"/>
    <n v="160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8.956521739130434"/>
    <n v="26.640000000000004"/>
    <x v="0"/>
    <n v="4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55.993396226415094"/>
    <n v="351.20118343195264"/>
    <x v="1"/>
    <n v="2120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54.038095238095238"/>
    <n v="90.063492063492063"/>
    <x v="0"/>
    <n v="105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82.38"/>
    <n v="171.625"/>
    <x v="1"/>
    <n v="50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66.997115384615384"/>
    <n v="141.04655870445345"/>
    <x v="1"/>
    <n v="2080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107.91401869158878"/>
    <n v="30.57944915254237"/>
    <x v="0"/>
    <n v="535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69.009501187648453"/>
    <n v="108.16455696202532"/>
    <x v="1"/>
    <n v="21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39.006568144499177"/>
    <n v="133.45505617977528"/>
    <x v="1"/>
    <n v="2436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10.3625"/>
    <n v="187.85106382978722"/>
    <x v="1"/>
    <n v="80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94.857142857142861"/>
    <n v="332"/>
    <x v="1"/>
    <n v="42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.935251798561154"/>
    <n v="575.21428571428578"/>
    <x v="1"/>
    <n v="139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101.25"/>
    <n v="40.5"/>
    <x v="0"/>
    <n v="16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64.95597484276729"/>
    <n v="184.42857142857144"/>
    <x v="1"/>
    <n v="15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7.00524934383202"/>
    <n v="285.80555555555554"/>
    <x v="1"/>
    <n v="38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50.97422680412371"/>
    <n v="319"/>
    <x v="1"/>
    <n v="194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104.94260869565217"/>
    <n v="39.234070221066318"/>
    <x v="0"/>
    <n v="575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84.028301886792448"/>
    <n v="178.14000000000001"/>
    <x v="1"/>
    <n v="106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102.85915492957747"/>
    <n v="365.15"/>
    <x v="1"/>
    <n v="142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39.962085308056871"/>
    <n v="113.94594594594594"/>
    <x v="1"/>
    <n v="21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51.001785714285717"/>
    <n v="29.828720626631856"/>
    <x v="0"/>
    <n v="1120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40.823008849557525"/>
    <n v="54.270588235294113"/>
    <x v="0"/>
    <n v="113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58.999637155297535"/>
    <n v="236.34156976744185"/>
    <x v="1"/>
    <n v="2756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71.156069364161851"/>
    <n v="512.91666666666663"/>
    <x v="1"/>
    <n v="173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99.494252873563212"/>
    <n v="100.65116279069768"/>
    <x v="1"/>
    <n v="87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103.98634590377114"/>
    <n v="81.348423194303152"/>
    <x v="0"/>
    <n v="1538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76.555555555555557"/>
    <n v="16.404761904761905"/>
    <x v="0"/>
    <n v="9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87.068592057761734"/>
    <n v="52.774617067833695"/>
    <x v="0"/>
    <n v="55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48.99554707379135"/>
    <n v="260.20608108108109"/>
    <x v="1"/>
    <n v="1572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42.969135802469133"/>
    <n v="30.73289183222958"/>
    <x v="0"/>
    <n v="648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33.428571428571431"/>
    <n v="13.5"/>
    <x v="0"/>
    <n v="2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83.982949701619773"/>
    <n v="178.62556663644605"/>
    <x v="1"/>
    <n v="2346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101.41739130434783"/>
    <n v="220.0566037735849"/>
    <x v="1"/>
    <n v="115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9.87058823529412"/>
    <n v="101.5108695652174"/>
    <x v="1"/>
    <n v="8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31.916666666666668"/>
    <n v="191.5"/>
    <x v="1"/>
    <n v="144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70.993450675399103"/>
    <n v="305.34683098591546"/>
    <x v="1"/>
    <n v="244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77.026890756302521"/>
    <n v="23.995287958115181"/>
    <x v="3"/>
    <n v="595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101.78125"/>
    <n v="723.77777777777771"/>
    <x v="1"/>
    <n v="64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1.059701492537314"/>
    <n v="547.36"/>
    <x v="1"/>
    <n v="268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68.02051282051282"/>
    <n v="414.49999999999994"/>
    <x v="1"/>
    <n v="195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30.87037037037037"/>
    <n v="0.90696409140369971"/>
    <x v="0"/>
    <n v="54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27.908333333333335"/>
    <n v="34.173469387755098"/>
    <x v="0"/>
    <n v="120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79.994818652849744"/>
    <n v="23.948810754912099"/>
    <x v="0"/>
    <n v="579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38.003378378378379"/>
    <n v="48.072649572649574"/>
    <x v="0"/>
    <n v="2072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n v="0"/>
    <x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59.990534521158132"/>
    <n v="70.145182291666657"/>
    <x v="0"/>
    <n v="1796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37.037634408602152"/>
    <n v="529.92307692307691"/>
    <x v="1"/>
    <n v="186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99.963043478260872"/>
    <n v="180.32549019607845"/>
    <x v="1"/>
    <n v="460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111.6774193548387"/>
    <n v="92.320000000000007"/>
    <x v="0"/>
    <n v="62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36.014409221902014"/>
    <n v="13.901001112347053"/>
    <x v="0"/>
    <n v="347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66.010284810126578"/>
    <n v="927.07777777777767"/>
    <x v="1"/>
    <n v="252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4.05263157894737"/>
    <n v="39.857142857142861"/>
    <x v="0"/>
    <n v="19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52.999726551818434"/>
    <n v="112.22929936305732"/>
    <x v="1"/>
    <n v="3657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95"/>
    <n v="70.925816023738875"/>
    <x v="0"/>
    <n v="1258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70.908396946564892"/>
    <n v="119.08974358974358"/>
    <x v="1"/>
    <n v="13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98.060773480662988"/>
    <n v="24.017591339648174"/>
    <x v="0"/>
    <n v="362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53.046025104602514"/>
    <n v="139.31868131868131"/>
    <x v="1"/>
    <n v="239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93.142857142857139"/>
    <n v="39.277108433734945"/>
    <x v="3"/>
    <n v="35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58.945075757575758"/>
    <n v="22.439077144917089"/>
    <x v="3"/>
    <n v="52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36.067669172932334"/>
    <n v="55.779069767441861"/>
    <x v="0"/>
    <n v="133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63.030732860520096"/>
    <n v="42.523125996810208"/>
    <x v="0"/>
    <n v="84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84.717948717948715"/>
    <n v="112.00000000000001"/>
    <x v="1"/>
    <n v="78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62.2"/>
    <n v="7.0681818181818183"/>
    <x v="0"/>
    <n v="10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97518330513255"/>
    <n v="101.74563871693867"/>
    <x v="1"/>
    <n v="1773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106.4375"/>
    <n v="425.75"/>
    <x v="1"/>
    <n v="32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29.975609756097562"/>
    <n v="145.53947368421052"/>
    <x v="1"/>
    <n v="369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85.806282722513089"/>
    <n v="32.453465346534657"/>
    <x v="0"/>
    <n v="19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.82022471910112"/>
    <n v="700.33333333333326"/>
    <x v="1"/>
    <n v="89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40.998484082870135"/>
    <n v="83.904860392967933"/>
    <x v="0"/>
    <n v="1979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28.063492063492063"/>
    <n v="84.19047619047619"/>
    <x v="0"/>
    <n v="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88.054421768707485"/>
    <n v="155.95180722891567"/>
    <x v="1"/>
    <n v="147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31"/>
    <n v="99.619450317124731"/>
    <x v="0"/>
    <n v="6080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90.337500000000006"/>
    <n v="80.300000000000011"/>
    <x v="0"/>
    <n v="80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63.777777777777779"/>
    <n v="11.254901960784313"/>
    <x v="0"/>
    <n v="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53.995515695067262"/>
    <n v="91.740952380952379"/>
    <x v="0"/>
    <n v="178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48.993956043956047"/>
    <n v="95.521156936261391"/>
    <x v="2"/>
    <n v="3640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63.857142857142854"/>
    <n v="502.87499999999994"/>
    <x v="1"/>
    <n v="12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82.996393146979258"/>
    <n v="159.24394463667818"/>
    <x v="1"/>
    <n v="221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55.08230452674897"/>
    <n v="15.022446689113355"/>
    <x v="0"/>
    <n v="243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62.044554455445542"/>
    <n v="482.03846153846149"/>
    <x v="1"/>
    <n v="20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04.97857142857143"/>
    <n v="149.96938775510205"/>
    <x v="1"/>
    <n v="140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94.044676806083643"/>
    <n v="117.22156398104266"/>
    <x v="1"/>
    <n v="1052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44.007716049382715"/>
    <n v="37.695968274950431"/>
    <x v="0"/>
    <n v="1296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92.467532467532465"/>
    <n v="72.653061224489804"/>
    <x v="0"/>
    <n v="7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57.072874493927124"/>
    <n v="265.98113207547169"/>
    <x v="1"/>
    <n v="24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109.07848101265823"/>
    <n v="24.205617977528089"/>
    <x v="0"/>
    <n v="395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9.387755102040813"/>
    <n v="2.5064935064935066"/>
    <x v="0"/>
    <n v="4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77.022222222222226"/>
    <n v="16.329799764428738"/>
    <x v="0"/>
    <n v="180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92.166666666666671"/>
    <n v="276.5"/>
    <x v="1"/>
    <n v="84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61.007063197026021"/>
    <n v="88.803571428571431"/>
    <x v="0"/>
    <n v="2690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78.068181818181813"/>
    <n v="163.57142857142856"/>
    <x v="1"/>
    <n v="88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80.75"/>
    <n v="969"/>
    <x v="1"/>
    <n v="156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59.991289782244557"/>
    <n v="270.91376701966715"/>
    <x v="1"/>
    <n v="2985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110.03018372703411"/>
    <n v="284.21355932203392"/>
    <x v="1"/>
    <n v="762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n v="4"/>
    <x v="3"/>
    <n v="1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37.99856063332134"/>
    <n v="58.6329816768462"/>
    <x v="0"/>
    <n v="2779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6.369565217391298"/>
    <n v="98.51111111111112"/>
    <x v="0"/>
    <n v="92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72.978599221789878"/>
    <n v="43.975381008206334"/>
    <x v="0"/>
    <n v="102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26.007220216606498"/>
    <n v="151.66315789473683"/>
    <x v="1"/>
    <n v="554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104.36296296296297"/>
    <n v="223.63492063492063"/>
    <x v="1"/>
    <n v="135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102.18852459016394"/>
    <n v="239.75"/>
    <x v="1"/>
    <n v="122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54.117647058823529"/>
    <n v="199.33333333333334"/>
    <x v="1"/>
    <n v="221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63.222222222222221"/>
    <n v="137.34482758620689"/>
    <x v="1"/>
    <n v="126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4.03228962818004"/>
    <n v="100.9696106362773"/>
    <x v="1"/>
    <n v="1022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49.994334277620396"/>
    <n v="794.16"/>
    <x v="1"/>
    <n v="3177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56.015151515151516"/>
    <n v="369.7"/>
    <x v="1"/>
    <n v="198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48.807692307692307"/>
    <n v="12.818181818181817"/>
    <x v="0"/>
    <n v="26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60.082352941176474"/>
    <n v="138.02702702702703"/>
    <x v="1"/>
    <n v="85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78.990502793296088"/>
    <n v="83.813278008298752"/>
    <x v="0"/>
    <n v="1790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53.99499443826474"/>
    <n v="204.60063224446787"/>
    <x v="1"/>
    <n v="3596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111.45945945945945"/>
    <n v="44.344086021505376"/>
    <x v="0"/>
    <n v="37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60.922131147540981"/>
    <n v="218.60294117647058"/>
    <x v="1"/>
    <n v="244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26.0015444015444"/>
    <n v="186.03314917127071"/>
    <x v="1"/>
    <n v="5180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80.993208828522924"/>
    <n v="237.33830845771143"/>
    <x v="1"/>
    <n v="589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4.995963302752294"/>
    <n v="305.65384615384613"/>
    <x v="1"/>
    <n v="272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n v="94.142857142857139"/>
    <x v="0"/>
    <n v="3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2.085106382978722"/>
    <n v="54.400000000000006"/>
    <x v="3"/>
    <n v="94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24.986666666666668"/>
    <n v="111.88059701492537"/>
    <x v="1"/>
    <n v="300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69.215277777777771"/>
    <n v="369.14814814814815"/>
    <x v="1"/>
    <n v="144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93.944444444444443"/>
    <n v="62.930372148859547"/>
    <x v="0"/>
    <n v="558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98.40625"/>
    <n v="64.927835051546396"/>
    <x v="0"/>
    <n v="64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41.783783783783782"/>
    <n v="18.853658536585368"/>
    <x v="3"/>
    <n v="37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65.991836734693877"/>
    <n v="16.754404145077721"/>
    <x v="0"/>
    <n v="24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72.05747126436782"/>
    <n v="101.11290322580646"/>
    <x v="1"/>
    <n v="87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48.003209242618745"/>
    <n v="341.5022831050228"/>
    <x v="1"/>
    <n v="3116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54.098591549295776"/>
    <n v="64.016666666666666"/>
    <x v="0"/>
    <n v="7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107.88095238095238"/>
    <n v="52.080459770114942"/>
    <x v="0"/>
    <n v="42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67.034103410341032"/>
    <n v="322.40211640211641"/>
    <x v="1"/>
    <n v="909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64.01425914445133"/>
    <n v="119.50810185185186"/>
    <x v="1"/>
    <n v="161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96.066176470588232"/>
    <n v="146.79775280898878"/>
    <x v="1"/>
    <n v="136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51.184615384615384"/>
    <n v="950.57142857142856"/>
    <x v="1"/>
    <n v="130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43.92307692307692"/>
    <n v="72.893617021276597"/>
    <x v="0"/>
    <n v="156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91.021198830409361"/>
    <n v="79.008248730964468"/>
    <x v="0"/>
    <n v="1368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50.127450980392155"/>
    <n v="64.721518987341781"/>
    <x v="0"/>
    <n v="102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67.720930232558146"/>
    <n v="82.028169014084511"/>
    <x v="0"/>
    <n v="8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61.03921568627451"/>
    <n v="1037.6666666666667"/>
    <x v="1"/>
    <n v="102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80.011857707509876"/>
    <n v="12.910076530612244"/>
    <x v="0"/>
    <n v="253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47.001497753369947"/>
    <n v="154.84210526315789"/>
    <x v="1"/>
    <n v="4006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1.127388535031841"/>
    <n v="7.0991735537190088"/>
    <x v="0"/>
    <n v="157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89.99079189686924"/>
    <n v="208.52773826458036"/>
    <x v="1"/>
    <n v="162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43.032786885245905"/>
    <n v="99.683544303797461"/>
    <x v="0"/>
    <n v="18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67.997714808043881"/>
    <n v="201.59756097560978"/>
    <x v="1"/>
    <n v="218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73.004566210045667"/>
    <n v="162.09032258064516"/>
    <x v="1"/>
    <n v="2409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62.341463414634148"/>
    <n v="3.6436208125445471"/>
    <x v="0"/>
    <n v="8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n v="5"/>
    <x v="0"/>
    <n v="1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67.103092783505161"/>
    <n v="206.63492063492063"/>
    <x v="1"/>
    <n v="1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79.978947368421046"/>
    <n v="128.23628691983123"/>
    <x v="1"/>
    <n v="1140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62.176470588235297"/>
    <n v="119.66037735849055"/>
    <x v="1"/>
    <n v="102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53.005950297514879"/>
    <n v="170.73055242390078"/>
    <x v="1"/>
    <n v="2857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57.738317757009348"/>
    <n v="187.21212121212122"/>
    <x v="1"/>
    <n v="107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40.03125"/>
    <n v="188.38235294117646"/>
    <x v="1"/>
    <n v="160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81.016591928251117"/>
    <n v="131.29869186046511"/>
    <x v="1"/>
    <n v="2230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35.047468354430379"/>
    <n v="283.97435897435901"/>
    <x v="1"/>
    <n v="316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02.92307692307692"/>
    <n v="120.41999999999999"/>
    <x v="1"/>
    <n v="117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27.998126756166094"/>
    <n v="419.0560747663551"/>
    <x v="1"/>
    <n v="6406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75.733333333333334"/>
    <n v="13.853658536585368"/>
    <x v="3"/>
    <n v="15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45.026041666666664"/>
    <n v="139.43548387096774"/>
    <x v="1"/>
    <n v="192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73.615384615384613"/>
    <n v="174"/>
    <x v="1"/>
    <n v="26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56.991701244813278"/>
    <n v="155.49056603773585"/>
    <x v="1"/>
    <n v="723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85.223529411764702"/>
    <n v="170.44705882352943"/>
    <x v="1"/>
    <n v="170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50.962184873949582"/>
    <n v="189.515625"/>
    <x v="1"/>
    <n v="238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63.563636363636363"/>
    <n v="249.71428571428572"/>
    <x v="1"/>
    <n v="55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80.999165275459092"/>
    <n v="48.860523665659613"/>
    <x v="0"/>
    <n v="1198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86.044753086419746"/>
    <n v="28.461970393057683"/>
    <x v="0"/>
    <n v="648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90.0390625"/>
    <n v="268.02325581395348"/>
    <x v="1"/>
    <n v="128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74.006063432835816"/>
    <n v="619.80078125"/>
    <x v="1"/>
    <n v="214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92.4375"/>
    <n v="3.1301587301587301"/>
    <x v="0"/>
    <n v="6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55.999257333828446"/>
    <n v="159.92152704135739"/>
    <x v="1"/>
    <n v="2693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32.983796296296298"/>
    <n v="279.39215686274508"/>
    <x v="1"/>
    <n v="432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93.596774193548384"/>
    <n v="77.373333333333335"/>
    <x v="0"/>
    <n v="62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69.867724867724874"/>
    <n v="206.32812500000003"/>
    <x v="1"/>
    <n v="189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72.129870129870127"/>
    <n v="694.25"/>
    <x v="1"/>
    <n v="154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30.041666666666668"/>
    <n v="151.78947368421052"/>
    <x v="1"/>
    <n v="96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73.968000000000004"/>
    <n v="64.58207217694995"/>
    <x v="0"/>
    <n v="750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8.65517241379311"/>
    <n v="62.873684210526314"/>
    <x v="3"/>
    <n v="87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59.992164544564154"/>
    <n v="310.39864864864865"/>
    <x v="1"/>
    <n v="3063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111.15827338129496"/>
    <n v="42.859916782246884"/>
    <x v="2"/>
    <n v="278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53.038095238095238"/>
    <n v="83.119402985074629"/>
    <x v="0"/>
    <n v="105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55.985524728588658"/>
    <n v="78.531302876480552"/>
    <x v="3"/>
    <n v="1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69.986760812003524"/>
    <n v="114.09352517985612"/>
    <x v="1"/>
    <n v="2266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48.998079877112133"/>
    <n v="64.537683358624179"/>
    <x v="0"/>
    <n v="2604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103.84615384615384"/>
    <n v="79.411764705882348"/>
    <x v="0"/>
    <n v="6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99.127659574468083"/>
    <n v="11.419117647058824"/>
    <x v="0"/>
    <n v="94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107.37777777777778"/>
    <n v="56.186046511627907"/>
    <x v="2"/>
    <n v="45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76.922178988326849"/>
    <n v="16.501669449081803"/>
    <x v="0"/>
    <n v="257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58.128865979381445"/>
    <n v="119.96808510638297"/>
    <x v="1"/>
    <n v="194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03.73643410852713"/>
    <n v="145.45652173913044"/>
    <x v="1"/>
    <n v="129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87.962666666666664"/>
    <n v="221.38255033557047"/>
    <x v="1"/>
    <n v="375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28"/>
    <n v="48.396694214876035"/>
    <x v="0"/>
    <n v="29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37.999361294443261"/>
    <n v="92.911504424778755"/>
    <x v="0"/>
    <n v="4697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29.999313893653515"/>
    <n v="88.599797365754824"/>
    <x v="0"/>
    <n v="29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103.5"/>
    <n v="41.4"/>
    <x v="0"/>
    <n v="18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85.994467496542185"/>
    <n v="63.056795131845846"/>
    <x v="3"/>
    <n v="723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98.011627906976742"/>
    <n v="48.482333607230892"/>
    <x v="0"/>
    <n v="60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n v="2"/>
    <x v="0"/>
    <n v="1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44.994570837642193"/>
    <n v="88.47941026944585"/>
    <x v="0"/>
    <n v="3868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31.012224938875306"/>
    <n v="126.84"/>
    <x v="1"/>
    <n v="409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59.970085470085472"/>
    <n v="2338.833333333333"/>
    <x v="1"/>
    <n v="234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8.9973474801061"/>
    <n v="508.38857142857148"/>
    <x v="1"/>
    <n v="3016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50.045454545454547"/>
    <n v="191.47826086956522"/>
    <x v="1"/>
    <n v="264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98.966269841269835"/>
    <n v="42.127533783783782"/>
    <x v="0"/>
    <n v="504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58.857142857142854"/>
    <n v="8.24"/>
    <x v="0"/>
    <n v="1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81.010256410256417"/>
    <n v="60.064638783269963"/>
    <x v="3"/>
    <n v="390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76.013333333333335"/>
    <n v="47.232808616404313"/>
    <x v="0"/>
    <n v="750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96.597402597402592"/>
    <n v="81.736263736263737"/>
    <x v="0"/>
    <n v="77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76.957446808510639"/>
    <n v="54.187265917603"/>
    <x v="0"/>
    <n v="752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67.984732824427482"/>
    <n v="97.868131868131869"/>
    <x v="0"/>
    <n v="131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88.781609195402297"/>
    <n v="77.239999999999995"/>
    <x v="0"/>
    <n v="8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24.99623706491063"/>
    <n v="33.464735516372798"/>
    <x v="0"/>
    <n v="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44.922794117647058"/>
    <n v="239.58823529411765"/>
    <x v="1"/>
    <n v="27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79.400000000000006"/>
    <n v="64.032258064516128"/>
    <x v="3"/>
    <n v="25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29.009546539379475"/>
    <n v="176.15942028985506"/>
    <x v="1"/>
    <n v="419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73.59210526315789"/>
    <n v="20.33818181818182"/>
    <x v="0"/>
    <n v="76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107.97038864898211"/>
    <n v="358.64754098360658"/>
    <x v="1"/>
    <n v="162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68.987284287011803"/>
    <n v="468.85802469135803"/>
    <x v="1"/>
    <n v="1101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11.02236719478098"/>
    <n v="122.05635245901641"/>
    <x v="1"/>
    <n v="107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24.997515808491418"/>
    <n v="55.931783729156137"/>
    <x v="0"/>
    <n v="442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2.155172413793103"/>
    <n v="43.660714285714285"/>
    <x v="0"/>
    <n v="58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47.003284072249592"/>
    <n v="33.53837141183363"/>
    <x v="3"/>
    <n v="1218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36.0392749244713"/>
    <n v="122.97938144329896"/>
    <x v="1"/>
    <n v="331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01.03760683760684"/>
    <n v="189.74959871589084"/>
    <x v="1"/>
    <n v="1170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39.927927927927925"/>
    <n v="83.622641509433961"/>
    <x v="0"/>
    <n v="111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83.158139534883716"/>
    <n v="17.968844221105527"/>
    <x v="3"/>
    <n v="215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39.97520661157025"/>
    <n v="1036.5"/>
    <x v="1"/>
    <n v="363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47.993908629441627"/>
    <n v="97.405219780219781"/>
    <x v="0"/>
    <n v="2955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95.978877489438744"/>
    <n v="86.386203150461711"/>
    <x v="0"/>
    <n v="1657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78.728155339805824"/>
    <n v="150.16666666666666"/>
    <x v="1"/>
    <n v="10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56.081632653061227"/>
    <n v="358.43478260869563"/>
    <x v="1"/>
    <n v="14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69.090909090909093"/>
    <n v="542.85714285714289"/>
    <x v="1"/>
    <n v="110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102.05291576673866"/>
    <n v="67.500714285714281"/>
    <x v="0"/>
    <n v="92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07.32089552238806"/>
    <n v="191.74666666666667"/>
    <x v="1"/>
    <n v="134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51.970260223048328"/>
    <n v="932"/>
    <x v="1"/>
    <n v="269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71.137142857142862"/>
    <n v="429.27586206896552"/>
    <x v="1"/>
    <n v="175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6.49275362318841"/>
    <n v="100.65753424657535"/>
    <x v="1"/>
    <n v="6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42.93684210526316"/>
    <n v="226.61111111111109"/>
    <x v="1"/>
    <n v="190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30.037974683544302"/>
    <n v="142.38"/>
    <x v="1"/>
    <n v="237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70.623376623376629"/>
    <n v="90.633333333333326"/>
    <x v="0"/>
    <n v="77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6.016018306636155"/>
    <n v="63.966740576496676"/>
    <x v="0"/>
    <n v="1748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96.911392405063296"/>
    <n v="84.131868131868131"/>
    <x v="0"/>
    <n v="79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62.867346938775512"/>
    <n v="133.93478260869566"/>
    <x v="1"/>
    <n v="196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108.98537682789652"/>
    <n v="59.042047531992694"/>
    <x v="0"/>
    <n v="88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26.999314599040439"/>
    <n v="152.80062063615205"/>
    <x v="1"/>
    <n v="7295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65.004147943311438"/>
    <n v="446.69121140142522"/>
    <x v="1"/>
    <n v="2893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111.51785714285714"/>
    <n v="84.391891891891888"/>
    <x v="0"/>
    <n v="56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n v="3"/>
    <x v="0"/>
    <n v="1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10.99268292682927"/>
    <n v="175.02692307692308"/>
    <x v="1"/>
    <n v="820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6.746987951807228"/>
    <n v="54.137931034482754"/>
    <x v="0"/>
    <n v="83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97.020608439646708"/>
    <n v="311.87381703470032"/>
    <x v="1"/>
    <n v="203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92.08620689655173"/>
    <n v="122.78160919540231"/>
    <x v="1"/>
    <n v="116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82.986666666666665"/>
    <n v="99.026517383618156"/>
    <x v="0"/>
    <n v="202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03.03791821561339"/>
    <n v="127.84686346863469"/>
    <x v="1"/>
    <n v="1345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68.922619047619051"/>
    <n v="158.61643835616439"/>
    <x v="1"/>
    <n v="168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87.737226277372258"/>
    <n v="707.05882352941171"/>
    <x v="1"/>
    <n v="137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75.021505376344081"/>
    <n v="142.38775510204081"/>
    <x v="1"/>
    <n v="186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50.863999999999997"/>
    <n v="147.86046511627907"/>
    <x v="1"/>
    <n v="125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90"/>
    <n v="20.322580645161288"/>
    <x v="0"/>
    <n v="14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72.896039603960389"/>
    <n v="1840.625"/>
    <x v="1"/>
    <n v="202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08.48543689320388"/>
    <n v="161.94202898550725"/>
    <x v="1"/>
    <n v="103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101.98095238095237"/>
    <n v="472.82077922077923"/>
    <x v="1"/>
    <n v="1785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44.009146341463413"/>
    <n v="24.466101694915253"/>
    <x v="0"/>
    <n v="656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65.942675159235662"/>
    <n v="517.65"/>
    <x v="1"/>
    <n v="157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.987387387387386"/>
    <n v="247.64285714285714"/>
    <x v="1"/>
    <n v="555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28.003367003367003"/>
    <n v="100.20481927710843"/>
    <x v="1"/>
    <n v="297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85.829268292682926"/>
    <n v="153"/>
    <x v="1"/>
    <n v="12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84.921052631578945"/>
    <n v="37.091954022988503"/>
    <x v="3"/>
    <n v="38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90.483333333333334"/>
    <n v="4.392394822006473"/>
    <x v="3"/>
    <n v="60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25.00197628458498"/>
    <n v="156.50721649484535"/>
    <x v="1"/>
    <n v="3036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92.013888888888886"/>
    <n v="270.40816326530609"/>
    <x v="1"/>
    <n v="144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93.066115702479337"/>
    <n v="134.05952380952382"/>
    <x v="1"/>
    <n v="121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61.008145363408524"/>
    <n v="50.398033126293996"/>
    <x v="0"/>
    <n v="1596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92.036259541984734"/>
    <n v="88.815837937384899"/>
    <x v="3"/>
    <n v="52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81.132596685082873"/>
    <n v="165"/>
    <x v="1"/>
    <n v="181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73.5"/>
    <n v="17.5"/>
    <x v="0"/>
    <n v="10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85.221311475409834"/>
    <n v="185.66071428571428"/>
    <x v="1"/>
    <n v="1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110.96825396825396"/>
    <n v="412.6631944444444"/>
    <x v="1"/>
    <n v="107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32.968036529680369"/>
    <n v="90.25"/>
    <x v="3"/>
    <n v="21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6.005352363960753"/>
    <n v="91.984615384615381"/>
    <x v="0"/>
    <n v="112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84.96632653061225"/>
    <n v="527.00632911392404"/>
    <x v="1"/>
    <n v="980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25.007462686567163"/>
    <n v="319.14285714285711"/>
    <x v="1"/>
    <n v="536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65.998995479658461"/>
    <n v="354.18867924528303"/>
    <x v="1"/>
    <n v="199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87.34482758620689"/>
    <n v="32.896103896103895"/>
    <x v="3"/>
    <n v="2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27.933333333333334"/>
    <n v="135.8918918918919"/>
    <x v="1"/>
    <n v="180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103.8"/>
    <n v="2.0843373493975905"/>
    <x v="0"/>
    <n v="15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31.937172774869111"/>
    <n v="61"/>
    <x v="0"/>
    <n v="19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99.5"/>
    <n v="30.037735849056602"/>
    <x v="0"/>
    <n v="16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08.84615384615384"/>
    <n v="1179.1666666666665"/>
    <x v="1"/>
    <n v="130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0.76229508196721"/>
    <n v="1126.0833333333335"/>
    <x v="1"/>
    <n v="122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29.647058823529413"/>
    <n v="12.923076923076923"/>
    <x v="0"/>
    <n v="17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101.71428571428571"/>
    <n v="712"/>
    <x v="1"/>
    <n v="140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61.5"/>
    <n v="30.304347826086957"/>
    <x v="0"/>
    <n v="34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35"/>
    <n v="212.50896057347671"/>
    <x v="1"/>
    <n v="3388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40.049999999999997"/>
    <n v="228.85714285714286"/>
    <x v="1"/>
    <n v="280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110.97231270358306"/>
    <n v="34.959979476654695"/>
    <x v="3"/>
    <n v="614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36.959016393442624"/>
    <n v="157.29069767441862"/>
    <x v="1"/>
    <n v="36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n v="1"/>
    <x v="0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30.974074074074075"/>
    <n v="232.30555555555554"/>
    <x v="1"/>
    <n v="270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47.035087719298247"/>
    <n v="92.448275862068968"/>
    <x v="3"/>
    <n v="11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88.065693430656935"/>
    <n v="256.70212765957444"/>
    <x v="1"/>
    <n v="13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37.005616224648989"/>
    <n v="168.47017045454547"/>
    <x v="1"/>
    <n v="3205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26.027777777777779"/>
    <n v="166.57777777777778"/>
    <x v="1"/>
    <n v="288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67.817567567567565"/>
    <n v="772.07692307692309"/>
    <x v="1"/>
    <n v="148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9.964912280701753"/>
    <n v="406.85714285714283"/>
    <x v="1"/>
    <n v="114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110.01646903820817"/>
    <n v="564.20608108108115"/>
    <x v="1"/>
    <n v="1518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89.964678178963894"/>
    <n v="68.426865671641792"/>
    <x v="0"/>
    <n v="127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79.009523809523813"/>
    <n v="34.351966873706004"/>
    <x v="0"/>
    <n v="210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86.867469879518069"/>
    <n v="655.4545454545455"/>
    <x v="1"/>
    <n v="166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62.04"/>
    <n v="177.25714285714284"/>
    <x v="1"/>
    <n v="100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26.970212765957445"/>
    <n v="113.17857142857144"/>
    <x v="1"/>
    <n v="23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54.121621621621621"/>
    <n v="728.18181818181824"/>
    <x v="1"/>
    <n v="148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41.035353535353536"/>
    <n v="208.33333333333334"/>
    <x v="1"/>
    <n v="198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55.052419354838712"/>
    <n v="31.171232876712331"/>
    <x v="0"/>
    <n v="248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107.93762183235867"/>
    <n v="56.967078189300416"/>
    <x v="0"/>
    <n v="513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73.92"/>
    <n v="231"/>
    <x v="1"/>
    <n v="150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31.995894428152493"/>
    <n v="86.867834394904463"/>
    <x v="0"/>
    <n v="3410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53.898148148148145"/>
    <n v="270.74418604651163"/>
    <x v="1"/>
    <n v="216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106.5"/>
    <n v="49.446428571428569"/>
    <x v="3"/>
    <n v="26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32.999805409612762"/>
    <n v="113.3596256684492"/>
    <x v="1"/>
    <n v="5139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43.00254993625159"/>
    <n v="190.55555555555554"/>
    <x v="1"/>
    <n v="235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86.858974358974365"/>
    <n v="135.5"/>
    <x v="1"/>
    <n v="78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96.8"/>
    <n v="10.297872340425531"/>
    <x v="0"/>
    <n v="10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32.995456610631528"/>
    <n v="65.544223826714799"/>
    <x v="0"/>
    <n v="2201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68.028106508875737"/>
    <n v="49.026652452025587"/>
    <x v="0"/>
    <n v="676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58.867816091954026"/>
    <n v="787.92307692307691"/>
    <x v="1"/>
    <n v="174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105.04572803850782"/>
    <n v="80.306347746090154"/>
    <x v="0"/>
    <n v="831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33.054878048780488"/>
    <n v="106.29411764705883"/>
    <x v="1"/>
    <n v="164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78.821428571428569"/>
    <n v="50.735632183908038"/>
    <x v="3"/>
    <n v="56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68.204968944099377"/>
    <n v="215.31372549019611"/>
    <x v="1"/>
    <n v="161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75.731884057971016"/>
    <n v="141.22972972972974"/>
    <x v="1"/>
    <n v="138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30.996070133010882"/>
    <n v="115.33745781777279"/>
    <x v="1"/>
    <n v="3308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01.88188976377953"/>
    <n v="193.11940298507463"/>
    <x v="1"/>
    <n v="127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52.879227053140099"/>
    <n v="729.73333333333335"/>
    <x v="1"/>
    <n v="207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71.005820721769496"/>
    <n v="99.66339869281046"/>
    <x v="0"/>
    <n v="859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102.38709677419355"/>
    <n v="88.166666666666671"/>
    <x v="2"/>
    <n v="31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74.466666666666669"/>
    <n v="37.233333333333334"/>
    <x v="0"/>
    <n v="45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51.009883198562441"/>
    <n v="30.540075309306079"/>
    <x v="3"/>
    <n v="1113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90"/>
    <n v="25.714285714285712"/>
    <x v="0"/>
    <n v="6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97.142857142857139"/>
    <n v="34"/>
    <x v="0"/>
    <n v="7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72.071823204419886"/>
    <n v="1185.909090909091"/>
    <x v="1"/>
    <n v="181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75.236363636363635"/>
    <n v="125.39393939393939"/>
    <x v="1"/>
    <n v="110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32.967741935483872"/>
    <n v="14.394366197183098"/>
    <x v="0"/>
    <n v="31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07"/>
    <n v="54.807692307692314"/>
    <x v="0"/>
    <n v="78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45.037837837837834"/>
    <n v="109.63157894736841"/>
    <x v="1"/>
    <n v="18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52.958677685950413"/>
    <n v="188.47058823529412"/>
    <x v="1"/>
    <n v="121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60.017959183673469"/>
    <n v="87.008284023668637"/>
    <x v="0"/>
    <n v="1225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n v="1"/>
    <x v="0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44.028301886792455"/>
    <n v="202.9130434782609"/>
    <x v="1"/>
    <n v="106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86.028169014084511"/>
    <n v="197.03225806451613"/>
    <x v="1"/>
    <n v="142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28.012875536480685"/>
    <n v="107"/>
    <x v="1"/>
    <n v="233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32.050458715596328"/>
    <n v="268.73076923076923"/>
    <x v="1"/>
    <n v="21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73.611940298507463"/>
    <n v="50.845360824742272"/>
    <x v="0"/>
    <n v="67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08.71052631578948"/>
    <n v="1180.2857142857142"/>
    <x v="1"/>
    <n v="76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42.97674418604651"/>
    <n v="264"/>
    <x v="1"/>
    <n v="43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83.315789473684205"/>
    <n v="30.44230769230769"/>
    <x v="0"/>
    <n v="19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42"/>
    <n v="62.880681818181813"/>
    <x v="0"/>
    <n v="2108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55.927601809954751"/>
    <n v="193.125"/>
    <x v="1"/>
    <n v="22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105.03681885125184"/>
    <n v="77.102702702702715"/>
    <x v="0"/>
    <n v="679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48"/>
    <n v="225.52763819095478"/>
    <x v="1"/>
    <n v="2805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112.66176470588235"/>
    <n v="239.40625"/>
    <x v="1"/>
    <n v="68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81.944444444444443"/>
    <n v="92.1875"/>
    <x v="0"/>
    <n v="36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64.049180327868854"/>
    <n v="130.23333333333335"/>
    <x v="1"/>
    <n v="183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106.39097744360902"/>
    <n v="615.21739130434787"/>
    <x v="1"/>
    <n v="133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76.011249497790274"/>
    <n v="368.79532163742692"/>
    <x v="1"/>
    <n v="2489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11.07246376811594"/>
    <n v="1094.8571428571429"/>
    <x v="1"/>
    <n v="69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95.936170212765958"/>
    <n v="50.662921348314605"/>
    <x v="0"/>
    <n v="47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43.043010752688176"/>
    <n v="800.6"/>
    <x v="1"/>
    <n v="279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67.966666666666669"/>
    <n v="291.28571428571428"/>
    <x v="1"/>
    <n v="210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89.991428571428571"/>
    <n v="349.9666666666667"/>
    <x v="1"/>
    <n v="2100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58.095238095238095"/>
    <n v="357.07317073170731"/>
    <x v="1"/>
    <n v="252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83.996875000000003"/>
    <n v="126.48941176470588"/>
    <x v="1"/>
    <n v="1280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88.853503184713375"/>
    <n v="387.5"/>
    <x v="1"/>
    <n v="157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65.963917525773198"/>
    <n v="457.03571428571428"/>
    <x v="1"/>
    <n v="1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74.804878048780495"/>
    <n v="266.69565217391306"/>
    <x v="1"/>
    <n v="82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.98571428571428"/>
    <n v="69"/>
    <x v="0"/>
    <n v="70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32.006493506493506"/>
    <n v="51.34375"/>
    <x v="0"/>
    <n v="154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64.727272727272734"/>
    <n v="1.1710526315789473"/>
    <x v="0"/>
    <n v="22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24.998110087408456"/>
    <n v="108.97734294541709"/>
    <x v="1"/>
    <n v="4233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104.97764070932922"/>
    <n v="315.17592592592592"/>
    <x v="1"/>
    <n v="1297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64.987878787878785"/>
    <n v="157.69117647058823"/>
    <x v="1"/>
    <n v="16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94.352941176470594"/>
    <n v="153.8082191780822"/>
    <x v="1"/>
    <n v="119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44.001706484641637"/>
    <n v="89.738979118329468"/>
    <x v="0"/>
    <n v="1758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64.744680851063833"/>
    <n v="75.135802469135797"/>
    <x v="0"/>
    <n v="94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4.00667779632721"/>
    <n v="852.88135593220341"/>
    <x v="1"/>
    <n v="1797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34.061302681992338"/>
    <n v="138.90625"/>
    <x v="1"/>
    <n v="261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93.273885350318466"/>
    <n v="190.18181818181819"/>
    <x v="1"/>
    <n v="15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32.998301726577978"/>
    <n v="100.24333619948409"/>
    <x v="1"/>
    <n v="35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83.812903225806451"/>
    <n v="142.75824175824175"/>
    <x v="1"/>
    <n v="155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63.992424242424242"/>
    <n v="563.13333333333333"/>
    <x v="1"/>
    <n v="13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81.909090909090907"/>
    <n v="30.715909090909086"/>
    <x v="0"/>
    <n v="33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3.053191489361708"/>
    <n v="99.39772727272728"/>
    <x v="3"/>
    <n v="94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01.98449039881831"/>
    <n v="197.54935622317598"/>
    <x v="1"/>
    <n v="1354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105.9375"/>
    <n v="508.5"/>
    <x v="1"/>
    <n v="48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101.58181818181818"/>
    <n v="237.74468085106383"/>
    <x v="1"/>
    <n v="110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62.970930232558139"/>
    <n v="338.46875"/>
    <x v="1"/>
    <n v="172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29.045602605863191"/>
    <n v="133.08955223880596"/>
    <x v="1"/>
    <n v="307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n v="1"/>
    <x v="0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77.924999999999997"/>
    <n v="207.79999999999998"/>
    <x v="1"/>
    <n v="160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80.806451612903231"/>
    <n v="51.122448979591837"/>
    <x v="0"/>
    <n v="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76.006816632583508"/>
    <n v="652.05847953216369"/>
    <x v="1"/>
    <n v="1467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72.993613824192337"/>
    <n v="113.63099415204678"/>
    <x v="1"/>
    <n v="2662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53"/>
    <n v="102.37606837606839"/>
    <x v="1"/>
    <n v="452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54.164556962025316"/>
    <n v="356.58333333333331"/>
    <x v="1"/>
    <n v="158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32.946666666666665"/>
    <n v="139.86792452830187"/>
    <x v="1"/>
    <n v="22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79.371428571428567"/>
    <n v="69.45"/>
    <x v="0"/>
    <n v="35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41.174603174603178"/>
    <n v="35.534246575342465"/>
    <x v="0"/>
    <n v="63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77.430769230769229"/>
    <n v="251.65"/>
    <x v="1"/>
    <n v="65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57.159509202453989"/>
    <n v="105.87500000000001"/>
    <x v="1"/>
    <n v="163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77.17647058823529"/>
    <n v="187.42857142857144"/>
    <x v="1"/>
    <n v="85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24.953917050691246"/>
    <n v="386.78571428571428"/>
    <x v="1"/>
    <n v="217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97.18"/>
    <n v="347.07142857142856"/>
    <x v="1"/>
    <n v="150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46.000916870415651"/>
    <n v="185.82098765432099"/>
    <x v="1"/>
    <n v="3272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88.023385300668153"/>
    <n v="43.241247264770237"/>
    <x v="3"/>
    <n v="898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25.99"/>
    <n v="162.4375"/>
    <x v="1"/>
    <n v="300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02.69047619047619"/>
    <n v="184.84285714285716"/>
    <x v="1"/>
    <n v="126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72.958174904942965"/>
    <n v="23.703520691785052"/>
    <x v="0"/>
    <n v="526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57.190082644628099"/>
    <n v="89.870129870129873"/>
    <x v="0"/>
    <n v="121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84.013793103448279"/>
    <n v="272.6041958041958"/>
    <x v="1"/>
    <n v="2320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98.666666666666671"/>
    <n v="170.04255319148936"/>
    <x v="1"/>
    <n v="8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42.007419183889773"/>
    <n v="188.28503562945369"/>
    <x v="1"/>
    <n v="1887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2.002753556677376"/>
    <n v="346.93532338308455"/>
    <x v="1"/>
    <n v="4358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81.567164179104481"/>
    <n v="69.177215189873422"/>
    <x v="0"/>
    <n v="67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37.035087719298247"/>
    <n v="25.433734939759034"/>
    <x v="0"/>
    <n v="5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103.033360455655"/>
    <n v="77.400977995110026"/>
    <x v="0"/>
    <n v="1229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84.333333333333329"/>
    <n v="37.481481481481481"/>
    <x v="0"/>
    <n v="12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102.60377358490567"/>
    <n v="543.79999999999995"/>
    <x v="1"/>
    <n v="53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79.992129246064621"/>
    <n v="228.52189349112427"/>
    <x v="1"/>
    <n v="2414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70.055309734513273"/>
    <n v="38.948339483394832"/>
    <x v="0"/>
    <n v="452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"/>
    <n v="370"/>
    <x v="1"/>
    <n v="80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41.911917098445599"/>
    <n v="237.91176470588232"/>
    <x v="1"/>
    <n v="193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57.992576882290564"/>
    <n v="64.036299765807954"/>
    <x v="0"/>
    <n v="1886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40.942307692307693"/>
    <n v="118.27777777777777"/>
    <x v="1"/>
    <n v="52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69.9972602739726"/>
    <n v="84.824037184594957"/>
    <x v="0"/>
    <n v="1825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73.838709677419359"/>
    <n v="29.346153846153843"/>
    <x v="0"/>
    <n v="31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41.979310344827589"/>
    <n v="209.89655172413794"/>
    <x v="1"/>
    <n v="290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77.93442622950819"/>
    <n v="169.78571428571431"/>
    <x v="1"/>
    <n v="122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06.01972789115646"/>
    <n v="115.95907738095239"/>
    <x v="1"/>
    <n v="1470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47.018181818181816"/>
    <n v="258.59999999999997"/>
    <x v="1"/>
    <n v="165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76.016483516483518"/>
    <n v="230.58333333333331"/>
    <x v="1"/>
    <n v="18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54.120603015075375"/>
    <n v="128.21428571428572"/>
    <x v="1"/>
    <n v="199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57.285714285714285"/>
    <n v="188.70588235294116"/>
    <x v="1"/>
    <n v="56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103.81308411214954"/>
    <n v="6.9511889862327907"/>
    <x v="0"/>
    <n v="107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105.02602739726028"/>
    <n v="774.43434343434342"/>
    <x v="1"/>
    <n v="1460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90.259259259259252"/>
    <n v="27.693181818181817"/>
    <x v="0"/>
    <n v="27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76.978705978705975"/>
    <n v="52.479620323841424"/>
    <x v="0"/>
    <n v="1221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102.60162601626017"/>
    <n v="407.09677419354841"/>
    <x v="1"/>
    <n v="123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n v="2"/>
    <x v="0"/>
    <n v="1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55.0062893081761"/>
    <n v="156.17857142857144"/>
    <x v="1"/>
    <n v="159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32.127272727272725"/>
    <n v="252.42857142857144"/>
    <x v="1"/>
    <n v="110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50.642857142857146"/>
    <n v="1.729268292682927"/>
    <x v="2"/>
    <n v="1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49.6875"/>
    <n v="12.230769230769232"/>
    <x v="0"/>
    <n v="16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54.894067796610166"/>
    <n v="163.98734177215189"/>
    <x v="1"/>
    <n v="23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46.931937172774866"/>
    <n v="162.98181818181817"/>
    <x v="1"/>
    <n v="19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44.951219512195124"/>
    <n v="20.252747252747252"/>
    <x v="0"/>
    <n v="41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0.99898322318251"/>
    <n v="319.24083769633506"/>
    <x v="1"/>
    <n v="3934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107.7625"/>
    <n v="478.94444444444446"/>
    <x v="1"/>
    <n v="80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02.07770270270271"/>
    <n v="19.556634304207122"/>
    <x v="3"/>
    <n v="296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24.976190476190474"/>
    <n v="198.94827586206895"/>
    <x v="1"/>
    <n v="462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.944134078212286"/>
    <n v="795"/>
    <x v="1"/>
    <n v="179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67.946462715105156"/>
    <n v="50.621082621082621"/>
    <x v="0"/>
    <n v="523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26.070921985815602"/>
    <n v="57.4375"/>
    <x v="0"/>
    <n v="141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05.0032154340836"/>
    <n v="155.62827640984909"/>
    <x v="1"/>
    <n v="186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25.826923076923077"/>
    <n v="36.297297297297298"/>
    <x v="0"/>
    <n v="52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77.666666666666671"/>
    <n v="58.25"/>
    <x v="2"/>
    <n v="2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57.82692307692308"/>
    <n v="237.39473684210526"/>
    <x v="1"/>
    <n v="156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92.955555555555549"/>
    <n v="58.75"/>
    <x v="0"/>
    <n v="225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37.945098039215686"/>
    <n v="182.56603773584905"/>
    <x v="1"/>
    <n v="255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31.842105263157894"/>
    <n v="0.75436408977556113"/>
    <x v="0"/>
    <n v="38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40"/>
    <n v="175.95330739299609"/>
    <x v="1"/>
    <n v="2261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101.1"/>
    <n v="237.88235294117646"/>
    <x v="1"/>
    <n v="40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84.006989951944078"/>
    <n v="488.05076142131981"/>
    <x v="1"/>
    <n v="2289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103.41538461538461"/>
    <n v="224.06666666666669"/>
    <x v="1"/>
    <n v="65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05.13333333333334"/>
    <n v="18.126436781609197"/>
    <x v="0"/>
    <n v="15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89.21621621621621"/>
    <n v="45.847222222222221"/>
    <x v="0"/>
    <n v="37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51.995234312946785"/>
    <n v="117.31541218637993"/>
    <x v="1"/>
    <n v="3777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64.956521739130437"/>
    <n v="217.30909090909088"/>
    <x v="1"/>
    <n v="18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46.235294117647058"/>
    <n v="112.28571428571428"/>
    <x v="1"/>
    <n v="85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51.151785714285715"/>
    <n v="72.51898734177216"/>
    <x v="0"/>
    <n v="112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33.909722222222221"/>
    <n v="212.30434782608697"/>
    <x v="1"/>
    <n v="144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92.016298633017882"/>
    <n v="239.74657534246577"/>
    <x v="1"/>
    <n v="19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07.42857142857143"/>
    <n v="181.93548387096774"/>
    <x v="1"/>
    <n v="105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75.848484848484844"/>
    <n v="164.13114754098362"/>
    <x v="1"/>
    <n v="132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80.476190476190482"/>
    <n v="1.6375968992248062"/>
    <x v="0"/>
    <n v="21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86.978483606557376"/>
    <n v="49.64385964912281"/>
    <x v="3"/>
    <n v="9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5.13541666666667"/>
    <n v="109.70652173913042"/>
    <x v="1"/>
    <n v="96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57.298507462686565"/>
    <n v="49.217948717948715"/>
    <x v="0"/>
    <n v="67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93.348484848484844"/>
    <n v="62.232323232323225"/>
    <x v="2"/>
    <n v="66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71.987179487179489"/>
    <n v="13.05813953488372"/>
    <x v="0"/>
    <n v="78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92.611940298507463"/>
    <n v="64.635416666666671"/>
    <x v="0"/>
    <n v="67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04.99122807017544"/>
    <n v="159.58666666666667"/>
    <x v="1"/>
    <n v="11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30.958174904942965"/>
    <n v="81.42"/>
    <x v="0"/>
    <n v="263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.001182732111175"/>
    <n v="32.444767441860463"/>
    <x v="0"/>
    <n v="169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84.187845303867405"/>
    <n v="9.9141184124918666"/>
    <x v="0"/>
    <n v="181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73.92307692307692"/>
    <n v="26.694444444444443"/>
    <x v="0"/>
    <n v="13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36.987499999999997"/>
    <n v="62.957446808510639"/>
    <x v="3"/>
    <n v="160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46.896551724137929"/>
    <n v="161.35593220338984"/>
    <x v="1"/>
    <n v="203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n v="5"/>
    <x v="0"/>
    <n v="1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2.02437459910199"/>
    <n v="1096.9379310344827"/>
    <x v="1"/>
    <n v="155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45.007502206531335"/>
    <n v="70.094158075601371"/>
    <x v="3"/>
    <n v="2266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94.285714285714292"/>
    <n v="60"/>
    <x v="0"/>
    <n v="21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101.02325581395348"/>
    <n v="367.0985915492958"/>
    <x v="1"/>
    <n v="15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97.037499999999994"/>
    <n v="1109"/>
    <x v="1"/>
    <n v="80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43.00963855421687"/>
    <n v="19.028784648187631"/>
    <x v="0"/>
    <n v="830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94.916030534351151"/>
    <n v="126.87755102040816"/>
    <x v="1"/>
    <n v="13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2.151785714285708"/>
    <n v="734.63636363636363"/>
    <x v="1"/>
    <n v="11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1.007692307692309"/>
    <n v="4.5731034482758623"/>
    <x v="0"/>
    <n v="130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n v="85.054545454545448"/>
    <x v="0"/>
    <n v="5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43.87096774193548"/>
    <n v="119.29824561403508"/>
    <x v="1"/>
    <n v="155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40.063909774436091"/>
    <n v="296.02777777777777"/>
    <x v="1"/>
    <n v="26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43.833333333333336"/>
    <n v="84.694915254237287"/>
    <x v="0"/>
    <n v="114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84.92903225806451"/>
    <n v="355.7837837837838"/>
    <x v="1"/>
    <n v="155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41.067632850241544"/>
    <n v="386.40909090909093"/>
    <x v="1"/>
    <n v="2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54.971428571428568"/>
    <n v="792.23529411764707"/>
    <x v="1"/>
    <n v="245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77.010807374443743"/>
    <n v="137.03393665158373"/>
    <x v="1"/>
    <n v="157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71.201754385964918"/>
    <n v="338.20833333333337"/>
    <x v="1"/>
    <n v="114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91.935483870967744"/>
    <n v="108.22784810126582"/>
    <x v="1"/>
    <n v="93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97.069023569023571"/>
    <n v="60.757639620653315"/>
    <x v="0"/>
    <n v="594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58.916666666666664"/>
    <n v="27.725490196078432"/>
    <x v="0"/>
    <n v="2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58.015466983938133"/>
    <n v="228.3934426229508"/>
    <x v="1"/>
    <n v="1681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103.87301587301587"/>
    <n v="21.615194054500414"/>
    <x v="0"/>
    <n v="252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93.46875"/>
    <n v="373.875"/>
    <x v="1"/>
    <n v="32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61.970370370370368"/>
    <n v="154.92592592592592"/>
    <x v="1"/>
    <n v="135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92.042857142857144"/>
    <n v="322.14999999999998"/>
    <x v="1"/>
    <n v="140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7.268656716417908"/>
    <n v="73.957142857142856"/>
    <x v="0"/>
    <n v="6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93.923913043478265"/>
    <n v="864.1"/>
    <x v="1"/>
    <n v="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84.969458128078813"/>
    <n v="143.26245847176079"/>
    <x v="1"/>
    <n v="1015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105.97035040431267"/>
    <n v="40.281762295081968"/>
    <x v="0"/>
    <n v="742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36.969040247678016"/>
    <n v="178.22388059701493"/>
    <x v="1"/>
    <n v="323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1.533333333333331"/>
    <n v="84.930555555555557"/>
    <x v="0"/>
    <n v="75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80.999140154772135"/>
    <n v="145.93648334624322"/>
    <x v="1"/>
    <n v="2326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26.010498687664043"/>
    <n v="152.46153846153848"/>
    <x v="1"/>
    <n v="38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25.998410896708286"/>
    <n v="67.129542790152414"/>
    <x v="0"/>
    <n v="4405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34.173913043478258"/>
    <n v="40.307692307692307"/>
    <x v="0"/>
    <n v="92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8.002083333333335"/>
    <n v="216.79032258064518"/>
    <x v="1"/>
    <n v="480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76.546875"/>
    <n v="52.117021276595743"/>
    <x v="0"/>
    <n v="64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3.053097345132741"/>
    <n v="499.58333333333337"/>
    <x v="1"/>
    <n v="226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106.859375"/>
    <n v="87.679487179487182"/>
    <x v="0"/>
    <n v="64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46.020746887966808"/>
    <n v="113.17346938775511"/>
    <x v="1"/>
    <n v="241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100.17424242424242"/>
    <n v="426.54838709677421"/>
    <x v="1"/>
    <n v="13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101.44"/>
    <n v="77.632653061224488"/>
    <x v="3"/>
    <n v="75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87.972684085510693"/>
    <n v="52.496810772501767"/>
    <x v="0"/>
    <n v="842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74.995594713656388"/>
    <n v="157.46762589928059"/>
    <x v="1"/>
    <n v="2043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42.982142857142854"/>
    <n v="72.939393939393938"/>
    <x v="0"/>
    <n v="112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33.115107913669064"/>
    <n v="60.565789473684205"/>
    <x v="3"/>
    <n v="139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101.13101604278074"/>
    <n v="56.791291291291287"/>
    <x v="0"/>
    <n v="3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5.98841354723708"/>
    <n v="56.542754275427541"/>
    <x v="3"/>
    <n v="1122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DC091-C757-4CFF-BDEB-205612D1CF5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2"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08D89-907D-43C5-861C-83FCCE9A6B6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7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54CF1-55A8-43DA-A50F-2B3E8580992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1"/>
  <sheetViews>
    <sheetView tabSelected="1" topLeftCell="C1" zoomScale="70" zoomScaleNormal="70" workbookViewId="0">
      <selection activeCell="H129" sqref="H129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23.796875" customWidth="1"/>
    <col min="7" max="7" width="13.69921875" style="6" customWidth="1"/>
    <col min="9" max="9" width="13" bestFit="1" customWidth="1"/>
    <col min="12" max="12" width="11.19921875" bestFit="1" customWidth="1"/>
    <col min="13" max="13" width="11.19921875" customWidth="1"/>
    <col min="14" max="14" width="11.19921875" bestFit="1" customWidth="1"/>
    <col min="15" max="15" width="11.19921875" customWidth="1"/>
    <col min="18" max="18" width="28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8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9">
        <f t="shared" ref="F2:F65" si="0">IFERROR($E2/$I2,0)</f>
        <v>0</v>
      </c>
      <c r="G2" s="7">
        <f t="shared" ref="G2:G65" si="1">(E2/D2)*100</f>
        <v>0</v>
      </c>
      <c r="H2" t="s">
        <v>14</v>
      </c>
      <c r="I2" s="21">
        <v>0</v>
      </c>
      <c r="J2" t="s">
        <v>15</v>
      </c>
      <c r="K2" t="s">
        <v>16</v>
      </c>
      <c r="L2">
        <v>1448690400</v>
      </c>
      <c r="M2" s="12">
        <f t="shared" ref="M2:M65" si="2">(((L2/60)/60)/24)+DATE(1970,1,1)</f>
        <v>42336.25</v>
      </c>
      <c r="N2">
        <v>1450159200</v>
      </c>
      <c r="O2" s="12">
        <f t="shared" ref="O2:O65" si="3">(((N2/60)/60)/24)+DATE(1970,1,1)</f>
        <v>42353.25</v>
      </c>
      <c r="P2" t="b">
        <v>0</v>
      </c>
      <c r="Q2" t="b">
        <v>0</v>
      </c>
      <c r="R2" t="s">
        <v>17</v>
      </c>
      <c r="S2" t="str">
        <f t="shared" ref="S2:S65" si="4">LEFT($R2,SEARCH("/",$R2,1)-1)</f>
        <v>food</v>
      </c>
      <c r="T2" t="str">
        <f t="shared" ref="T2:T65" si="5">RIGHT(R2,LEN(R2)-SEARCH("/",R2,1))</f>
        <v>food trucks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9">
        <f t="shared" si="0"/>
        <v>92.151898734177209</v>
      </c>
      <c r="G3" s="7">
        <f t="shared" si="1"/>
        <v>1040</v>
      </c>
      <c r="H3" t="s">
        <v>20</v>
      </c>
      <c r="I3" s="21">
        <v>158</v>
      </c>
      <c r="J3" t="s">
        <v>21</v>
      </c>
      <c r="K3" t="s">
        <v>22</v>
      </c>
      <c r="L3">
        <v>1408424400</v>
      </c>
      <c r="M3" s="12">
        <f t="shared" si="2"/>
        <v>41870.208333333336</v>
      </c>
      <c r="N3">
        <v>1408597200</v>
      </c>
      <c r="O3" s="12">
        <f t="shared" si="3"/>
        <v>41872.208333333336</v>
      </c>
      <c r="P3" t="b">
        <v>0</v>
      </c>
      <c r="Q3" t="b">
        <v>1</v>
      </c>
      <c r="R3" t="s">
        <v>23</v>
      </c>
      <c r="S3" t="str">
        <f t="shared" si="4"/>
        <v>music</v>
      </c>
      <c r="T3" t="str">
        <f t="shared" si="5"/>
        <v>rock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9">
        <f t="shared" si="0"/>
        <v>100.01614035087719</v>
      </c>
      <c r="G4" s="7">
        <f t="shared" si="1"/>
        <v>131.4787822878229</v>
      </c>
      <c r="H4" t="s">
        <v>20</v>
      </c>
      <c r="I4" s="21">
        <v>1425</v>
      </c>
      <c r="J4" t="s">
        <v>26</v>
      </c>
      <c r="K4" t="s">
        <v>27</v>
      </c>
      <c r="L4">
        <v>1384668000</v>
      </c>
      <c r="M4" s="12">
        <f t="shared" si="2"/>
        <v>41595.25</v>
      </c>
      <c r="N4">
        <v>1384840800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x14ac:dyDescent="0.3">
      <c r="A5">
        <v>500</v>
      </c>
      <c r="B5" s="4" t="s">
        <v>1048</v>
      </c>
      <c r="C5" s="3" t="s">
        <v>1049</v>
      </c>
      <c r="D5">
        <v>100</v>
      </c>
      <c r="E5">
        <v>0</v>
      </c>
      <c r="F5" s="9">
        <f t="shared" si="0"/>
        <v>0</v>
      </c>
      <c r="G5" s="7">
        <f t="shared" si="1"/>
        <v>0</v>
      </c>
      <c r="H5" t="s">
        <v>14</v>
      </c>
      <c r="I5" s="21">
        <v>0</v>
      </c>
      <c r="J5" t="s">
        <v>21</v>
      </c>
      <c r="K5" t="s">
        <v>22</v>
      </c>
      <c r="L5">
        <v>1367384400</v>
      </c>
      <c r="M5" s="12">
        <f t="shared" si="2"/>
        <v>41395.208333333336</v>
      </c>
      <c r="N5">
        <v>1369803600</v>
      </c>
      <c r="O5" s="12">
        <f t="shared" si="3"/>
        <v>41423.208333333336</v>
      </c>
      <c r="P5" t="b">
        <v>0</v>
      </c>
      <c r="Q5" t="b">
        <v>1</v>
      </c>
      <c r="R5" t="s">
        <v>33</v>
      </c>
      <c r="S5" t="str">
        <f t="shared" si="4"/>
        <v>theater</v>
      </c>
      <c r="T5" t="str">
        <f t="shared" si="5"/>
        <v>plays</v>
      </c>
    </row>
    <row r="6" spans="1:20" ht="31.2" x14ac:dyDescent="0.3">
      <c r="A6">
        <v>50</v>
      </c>
      <c r="B6" s="4" t="s">
        <v>146</v>
      </c>
      <c r="C6" s="3" t="s">
        <v>147</v>
      </c>
      <c r="D6">
        <v>100</v>
      </c>
      <c r="E6">
        <v>2</v>
      </c>
      <c r="F6" s="9">
        <f t="shared" si="0"/>
        <v>2</v>
      </c>
      <c r="G6" s="7">
        <f t="shared" si="1"/>
        <v>2</v>
      </c>
      <c r="H6" t="s">
        <v>14</v>
      </c>
      <c r="I6" s="21">
        <v>1</v>
      </c>
      <c r="J6" t="s">
        <v>107</v>
      </c>
      <c r="K6" t="s">
        <v>108</v>
      </c>
      <c r="L6">
        <v>1375333200</v>
      </c>
      <c r="M6" s="12">
        <f t="shared" si="2"/>
        <v>41487.208333333336</v>
      </c>
      <c r="N6">
        <v>1377752400</v>
      </c>
      <c r="O6" s="12">
        <f t="shared" si="3"/>
        <v>41515.208333333336</v>
      </c>
      <c r="P6" t="b">
        <v>0</v>
      </c>
      <c r="Q6" t="b">
        <v>0</v>
      </c>
      <c r="R6" t="s">
        <v>148</v>
      </c>
      <c r="S6" t="str">
        <f t="shared" si="4"/>
        <v>music</v>
      </c>
      <c r="T6" t="str">
        <f t="shared" si="5"/>
        <v>metal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9">
        <f t="shared" si="0"/>
        <v>75.833333333333329</v>
      </c>
      <c r="G7" s="7">
        <f t="shared" si="1"/>
        <v>173.61842105263159</v>
      </c>
      <c r="H7" t="s">
        <v>20</v>
      </c>
      <c r="I7" s="21">
        <v>174</v>
      </c>
      <c r="J7" t="s">
        <v>36</v>
      </c>
      <c r="K7" t="s">
        <v>37</v>
      </c>
      <c r="L7">
        <v>1346130000</v>
      </c>
      <c r="M7" s="12">
        <f t="shared" si="2"/>
        <v>41149.208333333336</v>
      </c>
      <c r="N7">
        <v>1347080400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100</v>
      </c>
      <c r="B8" s="4" t="s">
        <v>249</v>
      </c>
      <c r="C8" s="3" t="s">
        <v>250</v>
      </c>
      <c r="D8">
        <v>100</v>
      </c>
      <c r="E8">
        <v>1</v>
      </c>
      <c r="F8" s="9">
        <f t="shared" si="0"/>
        <v>1</v>
      </c>
      <c r="G8" s="7">
        <f t="shared" si="1"/>
        <v>1</v>
      </c>
      <c r="H8" t="s">
        <v>14</v>
      </c>
      <c r="I8" s="21">
        <v>1</v>
      </c>
      <c r="J8" t="s">
        <v>21</v>
      </c>
      <c r="K8" t="s">
        <v>22</v>
      </c>
      <c r="L8">
        <v>1319000400</v>
      </c>
      <c r="M8" s="12">
        <f t="shared" si="2"/>
        <v>40835.208333333336</v>
      </c>
      <c r="N8">
        <v>1320555600</v>
      </c>
      <c r="O8" s="12">
        <f t="shared" si="3"/>
        <v>40853.208333333336</v>
      </c>
      <c r="P8" t="b">
        <v>0</v>
      </c>
      <c r="Q8" t="b">
        <v>0</v>
      </c>
      <c r="R8" t="s">
        <v>33</v>
      </c>
      <c r="S8" t="str">
        <f t="shared" si="4"/>
        <v>theater</v>
      </c>
      <c r="T8" t="str">
        <f t="shared" si="5"/>
        <v>plays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9">
        <f t="shared" si="0"/>
        <v>64.93832599118943</v>
      </c>
      <c r="G9" s="7">
        <f t="shared" si="1"/>
        <v>327.57777777777778</v>
      </c>
      <c r="H9" t="s">
        <v>20</v>
      </c>
      <c r="I9" s="21">
        <v>227</v>
      </c>
      <c r="J9" t="s">
        <v>36</v>
      </c>
      <c r="K9" t="s">
        <v>37</v>
      </c>
      <c r="L9">
        <v>1439442000</v>
      </c>
      <c r="M9" s="12">
        <f t="shared" si="2"/>
        <v>42229.208333333328</v>
      </c>
      <c r="N9">
        <v>1439614800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9">
        <f t="shared" si="0"/>
        <v>30.997175141242938</v>
      </c>
      <c r="G10" s="7">
        <f t="shared" si="1"/>
        <v>19.932788374205266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12">
        <f t="shared" si="2"/>
        <v>40399.208333333336</v>
      </c>
      <c r="N10">
        <v>1281502800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150</v>
      </c>
      <c r="B11" s="4" t="s">
        <v>352</v>
      </c>
      <c r="C11" s="3" t="s">
        <v>353</v>
      </c>
      <c r="D11">
        <v>100</v>
      </c>
      <c r="E11">
        <v>1</v>
      </c>
      <c r="F11" s="9">
        <f t="shared" si="0"/>
        <v>1</v>
      </c>
      <c r="G11" s="7">
        <f t="shared" si="1"/>
        <v>1</v>
      </c>
      <c r="H11" t="s">
        <v>14</v>
      </c>
      <c r="I11" s="21">
        <v>1</v>
      </c>
      <c r="J11" t="s">
        <v>21</v>
      </c>
      <c r="K11" t="s">
        <v>22</v>
      </c>
      <c r="L11">
        <v>1544940000</v>
      </c>
      <c r="M11" s="12">
        <f t="shared" si="2"/>
        <v>43450.25</v>
      </c>
      <c r="N11">
        <v>1545026400</v>
      </c>
      <c r="O11" s="12">
        <f t="shared" si="3"/>
        <v>43451.25</v>
      </c>
      <c r="P11" t="b">
        <v>0</v>
      </c>
      <c r="Q11" t="b">
        <v>0</v>
      </c>
      <c r="R11" t="s">
        <v>23</v>
      </c>
      <c r="S11" t="str">
        <f t="shared" si="4"/>
        <v>music</v>
      </c>
      <c r="T11" t="str">
        <f t="shared" si="5"/>
        <v>rock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9">
        <f t="shared" si="0"/>
        <v>62.9</v>
      </c>
      <c r="G12" s="7">
        <f t="shared" si="1"/>
        <v>266.11538461538464</v>
      </c>
      <c r="H12" t="s">
        <v>20</v>
      </c>
      <c r="I12" s="21">
        <v>220</v>
      </c>
      <c r="J12" t="s">
        <v>21</v>
      </c>
      <c r="K12" t="s">
        <v>22</v>
      </c>
      <c r="L12">
        <v>1281762000</v>
      </c>
      <c r="M12" s="12">
        <f t="shared" si="2"/>
        <v>40404.208333333336</v>
      </c>
      <c r="N12">
        <v>1285909200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x14ac:dyDescent="0.3">
      <c r="A13">
        <v>200</v>
      </c>
      <c r="B13" s="4" t="s">
        <v>452</v>
      </c>
      <c r="C13" s="3" t="s">
        <v>453</v>
      </c>
      <c r="D13">
        <v>100</v>
      </c>
      <c r="E13">
        <v>2</v>
      </c>
      <c r="F13" s="9">
        <f t="shared" si="0"/>
        <v>2</v>
      </c>
      <c r="G13" s="7">
        <f t="shared" si="1"/>
        <v>2</v>
      </c>
      <c r="H13" t="s">
        <v>14</v>
      </c>
      <c r="I13" s="21">
        <v>1</v>
      </c>
      <c r="J13" t="s">
        <v>15</v>
      </c>
      <c r="K13" t="s">
        <v>16</v>
      </c>
      <c r="L13">
        <v>1269493200</v>
      </c>
      <c r="M13" s="12">
        <f t="shared" si="2"/>
        <v>40262.208333333336</v>
      </c>
      <c r="N13">
        <v>1270443600</v>
      </c>
      <c r="O13" s="12">
        <f t="shared" si="3"/>
        <v>40273.208333333336</v>
      </c>
      <c r="P13" t="b">
        <v>0</v>
      </c>
      <c r="Q13" t="b">
        <v>0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250</v>
      </c>
      <c r="B14" s="4" t="s">
        <v>552</v>
      </c>
      <c r="C14" s="3" t="s">
        <v>553</v>
      </c>
      <c r="D14">
        <v>100</v>
      </c>
      <c r="E14">
        <v>3</v>
      </c>
      <c r="F14" s="9">
        <f t="shared" si="0"/>
        <v>3</v>
      </c>
      <c r="G14" s="7">
        <f t="shared" si="1"/>
        <v>3</v>
      </c>
      <c r="H14" t="s">
        <v>14</v>
      </c>
      <c r="I14" s="21">
        <v>1</v>
      </c>
      <c r="J14" t="s">
        <v>21</v>
      </c>
      <c r="K14" t="s">
        <v>22</v>
      </c>
      <c r="L14">
        <v>1264399200</v>
      </c>
      <c r="M14" s="12">
        <f t="shared" si="2"/>
        <v>40203.25</v>
      </c>
      <c r="N14">
        <v>1267423200</v>
      </c>
      <c r="O14" s="12">
        <f t="shared" si="3"/>
        <v>40238.25</v>
      </c>
      <c r="P14" t="b">
        <v>0</v>
      </c>
      <c r="Q14" t="b">
        <v>0</v>
      </c>
      <c r="R14" t="s">
        <v>23</v>
      </c>
      <c r="S14" t="str">
        <f t="shared" si="4"/>
        <v>music</v>
      </c>
      <c r="T14" t="str">
        <f t="shared" si="5"/>
        <v>rock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9">
        <f t="shared" si="0"/>
        <v>105.05102040816327</v>
      </c>
      <c r="G15" s="7">
        <f t="shared" si="1"/>
        <v>245.11904761904765</v>
      </c>
      <c r="H15" t="s">
        <v>20</v>
      </c>
      <c r="I15" s="21">
        <v>98</v>
      </c>
      <c r="J15" t="s">
        <v>21</v>
      </c>
      <c r="K15" t="s">
        <v>22</v>
      </c>
      <c r="L15">
        <v>1465621200</v>
      </c>
      <c r="M15" s="12">
        <f t="shared" si="2"/>
        <v>42532.208333333328</v>
      </c>
      <c r="N15">
        <v>1466658000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300</v>
      </c>
      <c r="B16" s="4" t="s">
        <v>652</v>
      </c>
      <c r="C16" s="3" t="s">
        <v>653</v>
      </c>
      <c r="D16">
        <v>100</v>
      </c>
      <c r="E16">
        <v>5</v>
      </c>
      <c r="F16" s="9">
        <f t="shared" si="0"/>
        <v>5</v>
      </c>
      <c r="G16" s="7">
        <f t="shared" si="1"/>
        <v>5</v>
      </c>
      <c r="H16" t="s">
        <v>14</v>
      </c>
      <c r="I16" s="21">
        <v>1</v>
      </c>
      <c r="J16" t="s">
        <v>36</v>
      </c>
      <c r="K16" t="s">
        <v>37</v>
      </c>
      <c r="L16">
        <v>1504069200</v>
      </c>
      <c r="M16" s="12">
        <f t="shared" si="2"/>
        <v>42977.208333333328</v>
      </c>
      <c r="N16">
        <v>1504155600</v>
      </c>
      <c r="O16" s="12">
        <f t="shared" si="3"/>
        <v>42978.208333333328</v>
      </c>
      <c r="P16" t="b">
        <v>0</v>
      </c>
      <c r="Q16" t="b">
        <v>1</v>
      </c>
      <c r="R16" t="s">
        <v>68</v>
      </c>
      <c r="S16" t="str">
        <f t="shared" si="4"/>
        <v>publishing</v>
      </c>
      <c r="T16" t="str">
        <f t="shared" si="5"/>
        <v>nonfiction</v>
      </c>
    </row>
    <row r="17" spans="1:20" x14ac:dyDescent="0.3">
      <c r="A17">
        <v>350</v>
      </c>
      <c r="B17" s="4" t="s">
        <v>752</v>
      </c>
      <c r="C17" s="3" t="s">
        <v>753</v>
      </c>
      <c r="D17">
        <v>100</v>
      </c>
      <c r="E17">
        <v>5</v>
      </c>
      <c r="F17" s="9">
        <f t="shared" si="0"/>
        <v>5</v>
      </c>
      <c r="G17" s="7">
        <f t="shared" si="1"/>
        <v>5</v>
      </c>
      <c r="H17" t="s">
        <v>14</v>
      </c>
      <c r="I17" s="21">
        <v>1</v>
      </c>
      <c r="J17" t="s">
        <v>21</v>
      </c>
      <c r="K17" t="s">
        <v>22</v>
      </c>
      <c r="L17">
        <v>1432098000</v>
      </c>
      <c r="M17" s="12">
        <f t="shared" si="2"/>
        <v>42144.208333333328</v>
      </c>
      <c r="N17">
        <v>1433653200</v>
      </c>
      <c r="O17" s="12">
        <f t="shared" si="3"/>
        <v>42162.208333333328</v>
      </c>
      <c r="P17" t="b">
        <v>0</v>
      </c>
      <c r="Q17" t="b">
        <v>1</v>
      </c>
      <c r="R17" t="s">
        <v>159</v>
      </c>
      <c r="S17" t="str">
        <f t="shared" si="4"/>
        <v>music</v>
      </c>
      <c r="T17" t="str">
        <f t="shared" si="5"/>
        <v>jazz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9">
        <f t="shared" si="0"/>
        <v>110.41</v>
      </c>
      <c r="G18" s="7">
        <f t="shared" si="1"/>
        <v>649.47058823529414</v>
      </c>
      <c r="H18" t="s">
        <v>20</v>
      </c>
      <c r="I18" s="21">
        <v>100</v>
      </c>
      <c r="J18" t="s">
        <v>21</v>
      </c>
      <c r="K18" t="s">
        <v>22</v>
      </c>
      <c r="L18">
        <v>1390370400</v>
      </c>
      <c r="M18" s="12">
        <f t="shared" si="2"/>
        <v>41661.25</v>
      </c>
      <c r="N18">
        <v>1392271200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9">
        <f t="shared" si="0"/>
        <v>107.96236989591674</v>
      </c>
      <c r="G19" s="7">
        <f t="shared" si="1"/>
        <v>159.39125295508273</v>
      </c>
      <c r="H19" t="s">
        <v>20</v>
      </c>
      <c r="I19" s="21">
        <v>1249</v>
      </c>
      <c r="J19" t="s">
        <v>21</v>
      </c>
      <c r="K19" t="s">
        <v>22</v>
      </c>
      <c r="L19">
        <v>1294812000</v>
      </c>
      <c r="M19" s="12">
        <f t="shared" si="2"/>
        <v>40555.25</v>
      </c>
      <c r="N19">
        <v>1294898400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31.2" x14ac:dyDescent="0.3">
      <c r="A20">
        <v>550</v>
      </c>
      <c r="B20" s="4" t="s">
        <v>1145</v>
      </c>
      <c r="C20" s="3" t="s">
        <v>1146</v>
      </c>
      <c r="D20">
        <v>100</v>
      </c>
      <c r="E20">
        <v>4</v>
      </c>
      <c r="F20" s="9">
        <f>IFERROR($E20/$I20,0)</f>
        <v>4</v>
      </c>
      <c r="G20" s="7">
        <f>(E20/D20)*100</f>
        <v>4</v>
      </c>
      <c r="H20" t="s">
        <v>74</v>
      </c>
      <c r="I20">
        <v>1</v>
      </c>
      <c r="J20" t="s">
        <v>98</v>
      </c>
      <c r="K20" t="s">
        <v>99</v>
      </c>
      <c r="L20">
        <v>1330495200</v>
      </c>
      <c r="M20" s="12">
        <f>(((L20/60)/60)/24)+DATE(1970,1,1)</f>
        <v>40968.25</v>
      </c>
      <c r="N20">
        <v>1332306000</v>
      </c>
      <c r="O20" s="12">
        <f>(((N20/60)/60)/24)+DATE(1970,1,1)</f>
        <v>40989.208333333336</v>
      </c>
      <c r="P20" t="b">
        <v>0</v>
      </c>
      <c r="Q20" t="b">
        <v>0</v>
      </c>
      <c r="R20" t="s">
        <v>60</v>
      </c>
      <c r="S20" t="str">
        <f>LEFT($R20,SEARCH("/",$R20,1)-1)</f>
        <v>music</v>
      </c>
      <c r="T20" t="str">
        <f>RIGHT(R20,LEN(R20)-SEARCH("/",R20,1))</f>
        <v>indie rock</v>
      </c>
    </row>
    <row r="21" spans="1:20" ht="31.2" x14ac:dyDescent="0.3">
      <c r="A21">
        <v>400</v>
      </c>
      <c r="B21" s="4" t="s">
        <v>851</v>
      </c>
      <c r="C21" s="3" t="s">
        <v>852</v>
      </c>
      <c r="D21">
        <v>100</v>
      </c>
      <c r="E21">
        <v>2</v>
      </c>
      <c r="F21" s="9">
        <f>IFERROR($E21/$I21,0)</f>
        <v>2</v>
      </c>
      <c r="G21" s="7">
        <f>(E21/D21)*100</f>
        <v>2</v>
      </c>
      <c r="H21" t="s">
        <v>14</v>
      </c>
      <c r="I21" s="21">
        <v>1</v>
      </c>
      <c r="J21" t="s">
        <v>21</v>
      </c>
      <c r="K21" t="s">
        <v>22</v>
      </c>
      <c r="L21">
        <v>1376629200</v>
      </c>
      <c r="M21" s="12">
        <f>(((L21/60)/60)/24)+DATE(1970,1,1)</f>
        <v>41502.208333333336</v>
      </c>
      <c r="N21">
        <v>1378530000</v>
      </c>
      <c r="O21" s="12">
        <f>(((N21/60)/60)/24)+DATE(1970,1,1)</f>
        <v>41524.208333333336</v>
      </c>
      <c r="P21" t="b">
        <v>0</v>
      </c>
      <c r="Q21" t="b">
        <v>1</v>
      </c>
      <c r="R21" t="s">
        <v>122</v>
      </c>
      <c r="S21" t="str">
        <f>LEFT($R21,SEARCH("/",$R21,1)-1)</f>
        <v>photography</v>
      </c>
      <c r="T21" t="str">
        <f>RIGHT(R21,LEN(R21)-SEARCH("/",R21,1))</f>
        <v>photography books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9">
        <f>IFERROR($E22/$I22,0)</f>
        <v>105.97134670487107</v>
      </c>
      <c r="G22" s="7">
        <f>(E22/D22)*100</f>
        <v>112.24279210925646</v>
      </c>
      <c r="H22" t="s">
        <v>20</v>
      </c>
      <c r="I22" s="21">
        <v>1396</v>
      </c>
      <c r="J22" t="s">
        <v>21</v>
      </c>
      <c r="K22" t="s">
        <v>22</v>
      </c>
      <c r="L22">
        <v>1406523600</v>
      </c>
      <c r="M22" s="12">
        <f>(((L22/60)/60)/24)+DATE(1970,1,1)</f>
        <v>41848.208333333336</v>
      </c>
      <c r="N22">
        <v>1406523600</v>
      </c>
      <c r="O22" s="12">
        <f>(((N22/60)/60)/24)+DATE(1970,1,1)</f>
        <v>41848.208333333336</v>
      </c>
      <c r="P22" t="b">
        <v>0</v>
      </c>
      <c r="Q22" t="b">
        <v>0</v>
      </c>
      <c r="R22" t="s">
        <v>53</v>
      </c>
      <c r="S22" t="str">
        <f>LEFT($R22,SEARCH("/",$R22,1)-1)</f>
        <v>film &amp; video</v>
      </c>
      <c r="T22" t="str">
        <f>RIGHT(R22,LEN(R22)-SEARCH("/",R22,1))</f>
        <v>drama</v>
      </c>
    </row>
    <row r="23" spans="1:20" x14ac:dyDescent="0.3">
      <c r="A23">
        <v>450</v>
      </c>
      <c r="B23" s="4" t="s">
        <v>948</v>
      </c>
      <c r="C23" s="3" t="s">
        <v>949</v>
      </c>
      <c r="D23">
        <v>100</v>
      </c>
      <c r="E23">
        <v>4</v>
      </c>
      <c r="F23" s="9">
        <f>IFERROR($E23/$I23,0)</f>
        <v>4</v>
      </c>
      <c r="G23" s="7">
        <f>(E23/D23)*100</f>
        <v>4</v>
      </c>
      <c r="H23" t="s">
        <v>14</v>
      </c>
      <c r="I23" s="21">
        <v>1</v>
      </c>
      <c r="J23" t="s">
        <v>15</v>
      </c>
      <c r="K23" t="s">
        <v>16</v>
      </c>
      <c r="L23">
        <v>1540098000</v>
      </c>
      <c r="M23" s="12">
        <f>(((L23/60)/60)/24)+DATE(1970,1,1)</f>
        <v>43394.208333333328</v>
      </c>
      <c r="N23">
        <v>1542088800</v>
      </c>
      <c r="O23" s="12">
        <f>(((N23/60)/60)/24)+DATE(1970,1,1)</f>
        <v>43417.25</v>
      </c>
      <c r="P23" t="b">
        <v>0</v>
      </c>
      <c r="Q23" t="b">
        <v>0</v>
      </c>
      <c r="R23" t="s">
        <v>71</v>
      </c>
      <c r="S23" t="str">
        <f>LEFT($R23,SEARCH("/",$R23,1)-1)</f>
        <v>film &amp; video</v>
      </c>
      <c r="T23" t="str">
        <f>RIGHT(R23,LEN(R23)-SEARCH("/",R23,1))</f>
        <v>animation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9">
        <f>IFERROR($E24/$I24,0)</f>
        <v>85.044943820224717</v>
      </c>
      <c r="G24" s="7">
        <f>(E24/D24)*100</f>
        <v>128.07106598984771</v>
      </c>
      <c r="H24" t="s">
        <v>20</v>
      </c>
      <c r="I24" s="21">
        <v>890</v>
      </c>
      <c r="J24" t="s">
        <v>21</v>
      </c>
      <c r="K24" t="s">
        <v>22</v>
      </c>
      <c r="L24">
        <v>1522731600</v>
      </c>
      <c r="M24" s="12">
        <f>(((L24/60)/60)/24)+DATE(1970,1,1)</f>
        <v>43193.208333333328</v>
      </c>
      <c r="N24">
        <v>1524027600</v>
      </c>
      <c r="O24" s="12">
        <f>(((N24/60)/60)/24)+DATE(1970,1,1)</f>
        <v>43208.208333333328</v>
      </c>
      <c r="P24" t="b">
        <v>0</v>
      </c>
      <c r="Q24" t="b">
        <v>0</v>
      </c>
      <c r="R24" t="s">
        <v>33</v>
      </c>
      <c r="S24" t="str">
        <f>LEFT($R24,SEARCH("/",$R24,1)-1)</f>
        <v>theater</v>
      </c>
      <c r="T24" t="str">
        <f>RIGHT(R24,LEN(R24)-SEARCH("/",R24,1))</f>
        <v>plays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9">
        <f>IFERROR($E25/$I25,0)</f>
        <v>105.22535211267606</v>
      </c>
      <c r="G25" s="7">
        <f>(E25/D25)*100</f>
        <v>332.04444444444448</v>
      </c>
      <c r="H25" t="s">
        <v>20</v>
      </c>
      <c r="I25" s="21">
        <v>142</v>
      </c>
      <c r="J25" t="s">
        <v>40</v>
      </c>
      <c r="K25" t="s">
        <v>41</v>
      </c>
      <c r="L25">
        <v>1550124000</v>
      </c>
      <c r="M25" s="12">
        <f>(((L25/60)/60)/24)+DATE(1970,1,1)</f>
        <v>43510.25</v>
      </c>
      <c r="N25">
        <v>1554699600</v>
      </c>
      <c r="O25" s="12">
        <f>(((N25/60)/60)/24)+DATE(1970,1,1)</f>
        <v>43563.208333333328</v>
      </c>
      <c r="P25" t="b">
        <v>0</v>
      </c>
      <c r="Q25" t="b">
        <v>0</v>
      </c>
      <c r="R25" t="s">
        <v>42</v>
      </c>
      <c r="S25" t="str">
        <f>LEFT($R25,SEARCH("/",$R25,1)-1)</f>
        <v>film &amp; video</v>
      </c>
      <c r="T25" t="str">
        <f>RIGHT(R25,LEN(R25)-SEARCH("/",R25,1))</f>
        <v>documentary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9">
        <f>IFERROR($E26/$I26,0)</f>
        <v>39.003741114852225</v>
      </c>
      <c r="G26" s="7">
        <f>(E26/D26)*100</f>
        <v>112.83225108225108</v>
      </c>
      <c r="H26" t="s">
        <v>20</v>
      </c>
      <c r="I26" s="21">
        <v>2673</v>
      </c>
      <c r="J26" t="s">
        <v>21</v>
      </c>
      <c r="K26" t="s">
        <v>22</v>
      </c>
      <c r="L26">
        <v>1403326800</v>
      </c>
      <c r="M26" s="12">
        <f>(((L26/60)/60)/24)+DATE(1970,1,1)</f>
        <v>41811.208333333336</v>
      </c>
      <c r="N26">
        <v>1403499600</v>
      </c>
      <c r="O26" s="12">
        <f>(((N26/60)/60)/24)+DATE(1970,1,1)</f>
        <v>41813.208333333336</v>
      </c>
      <c r="P26" t="b">
        <v>0</v>
      </c>
      <c r="Q26" t="b">
        <v>0</v>
      </c>
      <c r="R26" t="s">
        <v>65</v>
      </c>
      <c r="S26" t="str">
        <f>LEFT($R26,SEARCH("/",$R26,1)-1)</f>
        <v>technology</v>
      </c>
      <c r="T26" t="str">
        <f>RIGHT(R26,LEN(R26)-SEARCH("/",R26,1))</f>
        <v>wearables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9">
        <f>IFERROR($E27/$I27,0)</f>
        <v>73.030674846625772</v>
      </c>
      <c r="G27" s="7">
        <f>(E27/D27)*100</f>
        <v>216.43636363636364</v>
      </c>
      <c r="H27" t="s">
        <v>20</v>
      </c>
      <c r="I27" s="21">
        <v>163</v>
      </c>
      <c r="J27" t="s">
        <v>21</v>
      </c>
      <c r="K27" t="s">
        <v>22</v>
      </c>
      <c r="L27">
        <v>1305694800</v>
      </c>
      <c r="M27" s="12">
        <f>(((L27/60)/60)/24)+DATE(1970,1,1)</f>
        <v>40681.208333333336</v>
      </c>
      <c r="N27">
        <v>1307422800</v>
      </c>
      <c r="O27" s="12">
        <f>(((N27/60)/60)/24)+DATE(1970,1,1)</f>
        <v>40701.208333333336</v>
      </c>
      <c r="P27" t="b">
        <v>0</v>
      </c>
      <c r="Q27" t="b">
        <v>1</v>
      </c>
      <c r="R27" t="s">
        <v>89</v>
      </c>
      <c r="S27" t="str">
        <f>LEFT($R27,SEARCH("/",$R27,1)-1)</f>
        <v>games</v>
      </c>
      <c r="T27" t="str">
        <f>RIGHT(R27,LEN(R27)-SEARCH("/",R27,1))</f>
        <v>video games</v>
      </c>
    </row>
    <row r="28" spans="1:20" x14ac:dyDescent="0.3">
      <c r="A28">
        <v>666</v>
      </c>
      <c r="B28" s="4" t="s">
        <v>1373</v>
      </c>
      <c r="C28" s="3" t="s">
        <v>1374</v>
      </c>
      <c r="D28">
        <v>3100</v>
      </c>
      <c r="E28">
        <v>1985</v>
      </c>
      <c r="F28" s="9">
        <f>IFERROR($E28/$I28,0)</f>
        <v>79.400000000000006</v>
      </c>
      <c r="G28" s="7">
        <f>(E28/D28)*100</f>
        <v>64.032258064516128</v>
      </c>
      <c r="H28" t="s">
        <v>74</v>
      </c>
      <c r="I28">
        <v>25</v>
      </c>
      <c r="J28" t="s">
        <v>21</v>
      </c>
      <c r="K28" t="s">
        <v>22</v>
      </c>
      <c r="L28">
        <v>1377838800</v>
      </c>
      <c r="M28" s="12">
        <f>(((L28/60)/60)/24)+DATE(1970,1,1)</f>
        <v>41516.208333333336</v>
      </c>
      <c r="N28">
        <v>1378357200</v>
      </c>
      <c r="O28" s="12">
        <f>(((N28/60)/60)/24)+DATE(1970,1,1)</f>
        <v>41522.208333333336</v>
      </c>
      <c r="P28" t="b">
        <v>0</v>
      </c>
      <c r="Q28" t="b">
        <v>1</v>
      </c>
      <c r="R28" t="s">
        <v>33</v>
      </c>
      <c r="S28" t="str">
        <f>LEFT($R28,SEARCH("/",$R28,1)-1)</f>
        <v>theater</v>
      </c>
      <c r="T28" t="str">
        <f>RIGHT(R28,LEN(R28)-SEARCH("/",R28,1))</f>
        <v>plays</v>
      </c>
    </row>
    <row r="29" spans="1:20" x14ac:dyDescent="0.3">
      <c r="A29">
        <v>600</v>
      </c>
      <c r="B29" s="4" t="s">
        <v>1242</v>
      </c>
      <c r="C29" s="3" t="s">
        <v>1243</v>
      </c>
      <c r="D29">
        <v>100</v>
      </c>
      <c r="E29">
        <v>5</v>
      </c>
      <c r="F29" s="9">
        <f>IFERROR($E29/$I29,0)</f>
        <v>5</v>
      </c>
      <c r="G29" s="7">
        <f>(E29/D29)*100</f>
        <v>5</v>
      </c>
      <c r="H29" t="s">
        <v>14</v>
      </c>
      <c r="I29" s="21">
        <v>1</v>
      </c>
      <c r="J29" t="s">
        <v>40</v>
      </c>
      <c r="K29" t="s">
        <v>41</v>
      </c>
      <c r="L29">
        <v>1375160400</v>
      </c>
      <c r="M29" s="12">
        <f>(((L29/60)/60)/24)+DATE(1970,1,1)</f>
        <v>41485.208333333336</v>
      </c>
      <c r="N29">
        <v>1376197200</v>
      </c>
      <c r="O29" s="12">
        <f>(((N29/60)/60)/24)+DATE(1970,1,1)</f>
        <v>41497.208333333336</v>
      </c>
      <c r="P29" t="b">
        <v>0</v>
      </c>
      <c r="Q29" t="b">
        <v>0</v>
      </c>
      <c r="R29" t="s">
        <v>17</v>
      </c>
      <c r="S29" t="str">
        <f>LEFT($R29,SEARCH("/",$R29,1)-1)</f>
        <v>food</v>
      </c>
      <c r="T29" t="str">
        <f>RIGHT(R29,LEN(R29)-SEARCH("/",R29,1))</f>
        <v>food trucks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9">
        <f>IFERROR($E30/$I30,0)</f>
        <v>61.997747747747745</v>
      </c>
      <c r="G30" s="7">
        <f>(E30/D30)*100</f>
        <v>105.22553516819573</v>
      </c>
      <c r="H30" t="s">
        <v>20</v>
      </c>
      <c r="I30" s="21">
        <v>2220</v>
      </c>
      <c r="J30" t="s">
        <v>21</v>
      </c>
      <c r="K30" t="s">
        <v>22</v>
      </c>
      <c r="L30">
        <v>1265695200</v>
      </c>
      <c r="M30" s="12">
        <f>(((L30/60)/60)/24)+DATE(1970,1,1)</f>
        <v>40218.25</v>
      </c>
      <c r="N30">
        <v>1267682400</v>
      </c>
      <c r="O30" s="12">
        <f>(((N30/60)/60)/24)+DATE(1970,1,1)</f>
        <v>40241.25</v>
      </c>
      <c r="P30" t="b">
        <v>0</v>
      </c>
      <c r="Q30" t="b">
        <v>1</v>
      </c>
      <c r="R30" t="s">
        <v>33</v>
      </c>
      <c r="S30" t="str">
        <f>LEFT($R30,SEARCH("/",$R30,1)-1)</f>
        <v>theater</v>
      </c>
      <c r="T30" t="str">
        <f>RIGHT(R30,LEN(R30)-SEARCH("/",R30,1))</f>
        <v>plays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9">
        <f>IFERROR($E31/$I31,0)</f>
        <v>94.000622665006233</v>
      </c>
      <c r="G31" s="7">
        <f>(E31/D31)*100</f>
        <v>328.89978213507629</v>
      </c>
      <c r="H31" t="s">
        <v>20</v>
      </c>
      <c r="I31" s="21">
        <v>1606</v>
      </c>
      <c r="J31" t="s">
        <v>98</v>
      </c>
      <c r="K31" t="s">
        <v>99</v>
      </c>
      <c r="L31">
        <v>1532062800</v>
      </c>
      <c r="M31" s="12">
        <f>(((L31/60)/60)/24)+DATE(1970,1,1)</f>
        <v>43301.208333333328</v>
      </c>
      <c r="N31">
        <v>1535518800</v>
      </c>
      <c r="O31" s="12">
        <f>(((N31/60)/60)/24)+DATE(1970,1,1)</f>
        <v>43341.208333333328</v>
      </c>
      <c r="P31" t="b">
        <v>0</v>
      </c>
      <c r="Q31" t="b">
        <v>0</v>
      </c>
      <c r="R31" t="s">
        <v>100</v>
      </c>
      <c r="S31" t="str">
        <f>LEFT($R31,SEARCH("/",$R31,1)-1)</f>
        <v>film &amp; video</v>
      </c>
      <c r="T31" t="str">
        <f>RIGHT(R31,LEN(R31)-SEARCH("/",R31,1))</f>
        <v>shorts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9">
        <f>IFERROR($E32/$I32,0)</f>
        <v>112.05426356589147</v>
      </c>
      <c r="G32" s="7">
        <f>(E32/D32)*100</f>
        <v>160.61111111111111</v>
      </c>
      <c r="H32" t="s">
        <v>20</v>
      </c>
      <c r="I32" s="21">
        <v>129</v>
      </c>
      <c r="J32" t="s">
        <v>21</v>
      </c>
      <c r="K32" t="s">
        <v>22</v>
      </c>
      <c r="L32">
        <v>1558674000</v>
      </c>
      <c r="M32" s="12">
        <f>(((L32/60)/60)/24)+DATE(1970,1,1)</f>
        <v>43609.208333333328</v>
      </c>
      <c r="N32">
        <v>1559106000</v>
      </c>
      <c r="O32" s="12">
        <f>(((N32/60)/60)/24)+DATE(1970,1,1)</f>
        <v>43614.208333333328</v>
      </c>
      <c r="P32" t="b">
        <v>0</v>
      </c>
      <c r="Q32" t="b">
        <v>0</v>
      </c>
      <c r="R32" t="s">
        <v>71</v>
      </c>
      <c r="S32" t="str">
        <f>LEFT($R32,SEARCH("/",$R32,1)-1)</f>
        <v>film &amp; video</v>
      </c>
      <c r="T32" t="str">
        <f>RIGHT(R32,LEN(R32)-SEARCH("/",R32,1))</f>
        <v>animation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9">
        <f>IFERROR($E33/$I33,0)</f>
        <v>48.008849557522126</v>
      </c>
      <c r="G33" s="7">
        <f>(E33/D33)*100</f>
        <v>310</v>
      </c>
      <c r="H33" t="s">
        <v>20</v>
      </c>
      <c r="I33" s="21">
        <v>226</v>
      </c>
      <c r="J33" t="s">
        <v>40</v>
      </c>
      <c r="K33" t="s">
        <v>41</v>
      </c>
      <c r="L33">
        <v>1451973600</v>
      </c>
      <c r="M33" s="12">
        <f>(((L33/60)/60)/24)+DATE(1970,1,1)</f>
        <v>42374.25</v>
      </c>
      <c r="N33">
        <v>1454392800</v>
      </c>
      <c r="O33" s="12">
        <f>(((N33/60)/60)/24)+DATE(1970,1,1)</f>
        <v>42402.25</v>
      </c>
      <c r="P33" t="b">
        <v>0</v>
      </c>
      <c r="Q33" t="b">
        <v>0</v>
      </c>
      <c r="R33" t="s">
        <v>89</v>
      </c>
      <c r="S33" t="str">
        <f>LEFT($R33,SEARCH("/",$R33,1)-1)</f>
        <v>games</v>
      </c>
      <c r="T33" t="str">
        <f>RIGHT(R33,LEN(R33)-SEARCH("/",R33,1))</f>
        <v>video games</v>
      </c>
    </row>
    <row r="34" spans="1:20" x14ac:dyDescent="0.3">
      <c r="A34">
        <v>650</v>
      </c>
      <c r="B34" s="4" t="s">
        <v>1342</v>
      </c>
      <c r="C34" s="3" t="s">
        <v>1343</v>
      </c>
      <c r="D34">
        <v>100</v>
      </c>
      <c r="E34">
        <v>2</v>
      </c>
      <c r="F34" s="9">
        <f>IFERROR($E34/$I34,0)</f>
        <v>2</v>
      </c>
      <c r="G34" s="7">
        <f>(E34/D34)*100</f>
        <v>2</v>
      </c>
      <c r="H34" t="s">
        <v>14</v>
      </c>
      <c r="I34" s="21">
        <v>1</v>
      </c>
      <c r="J34" t="s">
        <v>21</v>
      </c>
      <c r="K34" t="s">
        <v>22</v>
      </c>
      <c r="L34">
        <v>1404795600</v>
      </c>
      <c r="M34" s="12">
        <f>(((L34/60)/60)/24)+DATE(1970,1,1)</f>
        <v>41828.208333333336</v>
      </c>
      <c r="N34">
        <v>1407128400</v>
      </c>
      <c r="O34" s="12">
        <f>(((N34/60)/60)/24)+DATE(1970,1,1)</f>
        <v>41855.208333333336</v>
      </c>
      <c r="P34" t="b">
        <v>0</v>
      </c>
      <c r="Q34" t="b">
        <v>0</v>
      </c>
      <c r="R34" t="s">
        <v>159</v>
      </c>
      <c r="S34" t="str">
        <f>LEFT($R34,SEARCH("/",$R34,1)-1)</f>
        <v>music</v>
      </c>
      <c r="T34" t="str">
        <f>RIGHT(R34,LEN(R34)-SEARCH("/",R34,1))</f>
        <v>jazz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9">
        <f>IFERROR($E35/$I35,0)</f>
        <v>35.000184535892231</v>
      </c>
      <c r="G35" s="7">
        <f>(E35/D35)*100</f>
        <v>377.82071713147411</v>
      </c>
      <c r="H35" t="s">
        <v>20</v>
      </c>
      <c r="I35" s="21">
        <v>5419</v>
      </c>
      <c r="J35" t="s">
        <v>21</v>
      </c>
      <c r="K35" t="s">
        <v>22</v>
      </c>
      <c r="L35">
        <v>1412485200</v>
      </c>
      <c r="M35" s="12">
        <f>(((L35/60)/60)/24)+DATE(1970,1,1)</f>
        <v>41917.208333333336</v>
      </c>
      <c r="N35">
        <v>1415685600</v>
      </c>
      <c r="O35" s="12">
        <f>(((N35/60)/60)/24)+DATE(1970,1,1)</f>
        <v>41954.25</v>
      </c>
      <c r="P35" t="b">
        <v>0</v>
      </c>
      <c r="Q35" t="b">
        <v>0</v>
      </c>
      <c r="R35" t="s">
        <v>33</v>
      </c>
      <c r="S35" t="str">
        <f>LEFT($R35,SEARCH("/",$R35,1)-1)</f>
        <v>theater</v>
      </c>
      <c r="T35" t="str">
        <f>RIGHT(R35,LEN(R35)-SEARCH("/",R35,1))</f>
        <v>plays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9">
        <f>IFERROR($E36/$I36,0)</f>
        <v>85</v>
      </c>
      <c r="G36" s="7">
        <f>(E36/D36)*100</f>
        <v>150.80645161290323</v>
      </c>
      <c r="H36" t="s">
        <v>20</v>
      </c>
      <c r="I36" s="21">
        <v>165</v>
      </c>
      <c r="J36" t="s">
        <v>21</v>
      </c>
      <c r="K36" t="s">
        <v>22</v>
      </c>
      <c r="L36">
        <v>1490245200</v>
      </c>
      <c r="M36" s="12">
        <f>(((L36/60)/60)/24)+DATE(1970,1,1)</f>
        <v>42817.208333333328</v>
      </c>
      <c r="N36">
        <v>1490677200</v>
      </c>
      <c r="O36" s="12">
        <f>(((N36/60)/60)/24)+DATE(1970,1,1)</f>
        <v>42822.208333333328</v>
      </c>
      <c r="P36" t="b">
        <v>0</v>
      </c>
      <c r="Q36" t="b">
        <v>0</v>
      </c>
      <c r="R36" t="s">
        <v>42</v>
      </c>
      <c r="S36" t="str">
        <f>LEFT($R36,SEARCH("/",$R36,1)-1)</f>
        <v>film &amp; video</v>
      </c>
      <c r="T36" t="str">
        <f>RIGHT(R36,LEN(R36)-SEARCH("/",R36,1))</f>
        <v>documentary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9">
        <f>IFERROR($E37/$I37,0)</f>
        <v>95.993893129770996</v>
      </c>
      <c r="G37" s="7">
        <f>(E37/D37)*100</f>
        <v>150.30119521912351</v>
      </c>
      <c r="H37" t="s">
        <v>20</v>
      </c>
      <c r="I37" s="21">
        <v>1965</v>
      </c>
      <c r="J37" t="s">
        <v>36</v>
      </c>
      <c r="K37" t="s">
        <v>37</v>
      </c>
      <c r="L37">
        <v>1547877600</v>
      </c>
      <c r="M37" s="12">
        <f>(((L37/60)/60)/24)+DATE(1970,1,1)</f>
        <v>43484.25</v>
      </c>
      <c r="N37">
        <v>1551506400</v>
      </c>
      <c r="O37" s="12">
        <f>(((N37/60)/60)/24)+DATE(1970,1,1)</f>
        <v>43526.25</v>
      </c>
      <c r="P37" t="b">
        <v>0</v>
      </c>
      <c r="Q37" t="b">
        <v>1</v>
      </c>
      <c r="R37" t="s">
        <v>53</v>
      </c>
      <c r="S37" t="str">
        <f>LEFT($R37,SEARCH("/",$R37,1)-1)</f>
        <v>film &amp; video</v>
      </c>
      <c r="T37" t="str">
        <f>RIGHT(R37,LEN(R37)-SEARCH("/",R37,1))</f>
        <v>drama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9">
        <f>IFERROR($E38/$I38,0)</f>
        <v>68.8125</v>
      </c>
      <c r="G38" s="7">
        <f>(E38/D38)*100</f>
        <v>157.28571428571431</v>
      </c>
      <c r="H38" t="s">
        <v>20</v>
      </c>
      <c r="I38" s="21">
        <v>16</v>
      </c>
      <c r="J38" t="s">
        <v>21</v>
      </c>
      <c r="K38" t="s">
        <v>22</v>
      </c>
      <c r="L38">
        <v>1298700000</v>
      </c>
      <c r="M38" s="12">
        <f>(((L38/60)/60)/24)+DATE(1970,1,1)</f>
        <v>40600.25</v>
      </c>
      <c r="N38">
        <v>1300856400</v>
      </c>
      <c r="O38" s="12">
        <f>(((N38/60)/60)/24)+DATE(1970,1,1)</f>
        <v>40625.208333333336</v>
      </c>
      <c r="P38" t="b">
        <v>0</v>
      </c>
      <c r="Q38" t="b">
        <v>0</v>
      </c>
      <c r="R38" t="s">
        <v>33</v>
      </c>
      <c r="S38" t="str">
        <f>LEFT($R38,SEARCH("/",$R38,1)-1)</f>
        <v>theater</v>
      </c>
      <c r="T38" t="str">
        <f>RIGHT(R38,LEN(R38)-SEARCH("/",R38,1))</f>
        <v>plays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9">
        <f>IFERROR($E39/$I39,0)</f>
        <v>105.97196261682242</v>
      </c>
      <c r="G39" s="7">
        <f>(E39/D39)*100</f>
        <v>139.98765432098764</v>
      </c>
      <c r="H39" t="s">
        <v>20</v>
      </c>
      <c r="I39" s="21">
        <v>107</v>
      </c>
      <c r="J39" t="s">
        <v>21</v>
      </c>
      <c r="K39" t="s">
        <v>22</v>
      </c>
      <c r="L39">
        <v>1570338000</v>
      </c>
      <c r="M39" s="12">
        <f>(((L39/60)/60)/24)+DATE(1970,1,1)</f>
        <v>43744.208333333328</v>
      </c>
      <c r="N39">
        <v>1573192800</v>
      </c>
      <c r="O39" s="12">
        <f>(((N39/60)/60)/24)+DATE(1970,1,1)</f>
        <v>43777.25</v>
      </c>
      <c r="P39" t="b">
        <v>0</v>
      </c>
      <c r="Q39" t="b">
        <v>1</v>
      </c>
      <c r="R39" t="s">
        <v>119</v>
      </c>
      <c r="S39" t="str">
        <f>LEFT($R39,SEARCH("/",$R39,1)-1)</f>
        <v>publishing</v>
      </c>
      <c r="T39" t="str">
        <f>RIGHT(R39,LEN(R39)-SEARCH("/",R39,1))</f>
        <v>fiction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9">
        <f>IFERROR($E40/$I40,0)</f>
        <v>75.261194029850742</v>
      </c>
      <c r="G40" s="7">
        <f>(E40/D40)*100</f>
        <v>325.32258064516128</v>
      </c>
      <c r="H40" t="s">
        <v>20</v>
      </c>
      <c r="I40" s="21">
        <v>134</v>
      </c>
      <c r="J40" t="s">
        <v>21</v>
      </c>
      <c r="K40" t="s">
        <v>22</v>
      </c>
      <c r="L40">
        <v>1287378000</v>
      </c>
      <c r="M40" s="12">
        <f>(((L40/60)/60)/24)+DATE(1970,1,1)</f>
        <v>40469.208333333336</v>
      </c>
      <c r="N40">
        <v>1287810000</v>
      </c>
      <c r="O40" s="12">
        <f>(((N40/60)/60)/24)+DATE(1970,1,1)</f>
        <v>40474.208333333336</v>
      </c>
      <c r="P40" t="b">
        <v>0</v>
      </c>
      <c r="Q40" t="b">
        <v>0</v>
      </c>
      <c r="R40" t="s">
        <v>122</v>
      </c>
      <c r="S40" t="str">
        <f>LEFT($R40,SEARCH("/",$R40,1)-1)</f>
        <v>photography</v>
      </c>
      <c r="T40" t="str">
        <f>RIGHT(R40,LEN(R40)-SEARCH("/",R40,1))</f>
        <v>photography books</v>
      </c>
    </row>
    <row r="41" spans="1:20" ht="31.2" x14ac:dyDescent="0.3">
      <c r="A41">
        <v>700</v>
      </c>
      <c r="B41" s="4" t="s">
        <v>1438</v>
      </c>
      <c r="C41" s="3" t="s">
        <v>1439</v>
      </c>
      <c r="D41">
        <v>100</v>
      </c>
      <c r="E41">
        <v>3</v>
      </c>
      <c r="F41" s="9">
        <f>IFERROR($E41/$I41,0)</f>
        <v>3</v>
      </c>
      <c r="G41" s="7">
        <f>(E41/D41)*100</f>
        <v>3</v>
      </c>
      <c r="H41" t="s">
        <v>14</v>
      </c>
      <c r="I41" s="21">
        <v>1</v>
      </c>
      <c r="J41" t="s">
        <v>21</v>
      </c>
      <c r="K41" t="s">
        <v>22</v>
      </c>
      <c r="L41">
        <v>1264399200</v>
      </c>
      <c r="M41" s="12">
        <f>(((L41/60)/60)/24)+DATE(1970,1,1)</f>
        <v>40203.25</v>
      </c>
      <c r="N41">
        <v>1265695200</v>
      </c>
      <c r="O41" s="12">
        <f>(((N41/60)/60)/24)+DATE(1970,1,1)</f>
        <v>40218.25</v>
      </c>
      <c r="P41" t="b">
        <v>0</v>
      </c>
      <c r="Q41" t="b">
        <v>0</v>
      </c>
      <c r="R41" t="s">
        <v>65</v>
      </c>
      <c r="S41" t="str">
        <f>LEFT($R41,SEARCH("/",$R41,1)-1)</f>
        <v>technology</v>
      </c>
      <c r="T41" t="str">
        <f>RIGHT(R41,LEN(R41)-SEARCH("/",R41,1))</f>
        <v>wearables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9">
        <f>IFERROR($E42/$I42,0)</f>
        <v>75.141414141414145</v>
      </c>
      <c r="G42" s="7">
        <f>(E42/D42)*100</f>
        <v>169.06818181818181</v>
      </c>
      <c r="H42" t="s">
        <v>20</v>
      </c>
      <c r="I42" s="21">
        <v>198</v>
      </c>
      <c r="J42" t="s">
        <v>21</v>
      </c>
      <c r="K42" t="s">
        <v>22</v>
      </c>
      <c r="L42">
        <v>1275714000</v>
      </c>
      <c r="M42" s="12">
        <f>(((L42/60)/60)/24)+DATE(1970,1,1)</f>
        <v>40334.208333333336</v>
      </c>
      <c r="N42">
        <v>1277355600</v>
      </c>
      <c r="O42" s="12">
        <f>(((N42/60)/60)/24)+DATE(1970,1,1)</f>
        <v>40353.208333333336</v>
      </c>
      <c r="P42" t="b">
        <v>0</v>
      </c>
      <c r="Q42" t="b">
        <v>1</v>
      </c>
      <c r="R42" t="s">
        <v>65</v>
      </c>
      <c r="S42" t="str">
        <f>LEFT($R42,SEARCH("/",$R42,1)-1)</f>
        <v>technology</v>
      </c>
      <c r="T42" t="str">
        <f>RIGHT(R42,LEN(R42)-SEARCH("/",R42,1))</f>
        <v>wearables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9">
        <f>IFERROR($E43/$I43,0)</f>
        <v>107.42342342342343</v>
      </c>
      <c r="G43" s="7">
        <f>(E43/D43)*100</f>
        <v>212.92857142857144</v>
      </c>
      <c r="H43" t="s">
        <v>20</v>
      </c>
      <c r="I43" s="21">
        <v>111</v>
      </c>
      <c r="J43" t="s">
        <v>107</v>
      </c>
      <c r="K43" t="s">
        <v>108</v>
      </c>
      <c r="L43">
        <v>1346734800</v>
      </c>
      <c r="M43" s="12">
        <f>(((L43/60)/60)/24)+DATE(1970,1,1)</f>
        <v>41156.208333333336</v>
      </c>
      <c r="N43">
        <v>1348981200</v>
      </c>
      <c r="O43" s="12">
        <f>(((N43/60)/60)/24)+DATE(1970,1,1)</f>
        <v>41182.208333333336</v>
      </c>
      <c r="P43" t="b">
        <v>0</v>
      </c>
      <c r="Q43" t="b">
        <v>1</v>
      </c>
      <c r="R43" t="s">
        <v>23</v>
      </c>
      <c r="S43" t="str">
        <f>LEFT($R43,SEARCH("/",$R43,1)-1)</f>
        <v>music</v>
      </c>
      <c r="T43" t="str">
        <f>RIGHT(R43,LEN(R43)-SEARCH("/",R43,1))</f>
        <v>rock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9">
        <f>IFERROR($E44/$I44,0)</f>
        <v>35.995495495495497</v>
      </c>
      <c r="G44" s="7">
        <f>(E44/D44)*100</f>
        <v>443.94444444444446</v>
      </c>
      <c r="H44" t="s">
        <v>20</v>
      </c>
      <c r="I44" s="21">
        <v>222</v>
      </c>
      <c r="J44" t="s">
        <v>21</v>
      </c>
      <c r="K44" t="s">
        <v>22</v>
      </c>
      <c r="L44">
        <v>1309755600</v>
      </c>
      <c r="M44" s="12">
        <f>(((L44/60)/60)/24)+DATE(1970,1,1)</f>
        <v>40728.208333333336</v>
      </c>
      <c r="N44">
        <v>1310533200</v>
      </c>
      <c r="O44" s="12">
        <f>(((N44/60)/60)/24)+DATE(1970,1,1)</f>
        <v>40737.208333333336</v>
      </c>
      <c r="P44" t="b">
        <v>0</v>
      </c>
      <c r="Q44" t="b">
        <v>0</v>
      </c>
      <c r="R44" t="s">
        <v>17</v>
      </c>
      <c r="S44" t="str">
        <f>LEFT($R44,SEARCH("/",$R44,1)-1)</f>
        <v>food</v>
      </c>
      <c r="T44" t="str">
        <f>RIGHT(R44,LEN(R44)-SEARCH("/",R44,1))</f>
        <v>food trucks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9">
        <f>IFERROR($E45/$I45,0)</f>
        <v>26.998873148744366</v>
      </c>
      <c r="G45" s="7">
        <f>(E45/D45)*100</f>
        <v>185.9390243902439</v>
      </c>
      <c r="H45" t="s">
        <v>20</v>
      </c>
      <c r="I45" s="21">
        <v>6212</v>
      </c>
      <c r="J45" t="s">
        <v>21</v>
      </c>
      <c r="K45" t="s">
        <v>22</v>
      </c>
      <c r="L45">
        <v>1406178000</v>
      </c>
      <c r="M45" s="12">
        <f>(((L45/60)/60)/24)+DATE(1970,1,1)</f>
        <v>41844.208333333336</v>
      </c>
      <c r="N45">
        <v>1407560400</v>
      </c>
      <c r="O45" s="12">
        <f>(((N45/60)/60)/24)+DATE(1970,1,1)</f>
        <v>41860.208333333336</v>
      </c>
      <c r="P45" t="b">
        <v>0</v>
      </c>
      <c r="Q45" t="b">
        <v>0</v>
      </c>
      <c r="R45" t="s">
        <v>133</v>
      </c>
      <c r="S45" t="str">
        <f>LEFT($R45,SEARCH("/",$R45,1)-1)</f>
        <v>publishing</v>
      </c>
      <c r="T45" t="str">
        <f>RIGHT(R45,LEN(R45)-SEARCH("/",R45,1))</f>
        <v>radio &amp; podcasts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9">
        <f>IFERROR($E46/$I46,0)</f>
        <v>107.56122448979592</v>
      </c>
      <c r="G46" s="7">
        <f>(E46/D46)*100</f>
        <v>658.8125</v>
      </c>
      <c r="H46" t="s">
        <v>20</v>
      </c>
      <c r="I46" s="21">
        <v>98</v>
      </c>
      <c r="J46" t="s">
        <v>36</v>
      </c>
      <c r="K46" t="s">
        <v>37</v>
      </c>
      <c r="L46">
        <v>1552798800</v>
      </c>
      <c r="M46" s="12">
        <f>(((L46/60)/60)/24)+DATE(1970,1,1)</f>
        <v>43541.208333333328</v>
      </c>
      <c r="N46">
        <v>1552885200</v>
      </c>
      <c r="O46" s="12">
        <f>(((N46/60)/60)/24)+DATE(1970,1,1)</f>
        <v>43542.208333333328</v>
      </c>
      <c r="P46" t="b">
        <v>0</v>
      </c>
      <c r="Q46" t="b">
        <v>0</v>
      </c>
      <c r="R46" t="s">
        <v>119</v>
      </c>
      <c r="S46" t="str">
        <f>LEFT($R46,SEARCH("/",$R46,1)-1)</f>
        <v>publishing</v>
      </c>
      <c r="T46" t="str">
        <f>RIGHT(R46,LEN(R46)-SEARCH("/",R46,1))</f>
        <v>fiction</v>
      </c>
    </row>
    <row r="47" spans="1:20" ht="31.2" x14ac:dyDescent="0.3">
      <c r="A47">
        <v>750</v>
      </c>
      <c r="B47" s="4" t="s">
        <v>1536</v>
      </c>
      <c r="C47" s="3" t="s">
        <v>1537</v>
      </c>
      <c r="D47">
        <v>100</v>
      </c>
      <c r="E47">
        <v>1</v>
      </c>
      <c r="F47" s="9">
        <f>IFERROR($E47/$I47,0)</f>
        <v>1</v>
      </c>
      <c r="G47" s="7">
        <f>(E47/D47)*100</f>
        <v>1</v>
      </c>
      <c r="H47" t="s">
        <v>14</v>
      </c>
      <c r="I47" s="21">
        <v>1</v>
      </c>
      <c r="J47" t="s">
        <v>40</v>
      </c>
      <c r="K47" t="s">
        <v>41</v>
      </c>
      <c r="L47">
        <v>1277960400</v>
      </c>
      <c r="M47" s="12">
        <f>(((L47/60)/60)/24)+DATE(1970,1,1)</f>
        <v>40360.208333333336</v>
      </c>
      <c r="N47">
        <v>1280120400</v>
      </c>
      <c r="O47" s="12">
        <f>(((N47/60)/60)/24)+DATE(1970,1,1)</f>
        <v>40385.208333333336</v>
      </c>
      <c r="P47" t="b">
        <v>0</v>
      </c>
      <c r="Q47" t="b">
        <v>0</v>
      </c>
      <c r="R47" t="s">
        <v>50</v>
      </c>
      <c r="S47" t="str">
        <f>LEFT($R47,SEARCH("/",$R47,1)-1)</f>
        <v>music</v>
      </c>
      <c r="T47" t="str">
        <f>RIGHT(R47,LEN(R47)-SEARCH("/",R47,1))</f>
        <v>electric music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9">
        <f>IFERROR($E48/$I48,0)</f>
        <v>46.163043478260867</v>
      </c>
      <c r="G48" s="7">
        <f>(E48/D48)*100</f>
        <v>114.78378378378378</v>
      </c>
      <c r="H48" t="s">
        <v>20</v>
      </c>
      <c r="I48" s="21">
        <v>92</v>
      </c>
      <c r="J48" t="s">
        <v>21</v>
      </c>
      <c r="K48" t="s">
        <v>22</v>
      </c>
      <c r="L48">
        <v>1278565200</v>
      </c>
      <c r="M48" s="12">
        <f>(((L48/60)/60)/24)+DATE(1970,1,1)</f>
        <v>40367.208333333336</v>
      </c>
      <c r="N48">
        <v>1280552400</v>
      </c>
      <c r="O48" s="12">
        <f>(((N48/60)/60)/24)+DATE(1970,1,1)</f>
        <v>40390.208333333336</v>
      </c>
      <c r="P48" t="b">
        <v>0</v>
      </c>
      <c r="Q48" t="b">
        <v>0</v>
      </c>
      <c r="R48" t="s">
        <v>23</v>
      </c>
      <c r="S48" t="str">
        <f>LEFT($R48,SEARCH("/",$R48,1)-1)</f>
        <v>music</v>
      </c>
      <c r="T48" t="str">
        <f>RIGHT(R48,LEN(R48)-SEARCH("/",R48,1))</f>
        <v>rock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9">
        <f>IFERROR($E49/$I49,0)</f>
        <v>47.845637583892618</v>
      </c>
      <c r="G49" s="7">
        <f>(E49/D49)*100</f>
        <v>475.26666666666665</v>
      </c>
      <c r="H49" t="s">
        <v>20</v>
      </c>
      <c r="I49" s="21">
        <v>149</v>
      </c>
      <c r="J49" t="s">
        <v>21</v>
      </c>
      <c r="K49" t="s">
        <v>22</v>
      </c>
      <c r="L49">
        <v>1396069200</v>
      </c>
      <c r="M49" s="12">
        <f>(((L49/60)/60)/24)+DATE(1970,1,1)</f>
        <v>41727.208333333336</v>
      </c>
      <c r="N49">
        <v>1398661200</v>
      </c>
      <c r="O49" s="12">
        <f>(((N49/60)/60)/24)+DATE(1970,1,1)</f>
        <v>41757.208333333336</v>
      </c>
      <c r="P49" t="b">
        <v>0</v>
      </c>
      <c r="Q49" t="b">
        <v>0</v>
      </c>
      <c r="R49" t="s">
        <v>33</v>
      </c>
      <c r="S49" t="str">
        <f>LEFT($R49,SEARCH("/",$R49,1)-1)</f>
        <v>theater</v>
      </c>
      <c r="T49" t="str">
        <f>RIGHT(R49,LEN(R49)-SEARCH("/",R49,1))</f>
        <v>plays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9">
        <f>IFERROR($E50/$I50,0)</f>
        <v>53.007815713698065</v>
      </c>
      <c r="G50" s="7">
        <f>(E50/D50)*100</f>
        <v>386.97297297297297</v>
      </c>
      <c r="H50" t="s">
        <v>20</v>
      </c>
      <c r="I50" s="21">
        <v>2431</v>
      </c>
      <c r="J50" t="s">
        <v>21</v>
      </c>
      <c r="K50" t="s">
        <v>22</v>
      </c>
      <c r="L50">
        <v>1435208400</v>
      </c>
      <c r="M50" s="12">
        <f>(((L50/60)/60)/24)+DATE(1970,1,1)</f>
        <v>42180.208333333328</v>
      </c>
      <c r="N50">
        <v>1436245200</v>
      </c>
      <c r="O50" s="12">
        <f>(((N50/60)/60)/24)+DATE(1970,1,1)</f>
        <v>42192.208333333328</v>
      </c>
      <c r="P50" t="b">
        <v>0</v>
      </c>
      <c r="Q50" t="b">
        <v>0</v>
      </c>
      <c r="R50" t="s">
        <v>33</v>
      </c>
      <c r="S50" t="str">
        <f>LEFT($R50,SEARCH("/",$R50,1)-1)</f>
        <v>theater</v>
      </c>
      <c r="T50" t="str">
        <f>RIGHT(R50,LEN(R50)-SEARCH("/",R50,1))</f>
        <v>plays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9">
        <f>IFERROR($E51/$I51,0)</f>
        <v>45.059405940594061</v>
      </c>
      <c r="G51" s="7">
        <f>(E51/D51)*100</f>
        <v>189.625</v>
      </c>
      <c r="H51" t="s">
        <v>20</v>
      </c>
      <c r="I51" s="21">
        <v>303</v>
      </c>
      <c r="J51" t="s">
        <v>21</v>
      </c>
      <c r="K51" t="s">
        <v>22</v>
      </c>
      <c r="L51">
        <v>1571547600</v>
      </c>
      <c r="M51" s="12">
        <f>(((L51/60)/60)/24)+DATE(1970,1,1)</f>
        <v>43758.208333333328</v>
      </c>
      <c r="N51">
        <v>1575439200</v>
      </c>
      <c r="O51" s="12">
        <f>(((N51/60)/60)/24)+DATE(1970,1,1)</f>
        <v>43803.25</v>
      </c>
      <c r="P51" t="b">
        <v>0</v>
      </c>
      <c r="Q51" t="b">
        <v>0</v>
      </c>
      <c r="R51" t="s">
        <v>23</v>
      </c>
      <c r="S51" t="str">
        <f>LEFT($R51,SEARCH("/",$R51,1)-1)</f>
        <v>music</v>
      </c>
      <c r="T51" t="str">
        <f>RIGHT(R51,LEN(R51)-SEARCH("/",R51,1))</f>
        <v>rock</v>
      </c>
    </row>
    <row r="52" spans="1:20" x14ac:dyDescent="0.3">
      <c r="A52">
        <v>800</v>
      </c>
      <c r="B52" s="4" t="s">
        <v>1635</v>
      </c>
      <c r="C52" s="3" t="s">
        <v>1636</v>
      </c>
      <c r="D52">
        <v>100</v>
      </c>
      <c r="E52">
        <v>1</v>
      </c>
      <c r="F52" s="9">
        <f>IFERROR($E52/$I52,0)</f>
        <v>1</v>
      </c>
      <c r="G52" s="7">
        <f>(E52/D52)*100</f>
        <v>1</v>
      </c>
      <c r="H52" t="s">
        <v>14</v>
      </c>
      <c r="I52" s="21">
        <v>1</v>
      </c>
      <c r="J52" t="s">
        <v>98</v>
      </c>
      <c r="K52" t="s">
        <v>99</v>
      </c>
      <c r="L52">
        <v>1434085200</v>
      </c>
      <c r="M52" s="12">
        <f>(((L52/60)/60)/24)+DATE(1970,1,1)</f>
        <v>42167.208333333328</v>
      </c>
      <c r="N52">
        <v>1434430800</v>
      </c>
      <c r="O52" s="12">
        <f>(((N52/60)/60)/24)+DATE(1970,1,1)</f>
        <v>42171.208333333328</v>
      </c>
      <c r="P52" t="b">
        <v>0</v>
      </c>
      <c r="Q52" t="b">
        <v>0</v>
      </c>
      <c r="R52" t="s">
        <v>23</v>
      </c>
      <c r="S52" t="str">
        <f>LEFT($R52,SEARCH("/",$R52,1)-1)</f>
        <v>music</v>
      </c>
      <c r="T52" t="str">
        <f>RIGHT(R52,LEN(R52)-SEARCH("/",R52,1))</f>
        <v>rock</v>
      </c>
    </row>
    <row r="53" spans="1:20" ht="31.2" x14ac:dyDescent="0.3">
      <c r="A53">
        <v>850</v>
      </c>
      <c r="B53" s="4" t="s">
        <v>1733</v>
      </c>
      <c r="C53" s="3" t="s">
        <v>1734</v>
      </c>
      <c r="D53">
        <v>100</v>
      </c>
      <c r="E53">
        <v>1</v>
      </c>
      <c r="F53" s="9">
        <f>IFERROR($E53/$I53,0)</f>
        <v>1</v>
      </c>
      <c r="G53" s="7">
        <f>(E53/D53)*100</f>
        <v>1</v>
      </c>
      <c r="H53" t="s">
        <v>14</v>
      </c>
      <c r="I53" s="21">
        <v>1</v>
      </c>
      <c r="J53" t="s">
        <v>21</v>
      </c>
      <c r="K53" t="s">
        <v>22</v>
      </c>
      <c r="L53">
        <v>1321682400</v>
      </c>
      <c r="M53" s="12">
        <f>(((L53/60)/60)/24)+DATE(1970,1,1)</f>
        <v>40866.25</v>
      </c>
      <c r="N53">
        <v>1322978400</v>
      </c>
      <c r="O53" s="12">
        <f>(((N53/60)/60)/24)+DATE(1970,1,1)</f>
        <v>40881.25</v>
      </c>
      <c r="P53" t="b">
        <v>1</v>
      </c>
      <c r="Q53" t="b">
        <v>0</v>
      </c>
      <c r="R53" t="s">
        <v>23</v>
      </c>
      <c r="S53" t="str">
        <f>LEFT($R53,SEARCH("/",$R53,1)-1)</f>
        <v>music</v>
      </c>
      <c r="T53" t="str">
        <f>RIGHT(R53,LEN(R53)-SEARCH("/",R53,1))</f>
        <v>rock</v>
      </c>
    </row>
    <row r="54" spans="1:20" x14ac:dyDescent="0.3">
      <c r="A54">
        <v>900</v>
      </c>
      <c r="B54" s="4" t="s">
        <v>1832</v>
      </c>
      <c r="C54" s="3" t="s">
        <v>1833</v>
      </c>
      <c r="D54">
        <v>100</v>
      </c>
      <c r="E54">
        <v>2</v>
      </c>
      <c r="F54" s="9">
        <f>IFERROR($E54/$I54,0)</f>
        <v>2</v>
      </c>
      <c r="G54" s="7">
        <f>(E54/D54)*100</f>
        <v>2</v>
      </c>
      <c r="H54" t="s">
        <v>14</v>
      </c>
      <c r="I54" s="21">
        <v>1</v>
      </c>
      <c r="J54" t="s">
        <v>21</v>
      </c>
      <c r="K54" t="s">
        <v>22</v>
      </c>
      <c r="L54">
        <v>1411102800</v>
      </c>
      <c r="M54" s="12">
        <f>(((L54/60)/60)/24)+DATE(1970,1,1)</f>
        <v>41901.208333333336</v>
      </c>
      <c r="N54">
        <v>1411189200</v>
      </c>
      <c r="O54" s="12">
        <f>(((N54/60)/60)/24)+DATE(1970,1,1)</f>
        <v>41902.208333333336</v>
      </c>
      <c r="P54" t="b">
        <v>0</v>
      </c>
      <c r="Q54" t="b">
        <v>1</v>
      </c>
      <c r="R54" t="s">
        <v>28</v>
      </c>
      <c r="S54" t="str">
        <f>LEFT($R54,SEARCH("/",$R54,1)-1)</f>
        <v>technology</v>
      </c>
      <c r="T54" t="str">
        <f>RIGHT(R54,LEN(R54)-SEARCH("/",R54,1))</f>
        <v>web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9">
        <f>IFERROR($E55/$I55,0)</f>
        <v>59.119617224880386</v>
      </c>
      <c r="G55" s="7">
        <f>(E55/D55)*100</f>
        <v>140.40909090909091</v>
      </c>
      <c r="H55" t="s">
        <v>20</v>
      </c>
      <c r="I55" s="21">
        <v>209</v>
      </c>
      <c r="J55" t="s">
        <v>21</v>
      </c>
      <c r="K55" t="s">
        <v>22</v>
      </c>
      <c r="L55">
        <v>1400562000</v>
      </c>
      <c r="M55" s="12">
        <f>(((L55/60)/60)/24)+DATE(1970,1,1)</f>
        <v>41779.208333333336</v>
      </c>
      <c r="N55">
        <v>1403931600</v>
      </c>
      <c r="O55" s="12">
        <f>(((N55/60)/60)/24)+DATE(1970,1,1)</f>
        <v>41818.208333333336</v>
      </c>
      <c r="P55" t="b">
        <v>0</v>
      </c>
      <c r="Q55" t="b">
        <v>0</v>
      </c>
      <c r="R55" t="s">
        <v>53</v>
      </c>
      <c r="S55" t="str">
        <f>LEFT($R55,SEARCH("/",$R55,1)-1)</f>
        <v>film &amp; video</v>
      </c>
      <c r="T55" t="str">
        <f>RIGHT(R55,LEN(R55)-SEARCH("/",R55,1))</f>
        <v>drama</v>
      </c>
    </row>
    <row r="56" spans="1:20" ht="31.2" x14ac:dyDescent="0.3">
      <c r="A56">
        <v>950</v>
      </c>
      <c r="B56" s="4" t="s">
        <v>1930</v>
      </c>
      <c r="C56" s="3" t="s">
        <v>1931</v>
      </c>
      <c r="D56">
        <v>100</v>
      </c>
      <c r="E56">
        <v>5</v>
      </c>
      <c r="F56" s="9">
        <f>IFERROR($E56/$I56,0)</f>
        <v>5</v>
      </c>
      <c r="G56" s="7">
        <f>(E56/D56)*100</f>
        <v>5</v>
      </c>
      <c r="H56" t="s">
        <v>14</v>
      </c>
      <c r="I56" s="21">
        <v>1</v>
      </c>
      <c r="J56" t="s">
        <v>21</v>
      </c>
      <c r="K56" t="s">
        <v>22</v>
      </c>
      <c r="L56">
        <v>1555390800</v>
      </c>
      <c r="M56" s="12">
        <f>(((L56/60)/60)/24)+DATE(1970,1,1)</f>
        <v>43571.208333333328</v>
      </c>
      <c r="N56">
        <v>1555822800</v>
      </c>
      <c r="O56" s="12">
        <f>(((N56/60)/60)/24)+DATE(1970,1,1)</f>
        <v>43576.208333333328</v>
      </c>
      <c r="P56" t="b">
        <v>0</v>
      </c>
      <c r="Q56" t="b">
        <v>1</v>
      </c>
      <c r="R56" t="s">
        <v>33</v>
      </c>
      <c r="S56" t="str">
        <f>LEFT($R56,SEARCH("/",$R56,1)-1)</f>
        <v>theater</v>
      </c>
      <c r="T56" t="str">
        <f>RIGHT(R56,LEN(R56)-SEARCH("/",R56,1))</f>
        <v>plays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9">
        <f>IFERROR($E57/$I57,0)</f>
        <v>89.664122137404576</v>
      </c>
      <c r="G57" s="7">
        <f>(E57/D57)*100</f>
        <v>177.96969696969697</v>
      </c>
      <c r="H57" t="s">
        <v>20</v>
      </c>
      <c r="I57" s="21">
        <v>131</v>
      </c>
      <c r="J57" t="s">
        <v>21</v>
      </c>
      <c r="K57" t="s">
        <v>22</v>
      </c>
      <c r="L57">
        <v>1532926800</v>
      </c>
      <c r="M57" s="12">
        <f>(((L57/60)/60)/24)+DATE(1970,1,1)</f>
        <v>43311.208333333328</v>
      </c>
      <c r="N57">
        <v>1533358800</v>
      </c>
      <c r="O57" s="12">
        <f>(((N57/60)/60)/24)+DATE(1970,1,1)</f>
        <v>43316.208333333328</v>
      </c>
      <c r="P57" t="b">
        <v>0</v>
      </c>
      <c r="Q57" t="b">
        <v>0</v>
      </c>
      <c r="R57" t="s">
        <v>159</v>
      </c>
      <c r="S57" t="str">
        <f>LEFT($R57,SEARCH("/",$R57,1)-1)</f>
        <v>music</v>
      </c>
      <c r="T57" t="str">
        <f>RIGHT(R57,LEN(R57)-SEARCH("/",R57,1))</f>
        <v>jazz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9">
        <f>IFERROR($E58/$I58,0)</f>
        <v>70.079268292682926</v>
      </c>
      <c r="G58" s="7">
        <f>(E58/D58)*100</f>
        <v>143.66249999999999</v>
      </c>
      <c r="H58" t="s">
        <v>20</v>
      </c>
      <c r="I58" s="21">
        <v>164</v>
      </c>
      <c r="J58" t="s">
        <v>21</v>
      </c>
      <c r="K58" t="s">
        <v>22</v>
      </c>
      <c r="L58">
        <v>1420869600</v>
      </c>
      <c r="M58" s="12">
        <f>(((L58/60)/60)/24)+DATE(1970,1,1)</f>
        <v>42014.25</v>
      </c>
      <c r="N58">
        <v>1421474400</v>
      </c>
      <c r="O58" s="12">
        <f>(((N58/60)/60)/24)+DATE(1970,1,1)</f>
        <v>42021.25</v>
      </c>
      <c r="P58" t="b">
        <v>0</v>
      </c>
      <c r="Q58" t="b">
        <v>0</v>
      </c>
      <c r="R58" t="s">
        <v>65</v>
      </c>
      <c r="S58" t="str">
        <f>LEFT($R58,SEARCH("/",$R58,1)-1)</f>
        <v>technology</v>
      </c>
      <c r="T58" t="str">
        <f>RIGHT(R58,LEN(R58)-SEARCH("/",R58,1))</f>
        <v>wearables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9">
        <f>IFERROR($E59/$I59,0)</f>
        <v>31.059701492537314</v>
      </c>
      <c r="G59" s="7">
        <f>(E59/D59)*100</f>
        <v>215.27586206896552</v>
      </c>
      <c r="H59" t="s">
        <v>20</v>
      </c>
      <c r="I59" s="21">
        <v>201</v>
      </c>
      <c r="J59" t="s">
        <v>21</v>
      </c>
      <c r="K59" t="s">
        <v>22</v>
      </c>
      <c r="L59">
        <v>1504242000</v>
      </c>
      <c r="M59" s="12">
        <f>(((L59/60)/60)/24)+DATE(1970,1,1)</f>
        <v>42979.208333333328</v>
      </c>
      <c r="N59">
        <v>1505278800</v>
      </c>
      <c r="O59" s="12">
        <f>(((N59/60)/60)/24)+DATE(1970,1,1)</f>
        <v>42991.208333333328</v>
      </c>
      <c r="P59" t="b">
        <v>0</v>
      </c>
      <c r="Q59" t="b">
        <v>0</v>
      </c>
      <c r="R59" t="s">
        <v>89</v>
      </c>
      <c r="S59" t="str">
        <f>LEFT($R59,SEARCH("/",$R59,1)-1)</f>
        <v>games</v>
      </c>
      <c r="T59" t="str">
        <f>RIGHT(R59,LEN(R59)-SEARCH("/",R59,1))</f>
        <v>video games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9">
        <f>IFERROR($E60/$I60,0)</f>
        <v>29.061611374407583</v>
      </c>
      <c r="G60" s="7">
        <f>(E60/D60)*100</f>
        <v>227.11111111111114</v>
      </c>
      <c r="H60" t="s">
        <v>20</v>
      </c>
      <c r="I60" s="21">
        <v>211</v>
      </c>
      <c r="J60" t="s">
        <v>21</v>
      </c>
      <c r="K60" t="s">
        <v>22</v>
      </c>
      <c r="L60">
        <v>1442811600</v>
      </c>
      <c r="M60" s="12">
        <f>(((L60/60)/60)/24)+DATE(1970,1,1)</f>
        <v>42268.208333333328</v>
      </c>
      <c r="N60">
        <v>1443934800</v>
      </c>
      <c r="O60" s="12">
        <f>(((N60/60)/60)/24)+DATE(1970,1,1)</f>
        <v>42281.208333333328</v>
      </c>
      <c r="P60" t="b">
        <v>0</v>
      </c>
      <c r="Q60" t="b">
        <v>0</v>
      </c>
      <c r="R60" t="s">
        <v>33</v>
      </c>
      <c r="S60" t="str">
        <f>LEFT($R60,SEARCH("/",$R60,1)-1)</f>
        <v>theater</v>
      </c>
      <c r="T60" t="str">
        <f>RIGHT(R60,LEN(R60)-SEARCH("/",R60,1))</f>
        <v>plays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9">
        <f>IFERROR($E61/$I61,0)</f>
        <v>30.0859375</v>
      </c>
      <c r="G61" s="7">
        <f>(E61/D61)*100</f>
        <v>275.07142857142861</v>
      </c>
      <c r="H61" t="s">
        <v>20</v>
      </c>
      <c r="I61" s="21">
        <v>128</v>
      </c>
      <c r="J61" t="s">
        <v>21</v>
      </c>
      <c r="K61" t="s">
        <v>22</v>
      </c>
      <c r="L61">
        <v>1497243600</v>
      </c>
      <c r="M61" s="12">
        <f>(((L61/60)/60)/24)+DATE(1970,1,1)</f>
        <v>42898.208333333328</v>
      </c>
      <c r="N61">
        <v>1498539600</v>
      </c>
      <c r="O61" s="12">
        <f>(((N61/60)/60)/24)+DATE(1970,1,1)</f>
        <v>42913.208333333328</v>
      </c>
      <c r="P61" t="b">
        <v>0</v>
      </c>
      <c r="Q61" t="b">
        <v>1</v>
      </c>
      <c r="R61" t="s">
        <v>33</v>
      </c>
      <c r="S61" t="str">
        <f>LEFT($R61,SEARCH("/",$R61,1)-1)</f>
        <v>theater</v>
      </c>
      <c r="T61" t="str">
        <f>RIGHT(R61,LEN(R61)-SEARCH("/",R61,1))</f>
        <v>plays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9">
        <f>IFERROR($E62/$I62,0)</f>
        <v>84.998125000000002</v>
      </c>
      <c r="G62" s="7">
        <f>(E62/D62)*100</f>
        <v>144.37048832271762</v>
      </c>
      <c r="H62" t="s">
        <v>20</v>
      </c>
      <c r="I62" s="21">
        <v>1600</v>
      </c>
      <c r="J62" t="s">
        <v>15</v>
      </c>
      <c r="K62" t="s">
        <v>16</v>
      </c>
      <c r="L62">
        <v>1342501200</v>
      </c>
      <c r="M62" s="12">
        <f>(((L62/60)/60)/24)+DATE(1970,1,1)</f>
        <v>41107.208333333336</v>
      </c>
      <c r="N62">
        <v>1342760400</v>
      </c>
      <c r="O62" s="12">
        <f>(((N62/60)/60)/24)+DATE(1970,1,1)</f>
        <v>41110.208333333336</v>
      </c>
      <c r="P62" t="b">
        <v>0</v>
      </c>
      <c r="Q62" t="b">
        <v>0</v>
      </c>
      <c r="R62" t="s">
        <v>33</v>
      </c>
      <c r="S62" t="str">
        <f>LEFT($R62,SEARCH("/",$R62,1)-1)</f>
        <v>theater</v>
      </c>
      <c r="T62" t="str">
        <f>RIGHT(R62,LEN(R62)-SEARCH("/",R62,1))</f>
        <v>plays</v>
      </c>
    </row>
    <row r="63" spans="1:20" x14ac:dyDescent="0.3">
      <c r="A63">
        <v>63</v>
      </c>
      <c r="B63" s="4" t="s">
        <v>174</v>
      </c>
      <c r="C63" s="3" t="s">
        <v>175</v>
      </c>
      <c r="D63">
        <v>4700</v>
      </c>
      <c r="E63">
        <v>557</v>
      </c>
      <c r="F63" s="9">
        <f>IFERROR($E63/$I63,0)</f>
        <v>111.4</v>
      </c>
      <c r="G63" s="7">
        <f>(E63/D63)*100</f>
        <v>11.851063829787234</v>
      </c>
      <c r="H63" t="s">
        <v>14</v>
      </c>
      <c r="I63" s="21">
        <v>5</v>
      </c>
      <c r="J63" t="s">
        <v>21</v>
      </c>
      <c r="K63" t="s">
        <v>22</v>
      </c>
      <c r="L63">
        <v>1493355600</v>
      </c>
      <c r="M63" s="12">
        <f>(((L63/60)/60)/24)+DATE(1970,1,1)</f>
        <v>42853.208333333328</v>
      </c>
      <c r="N63">
        <v>1493874000</v>
      </c>
      <c r="O63" s="12">
        <f>(((N63/60)/60)/24)+DATE(1970,1,1)</f>
        <v>42859.208333333328</v>
      </c>
      <c r="P63" t="b">
        <v>0</v>
      </c>
      <c r="Q63" t="b">
        <v>0</v>
      </c>
      <c r="R63" t="s">
        <v>33</v>
      </c>
      <c r="S63" t="str">
        <f>LEFT($R63,SEARCH("/",$R63,1)-1)</f>
        <v>theater</v>
      </c>
      <c r="T63" t="str">
        <f>RIGHT(R63,LEN(R63)-SEARCH("/",R63,1))</f>
        <v>plays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9">
        <f>IFERROR($E64/$I64,0)</f>
        <v>58.040160642570278</v>
      </c>
      <c r="G64" s="7">
        <f>(E64/D64)*100</f>
        <v>722.6</v>
      </c>
      <c r="H64" t="s">
        <v>20</v>
      </c>
      <c r="I64" s="21">
        <v>249</v>
      </c>
      <c r="J64" t="s">
        <v>21</v>
      </c>
      <c r="K64" t="s">
        <v>22</v>
      </c>
      <c r="L64">
        <v>1433480400</v>
      </c>
      <c r="M64" s="12">
        <f>(((L64/60)/60)/24)+DATE(1970,1,1)</f>
        <v>42160.208333333328</v>
      </c>
      <c r="N64">
        <v>1433566800</v>
      </c>
      <c r="O64" s="12">
        <f>(((N64/60)/60)/24)+DATE(1970,1,1)</f>
        <v>42161.208333333328</v>
      </c>
      <c r="P64" t="b">
        <v>0</v>
      </c>
      <c r="Q64" t="b">
        <v>0</v>
      </c>
      <c r="R64" t="s">
        <v>28</v>
      </c>
      <c r="S64" t="str">
        <f>LEFT($R64,SEARCH("/",$R64,1)-1)</f>
        <v>technology</v>
      </c>
      <c r="T64" t="str">
        <f>RIGHT(R64,LEN(R64)-SEARCH("/",R64,1))</f>
        <v>web</v>
      </c>
    </row>
    <row r="65" spans="1:20" ht="31.2" x14ac:dyDescent="0.3">
      <c r="A65">
        <v>171</v>
      </c>
      <c r="B65" s="4" t="s">
        <v>394</v>
      </c>
      <c r="C65" s="3" t="s">
        <v>395</v>
      </c>
      <c r="D65">
        <v>4900</v>
      </c>
      <c r="E65">
        <v>521</v>
      </c>
      <c r="F65" s="9">
        <f>IFERROR($E65/$I65,0)</f>
        <v>104.2</v>
      </c>
      <c r="G65" s="7">
        <f>(E65/D65)*100</f>
        <v>10.63265306122449</v>
      </c>
      <c r="H65" t="s">
        <v>14</v>
      </c>
      <c r="I65" s="21">
        <v>5</v>
      </c>
      <c r="J65" t="s">
        <v>21</v>
      </c>
      <c r="K65" t="s">
        <v>22</v>
      </c>
      <c r="L65">
        <v>1395291600</v>
      </c>
      <c r="M65" s="12">
        <f>(((L65/60)/60)/24)+DATE(1970,1,1)</f>
        <v>41718.208333333336</v>
      </c>
      <c r="N65">
        <v>1397192400</v>
      </c>
      <c r="O65" s="12">
        <f>(((N65/60)/60)/24)+DATE(1970,1,1)</f>
        <v>41740.208333333336</v>
      </c>
      <c r="P65" t="b">
        <v>0</v>
      </c>
      <c r="Q65" t="b">
        <v>0</v>
      </c>
      <c r="R65" t="s">
        <v>206</v>
      </c>
      <c r="S65" t="str">
        <f>LEFT($R65,SEARCH("/",$R65,1)-1)</f>
        <v>publishing</v>
      </c>
      <c r="T65" t="str">
        <f>RIGHT(R65,LEN(R65)-SEARCH("/",R65,1))</f>
        <v>translations</v>
      </c>
    </row>
    <row r="66" spans="1:20" x14ac:dyDescent="0.3">
      <c r="A66">
        <v>791</v>
      </c>
      <c r="B66" s="4" t="s">
        <v>1617</v>
      </c>
      <c r="C66" s="3" t="s">
        <v>1618</v>
      </c>
      <c r="D66">
        <v>2100</v>
      </c>
      <c r="E66">
        <v>540</v>
      </c>
      <c r="F66" s="9">
        <f>IFERROR($E66/$I66,0)</f>
        <v>90</v>
      </c>
      <c r="G66" s="7">
        <f>(E66/D66)*100</f>
        <v>25.714285714285712</v>
      </c>
      <c r="H66" t="s">
        <v>14</v>
      </c>
      <c r="I66" s="21">
        <v>6</v>
      </c>
      <c r="J66" t="s">
        <v>21</v>
      </c>
      <c r="K66" t="s">
        <v>22</v>
      </c>
      <c r="L66">
        <v>1481436000</v>
      </c>
      <c r="M66" s="12">
        <f>(((L66/60)/60)/24)+DATE(1970,1,1)</f>
        <v>42715.25</v>
      </c>
      <c r="N66">
        <v>1482818400</v>
      </c>
      <c r="O66" s="12">
        <f>(((N66/60)/60)/24)+DATE(1970,1,1)</f>
        <v>42731.25</v>
      </c>
      <c r="P66" t="b">
        <v>0</v>
      </c>
      <c r="Q66" t="b">
        <v>0</v>
      </c>
      <c r="R66" t="s">
        <v>17</v>
      </c>
      <c r="S66" t="str">
        <f>LEFT($R66,SEARCH("/",$R66,1)-1)</f>
        <v>food</v>
      </c>
      <c r="T66" t="str">
        <f>RIGHT(R66,LEN(R66)-SEARCH("/",R66,1))</f>
        <v>food trucks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9">
        <f>IFERROR($E67/$I67,0)</f>
        <v>61.038135593220339</v>
      </c>
      <c r="G67" s="7">
        <f>(E67/D67)*100</f>
        <v>236.14754098360655</v>
      </c>
      <c r="H67" t="s">
        <v>20</v>
      </c>
      <c r="I67" s="21">
        <v>236</v>
      </c>
      <c r="J67" t="s">
        <v>21</v>
      </c>
      <c r="K67" t="s">
        <v>22</v>
      </c>
      <c r="L67">
        <v>1296108000</v>
      </c>
      <c r="M67" s="12">
        <f>(((L67/60)/60)/24)+DATE(1970,1,1)</f>
        <v>40570.25</v>
      </c>
      <c r="N67">
        <v>1296712800</v>
      </c>
      <c r="O67" s="12">
        <f>(((N67/60)/60)/24)+DATE(1970,1,1)</f>
        <v>40577.25</v>
      </c>
      <c r="P67" t="b">
        <v>0</v>
      </c>
      <c r="Q67" t="b">
        <v>0</v>
      </c>
      <c r="R67" t="s">
        <v>33</v>
      </c>
      <c r="S67" t="str">
        <f>LEFT($R67,SEARCH("/",$R67,1)-1)</f>
        <v>theater</v>
      </c>
      <c r="T67" t="str">
        <f>RIGHT(R67,LEN(R67)-SEARCH("/",R67,1))</f>
        <v>plays</v>
      </c>
    </row>
    <row r="68" spans="1:20" ht="31.2" x14ac:dyDescent="0.3">
      <c r="A68">
        <v>306</v>
      </c>
      <c r="B68" s="4" t="s">
        <v>664</v>
      </c>
      <c r="C68" s="3" t="s">
        <v>665</v>
      </c>
      <c r="D68">
        <v>6500</v>
      </c>
      <c r="E68">
        <v>514</v>
      </c>
      <c r="F68" s="9">
        <f>IFERROR($E68/$I68,0)</f>
        <v>73.428571428571431</v>
      </c>
      <c r="G68" s="7">
        <f>(E68/D68)*100</f>
        <v>7.9076923076923071</v>
      </c>
      <c r="H68" t="s">
        <v>14</v>
      </c>
      <c r="I68" s="21">
        <v>7</v>
      </c>
      <c r="J68" t="s">
        <v>21</v>
      </c>
      <c r="K68" t="s">
        <v>22</v>
      </c>
      <c r="L68">
        <v>1500008400</v>
      </c>
      <c r="M68" s="12">
        <f>(((L68/60)/60)/24)+DATE(1970,1,1)</f>
        <v>42930.208333333328</v>
      </c>
      <c r="N68">
        <v>1500267600</v>
      </c>
      <c r="O68" s="12">
        <f>(((N68/60)/60)/24)+DATE(1970,1,1)</f>
        <v>42933.208333333328</v>
      </c>
      <c r="P68" t="b">
        <v>0</v>
      </c>
      <c r="Q68" t="b">
        <v>1</v>
      </c>
      <c r="R68" t="s">
        <v>33</v>
      </c>
      <c r="S68" t="str">
        <f>LEFT($R68,SEARCH("/",$R68,1)-1)</f>
        <v>theater</v>
      </c>
      <c r="T68" t="str">
        <f>RIGHT(R68,LEN(R68)-SEARCH("/",R68,1))</f>
        <v>plays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9">
        <f>IFERROR($E69/$I69,0)</f>
        <v>29.001722017220171</v>
      </c>
      <c r="G69" s="7">
        <f>(E69/D69)*100</f>
        <v>162.38567493112947</v>
      </c>
      <c r="H69" t="s">
        <v>20</v>
      </c>
      <c r="I69" s="21">
        <v>4065</v>
      </c>
      <c r="J69" t="s">
        <v>40</v>
      </c>
      <c r="K69" t="s">
        <v>41</v>
      </c>
      <c r="L69">
        <v>1264399200</v>
      </c>
      <c r="M69" s="12">
        <f>(((L69/60)/60)/24)+DATE(1970,1,1)</f>
        <v>40203.25</v>
      </c>
      <c r="N69">
        <v>1264831200</v>
      </c>
      <c r="O69" s="12">
        <f>(((N69/60)/60)/24)+DATE(1970,1,1)</f>
        <v>40208.25</v>
      </c>
      <c r="P69" t="b">
        <v>0</v>
      </c>
      <c r="Q69" t="b">
        <v>1</v>
      </c>
      <c r="R69" t="s">
        <v>65</v>
      </c>
      <c r="S69" t="str">
        <f>LEFT($R69,SEARCH("/",$R69,1)-1)</f>
        <v>technology</v>
      </c>
      <c r="T69" t="str">
        <f>RIGHT(R69,LEN(R69)-SEARCH("/",R69,1))</f>
        <v>wearables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9">
        <f>IFERROR($E70/$I70,0)</f>
        <v>58.975609756097562</v>
      </c>
      <c r="G70" s="7">
        <f>(E70/D70)*100</f>
        <v>254.52631578947367</v>
      </c>
      <c r="H70" t="s">
        <v>20</v>
      </c>
      <c r="I70" s="21">
        <v>246</v>
      </c>
      <c r="J70" t="s">
        <v>107</v>
      </c>
      <c r="K70" t="s">
        <v>108</v>
      </c>
      <c r="L70">
        <v>1501131600</v>
      </c>
      <c r="M70" s="12">
        <f>(((L70/60)/60)/24)+DATE(1970,1,1)</f>
        <v>42943.208333333328</v>
      </c>
      <c r="N70">
        <v>1505192400</v>
      </c>
      <c r="O70" s="12">
        <f>(((N70/60)/60)/24)+DATE(1970,1,1)</f>
        <v>42990.208333333328</v>
      </c>
      <c r="P70" t="b">
        <v>0</v>
      </c>
      <c r="Q70" t="b">
        <v>1</v>
      </c>
      <c r="R70" t="s">
        <v>33</v>
      </c>
      <c r="S70" t="str">
        <f>LEFT($R70,SEARCH("/",$R70,1)-1)</f>
        <v>theater</v>
      </c>
      <c r="T70" t="str">
        <f>RIGHT(R70,LEN(R70)-SEARCH("/",R70,1))</f>
        <v>plays</v>
      </c>
    </row>
    <row r="71" spans="1:20" x14ac:dyDescent="0.3">
      <c r="A71">
        <v>309</v>
      </c>
      <c r="B71" s="4" t="s">
        <v>670</v>
      </c>
      <c r="C71" s="3" t="s">
        <v>671</v>
      </c>
      <c r="D71">
        <v>4100</v>
      </c>
      <c r="E71">
        <v>3087</v>
      </c>
      <c r="F71" s="9">
        <f>IFERROR($E71/$I71,0)</f>
        <v>41.16</v>
      </c>
      <c r="G71" s="7">
        <f>(E71/D71)*100</f>
        <v>75.292682926829272</v>
      </c>
      <c r="H71" t="s">
        <v>74</v>
      </c>
      <c r="I71">
        <v>75</v>
      </c>
      <c r="J71" t="s">
        <v>21</v>
      </c>
      <c r="K71" t="s">
        <v>22</v>
      </c>
      <c r="L71">
        <v>1316581200</v>
      </c>
      <c r="M71" s="12">
        <f>(((L71/60)/60)/24)+DATE(1970,1,1)</f>
        <v>40807.208333333336</v>
      </c>
      <c r="N71">
        <v>1318309200</v>
      </c>
      <c r="O71" s="12">
        <f>(((N71/60)/60)/24)+DATE(1970,1,1)</f>
        <v>40827.208333333336</v>
      </c>
      <c r="P71" t="b">
        <v>0</v>
      </c>
      <c r="Q71" t="b">
        <v>1</v>
      </c>
      <c r="R71" t="s">
        <v>60</v>
      </c>
      <c r="S71" t="str">
        <f>LEFT($R71,SEARCH("/",$R71,1)-1)</f>
        <v>music</v>
      </c>
      <c r="T71" t="str">
        <f>RIGHT(R71,LEN(R71)-SEARCH("/",R71,1))</f>
        <v>indie rock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9">
        <f>IFERROR($E72/$I72,0)</f>
        <v>63.995555555555555</v>
      </c>
      <c r="G72" s="7">
        <f>(E72/D72)*100</f>
        <v>123.74140625000001</v>
      </c>
      <c r="H72" t="s">
        <v>20</v>
      </c>
      <c r="I72" s="21">
        <v>2475</v>
      </c>
      <c r="J72" t="s">
        <v>107</v>
      </c>
      <c r="K72" t="s">
        <v>108</v>
      </c>
      <c r="L72">
        <v>1288674000</v>
      </c>
      <c r="M72" s="12">
        <f>(((L72/60)/60)/24)+DATE(1970,1,1)</f>
        <v>40484.208333333336</v>
      </c>
      <c r="N72">
        <v>1292911200</v>
      </c>
      <c r="O72" s="12">
        <f>(((N72/60)/60)/24)+DATE(1970,1,1)</f>
        <v>40533.25</v>
      </c>
      <c r="P72" t="b">
        <v>0</v>
      </c>
      <c r="Q72" t="b">
        <v>1</v>
      </c>
      <c r="R72" t="s">
        <v>33</v>
      </c>
      <c r="S72" t="str">
        <f>LEFT($R72,SEARCH("/",$R72,1)-1)</f>
        <v>theater</v>
      </c>
      <c r="T72" t="str">
        <f>RIGHT(R72,LEN(R72)-SEARCH("/",R72,1))</f>
        <v>plays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9">
        <f>IFERROR($E73/$I73,0)</f>
        <v>85.315789473684205</v>
      </c>
      <c r="G73" s="7">
        <f>(E73/D73)*100</f>
        <v>108.06666666666666</v>
      </c>
      <c r="H73" t="s">
        <v>20</v>
      </c>
      <c r="I73" s="21">
        <v>76</v>
      </c>
      <c r="J73" t="s">
        <v>21</v>
      </c>
      <c r="K73" t="s">
        <v>22</v>
      </c>
      <c r="L73">
        <v>1575093600</v>
      </c>
      <c r="M73" s="12">
        <f>(((L73/60)/60)/24)+DATE(1970,1,1)</f>
        <v>43799.25</v>
      </c>
      <c r="N73">
        <v>1575439200</v>
      </c>
      <c r="O73" s="12">
        <f>(((N73/60)/60)/24)+DATE(1970,1,1)</f>
        <v>43803.25</v>
      </c>
      <c r="P73" t="b">
        <v>0</v>
      </c>
      <c r="Q73" t="b">
        <v>0</v>
      </c>
      <c r="R73" t="s">
        <v>33</v>
      </c>
      <c r="S73" t="str">
        <f>LEFT($R73,SEARCH("/",$R73,1)-1)</f>
        <v>theater</v>
      </c>
      <c r="T73" t="str">
        <f>RIGHT(R73,LEN(R73)-SEARCH("/",R73,1))</f>
        <v>plays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9">
        <f>IFERROR($E74/$I74,0)</f>
        <v>74.481481481481481</v>
      </c>
      <c r="G74" s="7">
        <f>(E74/D74)*100</f>
        <v>670.33333333333326</v>
      </c>
      <c r="H74" t="s">
        <v>20</v>
      </c>
      <c r="I74" s="21">
        <v>54</v>
      </c>
      <c r="J74" t="s">
        <v>21</v>
      </c>
      <c r="K74" t="s">
        <v>22</v>
      </c>
      <c r="L74">
        <v>1435726800</v>
      </c>
      <c r="M74" s="12">
        <f>(((L74/60)/60)/24)+DATE(1970,1,1)</f>
        <v>42186.208333333328</v>
      </c>
      <c r="N74">
        <v>1438837200</v>
      </c>
      <c r="O74" s="12">
        <f>(((N74/60)/60)/24)+DATE(1970,1,1)</f>
        <v>42222.208333333328</v>
      </c>
      <c r="P74" t="b">
        <v>0</v>
      </c>
      <c r="Q74" t="b">
        <v>0</v>
      </c>
      <c r="R74" t="s">
        <v>71</v>
      </c>
      <c r="S74" t="str">
        <f>LEFT($R74,SEARCH("/",$R74,1)-1)</f>
        <v>film &amp; video</v>
      </c>
      <c r="T74" t="str">
        <f>RIGHT(R74,LEN(R74)-SEARCH("/",R74,1))</f>
        <v>animation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9">
        <f>IFERROR($E75/$I75,0)</f>
        <v>105.14772727272727</v>
      </c>
      <c r="G75" s="7">
        <f>(E75/D75)*100</f>
        <v>660.92857142857144</v>
      </c>
      <c r="H75" t="s">
        <v>20</v>
      </c>
      <c r="I75" s="21">
        <v>88</v>
      </c>
      <c r="J75" t="s">
        <v>21</v>
      </c>
      <c r="K75" t="s">
        <v>22</v>
      </c>
      <c r="L75">
        <v>1480226400</v>
      </c>
      <c r="M75" s="12">
        <f>(((L75/60)/60)/24)+DATE(1970,1,1)</f>
        <v>42701.25</v>
      </c>
      <c r="N75">
        <v>1480485600</v>
      </c>
      <c r="O75" s="12">
        <f>(((N75/60)/60)/24)+DATE(1970,1,1)</f>
        <v>42704.25</v>
      </c>
      <c r="P75" t="b">
        <v>0</v>
      </c>
      <c r="Q75" t="b">
        <v>0</v>
      </c>
      <c r="R75" t="s">
        <v>159</v>
      </c>
      <c r="S75" t="str">
        <f>LEFT($R75,SEARCH("/",$R75,1)-1)</f>
        <v>music</v>
      </c>
      <c r="T75" t="str">
        <f>RIGHT(R75,LEN(R75)-SEARCH("/",R75,1))</f>
        <v>jazz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9">
        <f>IFERROR($E76/$I76,0)</f>
        <v>56.188235294117646</v>
      </c>
      <c r="G76" s="7">
        <f>(E76/D76)*100</f>
        <v>122.46153846153847</v>
      </c>
      <c r="H76" t="s">
        <v>20</v>
      </c>
      <c r="I76" s="21">
        <v>85</v>
      </c>
      <c r="J76" t="s">
        <v>40</v>
      </c>
      <c r="K76" t="s">
        <v>41</v>
      </c>
      <c r="L76">
        <v>1459054800</v>
      </c>
      <c r="M76" s="12">
        <f>(((L76/60)/60)/24)+DATE(1970,1,1)</f>
        <v>42456.208333333328</v>
      </c>
      <c r="N76">
        <v>1459141200</v>
      </c>
      <c r="O76" s="12">
        <f>(((N76/60)/60)/24)+DATE(1970,1,1)</f>
        <v>42457.208333333328</v>
      </c>
      <c r="P76" t="b">
        <v>0</v>
      </c>
      <c r="Q76" t="b">
        <v>0</v>
      </c>
      <c r="R76" t="s">
        <v>148</v>
      </c>
      <c r="S76" t="str">
        <f>LEFT($R76,SEARCH("/",$R76,1)-1)</f>
        <v>music</v>
      </c>
      <c r="T76" t="str">
        <f>RIGHT(R76,LEN(R76)-SEARCH("/",R76,1))</f>
        <v>metal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9">
        <f>IFERROR($E77/$I77,0)</f>
        <v>85.917647058823533</v>
      </c>
      <c r="G77" s="7">
        <f>(E77/D77)*100</f>
        <v>150.57731958762886</v>
      </c>
      <c r="H77" t="s">
        <v>20</v>
      </c>
      <c r="I77" s="21">
        <v>170</v>
      </c>
      <c r="J77" t="s">
        <v>21</v>
      </c>
      <c r="K77" t="s">
        <v>22</v>
      </c>
      <c r="L77">
        <v>1531630800</v>
      </c>
      <c r="M77" s="12">
        <f>(((L77/60)/60)/24)+DATE(1970,1,1)</f>
        <v>43296.208333333328</v>
      </c>
      <c r="N77">
        <v>1532322000</v>
      </c>
      <c r="O77" s="12">
        <f>(((N77/60)/60)/24)+DATE(1970,1,1)</f>
        <v>43304.208333333328</v>
      </c>
      <c r="P77" t="b">
        <v>0</v>
      </c>
      <c r="Q77" t="b">
        <v>0</v>
      </c>
      <c r="R77" t="s">
        <v>122</v>
      </c>
      <c r="S77" t="str">
        <f>LEFT($R77,SEARCH("/",$R77,1)-1)</f>
        <v>photography</v>
      </c>
      <c r="T77" t="str">
        <f>RIGHT(R77,LEN(R77)-SEARCH("/",R77,1))</f>
        <v>photography books</v>
      </c>
    </row>
    <row r="78" spans="1:20" x14ac:dyDescent="0.3">
      <c r="A78">
        <v>792</v>
      </c>
      <c r="B78" s="4" t="s">
        <v>1619</v>
      </c>
      <c r="C78" s="3" t="s">
        <v>1620</v>
      </c>
      <c r="D78">
        <v>2000</v>
      </c>
      <c r="E78">
        <v>680</v>
      </c>
      <c r="F78" s="9">
        <f>IFERROR($E78/$I78,0)</f>
        <v>97.142857142857139</v>
      </c>
      <c r="G78" s="7">
        <f>(E78/D78)*100</f>
        <v>34</v>
      </c>
      <c r="H78" t="s">
        <v>14</v>
      </c>
      <c r="I78" s="21">
        <v>7</v>
      </c>
      <c r="J78" t="s">
        <v>21</v>
      </c>
      <c r="K78" t="s">
        <v>22</v>
      </c>
      <c r="L78">
        <v>1372222800</v>
      </c>
      <c r="M78" s="12">
        <f>(((L78/60)/60)/24)+DATE(1970,1,1)</f>
        <v>41451.208333333336</v>
      </c>
      <c r="N78">
        <v>1374642000</v>
      </c>
      <c r="O78" s="12">
        <f>(((N78/60)/60)/24)+DATE(1970,1,1)</f>
        <v>41479.208333333336</v>
      </c>
      <c r="P78" t="b">
        <v>0</v>
      </c>
      <c r="Q78" t="b">
        <v>1</v>
      </c>
      <c r="R78" t="s">
        <v>33</v>
      </c>
      <c r="S78" t="str">
        <f>LEFT($R78,SEARCH("/",$R78,1)-1)</f>
        <v>theater</v>
      </c>
      <c r="T78" t="str">
        <f>RIGHT(R78,LEN(R78)-SEARCH("/",R78,1))</f>
        <v>plays</v>
      </c>
    </row>
    <row r="79" spans="1:20" ht="31.2" x14ac:dyDescent="0.3">
      <c r="A79">
        <v>482</v>
      </c>
      <c r="B79" s="4" t="s">
        <v>1011</v>
      </c>
      <c r="C79" s="3" t="s">
        <v>1012</v>
      </c>
      <c r="D79">
        <v>4200</v>
      </c>
      <c r="E79">
        <v>689</v>
      </c>
      <c r="F79" s="9">
        <f>IFERROR($E79/$I79,0)</f>
        <v>76.555555555555557</v>
      </c>
      <c r="G79" s="7">
        <f>(E79/D79)*100</f>
        <v>16.404761904761905</v>
      </c>
      <c r="H79" t="s">
        <v>14</v>
      </c>
      <c r="I79" s="21">
        <v>9</v>
      </c>
      <c r="J79" t="s">
        <v>21</v>
      </c>
      <c r="K79" t="s">
        <v>22</v>
      </c>
      <c r="L79">
        <v>1330063200</v>
      </c>
      <c r="M79" s="12">
        <f>(((L79/60)/60)/24)+DATE(1970,1,1)</f>
        <v>40963.25</v>
      </c>
      <c r="N79">
        <v>1331013600</v>
      </c>
      <c r="O79" s="12">
        <f>(((N79/60)/60)/24)+DATE(1970,1,1)</f>
        <v>40974.25</v>
      </c>
      <c r="P79" t="b">
        <v>0</v>
      </c>
      <c r="Q79" t="b">
        <v>1</v>
      </c>
      <c r="R79" t="s">
        <v>119</v>
      </c>
      <c r="S79" t="str">
        <f>LEFT($R79,SEARCH("/",$R79,1)-1)</f>
        <v>publishing</v>
      </c>
      <c r="T79" t="str">
        <f>RIGHT(R79,LEN(R79)-SEARCH("/",R79,1))</f>
        <v>fiction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9">
        <f>IFERROR($E80/$I80,0)</f>
        <v>41.018181818181816</v>
      </c>
      <c r="G80" s="7">
        <f>(E80/D80)*100</f>
        <v>300.8</v>
      </c>
      <c r="H80" t="s">
        <v>20</v>
      </c>
      <c r="I80" s="21">
        <v>330</v>
      </c>
      <c r="J80" t="s">
        <v>21</v>
      </c>
      <c r="K80" t="s">
        <v>22</v>
      </c>
      <c r="L80">
        <v>1523854800</v>
      </c>
      <c r="M80" s="12">
        <f>(((L80/60)/60)/24)+DATE(1970,1,1)</f>
        <v>43206.208333333328</v>
      </c>
      <c r="N80">
        <v>1523941200</v>
      </c>
      <c r="O80" s="12">
        <f>(((N80/60)/60)/24)+DATE(1970,1,1)</f>
        <v>43207.208333333328</v>
      </c>
      <c r="P80" t="b">
        <v>0</v>
      </c>
      <c r="Q80" t="b">
        <v>0</v>
      </c>
      <c r="R80" t="s">
        <v>206</v>
      </c>
      <c r="S80" t="str">
        <f>LEFT($R80,SEARCH("/",$R80,1)-1)</f>
        <v>publishing</v>
      </c>
      <c r="T80" t="str">
        <f>RIGHT(R80,LEN(R80)-SEARCH("/",R80,1))</f>
        <v>translations</v>
      </c>
    </row>
    <row r="81" spans="1:20" x14ac:dyDescent="0.3">
      <c r="A81">
        <v>529</v>
      </c>
      <c r="B81" s="4" t="s">
        <v>1103</v>
      </c>
      <c r="C81" s="3" t="s">
        <v>1104</v>
      </c>
      <c r="D81">
        <v>5100</v>
      </c>
      <c r="E81">
        <v>574</v>
      </c>
      <c r="F81" s="9">
        <f>IFERROR($E81/$I81,0)</f>
        <v>63.777777777777779</v>
      </c>
      <c r="G81" s="7">
        <f>(E81/D81)*100</f>
        <v>11.254901960784313</v>
      </c>
      <c r="H81" t="s">
        <v>14</v>
      </c>
      <c r="I81" s="21">
        <v>9</v>
      </c>
      <c r="J81" t="s">
        <v>21</v>
      </c>
      <c r="K81" t="s">
        <v>22</v>
      </c>
      <c r="L81">
        <v>1399698000</v>
      </c>
      <c r="M81" s="12">
        <f>(((L81/60)/60)/24)+DATE(1970,1,1)</f>
        <v>41769.208333333336</v>
      </c>
      <c r="N81">
        <v>1402117200</v>
      </c>
      <c r="O81" s="12">
        <f>(((N81/60)/60)/24)+DATE(1970,1,1)</f>
        <v>41797.208333333336</v>
      </c>
      <c r="P81" t="b">
        <v>0</v>
      </c>
      <c r="Q81" t="b">
        <v>0</v>
      </c>
      <c r="R81" t="s">
        <v>89</v>
      </c>
      <c r="S81" t="str">
        <f>LEFT($R81,SEARCH("/",$R81,1)-1)</f>
        <v>games</v>
      </c>
      <c r="T81" t="str">
        <f>RIGHT(R81,LEN(R81)-SEARCH("/",R81,1))</f>
        <v>video games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9">
        <f>IFERROR($E82/$I82,0)</f>
        <v>55.212598425196852</v>
      </c>
      <c r="G82" s="7">
        <f>(E82/D82)*100</f>
        <v>637.4545454545455</v>
      </c>
      <c r="H82" t="s">
        <v>20</v>
      </c>
      <c r="I82" s="21">
        <v>127</v>
      </c>
      <c r="J82" t="s">
        <v>21</v>
      </c>
      <c r="K82" t="s">
        <v>22</v>
      </c>
      <c r="L82">
        <v>1503982800</v>
      </c>
      <c r="M82" s="12">
        <f>(((L82/60)/60)/24)+DATE(1970,1,1)</f>
        <v>42976.208333333328</v>
      </c>
      <c r="N82">
        <v>1506574800</v>
      </c>
      <c r="O82" s="12">
        <f>(((N82/60)/60)/24)+DATE(1970,1,1)</f>
        <v>43006.208333333328</v>
      </c>
      <c r="P82" t="b">
        <v>0</v>
      </c>
      <c r="Q82" t="b">
        <v>0</v>
      </c>
      <c r="R82" t="s">
        <v>89</v>
      </c>
      <c r="S82" t="str">
        <f>LEFT($R82,SEARCH("/",$R82,1)-1)</f>
        <v>games</v>
      </c>
      <c r="T82" t="str">
        <f>RIGHT(R82,LEN(R82)-SEARCH("/",R82,1))</f>
        <v>video games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9">
        <f>IFERROR($E83/$I83,0)</f>
        <v>92.109489051094897</v>
      </c>
      <c r="G83" s="7">
        <f>(E83/D83)*100</f>
        <v>225.33928571428569</v>
      </c>
      <c r="H83" t="s">
        <v>20</v>
      </c>
      <c r="I83" s="21">
        <v>411</v>
      </c>
      <c r="J83" t="s">
        <v>21</v>
      </c>
      <c r="K83" t="s">
        <v>22</v>
      </c>
      <c r="L83">
        <v>1511416800</v>
      </c>
      <c r="M83" s="12">
        <f>(((L83/60)/60)/24)+DATE(1970,1,1)</f>
        <v>43062.25</v>
      </c>
      <c r="N83">
        <v>1513576800</v>
      </c>
      <c r="O83" s="12">
        <f>(((N83/60)/60)/24)+DATE(1970,1,1)</f>
        <v>43087.25</v>
      </c>
      <c r="P83" t="b">
        <v>0</v>
      </c>
      <c r="Q83" t="b">
        <v>0</v>
      </c>
      <c r="R83" t="s">
        <v>23</v>
      </c>
      <c r="S83" t="str">
        <f>LEFT($R83,SEARCH("/",$R83,1)-1)</f>
        <v>music</v>
      </c>
      <c r="T83" t="str">
        <f>RIGHT(R83,LEN(R83)-SEARCH("/",R83,1))</f>
        <v>rock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9">
        <f>IFERROR($E84/$I84,0)</f>
        <v>83.183333333333337</v>
      </c>
      <c r="G84" s="7">
        <f>(E84/D84)*100</f>
        <v>1497.3000000000002</v>
      </c>
      <c r="H84" t="s">
        <v>20</v>
      </c>
      <c r="I84" s="21">
        <v>180</v>
      </c>
      <c r="J84" t="s">
        <v>40</v>
      </c>
      <c r="K84" t="s">
        <v>41</v>
      </c>
      <c r="L84">
        <v>1547704800</v>
      </c>
      <c r="M84" s="12">
        <f>(((L84/60)/60)/24)+DATE(1970,1,1)</f>
        <v>43482.25</v>
      </c>
      <c r="N84">
        <v>1548309600</v>
      </c>
      <c r="O84" s="12">
        <f>(((N84/60)/60)/24)+DATE(1970,1,1)</f>
        <v>43489.25</v>
      </c>
      <c r="P84" t="b">
        <v>0</v>
      </c>
      <c r="Q84" t="b">
        <v>1</v>
      </c>
      <c r="R84" t="s">
        <v>89</v>
      </c>
      <c r="S84" t="str">
        <f>LEFT($R84,SEARCH("/",$R84,1)-1)</f>
        <v>games</v>
      </c>
      <c r="T84" t="str">
        <f>RIGHT(R84,LEN(R84)-SEARCH("/",R84,1))</f>
        <v>video games</v>
      </c>
    </row>
    <row r="85" spans="1:20" x14ac:dyDescent="0.3">
      <c r="A85">
        <v>292</v>
      </c>
      <c r="B85" s="4" t="s">
        <v>636</v>
      </c>
      <c r="C85" s="3" t="s">
        <v>637</v>
      </c>
      <c r="D85">
        <v>7300</v>
      </c>
      <c r="E85">
        <v>717</v>
      </c>
      <c r="F85" s="9">
        <f>IFERROR($E85/$I85,0)</f>
        <v>71.7</v>
      </c>
      <c r="G85" s="7">
        <f>(E85/D85)*100</f>
        <v>9.8219178082191778</v>
      </c>
      <c r="H85" t="s">
        <v>14</v>
      </c>
      <c r="I85" s="21">
        <v>10</v>
      </c>
      <c r="J85" t="s">
        <v>21</v>
      </c>
      <c r="K85" t="s">
        <v>22</v>
      </c>
      <c r="L85">
        <v>1331874000</v>
      </c>
      <c r="M85" s="12">
        <f>(((L85/60)/60)/24)+DATE(1970,1,1)</f>
        <v>40984.208333333336</v>
      </c>
      <c r="N85">
        <v>1333429200</v>
      </c>
      <c r="O85" s="12">
        <f>(((N85/60)/60)/24)+DATE(1970,1,1)</f>
        <v>41002.208333333336</v>
      </c>
      <c r="P85" t="b">
        <v>0</v>
      </c>
      <c r="Q85" t="b">
        <v>0</v>
      </c>
      <c r="R85" t="s">
        <v>17</v>
      </c>
      <c r="S85" t="str">
        <f>LEFT($R85,SEARCH("/",$R85,1)-1)</f>
        <v>food</v>
      </c>
      <c r="T85" t="str">
        <f>RIGHT(R85,LEN(R85)-SEARCH("/",R85,1))</f>
        <v>food trucks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9">
        <f>IFERROR($E86/$I86,0)</f>
        <v>111.1336898395722</v>
      </c>
      <c r="G86" s="7">
        <f>(E86/D86)*100</f>
        <v>132.36942675159236</v>
      </c>
      <c r="H86" t="s">
        <v>20</v>
      </c>
      <c r="I86" s="21">
        <v>374</v>
      </c>
      <c r="J86" t="s">
        <v>21</v>
      </c>
      <c r="K86" t="s">
        <v>22</v>
      </c>
      <c r="L86">
        <v>1343451600</v>
      </c>
      <c r="M86" s="12">
        <f>(((L86/60)/60)/24)+DATE(1970,1,1)</f>
        <v>41118.208333333336</v>
      </c>
      <c r="N86">
        <v>1344315600</v>
      </c>
      <c r="O86" s="12">
        <f>(((N86/60)/60)/24)+DATE(1970,1,1)</f>
        <v>41128.208333333336</v>
      </c>
      <c r="P86" t="b">
        <v>0</v>
      </c>
      <c r="Q86" t="b">
        <v>0</v>
      </c>
      <c r="R86" t="s">
        <v>65</v>
      </c>
      <c r="S86" t="str">
        <f>LEFT($R86,SEARCH("/",$R86,1)-1)</f>
        <v>technology</v>
      </c>
      <c r="T86" t="str">
        <f>RIGHT(R86,LEN(R86)-SEARCH("/",R86,1))</f>
        <v>wearables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9">
        <f>IFERROR($E87/$I87,0)</f>
        <v>90.563380281690144</v>
      </c>
      <c r="G87" s="7">
        <f>(E87/D87)*100</f>
        <v>131.22448979591837</v>
      </c>
      <c r="H87" t="s">
        <v>20</v>
      </c>
      <c r="I87" s="21">
        <v>71</v>
      </c>
      <c r="J87" t="s">
        <v>26</v>
      </c>
      <c r="K87" t="s">
        <v>27</v>
      </c>
      <c r="L87">
        <v>1315717200</v>
      </c>
      <c r="M87" s="12">
        <f>(((L87/60)/60)/24)+DATE(1970,1,1)</f>
        <v>40797.208333333336</v>
      </c>
      <c r="N87">
        <v>1316408400</v>
      </c>
      <c r="O87" s="12">
        <f>(((N87/60)/60)/24)+DATE(1970,1,1)</f>
        <v>40805.208333333336</v>
      </c>
      <c r="P87" t="b">
        <v>0</v>
      </c>
      <c r="Q87" t="b">
        <v>0</v>
      </c>
      <c r="R87" t="s">
        <v>60</v>
      </c>
      <c r="S87" t="str">
        <f>LEFT($R87,SEARCH("/",$R87,1)-1)</f>
        <v>music</v>
      </c>
      <c r="T87" t="str">
        <f>RIGHT(R87,LEN(R87)-SEARCH("/",R87,1))</f>
        <v>indie rock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9">
        <f>IFERROR($E88/$I88,0)</f>
        <v>61.108374384236456</v>
      </c>
      <c r="G88" s="7">
        <f>(E88/D88)*100</f>
        <v>167.63513513513513</v>
      </c>
      <c r="H88" t="s">
        <v>20</v>
      </c>
      <c r="I88" s="21">
        <v>203</v>
      </c>
      <c r="J88" t="s">
        <v>21</v>
      </c>
      <c r="K88" t="s">
        <v>22</v>
      </c>
      <c r="L88">
        <v>1430715600</v>
      </c>
      <c r="M88" s="12">
        <f>(((L88/60)/60)/24)+DATE(1970,1,1)</f>
        <v>42128.208333333328</v>
      </c>
      <c r="N88">
        <v>1431838800</v>
      </c>
      <c r="O88" s="12">
        <f>(((N88/60)/60)/24)+DATE(1970,1,1)</f>
        <v>42141.208333333328</v>
      </c>
      <c r="P88" t="b">
        <v>1</v>
      </c>
      <c r="Q88" t="b">
        <v>0</v>
      </c>
      <c r="R88" t="s">
        <v>33</v>
      </c>
      <c r="S88" t="str">
        <f>LEFT($R88,SEARCH("/",$R88,1)-1)</f>
        <v>theater</v>
      </c>
      <c r="T88" t="str">
        <f>RIGHT(R88,LEN(R88)-SEARCH("/",R88,1))</f>
        <v>plays</v>
      </c>
    </row>
    <row r="89" spans="1:20" ht="31.2" x14ac:dyDescent="0.3">
      <c r="A89">
        <v>518</v>
      </c>
      <c r="B89" s="4" t="s">
        <v>1082</v>
      </c>
      <c r="C89" s="3" t="s">
        <v>1083</v>
      </c>
      <c r="D89">
        <v>8800</v>
      </c>
      <c r="E89">
        <v>622</v>
      </c>
      <c r="F89" s="9">
        <f>IFERROR($E89/$I89,0)</f>
        <v>62.2</v>
      </c>
      <c r="G89" s="7">
        <f>(E89/D89)*100</f>
        <v>7.0681818181818183</v>
      </c>
      <c r="H89" t="s">
        <v>14</v>
      </c>
      <c r="I89" s="21">
        <v>10</v>
      </c>
      <c r="J89" t="s">
        <v>21</v>
      </c>
      <c r="K89" t="s">
        <v>22</v>
      </c>
      <c r="L89">
        <v>1519365600</v>
      </c>
      <c r="M89" s="12">
        <f>(((L89/60)/60)/24)+DATE(1970,1,1)</f>
        <v>43154.25</v>
      </c>
      <c r="N89">
        <v>1519538400</v>
      </c>
      <c r="O89" s="12">
        <f>(((N89/60)/60)/24)+DATE(1970,1,1)</f>
        <v>43156.25</v>
      </c>
      <c r="P89" t="b">
        <v>0</v>
      </c>
      <c r="Q89" t="b">
        <v>1</v>
      </c>
      <c r="R89" t="s">
        <v>71</v>
      </c>
      <c r="S89" t="str">
        <f>LEFT($R89,SEARCH("/",$R89,1)-1)</f>
        <v>film &amp; video</v>
      </c>
      <c r="T89" t="str">
        <f>RIGHT(R89,LEN(R89)-SEARCH("/",R89,1))</f>
        <v>animation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9">
        <f>IFERROR($E90/$I90,0)</f>
        <v>110.76106194690266</v>
      </c>
      <c r="G90" s="7">
        <f>(E90/D90)*100</f>
        <v>260.75</v>
      </c>
      <c r="H90" t="s">
        <v>20</v>
      </c>
      <c r="I90" s="21">
        <v>113</v>
      </c>
      <c r="J90" t="s">
        <v>21</v>
      </c>
      <c r="K90" t="s">
        <v>22</v>
      </c>
      <c r="L90">
        <v>1429160400</v>
      </c>
      <c r="M90" s="12">
        <f>(((L90/60)/60)/24)+DATE(1970,1,1)</f>
        <v>42110.208333333328</v>
      </c>
      <c r="N90">
        <v>1431061200</v>
      </c>
      <c r="O90" s="12">
        <f>(((N90/60)/60)/24)+DATE(1970,1,1)</f>
        <v>42132.208333333328</v>
      </c>
      <c r="P90" t="b">
        <v>0</v>
      </c>
      <c r="Q90" t="b">
        <v>0</v>
      </c>
      <c r="R90" t="s">
        <v>206</v>
      </c>
      <c r="S90" t="str">
        <f>LEFT($R90,SEARCH("/",$R90,1)-1)</f>
        <v>publishing</v>
      </c>
      <c r="T90" t="str">
        <f>RIGHT(R90,LEN(R90)-SEARCH("/",R90,1))</f>
        <v>translations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9">
        <f>IFERROR($E91/$I91,0)</f>
        <v>89.458333333333329</v>
      </c>
      <c r="G91" s="7">
        <f>(E91/D91)*100</f>
        <v>252.58823529411765</v>
      </c>
      <c r="H91" t="s">
        <v>20</v>
      </c>
      <c r="I91" s="21">
        <v>96</v>
      </c>
      <c r="J91" t="s">
        <v>21</v>
      </c>
      <c r="K91" t="s">
        <v>22</v>
      </c>
      <c r="L91">
        <v>1271307600</v>
      </c>
      <c r="M91" s="12">
        <f>(((L91/60)/60)/24)+DATE(1970,1,1)</f>
        <v>40283.208333333336</v>
      </c>
      <c r="N91">
        <v>1271480400</v>
      </c>
      <c r="O91" s="12">
        <f>(((N91/60)/60)/24)+DATE(1970,1,1)</f>
        <v>40285.208333333336</v>
      </c>
      <c r="P91" t="b">
        <v>0</v>
      </c>
      <c r="Q91" t="b">
        <v>0</v>
      </c>
      <c r="R91" t="s">
        <v>33</v>
      </c>
      <c r="S91" t="str">
        <f>LEFT($R91,SEARCH("/",$R91,1)-1)</f>
        <v>theater</v>
      </c>
      <c r="T91" t="str">
        <f>RIGHT(R91,LEN(R91)-SEARCH("/",R91,1))</f>
        <v>plays</v>
      </c>
    </row>
    <row r="92" spans="1:20" ht="31.2" x14ac:dyDescent="0.3">
      <c r="A92">
        <v>728</v>
      </c>
      <c r="B92" s="4" t="s">
        <v>1494</v>
      </c>
      <c r="C92" s="3" t="s">
        <v>1495</v>
      </c>
      <c r="D92">
        <v>4200</v>
      </c>
      <c r="E92">
        <v>735</v>
      </c>
      <c r="F92" s="9">
        <f>IFERROR($E92/$I92,0)</f>
        <v>73.5</v>
      </c>
      <c r="G92" s="7">
        <f>(E92/D92)*100</f>
        <v>17.5</v>
      </c>
      <c r="H92" t="s">
        <v>14</v>
      </c>
      <c r="I92" s="21">
        <v>10</v>
      </c>
      <c r="J92" t="s">
        <v>21</v>
      </c>
      <c r="K92" t="s">
        <v>22</v>
      </c>
      <c r="L92">
        <v>1464152400</v>
      </c>
      <c r="M92" s="12">
        <f>(((L92/60)/60)/24)+DATE(1970,1,1)</f>
        <v>42515.208333333328</v>
      </c>
      <c r="N92">
        <v>1465102800</v>
      </c>
      <c r="O92" s="12">
        <f>(((N92/60)/60)/24)+DATE(1970,1,1)</f>
        <v>42526.208333333328</v>
      </c>
      <c r="P92" t="b">
        <v>0</v>
      </c>
      <c r="Q92" t="b">
        <v>0</v>
      </c>
      <c r="R92" t="s">
        <v>33</v>
      </c>
      <c r="S92" t="str">
        <f>LEFT($R92,SEARCH("/",$R92,1)-1)</f>
        <v>theater</v>
      </c>
      <c r="T92" t="str">
        <f>RIGHT(R92,LEN(R92)-SEARCH("/",R92,1))</f>
        <v>plays</v>
      </c>
    </row>
    <row r="93" spans="1:20" ht="31.2" x14ac:dyDescent="0.3">
      <c r="A93">
        <v>775</v>
      </c>
      <c r="B93" s="4" t="s">
        <v>1585</v>
      </c>
      <c r="C93" s="3" t="s">
        <v>1586</v>
      </c>
      <c r="D93">
        <v>9400</v>
      </c>
      <c r="E93">
        <v>968</v>
      </c>
      <c r="F93" s="9">
        <f>IFERROR($E93/$I93,0)</f>
        <v>96.8</v>
      </c>
      <c r="G93" s="7">
        <f>(E93/D93)*100</f>
        <v>10.297872340425531</v>
      </c>
      <c r="H93" t="s">
        <v>14</v>
      </c>
      <c r="I93" s="21">
        <v>10</v>
      </c>
      <c r="J93" t="s">
        <v>21</v>
      </c>
      <c r="K93" t="s">
        <v>22</v>
      </c>
      <c r="L93">
        <v>1415253600</v>
      </c>
      <c r="M93" s="12">
        <f>(((L93/60)/60)/24)+DATE(1970,1,1)</f>
        <v>41949.25</v>
      </c>
      <c r="N93">
        <v>1416117600</v>
      </c>
      <c r="O93" s="12">
        <f>(((N93/60)/60)/24)+DATE(1970,1,1)</f>
        <v>41959.25</v>
      </c>
      <c r="P93" t="b">
        <v>0</v>
      </c>
      <c r="Q93" t="b">
        <v>0</v>
      </c>
      <c r="R93" t="s">
        <v>23</v>
      </c>
      <c r="S93" t="str">
        <f>LEFT($R93,SEARCH("/",$R93,1)-1)</f>
        <v>music</v>
      </c>
      <c r="T93" t="str">
        <f>RIGHT(R93,LEN(R93)-SEARCH("/",R93,1))</f>
        <v>rock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9">
        <f>IFERROR($E94/$I94,0)</f>
        <v>103.96586345381526</v>
      </c>
      <c r="G94" s="7">
        <f>(E94/D94)*100</f>
        <v>258.875</v>
      </c>
      <c r="H94" t="s">
        <v>20</v>
      </c>
      <c r="I94" s="21">
        <v>498</v>
      </c>
      <c r="J94" t="s">
        <v>98</v>
      </c>
      <c r="K94" t="s">
        <v>99</v>
      </c>
      <c r="L94">
        <v>1277269200</v>
      </c>
      <c r="M94" s="12">
        <f>(((L94/60)/60)/24)+DATE(1970,1,1)</f>
        <v>40352.208333333336</v>
      </c>
      <c r="N94">
        <v>1277355600</v>
      </c>
      <c r="O94" s="12">
        <f>(((N94/60)/60)/24)+DATE(1970,1,1)</f>
        <v>40353.208333333336</v>
      </c>
      <c r="P94" t="b">
        <v>0</v>
      </c>
      <c r="Q94" t="b">
        <v>1</v>
      </c>
      <c r="R94" t="s">
        <v>89</v>
      </c>
      <c r="S94" t="str">
        <f>LEFT($R94,SEARCH("/",$R94,1)-1)</f>
        <v>games</v>
      </c>
      <c r="T94" t="str">
        <f>RIGHT(R94,LEN(R94)-SEARCH("/",R94,1))</f>
        <v>video games</v>
      </c>
    </row>
    <row r="95" spans="1:20" x14ac:dyDescent="0.3">
      <c r="A95">
        <v>434</v>
      </c>
      <c r="B95" s="4" t="s">
        <v>917</v>
      </c>
      <c r="C95" s="3" t="s">
        <v>918</v>
      </c>
      <c r="D95">
        <v>5400</v>
      </c>
      <c r="E95">
        <v>903</v>
      </c>
      <c r="F95" s="9">
        <f>IFERROR($E95/$I95,0)</f>
        <v>90.3</v>
      </c>
      <c r="G95" s="7">
        <f>(E95/D95)*100</f>
        <v>16.722222222222221</v>
      </c>
      <c r="H95" t="s">
        <v>74</v>
      </c>
      <c r="I95">
        <v>10</v>
      </c>
      <c r="J95" t="s">
        <v>15</v>
      </c>
      <c r="K95" t="s">
        <v>16</v>
      </c>
      <c r="L95">
        <v>1480572000</v>
      </c>
      <c r="M95" s="12">
        <f>(((L95/60)/60)/24)+DATE(1970,1,1)</f>
        <v>42705.25</v>
      </c>
      <c r="N95">
        <v>1481781600</v>
      </c>
      <c r="O95" s="12">
        <f>(((N95/60)/60)/24)+DATE(1970,1,1)</f>
        <v>42719.25</v>
      </c>
      <c r="P95" t="b">
        <v>1</v>
      </c>
      <c r="Q95" t="b">
        <v>0</v>
      </c>
      <c r="R95" t="s">
        <v>33</v>
      </c>
      <c r="S95" t="str">
        <f>LEFT($R95,SEARCH("/",$R95,1)-1)</f>
        <v>theater</v>
      </c>
      <c r="T95" t="str">
        <f>RIGHT(R95,LEN(R95)-SEARCH("/",R95,1))</f>
        <v>plays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9">
        <f>IFERROR($E96/$I96,0)</f>
        <v>48.927777777777777</v>
      </c>
      <c r="G96" s="7">
        <f>(E96/D96)*100</f>
        <v>303.68965517241378</v>
      </c>
      <c r="H96" t="s">
        <v>20</v>
      </c>
      <c r="I96" s="21">
        <v>180</v>
      </c>
      <c r="J96" t="s">
        <v>40</v>
      </c>
      <c r="K96" t="s">
        <v>41</v>
      </c>
      <c r="L96">
        <v>1554613200</v>
      </c>
      <c r="M96" s="12">
        <f>(((L96/60)/60)/24)+DATE(1970,1,1)</f>
        <v>43562.208333333328</v>
      </c>
      <c r="N96">
        <v>1555563600</v>
      </c>
      <c r="O96" s="12">
        <f>(((N96/60)/60)/24)+DATE(1970,1,1)</f>
        <v>43573.208333333328</v>
      </c>
      <c r="P96" t="b">
        <v>0</v>
      </c>
      <c r="Q96" t="b">
        <v>0</v>
      </c>
      <c r="R96" t="s">
        <v>28</v>
      </c>
      <c r="S96" t="str">
        <f>LEFT($R96,SEARCH("/",$R96,1)-1)</f>
        <v>technology</v>
      </c>
      <c r="T96" t="str">
        <f>RIGHT(R96,LEN(R96)-SEARCH("/",R96,1))</f>
        <v>web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9">
        <f>IFERROR($E97/$I97,0)</f>
        <v>37.666666666666664</v>
      </c>
      <c r="G97" s="7">
        <f>(E97/D97)*100</f>
        <v>112.99999999999999</v>
      </c>
      <c r="H97" t="s">
        <v>20</v>
      </c>
      <c r="I97" s="21">
        <v>27</v>
      </c>
      <c r="J97" t="s">
        <v>21</v>
      </c>
      <c r="K97" t="s">
        <v>22</v>
      </c>
      <c r="L97">
        <v>1571029200</v>
      </c>
      <c r="M97" s="12">
        <f>(((L97/60)/60)/24)+DATE(1970,1,1)</f>
        <v>43752.208333333328</v>
      </c>
      <c r="N97">
        <v>1571634000</v>
      </c>
      <c r="O97" s="12">
        <f>(((N97/60)/60)/24)+DATE(1970,1,1)</f>
        <v>43759.208333333328</v>
      </c>
      <c r="P97" t="b">
        <v>0</v>
      </c>
      <c r="Q97" t="b">
        <v>0</v>
      </c>
      <c r="R97" t="s">
        <v>42</v>
      </c>
      <c r="S97" t="str">
        <f>LEFT($R97,SEARCH("/",$R97,1)-1)</f>
        <v>film &amp; video</v>
      </c>
      <c r="T97" t="str">
        <f>RIGHT(R97,LEN(R97)-SEARCH("/",R97,1))</f>
        <v>documentary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9">
        <f>IFERROR($E98/$I98,0)</f>
        <v>64.999141999141997</v>
      </c>
      <c r="G98" s="7">
        <f>(E98/D98)*100</f>
        <v>217.37876614060258</v>
      </c>
      <c r="H98" t="s">
        <v>20</v>
      </c>
      <c r="I98" s="21">
        <v>2331</v>
      </c>
      <c r="J98" t="s">
        <v>21</v>
      </c>
      <c r="K98" t="s">
        <v>22</v>
      </c>
      <c r="L98">
        <v>1299736800</v>
      </c>
      <c r="M98" s="12">
        <f>(((L98/60)/60)/24)+DATE(1970,1,1)</f>
        <v>40612.25</v>
      </c>
      <c r="N98">
        <v>1300856400</v>
      </c>
      <c r="O98" s="12">
        <f>(((N98/60)/60)/24)+DATE(1970,1,1)</f>
        <v>40625.208333333336</v>
      </c>
      <c r="P98" t="b">
        <v>0</v>
      </c>
      <c r="Q98" t="b">
        <v>0</v>
      </c>
      <c r="R98" t="s">
        <v>33</v>
      </c>
      <c r="S98" t="str">
        <f>LEFT($R98,SEARCH("/",$R98,1)-1)</f>
        <v>theater</v>
      </c>
      <c r="T98" t="str">
        <f>RIGHT(R98,LEN(R98)-SEARCH("/",R98,1))</f>
        <v>plays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9">
        <f>IFERROR($E99/$I99,0)</f>
        <v>106.61061946902655</v>
      </c>
      <c r="G99" s="7">
        <f>(E99/D99)*100</f>
        <v>926.69230769230762</v>
      </c>
      <c r="H99" t="s">
        <v>20</v>
      </c>
      <c r="I99" s="21">
        <v>113</v>
      </c>
      <c r="J99" t="s">
        <v>21</v>
      </c>
      <c r="K99" t="s">
        <v>22</v>
      </c>
      <c r="L99">
        <v>1435208400</v>
      </c>
      <c r="M99" s="12">
        <f>(((L99/60)/60)/24)+DATE(1970,1,1)</f>
        <v>42180.208333333328</v>
      </c>
      <c r="N99">
        <v>1439874000</v>
      </c>
      <c r="O99" s="12">
        <f>(((N99/60)/60)/24)+DATE(1970,1,1)</f>
        <v>42234.208333333328</v>
      </c>
      <c r="P99" t="b">
        <v>0</v>
      </c>
      <c r="Q99" t="b">
        <v>0</v>
      </c>
      <c r="R99" t="s">
        <v>17</v>
      </c>
      <c r="S99" t="str">
        <f>LEFT($R99,SEARCH("/",$R99,1)-1)</f>
        <v>food</v>
      </c>
      <c r="T99" t="str">
        <f>RIGHT(R99,LEN(R99)-SEARCH("/",R99,1))</f>
        <v>food trucks</v>
      </c>
    </row>
    <row r="100" spans="1:20" x14ac:dyDescent="0.3">
      <c r="A100">
        <v>66</v>
      </c>
      <c r="B100" s="4" t="s">
        <v>180</v>
      </c>
      <c r="C100" s="3" t="s">
        <v>181</v>
      </c>
      <c r="D100">
        <v>2900</v>
      </c>
      <c r="E100">
        <v>1307</v>
      </c>
      <c r="F100" s="9">
        <f>IFERROR($E100/$I100,0)</f>
        <v>108.91666666666667</v>
      </c>
      <c r="G100" s="7">
        <f>(E100/D100)*100</f>
        <v>45.068965517241381</v>
      </c>
      <c r="H100" t="s">
        <v>14</v>
      </c>
      <c r="I100" s="21">
        <v>12</v>
      </c>
      <c r="J100" t="s">
        <v>21</v>
      </c>
      <c r="K100" t="s">
        <v>22</v>
      </c>
      <c r="L100">
        <v>1428469200</v>
      </c>
      <c r="M100" s="12">
        <f>(((L100/60)/60)/24)+DATE(1970,1,1)</f>
        <v>42102.208333333328</v>
      </c>
      <c r="N100">
        <v>1428901200</v>
      </c>
      <c r="O100" s="12">
        <f>(((N100/60)/60)/24)+DATE(1970,1,1)</f>
        <v>42107.208333333328</v>
      </c>
      <c r="P100" t="b">
        <v>0</v>
      </c>
      <c r="Q100" t="b">
        <v>1</v>
      </c>
      <c r="R100" t="s">
        <v>33</v>
      </c>
      <c r="S100" t="str">
        <f>LEFT($R100,SEARCH("/",$R100,1)-1)</f>
        <v>theater</v>
      </c>
      <c r="T100" t="str">
        <f>RIGHT(R100,LEN(R100)-SEARCH("/",R100,1))</f>
        <v>plays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9">
        <f>IFERROR($E101/$I101,0)</f>
        <v>91.16463414634147</v>
      </c>
      <c r="G101" s="7">
        <f>(E101/D101)*100</f>
        <v>196.7236842105263</v>
      </c>
      <c r="H101" t="s">
        <v>20</v>
      </c>
      <c r="I101" s="21">
        <v>164</v>
      </c>
      <c r="J101" t="s">
        <v>21</v>
      </c>
      <c r="K101" t="s">
        <v>22</v>
      </c>
      <c r="L101">
        <v>1416895200</v>
      </c>
      <c r="M101" s="12">
        <f>(((L101/60)/60)/24)+DATE(1970,1,1)</f>
        <v>41968.25</v>
      </c>
      <c r="N101">
        <v>1419400800</v>
      </c>
      <c r="O101" s="12">
        <f>(((N101/60)/60)/24)+DATE(1970,1,1)</f>
        <v>41997.25</v>
      </c>
      <c r="P101" t="b">
        <v>0</v>
      </c>
      <c r="Q101" t="b">
        <v>0</v>
      </c>
      <c r="R101" t="s">
        <v>33</v>
      </c>
      <c r="S101" t="str">
        <f>LEFT($R101,SEARCH("/",$R101,1)-1)</f>
        <v>theater</v>
      </c>
      <c r="T101" t="str">
        <f>RIGHT(R101,LEN(R101)-SEARCH("/",R101,1))</f>
        <v>plays</v>
      </c>
    </row>
    <row r="102" spans="1:20" x14ac:dyDescent="0.3">
      <c r="A102">
        <v>878</v>
      </c>
      <c r="B102" s="4" t="s">
        <v>1788</v>
      </c>
      <c r="C102" s="3" t="s">
        <v>1789</v>
      </c>
      <c r="D102">
        <v>2700</v>
      </c>
      <c r="E102">
        <v>1012</v>
      </c>
      <c r="F102" s="9">
        <f>IFERROR($E102/$I102,0)</f>
        <v>84.333333333333329</v>
      </c>
      <c r="G102" s="7">
        <f>(E102/D102)*100</f>
        <v>37.481481481481481</v>
      </c>
      <c r="H102" t="s">
        <v>14</v>
      </c>
      <c r="I102" s="21">
        <v>12</v>
      </c>
      <c r="J102" t="s">
        <v>107</v>
      </c>
      <c r="K102" t="s">
        <v>108</v>
      </c>
      <c r="L102">
        <v>1579068000</v>
      </c>
      <c r="M102" s="12">
        <f>(((L102/60)/60)/24)+DATE(1970,1,1)</f>
        <v>43845.25</v>
      </c>
      <c r="N102">
        <v>1581141600</v>
      </c>
      <c r="O102" s="12">
        <f>(((N102/60)/60)/24)+DATE(1970,1,1)</f>
        <v>43869.25</v>
      </c>
      <c r="P102" t="b">
        <v>0</v>
      </c>
      <c r="Q102" t="b">
        <v>0</v>
      </c>
      <c r="R102" t="s">
        <v>148</v>
      </c>
      <c r="S102" t="str">
        <f>LEFT($R102,SEARCH("/",$R102,1)-1)</f>
        <v>music</v>
      </c>
      <c r="T102" t="str">
        <f>RIGHT(R102,LEN(R102)-SEARCH("/",R102,1))</f>
        <v>metal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9">
        <f>IFERROR($E103/$I103,0)</f>
        <v>56.054878048780488</v>
      </c>
      <c r="G103" s="7">
        <f>(E103/D103)*100</f>
        <v>1021.4444444444445</v>
      </c>
      <c r="H103" t="s">
        <v>20</v>
      </c>
      <c r="I103" s="21">
        <v>164</v>
      </c>
      <c r="J103" t="s">
        <v>21</v>
      </c>
      <c r="K103" t="s">
        <v>22</v>
      </c>
      <c r="L103">
        <v>1424498400</v>
      </c>
      <c r="M103" s="12">
        <f>(((L103/60)/60)/24)+DATE(1970,1,1)</f>
        <v>42056.25</v>
      </c>
      <c r="N103">
        <v>1425103200</v>
      </c>
      <c r="O103" s="12">
        <f>(((N103/60)/60)/24)+DATE(1970,1,1)</f>
        <v>42063.25</v>
      </c>
      <c r="P103" t="b">
        <v>0</v>
      </c>
      <c r="Q103" t="b">
        <v>1</v>
      </c>
      <c r="R103" t="s">
        <v>50</v>
      </c>
      <c r="S103" t="str">
        <f>LEFT($R103,SEARCH("/",$R103,1)-1)</f>
        <v>music</v>
      </c>
      <c r="T103" t="str">
        <f>RIGHT(R103,LEN(R103)-SEARCH("/",R103,1))</f>
        <v>electric music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9">
        <f>IFERROR($E104/$I104,0)</f>
        <v>31.017857142857142</v>
      </c>
      <c r="G104" s="7">
        <f>(E104/D104)*100</f>
        <v>281.67567567567568</v>
      </c>
      <c r="H104" t="s">
        <v>20</v>
      </c>
      <c r="I104" s="21">
        <v>336</v>
      </c>
      <c r="J104" t="s">
        <v>21</v>
      </c>
      <c r="K104" t="s">
        <v>22</v>
      </c>
      <c r="L104">
        <v>1526274000</v>
      </c>
      <c r="M104" s="12">
        <f>(((L104/60)/60)/24)+DATE(1970,1,1)</f>
        <v>43234.208333333328</v>
      </c>
      <c r="N104">
        <v>1526878800</v>
      </c>
      <c r="O104" s="12">
        <f>(((N104/60)/60)/24)+DATE(1970,1,1)</f>
        <v>43241.208333333328</v>
      </c>
      <c r="P104" t="b">
        <v>0</v>
      </c>
      <c r="Q104" t="b">
        <v>1</v>
      </c>
      <c r="R104" t="s">
        <v>65</v>
      </c>
      <c r="S104" t="str">
        <f>LEFT($R104,SEARCH("/",$R104,1)-1)</f>
        <v>technology</v>
      </c>
      <c r="T104" t="str">
        <f>RIGHT(R104,LEN(R104)-SEARCH("/",R104,1))</f>
        <v>wearables</v>
      </c>
    </row>
    <row r="105" spans="1:20" x14ac:dyDescent="0.3">
      <c r="A105">
        <v>199</v>
      </c>
      <c r="B105" s="4" t="s">
        <v>450</v>
      </c>
      <c r="C105" s="3" t="s">
        <v>451</v>
      </c>
      <c r="D105">
        <v>1800</v>
      </c>
      <c r="E105">
        <v>968</v>
      </c>
      <c r="F105" s="9">
        <f>IFERROR($E105/$I105,0)</f>
        <v>74.461538461538467</v>
      </c>
      <c r="G105" s="7">
        <f>(E105/D105)*100</f>
        <v>53.777777777777779</v>
      </c>
      <c r="H105" t="s">
        <v>14</v>
      </c>
      <c r="I105" s="21">
        <v>13</v>
      </c>
      <c r="J105" t="s">
        <v>21</v>
      </c>
      <c r="K105" t="s">
        <v>22</v>
      </c>
      <c r="L105">
        <v>1436245200</v>
      </c>
      <c r="M105" s="12">
        <f>(((L105/60)/60)/24)+DATE(1970,1,1)</f>
        <v>42192.208333333328</v>
      </c>
      <c r="N105">
        <v>1436590800</v>
      </c>
      <c r="O105" s="12">
        <f>(((N105/60)/60)/24)+DATE(1970,1,1)</f>
        <v>42196.208333333328</v>
      </c>
      <c r="P105" t="b">
        <v>0</v>
      </c>
      <c r="Q105" t="b">
        <v>0</v>
      </c>
      <c r="R105" t="s">
        <v>23</v>
      </c>
      <c r="S105" t="str">
        <f>LEFT($R105,SEARCH("/",$R105,1)-1)</f>
        <v>music</v>
      </c>
      <c r="T105" t="str">
        <f>RIGHT(R105,LEN(R105)-SEARCH("/",R105,1))</f>
        <v>rock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9">
        <f>IFERROR($E106/$I106,0)</f>
        <v>89.005216484089729</v>
      </c>
      <c r="G106" s="7">
        <f>(E106/D106)*100</f>
        <v>143.14010067114094</v>
      </c>
      <c r="H106" t="s">
        <v>20</v>
      </c>
      <c r="I106" s="21">
        <v>1917</v>
      </c>
      <c r="J106" t="s">
        <v>21</v>
      </c>
      <c r="K106" t="s">
        <v>22</v>
      </c>
      <c r="L106">
        <v>1495515600</v>
      </c>
      <c r="M106" s="12">
        <f>(((L106/60)/60)/24)+DATE(1970,1,1)</f>
        <v>42878.208333333328</v>
      </c>
      <c r="N106">
        <v>1495602000</v>
      </c>
      <c r="O106" s="12">
        <f>(((N106/60)/60)/24)+DATE(1970,1,1)</f>
        <v>42879.208333333328</v>
      </c>
      <c r="P106" t="b">
        <v>0</v>
      </c>
      <c r="Q106" t="b">
        <v>0</v>
      </c>
      <c r="R106" t="s">
        <v>60</v>
      </c>
      <c r="S106" t="str">
        <f>LEFT($R106,SEARCH("/",$R106,1)-1)</f>
        <v>music</v>
      </c>
      <c r="T106" t="str">
        <f>RIGHT(R106,LEN(R106)-SEARCH("/",R106,1))</f>
        <v>indie rock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9">
        <f>IFERROR($E107/$I107,0)</f>
        <v>103.46315789473684</v>
      </c>
      <c r="G107" s="7">
        <f>(E107/D107)*100</f>
        <v>144.54411764705884</v>
      </c>
      <c r="H107" t="s">
        <v>20</v>
      </c>
      <c r="I107" s="21">
        <v>95</v>
      </c>
      <c r="J107" t="s">
        <v>21</v>
      </c>
      <c r="K107" t="s">
        <v>22</v>
      </c>
      <c r="L107">
        <v>1364878800</v>
      </c>
      <c r="M107" s="12">
        <f>(((L107/60)/60)/24)+DATE(1970,1,1)</f>
        <v>41366.208333333336</v>
      </c>
      <c r="N107">
        <v>1366434000</v>
      </c>
      <c r="O107" s="12">
        <f>(((N107/60)/60)/24)+DATE(1970,1,1)</f>
        <v>41384.208333333336</v>
      </c>
      <c r="P107" t="b">
        <v>0</v>
      </c>
      <c r="Q107" t="b">
        <v>0</v>
      </c>
      <c r="R107" t="s">
        <v>28</v>
      </c>
      <c r="S107" t="str">
        <f>LEFT($R107,SEARCH("/",$R107,1)-1)</f>
        <v>technology</v>
      </c>
      <c r="T107" t="str">
        <f>RIGHT(R107,LEN(R107)-SEARCH("/",R107,1))</f>
        <v>web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9">
        <f>IFERROR($E108/$I108,0)</f>
        <v>95.278911564625844</v>
      </c>
      <c r="G108" s="7">
        <f>(E108/D108)*100</f>
        <v>359.12820512820514</v>
      </c>
      <c r="H108" t="s">
        <v>20</v>
      </c>
      <c r="I108" s="21">
        <v>147</v>
      </c>
      <c r="J108" t="s">
        <v>21</v>
      </c>
      <c r="K108" t="s">
        <v>22</v>
      </c>
      <c r="L108">
        <v>1567918800</v>
      </c>
      <c r="M108" s="12">
        <f>(((L108/60)/60)/24)+DATE(1970,1,1)</f>
        <v>43716.208333333328</v>
      </c>
      <c r="N108">
        <v>1568350800</v>
      </c>
      <c r="O108" s="12">
        <f>(((N108/60)/60)/24)+DATE(1970,1,1)</f>
        <v>43721.208333333328</v>
      </c>
      <c r="P108" t="b">
        <v>0</v>
      </c>
      <c r="Q108" t="b">
        <v>0</v>
      </c>
      <c r="R108" t="s">
        <v>33</v>
      </c>
      <c r="S108" t="str">
        <f>LEFT($R108,SEARCH("/",$R108,1)-1)</f>
        <v>theater</v>
      </c>
      <c r="T108" t="str">
        <f>RIGHT(R108,LEN(R108)-SEARCH("/",R108,1))</f>
        <v>plays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9">
        <f>IFERROR($E109/$I109,0)</f>
        <v>75.895348837209298</v>
      </c>
      <c r="G109" s="7">
        <f>(E109/D109)*100</f>
        <v>186.48571428571427</v>
      </c>
      <c r="H109" t="s">
        <v>20</v>
      </c>
      <c r="I109" s="21">
        <v>86</v>
      </c>
      <c r="J109" t="s">
        <v>21</v>
      </c>
      <c r="K109" t="s">
        <v>22</v>
      </c>
      <c r="L109">
        <v>1524459600</v>
      </c>
      <c r="M109" s="12">
        <f>(((L109/60)/60)/24)+DATE(1970,1,1)</f>
        <v>43213.208333333328</v>
      </c>
      <c r="N109">
        <v>1525928400</v>
      </c>
      <c r="O109" s="12">
        <f>(((N109/60)/60)/24)+DATE(1970,1,1)</f>
        <v>43230.208333333328</v>
      </c>
      <c r="P109" t="b">
        <v>0</v>
      </c>
      <c r="Q109" t="b">
        <v>1</v>
      </c>
      <c r="R109" t="s">
        <v>33</v>
      </c>
      <c r="S109" t="str">
        <f>LEFT($R109,SEARCH("/",$R109,1)-1)</f>
        <v>theater</v>
      </c>
      <c r="T109" t="str">
        <f>RIGHT(R109,LEN(R109)-SEARCH("/",R109,1))</f>
        <v>plays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9">
        <f>IFERROR($E110/$I110,0)</f>
        <v>107.57831325301204</v>
      </c>
      <c r="G110" s="7">
        <f>(E110/D110)*100</f>
        <v>595.26666666666665</v>
      </c>
      <c r="H110" t="s">
        <v>20</v>
      </c>
      <c r="I110" s="21">
        <v>83</v>
      </c>
      <c r="J110" t="s">
        <v>21</v>
      </c>
      <c r="K110" t="s">
        <v>22</v>
      </c>
      <c r="L110">
        <v>1333688400</v>
      </c>
      <c r="M110" s="12">
        <f>(((L110/60)/60)/24)+DATE(1970,1,1)</f>
        <v>41005.208333333336</v>
      </c>
      <c r="N110">
        <v>1336885200</v>
      </c>
      <c r="O110" s="12">
        <f>(((N110/60)/60)/24)+DATE(1970,1,1)</f>
        <v>41042.208333333336</v>
      </c>
      <c r="P110" t="b">
        <v>0</v>
      </c>
      <c r="Q110" t="b">
        <v>0</v>
      </c>
      <c r="R110" t="s">
        <v>42</v>
      </c>
      <c r="S110" t="str">
        <f>LEFT($R110,SEARCH("/",$R110,1)-1)</f>
        <v>film &amp; video</v>
      </c>
      <c r="T110" t="str">
        <f>RIGHT(R110,LEN(R110)-SEARCH("/",R110,1))</f>
        <v>documentary</v>
      </c>
    </row>
    <row r="111" spans="1:20" x14ac:dyDescent="0.3">
      <c r="A111">
        <v>947</v>
      </c>
      <c r="B111" s="4" t="s">
        <v>1924</v>
      </c>
      <c r="C111" s="3" t="s">
        <v>1925</v>
      </c>
      <c r="D111">
        <v>3600</v>
      </c>
      <c r="E111">
        <v>961</v>
      </c>
      <c r="F111" s="9">
        <f>IFERROR($E111/$I111,0)</f>
        <v>73.92307692307692</v>
      </c>
      <c r="G111" s="7">
        <f>(E111/D111)*100</f>
        <v>26.694444444444443</v>
      </c>
      <c r="H111" t="s">
        <v>14</v>
      </c>
      <c r="I111" s="21">
        <v>13</v>
      </c>
      <c r="J111" t="s">
        <v>21</v>
      </c>
      <c r="K111" t="s">
        <v>22</v>
      </c>
      <c r="L111">
        <v>1411707600</v>
      </c>
      <c r="M111" s="12">
        <f>(((L111/60)/60)/24)+DATE(1970,1,1)</f>
        <v>41908.208333333336</v>
      </c>
      <c r="N111">
        <v>1412312400</v>
      </c>
      <c r="O111" s="12">
        <f>(((N111/60)/60)/24)+DATE(1970,1,1)</f>
        <v>41915.208333333336</v>
      </c>
      <c r="P111" t="b">
        <v>0</v>
      </c>
      <c r="Q111" t="b">
        <v>0</v>
      </c>
      <c r="R111" t="s">
        <v>33</v>
      </c>
      <c r="S111" t="str">
        <f>LEFT($R111,SEARCH("/",$R111,1)-1)</f>
        <v>theater</v>
      </c>
      <c r="T111" t="str">
        <f>RIGHT(R111,LEN(R111)-SEARCH("/",R111,1))</f>
        <v>plays</v>
      </c>
    </row>
    <row r="112" spans="1:20" x14ac:dyDescent="0.3">
      <c r="A112">
        <v>657</v>
      </c>
      <c r="B112" s="4" t="s">
        <v>1356</v>
      </c>
      <c r="C112" s="3" t="s">
        <v>1357</v>
      </c>
      <c r="D112">
        <v>10000</v>
      </c>
      <c r="E112">
        <v>824</v>
      </c>
      <c r="F112" s="9">
        <f>IFERROR($E112/$I112,0)</f>
        <v>58.857142857142854</v>
      </c>
      <c r="G112" s="7">
        <f>(E112/D112)*100</f>
        <v>8.24</v>
      </c>
      <c r="H112" t="s">
        <v>14</v>
      </c>
      <c r="I112" s="21">
        <v>14</v>
      </c>
      <c r="J112" t="s">
        <v>21</v>
      </c>
      <c r="K112" t="s">
        <v>22</v>
      </c>
      <c r="L112">
        <v>1514354400</v>
      </c>
      <c r="M112" s="12">
        <f>(((L112/60)/60)/24)+DATE(1970,1,1)</f>
        <v>43096.25</v>
      </c>
      <c r="N112">
        <v>1515736800</v>
      </c>
      <c r="O112" s="12">
        <f>(((N112/60)/60)/24)+DATE(1970,1,1)</f>
        <v>43112.25</v>
      </c>
      <c r="P112" t="b">
        <v>0</v>
      </c>
      <c r="Q112" t="b">
        <v>0</v>
      </c>
      <c r="R112" t="s">
        <v>474</v>
      </c>
      <c r="S112" t="str">
        <f>LEFT($R112,SEARCH("/",$R112,1)-1)</f>
        <v>film &amp; video</v>
      </c>
      <c r="T112" t="str">
        <f>RIGHT(R112,LEN(R112)-SEARCH("/",R112,1))</f>
        <v>science fiction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9">
        <f>IFERROR($E113/$I113,0)</f>
        <v>108.95414201183432</v>
      </c>
      <c r="G113" s="7">
        <f>(E113/D113)*100</f>
        <v>119.95602605863192</v>
      </c>
      <c r="H113" t="s">
        <v>20</v>
      </c>
      <c r="I113" s="21">
        <v>676</v>
      </c>
      <c r="J113" t="s">
        <v>21</v>
      </c>
      <c r="K113" t="s">
        <v>22</v>
      </c>
      <c r="L113">
        <v>1348290000</v>
      </c>
      <c r="M113" s="12">
        <f>(((L113/60)/60)/24)+DATE(1970,1,1)</f>
        <v>41174.208333333336</v>
      </c>
      <c r="N113">
        <v>1348808400</v>
      </c>
      <c r="O113" s="12">
        <f>(((N113/60)/60)/24)+DATE(1970,1,1)</f>
        <v>41180.208333333336</v>
      </c>
      <c r="P113" t="b">
        <v>0</v>
      </c>
      <c r="Q113" t="b">
        <v>0</v>
      </c>
      <c r="R113" t="s">
        <v>133</v>
      </c>
      <c r="S113" t="str">
        <f>LEFT($R113,SEARCH("/",$R113,1)-1)</f>
        <v>publishing</v>
      </c>
      <c r="T113" t="str">
        <f>RIGHT(R113,LEN(R113)-SEARCH("/",R113,1))</f>
        <v>radio &amp; podcasts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9">
        <f>IFERROR($E114/$I114,0)</f>
        <v>35</v>
      </c>
      <c r="G114" s="7">
        <f>(E114/D114)*100</f>
        <v>268.82978723404256</v>
      </c>
      <c r="H114" t="s">
        <v>20</v>
      </c>
      <c r="I114" s="21">
        <v>361</v>
      </c>
      <c r="J114" t="s">
        <v>26</v>
      </c>
      <c r="K114" t="s">
        <v>27</v>
      </c>
      <c r="L114">
        <v>1408856400</v>
      </c>
      <c r="M114" s="12">
        <f>(((L114/60)/60)/24)+DATE(1970,1,1)</f>
        <v>41875.208333333336</v>
      </c>
      <c r="N114">
        <v>1410152400</v>
      </c>
      <c r="O114" s="12">
        <f>(((N114/60)/60)/24)+DATE(1970,1,1)</f>
        <v>41890.208333333336</v>
      </c>
      <c r="P114" t="b">
        <v>0</v>
      </c>
      <c r="Q114" t="b">
        <v>0</v>
      </c>
      <c r="R114" t="s">
        <v>28</v>
      </c>
      <c r="S114" t="str">
        <f>LEFT($R114,SEARCH("/",$R114,1)-1)</f>
        <v>technology</v>
      </c>
      <c r="T114" t="str">
        <f>RIGHT(R114,LEN(R114)-SEARCH("/",R114,1))</f>
        <v>web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9">
        <f>IFERROR($E115/$I115,0)</f>
        <v>94.938931297709928</v>
      </c>
      <c r="G115" s="7">
        <f>(E115/D115)*100</f>
        <v>376.87878787878788</v>
      </c>
      <c r="H115" t="s">
        <v>20</v>
      </c>
      <c r="I115" s="21">
        <v>131</v>
      </c>
      <c r="J115" t="s">
        <v>21</v>
      </c>
      <c r="K115" t="s">
        <v>22</v>
      </c>
      <c r="L115">
        <v>1505192400</v>
      </c>
      <c r="M115" s="12">
        <f>(((L115/60)/60)/24)+DATE(1970,1,1)</f>
        <v>42990.208333333328</v>
      </c>
      <c r="N115">
        <v>1505797200</v>
      </c>
      <c r="O115" s="12">
        <f>(((N115/60)/60)/24)+DATE(1970,1,1)</f>
        <v>42997.208333333328</v>
      </c>
      <c r="P115" t="b">
        <v>0</v>
      </c>
      <c r="Q115" t="b">
        <v>0</v>
      </c>
      <c r="R115" t="s">
        <v>17</v>
      </c>
      <c r="S115" t="str">
        <f>LEFT($R115,SEARCH("/",$R115,1)-1)</f>
        <v>food</v>
      </c>
      <c r="T115" t="str">
        <f>RIGHT(R115,LEN(R115)-SEARCH("/",R115,1))</f>
        <v>food trucks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9">
        <f>IFERROR($E116/$I116,0)</f>
        <v>109.65079365079364</v>
      </c>
      <c r="G116" s="7">
        <f>(E116/D116)*100</f>
        <v>727.15789473684208</v>
      </c>
      <c r="H116" t="s">
        <v>20</v>
      </c>
      <c r="I116" s="21">
        <v>126</v>
      </c>
      <c r="J116" t="s">
        <v>21</v>
      </c>
      <c r="K116" t="s">
        <v>22</v>
      </c>
      <c r="L116">
        <v>1554786000</v>
      </c>
      <c r="M116" s="12">
        <f>(((L116/60)/60)/24)+DATE(1970,1,1)</f>
        <v>43564.208333333328</v>
      </c>
      <c r="N116">
        <v>1554872400</v>
      </c>
      <c r="O116" s="12">
        <f>(((N116/60)/60)/24)+DATE(1970,1,1)</f>
        <v>43565.208333333328</v>
      </c>
      <c r="P116" t="b">
        <v>0</v>
      </c>
      <c r="Q116" t="b">
        <v>1</v>
      </c>
      <c r="R116" t="s">
        <v>65</v>
      </c>
      <c r="S116" t="str">
        <f>LEFT($R116,SEARCH("/",$R116,1)-1)</f>
        <v>technology</v>
      </c>
      <c r="T116" t="str">
        <f>RIGHT(R116,LEN(R116)-SEARCH("/",R116,1))</f>
        <v>wearables</v>
      </c>
    </row>
    <row r="117" spans="1:20" ht="31.2" x14ac:dyDescent="0.3">
      <c r="A117">
        <v>711</v>
      </c>
      <c r="B117" s="4" t="s">
        <v>1460</v>
      </c>
      <c r="C117" s="3" t="s">
        <v>1461</v>
      </c>
      <c r="D117">
        <v>6200</v>
      </c>
      <c r="E117">
        <v>1260</v>
      </c>
      <c r="F117" s="9">
        <f>IFERROR($E117/$I117,0)</f>
        <v>90</v>
      </c>
      <c r="G117" s="7">
        <f>(E117/D117)*100</f>
        <v>20.322580645161288</v>
      </c>
      <c r="H117" t="s">
        <v>14</v>
      </c>
      <c r="I117" s="21">
        <v>14</v>
      </c>
      <c r="J117" t="s">
        <v>107</v>
      </c>
      <c r="K117" t="s">
        <v>108</v>
      </c>
      <c r="L117">
        <v>1453615200</v>
      </c>
      <c r="M117" s="12">
        <f>(((L117/60)/60)/24)+DATE(1970,1,1)</f>
        <v>42393.25</v>
      </c>
      <c r="N117">
        <v>1453788000</v>
      </c>
      <c r="O117" s="12">
        <f>(((N117/60)/60)/24)+DATE(1970,1,1)</f>
        <v>42395.25</v>
      </c>
      <c r="P117" t="b">
        <v>1</v>
      </c>
      <c r="Q117" t="b">
        <v>1</v>
      </c>
      <c r="R117" t="s">
        <v>33</v>
      </c>
      <c r="S117" t="str">
        <f>LEFT($R117,SEARCH("/",$R117,1)-1)</f>
        <v>theater</v>
      </c>
      <c r="T117" t="str">
        <f>RIGHT(R117,LEN(R117)-SEARCH("/",R117,1))</f>
        <v>plays</v>
      </c>
    </row>
    <row r="118" spans="1:20" x14ac:dyDescent="0.3">
      <c r="A118">
        <v>27</v>
      </c>
      <c r="B118" s="4" t="s">
        <v>92</v>
      </c>
      <c r="C118" s="3" t="s">
        <v>93</v>
      </c>
      <c r="D118">
        <v>2000</v>
      </c>
      <c r="E118">
        <v>1599</v>
      </c>
      <c r="F118" s="9">
        <f>IFERROR($E118/$I118,0)</f>
        <v>106.6</v>
      </c>
      <c r="G118" s="7">
        <f>(E118/D118)*100</f>
        <v>79.95</v>
      </c>
      <c r="H118" t="s">
        <v>14</v>
      </c>
      <c r="I118" s="21">
        <v>15</v>
      </c>
      <c r="J118" t="s">
        <v>21</v>
      </c>
      <c r="K118" t="s">
        <v>22</v>
      </c>
      <c r="L118">
        <v>1443848400</v>
      </c>
      <c r="M118" s="12">
        <f>(((L118/60)/60)/24)+DATE(1970,1,1)</f>
        <v>42280.208333333328</v>
      </c>
      <c r="N118">
        <v>1444539600</v>
      </c>
      <c r="O118" s="12">
        <f>(((N118/60)/60)/24)+DATE(1970,1,1)</f>
        <v>42288.208333333328</v>
      </c>
      <c r="P118" t="b">
        <v>0</v>
      </c>
      <c r="Q118" t="b">
        <v>0</v>
      </c>
      <c r="R118" t="s">
        <v>23</v>
      </c>
      <c r="S118" t="str">
        <f>LEFT($R118,SEARCH("/",$R118,1)-1)</f>
        <v>music</v>
      </c>
      <c r="T118" t="str">
        <f>RIGHT(R118,LEN(R118)-SEARCH("/",R118,1))</f>
        <v>rock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9">
        <f>IFERROR($E119/$I119,0)</f>
        <v>30.992727272727272</v>
      </c>
      <c r="G119" s="7">
        <f>(E119/D119)*100</f>
        <v>173.9387755102041</v>
      </c>
      <c r="H119" t="s">
        <v>20</v>
      </c>
      <c r="I119" s="21">
        <v>275</v>
      </c>
      <c r="J119" t="s">
        <v>21</v>
      </c>
      <c r="K119" t="s">
        <v>22</v>
      </c>
      <c r="L119">
        <v>1316667600</v>
      </c>
      <c r="M119" s="12">
        <f>(((L119/60)/60)/24)+DATE(1970,1,1)</f>
        <v>40808.208333333336</v>
      </c>
      <c r="N119">
        <v>1317186000</v>
      </c>
      <c r="O119" s="12">
        <f>(((N119/60)/60)/24)+DATE(1970,1,1)</f>
        <v>40814.208333333336</v>
      </c>
      <c r="P119" t="b">
        <v>0</v>
      </c>
      <c r="Q119" t="b">
        <v>0</v>
      </c>
      <c r="R119" t="s">
        <v>269</v>
      </c>
      <c r="S119" t="str">
        <f>LEFT($R119,SEARCH("/",$R119,1)-1)</f>
        <v>film &amp; video</v>
      </c>
      <c r="T119" t="str">
        <f>RIGHT(R119,LEN(R119)-SEARCH("/",R119,1))</f>
        <v>television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9">
        <f>IFERROR($E120/$I120,0)</f>
        <v>94.791044776119406</v>
      </c>
      <c r="G120" s="7">
        <f>(E120/D120)*100</f>
        <v>117.61111111111111</v>
      </c>
      <c r="H120" t="s">
        <v>20</v>
      </c>
      <c r="I120" s="21">
        <v>67</v>
      </c>
      <c r="J120" t="s">
        <v>21</v>
      </c>
      <c r="K120" t="s">
        <v>22</v>
      </c>
      <c r="L120">
        <v>1390716000</v>
      </c>
      <c r="M120" s="12">
        <f>(((L120/60)/60)/24)+DATE(1970,1,1)</f>
        <v>41665.25</v>
      </c>
      <c r="N120">
        <v>1391234400</v>
      </c>
      <c r="O120" s="12">
        <f>(((N120/60)/60)/24)+DATE(1970,1,1)</f>
        <v>41671.25</v>
      </c>
      <c r="P120" t="b">
        <v>0</v>
      </c>
      <c r="Q120" t="b">
        <v>0</v>
      </c>
      <c r="R120" t="s">
        <v>122</v>
      </c>
      <c r="S120" t="str">
        <f>LEFT($R120,SEARCH("/",$R120,1)-1)</f>
        <v>photography</v>
      </c>
      <c r="T120" t="str">
        <f>RIGHT(R120,LEN(R120)-SEARCH("/",R120,1))</f>
        <v>photography books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9">
        <f>IFERROR($E121/$I121,0)</f>
        <v>69.79220779220779</v>
      </c>
      <c r="G121" s="7">
        <f>(E121/D121)*100</f>
        <v>214.96</v>
      </c>
      <c r="H121" t="s">
        <v>20</v>
      </c>
      <c r="I121" s="21">
        <v>154</v>
      </c>
      <c r="J121" t="s">
        <v>21</v>
      </c>
      <c r="K121" t="s">
        <v>22</v>
      </c>
      <c r="L121">
        <v>1402894800</v>
      </c>
      <c r="M121" s="12">
        <f>(((L121/60)/60)/24)+DATE(1970,1,1)</f>
        <v>41806.208333333336</v>
      </c>
      <c r="N121">
        <v>1404363600</v>
      </c>
      <c r="O121" s="12">
        <f>(((N121/60)/60)/24)+DATE(1970,1,1)</f>
        <v>41823.208333333336</v>
      </c>
      <c r="P121" t="b">
        <v>0</v>
      </c>
      <c r="Q121" t="b">
        <v>1</v>
      </c>
      <c r="R121" t="s">
        <v>42</v>
      </c>
      <c r="S121" t="str">
        <f>LEFT($R121,SEARCH("/",$R121,1)-1)</f>
        <v>film &amp; video</v>
      </c>
      <c r="T121" t="str">
        <f>RIGHT(R121,LEN(R121)-SEARCH("/",R121,1))</f>
        <v>documentary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9">
        <f>IFERROR($E122/$I122,0)</f>
        <v>63.003367003367003</v>
      </c>
      <c r="G122" s="7">
        <f>(E122/D122)*100</f>
        <v>149.49667110519306</v>
      </c>
      <c r="H122" t="s">
        <v>20</v>
      </c>
      <c r="I122" s="21">
        <v>1782</v>
      </c>
      <c r="J122" t="s">
        <v>21</v>
      </c>
      <c r="K122" t="s">
        <v>22</v>
      </c>
      <c r="L122">
        <v>1429246800</v>
      </c>
      <c r="M122" s="12">
        <f>(((L122/60)/60)/24)+DATE(1970,1,1)</f>
        <v>42111.208333333328</v>
      </c>
      <c r="N122">
        <v>1429592400</v>
      </c>
      <c r="O122" s="12">
        <f>(((N122/60)/60)/24)+DATE(1970,1,1)</f>
        <v>42115.208333333328</v>
      </c>
      <c r="P122" t="b">
        <v>0</v>
      </c>
      <c r="Q122" t="b">
        <v>1</v>
      </c>
      <c r="R122" t="s">
        <v>292</v>
      </c>
      <c r="S122" t="str">
        <f>LEFT($R122,SEARCH("/",$R122,1)-1)</f>
        <v>games</v>
      </c>
      <c r="T122" t="str">
        <f>RIGHT(R122,LEN(R122)-SEARCH("/",R122,1))</f>
        <v>mobile games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9">
        <f>IFERROR($E123/$I123,0)</f>
        <v>110.0343300110742</v>
      </c>
      <c r="G123" s="7">
        <f>(E123/D123)*100</f>
        <v>219.33995584988963</v>
      </c>
      <c r="H123" t="s">
        <v>20</v>
      </c>
      <c r="I123" s="21">
        <v>903</v>
      </c>
      <c r="J123" t="s">
        <v>21</v>
      </c>
      <c r="K123" t="s">
        <v>22</v>
      </c>
      <c r="L123">
        <v>1412485200</v>
      </c>
      <c r="M123" s="12">
        <f>(((L123/60)/60)/24)+DATE(1970,1,1)</f>
        <v>41917.208333333336</v>
      </c>
      <c r="N123">
        <v>1413608400</v>
      </c>
      <c r="O123" s="12">
        <f>(((N123/60)/60)/24)+DATE(1970,1,1)</f>
        <v>41930.208333333336</v>
      </c>
      <c r="P123" t="b">
        <v>0</v>
      </c>
      <c r="Q123" t="b">
        <v>0</v>
      </c>
      <c r="R123" t="s">
        <v>89</v>
      </c>
      <c r="S123" t="str">
        <f>LEFT($R123,SEARCH("/",$R123,1)-1)</f>
        <v>games</v>
      </c>
      <c r="T123" t="str">
        <f>RIGHT(R123,LEN(R123)-SEARCH("/",R123,1))</f>
        <v>video games</v>
      </c>
    </row>
    <row r="124" spans="1:20" x14ac:dyDescent="0.3">
      <c r="A124">
        <v>256</v>
      </c>
      <c r="B124" s="4" t="s">
        <v>564</v>
      </c>
      <c r="C124" s="3" t="s">
        <v>565</v>
      </c>
      <c r="D124">
        <v>4100</v>
      </c>
      <c r="E124">
        <v>959</v>
      </c>
      <c r="F124" s="9">
        <f>IFERROR($E124/$I124,0)</f>
        <v>63.93333333333333</v>
      </c>
      <c r="G124" s="7">
        <f>(E124/D124)*100</f>
        <v>23.390243902439025</v>
      </c>
      <c r="H124" t="s">
        <v>14</v>
      </c>
      <c r="I124" s="21">
        <v>15</v>
      </c>
      <c r="J124" t="s">
        <v>40</v>
      </c>
      <c r="K124" t="s">
        <v>41</v>
      </c>
      <c r="L124">
        <v>1453615200</v>
      </c>
      <c r="M124" s="12">
        <f>(((L124/60)/60)/24)+DATE(1970,1,1)</f>
        <v>42393.25</v>
      </c>
      <c r="N124">
        <v>1456812000</v>
      </c>
      <c r="O124" s="12">
        <f>(((N124/60)/60)/24)+DATE(1970,1,1)</f>
        <v>42430.25</v>
      </c>
      <c r="P124" t="b">
        <v>0</v>
      </c>
      <c r="Q124" t="b">
        <v>0</v>
      </c>
      <c r="R124" t="s">
        <v>23</v>
      </c>
      <c r="S124" t="str">
        <f>LEFT($R124,SEARCH("/",$R124,1)-1)</f>
        <v>music</v>
      </c>
      <c r="T124" t="str">
        <f>RIGHT(R124,LEN(R124)-SEARCH("/",R124,1))</f>
        <v>rock</v>
      </c>
    </row>
    <row r="125" spans="1:20" ht="31.2" x14ac:dyDescent="0.3">
      <c r="A125">
        <v>274</v>
      </c>
      <c r="B125" s="4" t="s">
        <v>600</v>
      </c>
      <c r="C125" s="3" t="s">
        <v>601</v>
      </c>
      <c r="D125">
        <v>2400</v>
      </c>
      <c r="E125">
        <v>773</v>
      </c>
      <c r="F125" s="9">
        <f>IFERROR($E125/$I125,0)</f>
        <v>51.533333333333331</v>
      </c>
      <c r="G125" s="7">
        <f>(E125/D125)*100</f>
        <v>32.208333333333336</v>
      </c>
      <c r="H125" t="s">
        <v>14</v>
      </c>
      <c r="I125" s="21">
        <v>15</v>
      </c>
      <c r="J125" t="s">
        <v>21</v>
      </c>
      <c r="K125" t="s">
        <v>22</v>
      </c>
      <c r="L125">
        <v>1509948000</v>
      </c>
      <c r="M125" s="12">
        <f>(((L125/60)/60)/24)+DATE(1970,1,1)</f>
        <v>43045.25</v>
      </c>
      <c r="N125">
        <v>1510380000</v>
      </c>
      <c r="O125" s="12">
        <f>(((N125/60)/60)/24)+DATE(1970,1,1)</f>
        <v>43050.25</v>
      </c>
      <c r="P125" t="b">
        <v>0</v>
      </c>
      <c r="Q125" t="b">
        <v>0</v>
      </c>
      <c r="R125" t="s">
        <v>33</v>
      </c>
      <c r="S125" t="str">
        <f>LEFT($R125,SEARCH("/",$R125,1)-1)</f>
        <v>theater</v>
      </c>
      <c r="T125" t="str">
        <f>RIGHT(R125,LEN(R125)-SEARCH("/",R125,1))</f>
        <v>plays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9">
        <f>IFERROR($E126/$I126,0)</f>
        <v>101.72340425531915</v>
      </c>
      <c r="G126" s="7">
        <f>(E126/D126)*100</f>
        <v>367.76923076923077</v>
      </c>
      <c r="H126" t="s">
        <v>20</v>
      </c>
      <c r="I126" s="21">
        <v>94</v>
      </c>
      <c r="J126" t="s">
        <v>107</v>
      </c>
      <c r="K126" t="s">
        <v>108</v>
      </c>
      <c r="L126">
        <v>1557723600</v>
      </c>
      <c r="M126" s="12">
        <f>(((L126/60)/60)/24)+DATE(1970,1,1)</f>
        <v>43598.208333333328</v>
      </c>
      <c r="N126">
        <v>1562302800</v>
      </c>
      <c r="O126" s="12">
        <f>(((N126/60)/60)/24)+DATE(1970,1,1)</f>
        <v>43651.208333333328</v>
      </c>
      <c r="P126" t="b">
        <v>0</v>
      </c>
      <c r="Q126" t="b">
        <v>0</v>
      </c>
      <c r="R126" t="s">
        <v>122</v>
      </c>
      <c r="S126" t="str">
        <f>LEFT($R126,SEARCH("/",$R126,1)-1)</f>
        <v>photography</v>
      </c>
      <c r="T126" t="str">
        <f>RIGHT(R126,LEN(R126)-SEARCH("/",R126,1))</f>
        <v>photography books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9">
        <f>IFERROR($E127/$I127,0)</f>
        <v>47.083333333333336</v>
      </c>
      <c r="G127" s="7">
        <f>(E127/D127)*100</f>
        <v>159.90566037735849</v>
      </c>
      <c r="H127" t="s">
        <v>20</v>
      </c>
      <c r="I127" s="21">
        <v>180</v>
      </c>
      <c r="J127" t="s">
        <v>21</v>
      </c>
      <c r="K127" t="s">
        <v>22</v>
      </c>
      <c r="L127">
        <v>1537333200</v>
      </c>
      <c r="M127" s="12">
        <f>(((L127/60)/60)/24)+DATE(1970,1,1)</f>
        <v>43362.208333333328</v>
      </c>
      <c r="N127">
        <v>1537678800</v>
      </c>
      <c r="O127" s="12">
        <f>(((N127/60)/60)/24)+DATE(1970,1,1)</f>
        <v>43366.208333333328</v>
      </c>
      <c r="P127" t="b">
        <v>0</v>
      </c>
      <c r="Q127" t="b">
        <v>0</v>
      </c>
      <c r="R127" t="s">
        <v>33</v>
      </c>
      <c r="S127" t="str">
        <f>LEFT($R127,SEARCH("/",$R127,1)-1)</f>
        <v>theater</v>
      </c>
      <c r="T127" t="str">
        <f>RIGHT(R127,LEN(R127)-SEARCH("/",R127,1))</f>
        <v>plays</v>
      </c>
    </row>
    <row r="128" spans="1:20" x14ac:dyDescent="0.3">
      <c r="A128">
        <v>417</v>
      </c>
      <c r="B128" s="4" t="s">
        <v>884</v>
      </c>
      <c r="C128" s="3" t="s">
        <v>885</v>
      </c>
      <c r="D128">
        <v>1700</v>
      </c>
      <c r="E128">
        <v>943</v>
      </c>
      <c r="F128" s="9">
        <f>IFERROR($E128/$I128,0)</f>
        <v>62.866666666666667</v>
      </c>
      <c r="G128" s="7">
        <f>(E128/D128)*100</f>
        <v>55.470588235294116</v>
      </c>
      <c r="H128" t="s">
        <v>14</v>
      </c>
      <c r="I128" s="21">
        <v>15</v>
      </c>
      <c r="J128" t="s">
        <v>21</v>
      </c>
      <c r="K128" t="s">
        <v>22</v>
      </c>
      <c r="L128">
        <v>1541221200</v>
      </c>
      <c r="M128" s="12">
        <f>(((L128/60)/60)/24)+DATE(1970,1,1)</f>
        <v>43407.208333333328</v>
      </c>
      <c r="N128">
        <v>1543298400</v>
      </c>
      <c r="O128" s="12">
        <f>(((N128/60)/60)/24)+DATE(1970,1,1)</f>
        <v>43431.25</v>
      </c>
      <c r="P128" t="b">
        <v>0</v>
      </c>
      <c r="Q128" t="b">
        <v>0</v>
      </c>
      <c r="R128" t="s">
        <v>33</v>
      </c>
      <c r="S128" t="str">
        <f>LEFT($R128,SEARCH("/",$R128,1)-1)</f>
        <v>theater</v>
      </c>
      <c r="T128" t="str">
        <f>RIGHT(R128,LEN(R128)-SEARCH("/",R128,1))</f>
        <v>plays</v>
      </c>
    </row>
    <row r="129" spans="1:20" ht="31.2" x14ac:dyDescent="0.3">
      <c r="A129">
        <v>738</v>
      </c>
      <c r="B129" s="4" t="s">
        <v>1032</v>
      </c>
      <c r="C129" s="3" t="s">
        <v>1514</v>
      </c>
      <c r="D129">
        <v>74700</v>
      </c>
      <c r="E129">
        <v>1557</v>
      </c>
      <c r="F129" s="9">
        <f>IFERROR($E129/$I129,0)</f>
        <v>103.8</v>
      </c>
      <c r="G129" s="7">
        <f>(E129/D129)*100</f>
        <v>2.0843373493975905</v>
      </c>
      <c r="H129" t="s">
        <v>14</v>
      </c>
      <c r="I129" s="21">
        <v>15</v>
      </c>
      <c r="J129" t="s">
        <v>21</v>
      </c>
      <c r="K129" t="s">
        <v>22</v>
      </c>
      <c r="L129">
        <v>1416117600</v>
      </c>
      <c r="M129" s="12">
        <f>(((L129/60)/60)/24)+DATE(1970,1,1)</f>
        <v>41959.25</v>
      </c>
      <c r="N129">
        <v>1418018400</v>
      </c>
      <c r="O129" s="12">
        <f>(((N129/60)/60)/24)+DATE(1970,1,1)</f>
        <v>41981.25</v>
      </c>
      <c r="P129" t="b">
        <v>0</v>
      </c>
      <c r="Q129" t="b">
        <v>1</v>
      </c>
      <c r="R129" t="s">
        <v>33</v>
      </c>
      <c r="S129" t="str">
        <f>LEFT($R129,SEARCH("/",$R129,1)-1)</f>
        <v>theater</v>
      </c>
      <c r="T129" t="str">
        <f>RIGHT(R129,LEN(R129)-SEARCH("/",R129,1))</f>
        <v>plays</v>
      </c>
    </row>
    <row r="130" spans="1:20" x14ac:dyDescent="0.3">
      <c r="A130">
        <v>771</v>
      </c>
      <c r="B130" s="4" t="s">
        <v>1577</v>
      </c>
      <c r="C130" s="3" t="s">
        <v>1578</v>
      </c>
      <c r="D130">
        <v>5600</v>
      </c>
      <c r="E130">
        <v>2769</v>
      </c>
      <c r="F130" s="9">
        <f>IFERROR($E130/$I130,0)</f>
        <v>106.5</v>
      </c>
      <c r="G130" s="7">
        <f>(E130/D130)*100</f>
        <v>49.446428571428569</v>
      </c>
      <c r="H130" t="s">
        <v>74</v>
      </c>
      <c r="I130">
        <v>26</v>
      </c>
      <c r="J130" t="s">
        <v>21</v>
      </c>
      <c r="K130" t="s">
        <v>22</v>
      </c>
      <c r="L130">
        <v>1548482400</v>
      </c>
      <c r="M130" s="12">
        <f>(((L130/60)/60)/24)+DATE(1970,1,1)</f>
        <v>43491.25</v>
      </c>
      <c r="N130">
        <v>1550815200</v>
      </c>
      <c r="O130" s="12">
        <f>(((N130/60)/60)/24)+DATE(1970,1,1)</f>
        <v>43518.25</v>
      </c>
      <c r="P130" t="b">
        <v>0</v>
      </c>
      <c r="Q130" t="b">
        <v>0</v>
      </c>
      <c r="R130" t="s">
        <v>33</v>
      </c>
      <c r="S130" t="str">
        <f>LEFT($R130,SEARCH("/",$R130,1)-1)</f>
        <v>theater</v>
      </c>
      <c r="T130" t="str">
        <f>RIGHT(R130,LEN(R130)-SEARCH("/",R130,1))</f>
        <v>plays</v>
      </c>
    </row>
    <row r="131" spans="1:20" x14ac:dyDescent="0.3">
      <c r="A131">
        <v>752</v>
      </c>
      <c r="B131" s="4" t="s">
        <v>1540</v>
      </c>
      <c r="C131" s="3" t="s">
        <v>1541</v>
      </c>
      <c r="D131">
        <v>5800</v>
      </c>
      <c r="E131">
        <v>5362</v>
      </c>
      <c r="F131" s="9">
        <f>IFERROR($E131/$I131,0)</f>
        <v>47.035087719298247</v>
      </c>
      <c r="G131" s="7">
        <f>(E131/D131)*100</f>
        <v>92.448275862068968</v>
      </c>
      <c r="H131" t="s">
        <v>74</v>
      </c>
      <c r="I131">
        <v>114</v>
      </c>
      <c r="J131" t="s">
        <v>21</v>
      </c>
      <c r="K131" t="s">
        <v>22</v>
      </c>
      <c r="L131">
        <v>1280984400</v>
      </c>
      <c r="M131" s="12">
        <f>(((L131/60)/60)/24)+DATE(1970,1,1)</f>
        <v>40395.208333333336</v>
      </c>
      <c r="N131">
        <v>1282539600</v>
      </c>
      <c r="O131" s="12">
        <f>(((N131/60)/60)/24)+DATE(1970,1,1)</f>
        <v>40413.208333333336</v>
      </c>
      <c r="P131" t="b">
        <v>0</v>
      </c>
      <c r="Q131" t="b">
        <v>1</v>
      </c>
      <c r="R131" t="s">
        <v>33</v>
      </c>
      <c r="S131" t="str">
        <f>LEFT($R131,SEARCH("/",$R131,1)-1)</f>
        <v>theater</v>
      </c>
      <c r="T131" t="str">
        <f>RIGHT(R131,LEN(R131)-SEARCH("/",R131,1))</f>
        <v>plays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9">
        <f>IFERROR($E132/$I132,0)</f>
        <v>28.001876172607879</v>
      </c>
      <c r="G132" s="7">
        <f>(E132/D132)*100</f>
        <v>155.46875</v>
      </c>
      <c r="H132" t="s">
        <v>20</v>
      </c>
      <c r="I132" s="21">
        <v>533</v>
      </c>
      <c r="J132" t="s">
        <v>36</v>
      </c>
      <c r="K132" t="s">
        <v>37</v>
      </c>
      <c r="L132">
        <v>1319605200</v>
      </c>
      <c r="M132" s="12">
        <f>(((L132/60)/60)/24)+DATE(1970,1,1)</f>
        <v>40842.208333333336</v>
      </c>
      <c r="N132">
        <v>1320991200</v>
      </c>
      <c r="O132" s="12">
        <f>(((N132/60)/60)/24)+DATE(1970,1,1)</f>
        <v>40858.25</v>
      </c>
      <c r="P132" t="b">
        <v>0</v>
      </c>
      <c r="Q132" t="b">
        <v>0</v>
      </c>
      <c r="R132" t="s">
        <v>53</v>
      </c>
      <c r="S132" t="str">
        <f>LEFT($R132,SEARCH("/",$R132,1)-1)</f>
        <v>film &amp; video</v>
      </c>
      <c r="T132" t="str">
        <f>RIGHT(R132,LEN(R132)-SEARCH("/",R132,1))</f>
        <v>drama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9">
        <f>IFERROR($E133/$I133,0)</f>
        <v>67.996725337699544</v>
      </c>
      <c r="G133" s="7">
        <f>(E133/D133)*100</f>
        <v>100.85974499089254</v>
      </c>
      <c r="H133" t="s">
        <v>20</v>
      </c>
      <c r="I133" s="21">
        <v>2443</v>
      </c>
      <c r="J133" t="s">
        <v>40</v>
      </c>
      <c r="K133" t="s">
        <v>41</v>
      </c>
      <c r="L133">
        <v>1385704800</v>
      </c>
      <c r="M133" s="12">
        <f>(((L133/60)/60)/24)+DATE(1970,1,1)</f>
        <v>41607.25</v>
      </c>
      <c r="N133">
        <v>1386828000</v>
      </c>
      <c r="O133" s="12">
        <f>(((N133/60)/60)/24)+DATE(1970,1,1)</f>
        <v>41620.25</v>
      </c>
      <c r="P133" t="b">
        <v>0</v>
      </c>
      <c r="Q133" t="b">
        <v>0</v>
      </c>
      <c r="R133" t="s">
        <v>28</v>
      </c>
      <c r="S133" t="str">
        <f>LEFT($R133,SEARCH("/",$R133,1)-1)</f>
        <v>technology</v>
      </c>
      <c r="T133" t="str">
        <f>RIGHT(R133,LEN(R133)-SEARCH("/",R133,1))</f>
        <v>web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9">
        <f>IFERROR($E134/$I134,0)</f>
        <v>43.078651685393261</v>
      </c>
      <c r="G134" s="7">
        <f>(E134/D134)*100</f>
        <v>116.18181818181819</v>
      </c>
      <c r="H134" t="s">
        <v>20</v>
      </c>
      <c r="I134" s="21">
        <v>89</v>
      </c>
      <c r="J134" t="s">
        <v>21</v>
      </c>
      <c r="K134" t="s">
        <v>22</v>
      </c>
      <c r="L134">
        <v>1515736800</v>
      </c>
      <c r="M134" s="12">
        <f>(((L134/60)/60)/24)+DATE(1970,1,1)</f>
        <v>43112.25</v>
      </c>
      <c r="N134">
        <v>1517119200</v>
      </c>
      <c r="O134" s="12">
        <f>(((N134/60)/60)/24)+DATE(1970,1,1)</f>
        <v>43128.25</v>
      </c>
      <c r="P134" t="b">
        <v>0</v>
      </c>
      <c r="Q134" t="b">
        <v>1</v>
      </c>
      <c r="R134" t="s">
        <v>33</v>
      </c>
      <c r="S134" t="str">
        <f>LEFT($R134,SEARCH("/",$R134,1)-1)</f>
        <v>theater</v>
      </c>
      <c r="T134" t="str">
        <f>RIGHT(R134,LEN(R134)-SEARCH("/",R134,1))</f>
        <v>plays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9">
        <f>IFERROR($E135/$I135,0)</f>
        <v>87.95597484276729</v>
      </c>
      <c r="G135" s="7">
        <f>(E135/D135)*100</f>
        <v>310.77777777777777</v>
      </c>
      <c r="H135" t="s">
        <v>20</v>
      </c>
      <c r="I135" s="21">
        <v>159</v>
      </c>
      <c r="J135" t="s">
        <v>21</v>
      </c>
      <c r="K135" t="s">
        <v>22</v>
      </c>
      <c r="L135">
        <v>1313125200</v>
      </c>
      <c r="M135" s="12">
        <f>(((L135/60)/60)/24)+DATE(1970,1,1)</f>
        <v>40767.208333333336</v>
      </c>
      <c r="N135">
        <v>1315026000</v>
      </c>
      <c r="O135" s="12">
        <f>(((N135/60)/60)/24)+DATE(1970,1,1)</f>
        <v>40789.208333333336</v>
      </c>
      <c r="P135" t="b">
        <v>0</v>
      </c>
      <c r="Q135" t="b">
        <v>0</v>
      </c>
      <c r="R135" t="s">
        <v>319</v>
      </c>
      <c r="S135" t="str">
        <f>LEFT($R135,SEARCH("/",$R135,1)-1)</f>
        <v>music</v>
      </c>
      <c r="T135" t="str">
        <f>RIGHT(R135,LEN(R135)-SEARCH("/",R135,1))</f>
        <v>world music</v>
      </c>
    </row>
    <row r="136" spans="1:20" x14ac:dyDescent="0.3">
      <c r="A136">
        <v>926</v>
      </c>
      <c r="B136" s="4" t="s">
        <v>1884</v>
      </c>
      <c r="C136" s="3" t="s">
        <v>1885</v>
      </c>
      <c r="D136">
        <v>8700</v>
      </c>
      <c r="E136">
        <v>1577</v>
      </c>
      <c r="F136" s="9">
        <f>IFERROR($E136/$I136,0)</f>
        <v>105.13333333333334</v>
      </c>
      <c r="G136" s="7">
        <f>(E136/D136)*100</f>
        <v>18.126436781609197</v>
      </c>
      <c r="H136" t="s">
        <v>14</v>
      </c>
      <c r="I136" s="21">
        <v>15</v>
      </c>
      <c r="J136" t="s">
        <v>21</v>
      </c>
      <c r="K136" t="s">
        <v>22</v>
      </c>
      <c r="L136">
        <v>1463029200</v>
      </c>
      <c r="M136" s="12">
        <f>(((L136/60)/60)/24)+DATE(1970,1,1)</f>
        <v>42502.208333333328</v>
      </c>
      <c r="N136">
        <v>1463374800</v>
      </c>
      <c r="O136" s="12">
        <f>(((N136/60)/60)/24)+DATE(1970,1,1)</f>
        <v>42506.208333333328</v>
      </c>
      <c r="P136" t="b">
        <v>0</v>
      </c>
      <c r="Q136" t="b">
        <v>0</v>
      </c>
      <c r="R136" t="s">
        <v>17</v>
      </c>
      <c r="S136" t="str">
        <f>LEFT($R136,SEARCH("/",$R136,1)-1)</f>
        <v>food</v>
      </c>
      <c r="T136" t="str">
        <f>RIGHT(R136,LEN(R136)-SEARCH("/",R136,1))</f>
        <v>food trucks</v>
      </c>
    </row>
    <row r="137" spans="1:20" x14ac:dyDescent="0.3">
      <c r="A137">
        <v>310</v>
      </c>
      <c r="B137" s="4" t="s">
        <v>672</v>
      </c>
      <c r="C137" s="3" t="s">
        <v>673</v>
      </c>
      <c r="D137">
        <v>7800</v>
      </c>
      <c r="E137">
        <v>1586</v>
      </c>
      <c r="F137" s="9">
        <f>IFERROR($E137/$I137,0)</f>
        <v>99.125</v>
      </c>
      <c r="G137" s="7">
        <f>(E137/D137)*100</f>
        <v>20.333333333333332</v>
      </c>
      <c r="H137" t="s">
        <v>14</v>
      </c>
      <c r="I137" s="21">
        <v>16</v>
      </c>
      <c r="J137" t="s">
        <v>21</v>
      </c>
      <c r="K137" t="s">
        <v>22</v>
      </c>
      <c r="L137">
        <v>1270789200</v>
      </c>
      <c r="M137" s="12">
        <f>(((L137/60)/60)/24)+DATE(1970,1,1)</f>
        <v>40277.208333333336</v>
      </c>
      <c r="N137">
        <v>1272171600</v>
      </c>
      <c r="O137" s="12">
        <f>(((N137/60)/60)/24)+DATE(1970,1,1)</f>
        <v>40293.208333333336</v>
      </c>
      <c r="P137" t="b">
        <v>0</v>
      </c>
      <c r="Q137" t="b">
        <v>0</v>
      </c>
      <c r="R137" t="s">
        <v>89</v>
      </c>
      <c r="S137" t="str">
        <f>LEFT($R137,SEARCH("/",$R137,1)-1)</f>
        <v>games</v>
      </c>
      <c r="T137" t="str">
        <f>RIGHT(R137,LEN(R137)-SEARCH("/",R137,1))</f>
        <v>video games</v>
      </c>
    </row>
    <row r="138" spans="1:20" x14ac:dyDescent="0.3">
      <c r="A138">
        <v>293</v>
      </c>
      <c r="B138" s="4" t="s">
        <v>638</v>
      </c>
      <c r="C138" s="3" t="s">
        <v>639</v>
      </c>
      <c r="D138">
        <v>6500</v>
      </c>
      <c r="E138">
        <v>1065</v>
      </c>
      <c r="F138" s="9">
        <f>IFERROR($E138/$I138,0)</f>
        <v>33.28125</v>
      </c>
      <c r="G138" s="7">
        <f>(E138/D138)*100</f>
        <v>16.384615384615383</v>
      </c>
      <c r="H138" t="s">
        <v>74</v>
      </c>
      <c r="I138">
        <v>32</v>
      </c>
      <c r="J138" t="s">
        <v>107</v>
      </c>
      <c r="K138" t="s">
        <v>108</v>
      </c>
      <c r="L138">
        <v>1286254800</v>
      </c>
      <c r="M138" s="12">
        <f>(((L138/60)/60)/24)+DATE(1970,1,1)</f>
        <v>40456.208333333336</v>
      </c>
      <c r="N138">
        <v>1287032400</v>
      </c>
      <c r="O138" s="12">
        <f>(((N138/60)/60)/24)+DATE(1970,1,1)</f>
        <v>40465.208333333336</v>
      </c>
      <c r="P138" t="b">
        <v>0</v>
      </c>
      <c r="Q138" t="b">
        <v>0</v>
      </c>
      <c r="R138" t="s">
        <v>33</v>
      </c>
      <c r="S138" t="str">
        <f>LEFT($R138,SEARCH("/",$R138,1)-1)</f>
        <v>theater</v>
      </c>
      <c r="T138" t="str">
        <f>RIGHT(R138,LEN(R138)-SEARCH("/",R138,1))</f>
        <v>plays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9">
        <f>IFERROR($E139/$I139,0)</f>
        <v>94.24</v>
      </c>
      <c r="G139" s="7">
        <f>(E139/D139)*100</f>
        <v>261.77777777777777</v>
      </c>
      <c r="H139" t="s">
        <v>20</v>
      </c>
      <c r="I139" s="21">
        <v>50</v>
      </c>
      <c r="J139" t="s">
        <v>21</v>
      </c>
      <c r="K139" t="s">
        <v>22</v>
      </c>
      <c r="L139">
        <v>1286341200</v>
      </c>
      <c r="M139" s="12">
        <f>(((L139/60)/60)/24)+DATE(1970,1,1)</f>
        <v>40457.208333333336</v>
      </c>
      <c r="N139">
        <v>1286859600</v>
      </c>
      <c r="O139" s="12">
        <f>(((N139/60)/60)/24)+DATE(1970,1,1)</f>
        <v>40463.208333333336</v>
      </c>
      <c r="P139" t="b">
        <v>0</v>
      </c>
      <c r="Q139" t="b">
        <v>0</v>
      </c>
      <c r="R139" t="s">
        <v>68</v>
      </c>
      <c r="S139" t="str">
        <f>LEFT($R139,SEARCH("/",$R139,1)-1)</f>
        <v>publishing</v>
      </c>
      <c r="T139" t="str">
        <f>RIGHT(R139,LEN(R139)-SEARCH("/",R139,1))</f>
        <v>nonfiction</v>
      </c>
    </row>
    <row r="140" spans="1:20" x14ac:dyDescent="0.3">
      <c r="A140">
        <v>468</v>
      </c>
      <c r="B140" s="4" t="s">
        <v>984</v>
      </c>
      <c r="C140" s="3" t="s">
        <v>985</v>
      </c>
      <c r="D140">
        <v>4000</v>
      </c>
      <c r="E140">
        <v>1620</v>
      </c>
      <c r="F140" s="9">
        <f>IFERROR($E140/$I140,0)</f>
        <v>101.25</v>
      </c>
      <c r="G140" s="7">
        <f>(E140/D140)*100</f>
        <v>40.5</v>
      </c>
      <c r="H140" t="s">
        <v>14</v>
      </c>
      <c r="I140" s="21">
        <v>16</v>
      </c>
      <c r="J140" t="s">
        <v>21</v>
      </c>
      <c r="K140" t="s">
        <v>22</v>
      </c>
      <c r="L140">
        <v>1555218000</v>
      </c>
      <c r="M140" s="12">
        <f>(((L140/60)/60)/24)+DATE(1970,1,1)</f>
        <v>43569.208333333328</v>
      </c>
      <c r="N140">
        <v>1556600400</v>
      </c>
      <c r="O140" s="12">
        <f>(((N140/60)/60)/24)+DATE(1970,1,1)</f>
        <v>43585.208333333328</v>
      </c>
      <c r="P140" t="b">
        <v>0</v>
      </c>
      <c r="Q140" t="b">
        <v>0</v>
      </c>
      <c r="R140" t="s">
        <v>33</v>
      </c>
      <c r="S140" t="str">
        <f>LEFT($R140,SEARCH("/",$R140,1)-1)</f>
        <v>theater</v>
      </c>
      <c r="T140" t="str">
        <f>RIGHT(R140,LEN(R140)-SEARCH("/",R140,1))</f>
        <v>plays</v>
      </c>
    </row>
    <row r="141" spans="1:20" ht="31.2" x14ac:dyDescent="0.3">
      <c r="A141">
        <v>740</v>
      </c>
      <c r="B141" s="4" t="s">
        <v>1517</v>
      </c>
      <c r="C141" s="3" t="s">
        <v>1518</v>
      </c>
      <c r="D141">
        <v>5300</v>
      </c>
      <c r="E141">
        <v>1592</v>
      </c>
      <c r="F141" s="9">
        <f>IFERROR($E141/$I141,0)</f>
        <v>99.5</v>
      </c>
      <c r="G141" s="7">
        <f>(E141/D141)*100</f>
        <v>30.037735849056602</v>
      </c>
      <c r="H141" t="s">
        <v>14</v>
      </c>
      <c r="I141" s="21">
        <v>16</v>
      </c>
      <c r="J141" t="s">
        <v>21</v>
      </c>
      <c r="K141" t="s">
        <v>22</v>
      </c>
      <c r="L141">
        <v>1486101600</v>
      </c>
      <c r="M141" s="12">
        <f>(((L141/60)/60)/24)+DATE(1970,1,1)</f>
        <v>42769.25</v>
      </c>
      <c r="N141">
        <v>1486360800</v>
      </c>
      <c r="O141" s="12">
        <f>(((N141/60)/60)/24)+DATE(1970,1,1)</f>
        <v>42772.25</v>
      </c>
      <c r="P141" t="b">
        <v>0</v>
      </c>
      <c r="Q141" t="b">
        <v>0</v>
      </c>
      <c r="R141" t="s">
        <v>33</v>
      </c>
      <c r="S141" t="str">
        <f>LEFT($R141,SEARCH("/",$R141,1)-1)</f>
        <v>theater</v>
      </c>
      <c r="T141" t="str">
        <f>RIGHT(R141,LEN(R141)-SEARCH("/",R141,1))</f>
        <v>plays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9">
        <f>IFERROR($E142/$I142,0)</f>
        <v>65.989247311827953</v>
      </c>
      <c r="G142" s="7">
        <f>(E142/D142)*100</f>
        <v>223.16363636363636</v>
      </c>
      <c r="H142" t="s">
        <v>20</v>
      </c>
      <c r="I142" s="21">
        <v>186</v>
      </c>
      <c r="J142" t="s">
        <v>21</v>
      </c>
      <c r="K142" t="s">
        <v>22</v>
      </c>
      <c r="L142">
        <v>1519538400</v>
      </c>
      <c r="M142" s="12">
        <f>(((L142/60)/60)/24)+DATE(1970,1,1)</f>
        <v>43156.25</v>
      </c>
      <c r="N142">
        <v>1519970400</v>
      </c>
      <c r="O142" s="12">
        <f>(((N142/60)/60)/24)+DATE(1970,1,1)</f>
        <v>43161.25</v>
      </c>
      <c r="P142" t="b">
        <v>0</v>
      </c>
      <c r="Q142" t="b">
        <v>0</v>
      </c>
      <c r="R142" t="s">
        <v>42</v>
      </c>
      <c r="S142" t="str">
        <f>LEFT($R142,SEARCH("/",$R142,1)-1)</f>
        <v>film &amp; video</v>
      </c>
      <c r="T142" t="str">
        <f>RIGHT(R142,LEN(R142)-SEARCH("/",R142,1))</f>
        <v>documentary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9">
        <f>IFERROR($E143/$I143,0)</f>
        <v>60.992530345471522</v>
      </c>
      <c r="G143" s="7">
        <f>(E143/D143)*100</f>
        <v>101.59097978227061</v>
      </c>
      <c r="H143" t="s">
        <v>20</v>
      </c>
      <c r="I143" s="21">
        <v>1071</v>
      </c>
      <c r="J143" t="s">
        <v>21</v>
      </c>
      <c r="K143" t="s">
        <v>22</v>
      </c>
      <c r="L143">
        <v>1434085200</v>
      </c>
      <c r="M143" s="12">
        <f>(((L143/60)/60)/24)+DATE(1970,1,1)</f>
        <v>42167.208333333328</v>
      </c>
      <c r="N143">
        <v>1434603600</v>
      </c>
      <c r="O143" s="12">
        <f>(((N143/60)/60)/24)+DATE(1970,1,1)</f>
        <v>42173.208333333328</v>
      </c>
      <c r="P143" t="b">
        <v>0</v>
      </c>
      <c r="Q143" t="b">
        <v>0</v>
      </c>
      <c r="R143" t="s">
        <v>28</v>
      </c>
      <c r="S143" t="str">
        <f>LEFT($R143,SEARCH("/",$R143,1)-1)</f>
        <v>technology</v>
      </c>
      <c r="T143" t="str">
        <f>RIGHT(R143,LEN(R143)-SEARCH("/",R143,1))</f>
        <v>web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9">
        <f>IFERROR($E144/$I144,0)</f>
        <v>98.307692307692307</v>
      </c>
      <c r="G144" s="7">
        <f>(E144/D144)*100</f>
        <v>230.03999999999996</v>
      </c>
      <c r="H144" t="s">
        <v>20</v>
      </c>
      <c r="I144" s="21">
        <v>117</v>
      </c>
      <c r="J144" t="s">
        <v>21</v>
      </c>
      <c r="K144" t="s">
        <v>22</v>
      </c>
      <c r="L144">
        <v>1333688400</v>
      </c>
      <c r="M144" s="12">
        <f>(((L144/60)/60)/24)+DATE(1970,1,1)</f>
        <v>41005.208333333336</v>
      </c>
      <c r="N144">
        <v>1337230800</v>
      </c>
      <c r="O144" s="12">
        <f>(((N144/60)/60)/24)+DATE(1970,1,1)</f>
        <v>41046.208333333336</v>
      </c>
      <c r="P144" t="b">
        <v>0</v>
      </c>
      <c r="Q144" t="b">
        <v>0</v>
      </c>
      <c r="R144" t="s">
        <v>28</v>
      </c>
      <c r="S144" t="str">
        <f>LEFT($R144,SEARCH("/",$R144,1)-1)</f>
        <v>technology</v>
      </c>
      <c r="T144" t="str">
        <f>RIGHT(R144,LEN(R144)-SEARCH("/",R144,1))</f>
        <v>web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9">
        <f>IFERROR($E145/$I145,0)</f>
        <v>104.6</v>
      </c>
      <c r="G145" s="7">
        <f>(E145/D145)*100</f>
        <v>135.59259259259261</v>
      </c>
      <c r="H145" t="s">
        <v>20</v>
      </c>
      <c r="I145" s="21">
        <v>70</v>
      </c>
      <c r="J145" t="s">
        <v>21</v>
      </c>
      <c r="K145" t="s">
        <v>22</v>
      </c>
      <c r="L145">
        <v>1277701200</v>
      </c>
      <c r="M145" s="12">
        <f>(((L145/60)/60)/24)+DATE(1970,1,1)</f>
        <v>40357.208333333336</v>
      </c>
      <c r="N145">
        <v>1279429200</v>
      </c>
      <c r="O145" s="12">
        <f>(((N145/60)/60)/24)+DATE(1970,1,1)</f>
        <v>40377.208333333336</v>
      </c>
      <c r="P145" t="b">
        <v>0</v>
      </c>
      <c r="Q145" t="b">
        <v>0</v>
      </c>
      <c r="R145" t="s">
        <v>60</v>
      </c>
      <c r="S145" t="str">
        <f>LEFT($R145,SEARCH("/",$R145,1)-1)</f>
        <v>music</v>
      </c>
      <c r="T145" t="str">
        <f>RIGHT(R145,LEN(R145)-SEARCH("/",R145,1))</f>
        <v>indie rock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9">
        <f>IFERROR($E146/$I146,0)</f>
        <v>86.066666666666663</v>
      </c>
      <c r="G146" s="7">
        <f>(E146/D146)*100</f>
        <v>129.1</v>
      </c>
      <c r="H146" t="s">
        <v>20</v>
      </c>
      <c r="I146" s="21">
        <v>135</v>
      </c>
      <c r="J146" t="s">
        <v>21</v>
      </c>
      <c r="K146" t="s">
        <v>22</v>
      </c>
      <c r="L146">
        <v>1560747600</v>
      </c>
      <c r="M146" s="12">
        <f>(((L146/60)/60)/24)+DATE(1970,1,1)</f>
        <v>43633.208333333328</v>
      </c>
      <c r="N146">
        <v>1561438800</v>
      </c>
      <c r="O146" s="12">
        <f>(((N146/60)/60)/24)+DATE(1970,1,1)</f>
        <v>43641.208333333328</v>
      </c>
      <c r="P146" t="b">
        <v>0</v>
      </c>
      <c r="Q146" t="b">
        <v>0</v>
      </c>
      <c r="R146" t="s">
        <v>33</v>
      </c>
      <c r="S146" t="str">
        <f>LEFT($R146,SEARCH("/",$R146,1)-1)</f>
        <v>theater</v>
      </c>
      <c r="T146" t="str">
        <f>RIGHT(R146,LEN(R146)-SEARCH("/",R146,1))</f>
        <v>plays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9">
        <f>IFERROR($E147/$I147,0)</f>
        <v>76.989583333333329</v>
      </c>
      <c r="G147" s="7">
        <f>(E147/D147)*100</f>
        <v>236.512</v>
      </c>
      <c r="H147" t="s">
        <v>20</v>
      </c>
      <c r="I147" s="21">
        <v>768</v>
      </c>
      <c r="J147" t="s">
        <v>98</v>
      </c>
      <c r="K147" t="s">
        <v>99</v>
      </c>
      <c r="L147">
        <v>1410066000</v>
      </c>
      <c r="M147" s="12">
        <f>(((L147/60)/60)/24)+DATE(1970,1,1)</f>
        <v>41889.208333333336</v>
      </c>
      <c r="N147">
        <v>1410498000</v>
      </c>
      <c r="O147" s="12">
        <f>(((N147/60)/60)/24)+DATE(1970,1,1)</f>
        <v>41894.208333333336</v>
      </c>
      <c r="P147" t="b">
        <v>0</v>
      </c>
      <c r="Q147" t="b">
        <v>0</v>
      </c>
      <c r="R147" t="s">
        <v>65</v>
      </c>
      <c r="S147" t="str">
        <f>LEFT($R147,SEARCH("/",$R147,1)-1)</f>
        <v>technology</v>
      </c>
      <c r="T147" t="str">
        <f>RIGHT(R147,LEN(R147)-SEARCH("/",R147,1))</f>
        <v>wearables</v>
      </c>
    </row>
    <row r="148" spans="1:20" x14ac:dyDescent="0.3">
      <c r="A148">
        <v>231</v>
      </c>
      <c r="B148" s="4" t="s">
        <v>514</v>
      </c>
      <c r="C148" s="3" t="s">
        <v>515</v>
      </c>
      <c r="D148">
        <v>7200</v>
      </c>
      <c r="E148">
        <v>5523</v>
      </c>
      <c r="F148" s="9">
        <f>IFERROR($E148/$I148,0)</f>
        <v>82.432835820895519</v>
      </c>
      <c r="G148" s="7">
        <f>(E148/D148)*100</f>
        <v>76.708333333333329</v>
      </c>
      <c r="H148" t="s">
        <v>74</v>
      </c>
      <c r="I148">
        <v>67</v>
      </c>
      <c r="J148" t="s">
        <v>21</v>
      </c>
      <c r="K148" t="s">
        <v>22</v>
      </c>
      <c r="L148">
        <v>1369112400</v>
      </c>
      <c r="M148" s="12">
        <f>(((L148/60)/60)/24)+DATE(1970,1,1)</f>
        <v>41415.208333333336</v>
      </c>
      <c r="N148">
        <v>1374123600</v>
      </c>
      <c r="O148" s="12">
        <f>(((N148/60)/60)/24)+DATE(1970,1,1)</f>
        <v>41473.208333333336</v>
      </c>
      <c r="P148" t="b">
        <v>0</v>
      </c>
      <c r="Q148" t="b">
        <v>0</v>
      </c>
      <c r="R148" t="s">
        <v>33</v>
      </c>
      <c r="S148" t="str">
        <f>LEFT($R148,SEARCH("/",$R148,1)-1)</f>
        <v>theater</v>
      </c>
      <c r="T148" t="str">
        <f>RIGHT(R148,LEN(R148)-SEARCH("/",R148,1))</f>
        <v>plays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9">
        <f>IFERROR($E149/$I149,0)</f>
        <v>46.91959798994975</v>
      </c>
      <c r="G149" s="7">
        <f>(E149/D149)*100</f>
        <v>112.49397590361446</v>
      </c>
      <c r="H149" t="s">
        <v>20</v>
      </c>
      <c r="I149" s="21">
        <v>199</v>
      </c>
      <c r="J149" t="s">
        <v>21</v>
      </c>
      <c r="K149" t="s">
        <v>22</v>
      </c>
      <c r="L149">
        <v>1465794000</v>
      </c>
      <c r="M149" s="12">
        <f>(((L149/60)/60)/24)+DATE(1970,1,1)</f>
        <v>42534.208333333328</v>
      </c>
      <c r="N149">
        <v>1466312400</v>
      </c>
      <c r="O149" s="12">
        <f>(((N149/60)/60)/24)+DATE(1970,1,1)</f>
        <v>42540.208333333328</v>
      </c>
      <c r="P149" t="b">
        <v>0</v>
      </c>
      <c r="Q149" t="b">
        <v>1</v>
      </c>
      <c r="R149" t="s">
        <v>33</v>
      </c>
      <c r="S149" t="str">
        <f>LEFT($R149,SEARCH("/",$R149,1)-1)</f>
        <v>theater</v>
      </c>
      <c r="T149" t="str">
        <f>RIGHT(R149,LEN(R149)-SEARCH("/",R149,1))</f>
        <v>plays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9">
        <f>IFERROR($E150/$I150,0)</f>
        <v>105.18691588785046</v>
      </c>
      <c r="G150" s="7">
        <f>(E150/D150)*100</f>
        <v>121.02150537634408</v>
      </c>
      <c r="H150" t="s">
        <v>20</v>
      </c>
      <c r="I150" s="21">
        <v>107</v>
      </c>
      <c r="J150" t="s">
        <v>21</v>
      </c>
      <c r="K150" t="s">
        <v>22</v>
      </c>
      <c r="L150">
        <v>1500958800</v>
      </c>
      <c r="M150" s="12">
        <f>(((L150/60)/60)/24)+DATE(1970,1,1)</f>
        <v>42941.208333333328</v>
      </c>
      <c r="N150">
        <v>1501736400</v>
      </c>
      <c r="O150" s="12">
        <f>(((N150/60)/60)/24)+DATE(1970,1,1)</f>
        <v>42950.208333333328</v>
      </c>
      <c r="P150" t="b">
        <v>0</v>
      </c>
      <c r="Q150" t="b">
        <v>0</v>
      </c>
      <c r="R150" t="s">
        <v>65</v>
      </c>
      <c r="S150" t="str">
        <f>LEFT($R150,SEARCH("/",$R150,1)-1)</f>
        <v>technology</v>
      </c>
      <c r="T150" t="str">
        <f>RIGHT(R150,LEN(R150)-SEARCH("/",R150,1))</f>
        <v>wearables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9">
        <f>IFERROR($E151/$I151,0)</f>
        <v>69.907692307692301</v>
      </c>
      <c r="G151" s="7">
        <f>(E151/D151)*100</f>
        <v>219.87096774193549</v>
      </c>
      <c r="H151" t="s">
        <v>20</v>
      </c>
      <c r="I151" s="21">
        <v>195</v>
      </c>
      <c r="J151" t="s">
        <v>21</v>
      </c>
      <c r="K151" t="s">
        <v>22</v>
      </c>
      <c r="L151">
        <v>1357020000</v>
      </c>
      <c r="M151" s="12">
        <f>(((L151/60)/60)/24)+DATE(1970,1,1)</f>
        <v>41275.25</v>
      </c>
      <c r="N151">
        <v>1361512800</v>
      </c>
      <c r="O151" s="12">
        <f>(((N151/60)/60)/24)+DATE(1970,1,1)</f>
        <v>41327.25</v>
      </c>
      <c r="P151" t="b">
        <v>0</v>
      </c>
      <c r="Q151" t="b">
        <v>0</v>
      </c>
      <c r="R151" t="s">
        <v>60</v>
      </c>
      <c r="S151" t="str">
        <f>LEFT($R151,SEARCH("/",$R151,1)-1)</f>
        <v>music</v>
      </c>
      <c r="T151" t="str">
        <f>RIGHT(R151,LEN(R151)-SEARCH("/",R151,1))</f>
        <v>indie rock</v>
      </c>
    </row>
    <row r="152" spans="1:20" x14ac:dyDescent="0.3">
      <c r="A152">
        <v>904</v>
      </c>
      <c r="B152" s="4" t="s">
        <v>1840</v>
      </c>
      <c r="C152" s="3" t="s">
        <v>1841</v>
      </c>
      <c r="D152">
        <v>6500</v>
      </c>
      <c r="E152">
        <v>795</v>
      </c>
      <c r="F152" s="9">
        <f>IFERROR($E152/$I152,0)</f>
        <v>49.6875</v>
      </c>
      <c r="G152" s="7">
        <f>(E152/D152)*100</f>
        <v>12.230769230769232</v>
      </c>
      <c r="H152" t="s">
        <v>14</v>
      </c>
      <c r="I152" s="21">
        <v>16</v>
      </c>
      <c r="J152" t="s">
        <v>21</v>
      </c>
      <c r="K152" t="s">
        <v>22</v>
      </c>
      <c r="L152">
        <v>1349326800</v>
      </c>
      <c r="M152" s="12">
        <f>(((L152/60)/60)/24)+DATE(1970,1,1)</f>
        <v>41186.208333333336</v>
      </c>
      <c r="N152">
        <v>1349672400</v>
      </c>
      <c r="O152" s="12">
        <f>(((N152/60)/60)/24)+DATE(1970,1,1)</f>
        <v>41190.208333333336</v>
      </c>
      <c r="P152" t="b">
        <v>0</v>
      </c>
      <c r="Q152" t="b">
        <v>0</v>
      </c>
      <c r="R152" t="s">
        <v>133</v>
      </c>
      <c r="S152" t="str">
        <f>LEFT($R152,SEARCH("/",$R152,1)-1)</f>
        <v>publishing</v>
      </c>
      <c r="T152" t="str">
        <f>RIGHT(R152,LEN(R152)-SEARCH("/",R152,1))</f>
        <v>radio &amp; podcasts</v>
      </c>
    </row>
    <row r="153" spans="1:20" x14ac:dyDescent="0.3">
      <c r="A153">
        <v>220</v>
      </c>
      <c r="B153" s="4" t="s">
        <v>493</v>
      </c>
      <c r="C153" s="3" t="s">
        <v>494</v>
      </c>
      <c r="D153">
        <v>7900</v>
      </c>
      <c r="E153">
        <v>667</v>
      </c>
      <c r="F153" s="9">
        <f>IFERROR($E153/$I153,0)</f>
        <v>39.235294117647058</v>
      </c>
      <c r="G153" s="7">
        <f>(E153/D153)*100</f>
        <v>8.4430379746835449</v>
      </c>
      <c r="H153" t="s">
        <v>14</v>
      </c>
      <c r="I153" s="21">
        <v>17</v>
      </c>
      <c r="J153" t="s">
        <v>21</v>
      </c>
      <c r="K153" t="s">
        <v>22</v>
      </c>
      <c r="L153">
        <v>1309496400</v>
      </c>
      <c r="M153" s="12">
        <f>(((L153/60)/60)/24)+DATE(1970,1,1)</f>
        <v>40725.208333333336</v>
      </c>
      <c r="N153">
        <v>1311051600</v>
      </c>
      <c r="O153" s="12">
        <f>(((N153/60)/60)/24)+DATE(1970,1,1)</f>
        <v>40743.208333333336</v>
      </c>
      <c r="P153" t="b">
        <v>1</v>
      </c>
      <c r="Q153" t="b">
        <v>0</v>
      </c>
      <c r="R153" t="s">
        <v>33</v>
      </c>
      <c r="S153" t="str">
        <f>LEFT($R153,SEARCH("/",$R153,1)-1)</f>
        <v>theater</v>
      </c>
      <c r="T153" t="str">
        <f>RIGHT(R153,LEN(R153)-SEARCH("/",R153,1))</f>
        <v>plays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9">
        <f>IFERROR($E154/$I154,0)</f>
        <v>52.006220379146917</v>
      </c>
      <c r="G154" s="7">
        <f>(E154/D154)*100</f>
        <v>423.06746987951806</v>
      </c>
      <c r="H154" t="s">
        <v>20</v>
      </c>
      <c r="I154" s="21">
        <v>3376</v>
      </c>
      <c r="J154" t="s">
        <v>21</v>
      </c>
      <c r="K154" t="s">
        <v>22</v>
      </c>
      <c r="L154">
        <v>1487311200</v>
      </c>
      <c r="M154" s="12">
        <f>(((L154/60)/60)/24)+DATE(1970,1,1)</f>
        <v>42783.25</v>
      </c>
      <c r="N154">
        <v>1487916000</v>
      </c>
      <c r="O154" s="12">
        <f>(((N154/60)/60)/24)+DATE(1970,1,1)</f>
        <v>42790.25</v>
      </c>
      <c r="P154" t="b">
        <v>0</v>
      </c>
      <c r="Q154" t="b">
        <v>0</v>
      </c>
      <c r="R154" t="s">
        <v>60</v>
      </c>
      <c r="S154" t="str">
        <f>LEFT($R154,SEARCH("/",$R154,1)-1)</f>
        <v>music</v>
      </c>
      <c r="T154" t="str">
        <f>RIGHT(R154,LEN(R154)-SEARCH("/",R154,1))</f>
        <v>indie rock</v>
      </c>
    </row>
    <row r="155" spans="1:20" ht="31.2" x14ac:dyDescent="0.3">
      <c r="A155">
        <v>318</v>
      </c>
      <c r="B155" s="4" t="s">
        <v>688</v>
      </c>
      <c r="C155" s="3" t="s">
        <v>689</v>
      </c>
      <c r="D155">
        <v>5700</v>
      </c>
      <c r="E155">
        <v>903</v>
      </c>
      <c r="F155" s="9">
        <f>IFERROR($E155/$I155,0)</f>
        <v>53.117647058823529</v>
      </c>
      <c r="G155" s="7">
        <f>(E155/D155)*100</f>
        <v>15.842105263157894</v>
      </c>
      <c r="H155" t="s">
        <v>14</v>
      </c>
      <c r="I155" s="21">
        <v>17</v>
      </c>
      <c r="J155" t="s">
        <v>21</v>
      </c>
      <c r="K155" t="s">
        <v>22</v>
      </c>
      <c r="L155">
        <v>1392357600</v>
      </c>
      <c r="M155" s="12">
        <f>(((L155/60)/60)/24)+DATE(1970,1,1)</f>
        <v>41684.25</v>
      </c>
      <c r="N155">
        <v>1392530400</v>
      </c>
      <c r="O155" s="12">
        <f>(((N155/60)/60)/24)+DATE(1970,1,1)</f>
        <v>41686.25</v>
      </c>
      <c r="P155" t="b">
        <v>0</v>
      </c>
      <c r="Q155" t="b">
        <v>0</v>
      </c>
      <c r="R155" t="s">
        <v>23</v>
      </c>
      <c r="S155" t="str">
        <f>LEFT($R155,SEARCH("/",$R155,1)-1)</f>
        <v>music</v>
      </c>
      <c r="T155" t="str">
        <f>RIGHT(R155,LEN(R155)-SEARCH("/",R155,1))</f>
        <v>rock</v>
      </c>
    </row>
    <row r="156" spans="1:20" ht="31.2" x14ac:dyDescent="0.3">
      <c r="A156">
        <v>743</v>
      </c>
      <c r="B156" s="4" t="s">
        <v>1522</v>
      </c>
      <c r="C156" s="3" t="s">
        <v>1523</v>
      </c>
      <c r="D156">
        <v>3900</v>
      </c>
      <c r="E156">
        <v>504</v>
      </c>
      <c r="F156" s="9">
        <f>IFERROR($E156/$I156,0)</f>
        <v>29.647058823529413</v>
      </c>
      <c r="G156" s="7">
        <f>(E156/D156)*100</f>
        <v>12.923076923076923</v>
      </c>
      <c r="H156" t="s">
        <v>14</v>
      </c>
      <c r="I156" s="21">
        <v>17</v>
      </c>
      <c r="J156" t="s">
        <v>21</v>
      </c>
      <c r="K156" t="s">
        <v>22</v>
      </c>
      <c r="L156">
        <v>1445403600</v>
      </c>
      <c r="M156" s="12">
        <f>(((L156/60)/60)/24)+DATE(1970,1,1)</f>
        <v>42298.208333333328</v>
      </c>
      <c r="N156">
        <v>1445922000</v>
      </c>
      <c r="O156" s="12">
        <f>(((N156/60)/60)/24)+DATE(1970,1,1)</f>
        <v>42304.208333333328</v>
      </c>
      <c r="P156" t="b">
        <v>0</v>
      </c>
      <c r="Q156" t="b">
        <v>1</v>
      </c>
      <c r="R156" t="s">
        <v>33</v>
      </c>
      <c r="S156" t="str">
        <f>LEFT($R156,SEARCH("/",$R156,1)-1)</f>
        <v>theater</v>
      </c>
      <c r="T156" t="str">
        <f>RIGHT(R156,LEN(R156)-SEARCH("/",R156,1))</f>
        <v>plays</v>
      </c>
    </row>
    <row r="157" spans="1:20" x14ac:dyDescent="0.3">
      <c r="A157">
        <v>6</v>
      </c>
      <c r="B157" s="4" t="s">
        <v>38</v>
      </c>
      <c r="C157" s="3" t="s">
        <v>39</v>
      </c>
      <c r="D157">
        <v>5200</v>
      </c>
      <c r="E157">
        <v>1090</v>
      </c>
      <c r="F157" s="9">
        <f>IFERROR($E157/$I157,0)</f>
        <v>60.555555555555557</v>
      </c>
      <c r="G157" s="7">
        <f>(E157/D157)*100</f>
        <v>20.961538461538463</v>
      </c>
      <c r="H157" t="s">
        <v>14</v>
      </c>
      <c r="I157" s="21">
        <v>18</v>
      </c>
      <c r="J157" t="s">
        <v>40</v>
      </c>
      <c r="K157" t="s">
        <v>41</v>
      </c>
      <c r="L157">
        <v>1505278800</v>
      </c>
      <c r="M157" s="12">
        <f>(((L157/60)/60)/24)+DATE(1970,1,1)</f>
        <v>42991.208333333328</v>
      </c>
      <c r="N157">
        <v>1505365200</v>
      </c>
      <c r="O157" s="12">
        <f>(((N157/60)/60)/24)+DATE(1970,1,1)</f>
        <v>42992.208333333328</v>
      </c>
      <c r="P157" t="b">
        <v>0</v>
      </c>
      <c r="Q157" t="b">
        <v>0</v>
      </c>
      <c r="R157" t="s">
        <v>42</v>
      </c>
      <c r="S157" t="str">
        <f>LEFT($R157,SEARCH("/",$R157,1)-1)</f>
        <v>film &amp; video</v>
      </c>
      <c r="T157" t="str">
        <f>RIGHT(R157,LEN(R157)-SEARCH("/",R157,1))</f>
        <v>documentary</v>
      </c>
    </row>
    <row r="158" spans="1:20" x14ac:dyDescent="0.3">
      <c r="A158">
        <v>997</v>
      </c>
      <c r="B158" s="4" t="s">
        <v>2021</v>
      </c>
      <c r="C158" s="3" t="s">
        <v>2022</v>
      </c>
      <c r="D158">
        <v>7600</v>
      </c>
      <c r="E158">
        <v>4603</v>
      </c>
      <c r="F158" s="9">
        <f>IFERROR($E158/$I158,0)</f>
        <v>33.115107913669064</v>
      </c>
      <c r="G158" s="7">
        <f>(E158/D158)*100</f>
        <v>60.565789473684205</v>
      </c>
      <c r="H158" t="s">
        <v>74</v>
      </c>
      <c r="I158">
        <v>139</v>
      </c>
      <c r="J158" t="s">
        <v>107</v>
      </c>
      <c r="K158" t="s">
        <v>108</v>
      </c>
      <c r="L158">
        <v>1390197600</v>
      </c>
      <c r="M158" s="12">
        <f>(((L158/60)/60)/24)+DATE(1970,1,1)</f>
        <v>41659.25</v>
      </c>
      <c r="N158">
        <v>1390629600</v>
      </c>
      <c r="O158" s="12">
        <f>(((N158/60)/60)/24)+DATE(1970,1,1)</f>
        <v>41664.25</v>
      </c>
      <c r="P158" t="b">
        <v>0</v>
      </c>
      <c r="Q158" t="b">
        <v>0</v>
      </c>
      <c r="R158" t="s">
        <v>33</v>
      </c>
      <c r="S158" t="str">
        <f>LEFT($R158,SEARCH("/",$R158,1)-1)</f>
        <v>theater</v>
      </c>
      <c r="T158" t="str">
        <f>RIGHT(R158,LEN(R158)-SEARCH("/",R158,1))</f>
        <v>plays</v>
      </c>
    </row>
    <row r="159" spans="1:20" x14ac:dyDescent="0.3">
      <c r="A159">
        <v>647</v>
      </c>
      <c r="B159" s="4" t="s">
        <v>1336</v>
      </c>
      <c r="C159" s="3" t="s">
        <v>1337</v>
      </c>
      <c r="D159">
        <v>4500</v>
      </c>
      <c r="E159">
        <v>1863</v>
      </c>
      <c r="F159" s="9">
        <f>IFERROR($E159/$I159,0)</f>
        <v>103.5</v>
      </c>
      <c r="G159" s="7">
        <f>(E159/D159)*100</f>
        <v>41.4</v>
      </c>
      <c r="H159" t="s">
        <v>14</v>
      </c>
      <c r="I159" s="21">
        <v>18</v>
      </c>
      <c r="J159" t="s">
        <v>21</v>
      </c>
      <c r="K159" t="s">
        <v>22</v>
      </c>
      <c r="L159">
        <v>1523250000</v>
      </c>
      <c r="M159" s="12">
        <f>(((L159/60)/60)/24)+DATE(1970,1,1)</f>
        <v>43199.208333333328</v>
      </c>
      <c r="N159">
        <v>1525323600</v>
      </c>
      <c r="O159" s="12">
        <f>(((N159/60)/60)/24)+DATE(1970,1,1)</f>
        <v>43223.208333333328</v>
      </c>
      <c r="P159" t="b">
        <v>0</v>
      </c>
      <c r="Q159" t="b">
        <v>0</v>
      </c>
      <c r="R159" t="s">
        <v>206</v>
      </c>
      <c r="S159" t="str">
        <f>LEFT($R159,SEARCH("/",$R159,1)-1)</f>
        <v>publishing</v>
      </c>
      <c r="T159" t="str">
        <f>RIGHT(R159,LEN(R159)-SEARCH("/",R159,1))</f>
        <v>translations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9">
        <f>IFERROR($E160/$I160,0)</f>
        <v>113.17073170731707</v>
      </c>
      <c r="G160" s="7">
        <f>(E160/D160)*100</f>
        <v>220.95238095238096</v>
      </c>
      <c r="H160" t="s">
        <v>20</v>
      </c>
      <c r="I160" s="21">
        <v>41</v>
      </c>
      <c r="J160" t="s">
        <v>21</v>
      </c>
      <c r="K160" t="s">
        <v>22</v>
      </c>
      <c r="L160">
        <v>1449554400</v>
      </c>
      <c r="M160" s="12">
        <f>(((L160/60)/60)/24)+DATE(1970,1,1)</f>
        <v>42346.25</v>
      </c>
      <c r="N160">
        <v>1449640800</v>
      </c>
      <c r="O160" s="12">
        <f>(((N160/60)/60)/24)+DATE(1970,1,1)</f>
        <v>42347.25</v>
      </c>
      <c r="P160" t="b">
        <v>0</v>
      </c>
      <c r="Q160" t="b">
        <v>0</v>
      </c>
      <c r="R160" t="s">
        <v>23</v>
      </c>
      <c r="S160" t="str">
        <f>LEFT($R160,SEARCH("/",$R160,1)-1)</f>
        <v>music</v>
      </c>
      <c r="T160" t="str">
        <f>RIGHT(R160,LEN(R160)-SEARCH("/",R160,1))</f>
        <v>rock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9">
        <f>IFERROR($E161/$I161,0)</f>
        <v>105.00933552992861</v>
      </c>
      <c r="G161" s="7">
        <f>(E161/D161)*100</f>
        <v>100.01150627615063</v>
      </c>
      <c r="H161" t="s">
        <v>20</v>
      </c>
      <c r="I161" s="21">
        <v>1821</v>
      </c>
      <c r="J161" t="s">
        <v>21</v>
      </c>
      <c r="K161" t="s">
        <v>22</v>
      </c>
      <c r="L161">
        <v>1553662800</v>
      </c>
      <c r="M161" s="12">
        <f>(((L161/60)/60)/24)+DATE(1970,1,1)</f>
        <v>43551.208333333328</v>
      </c>
      <c r="N161">
        <v>1555218000</v>
      </c>
      <c r="O161" s="12">
        <f>(((N161/60)/60)/24)+DATE(1970,1,1)</f>
        <v>43569.208333333328</v>
      </c>
      <c r="P161" t="b">
        <v>0</v>
      </c>
      <c r="Q161" t="b">
        <v>1</v>
      </c>
      <c r="R161" t="s">
        <v>33</v>
      </c>
      <c r="S161" t="str">
        <f>LEFT($R161,SEARCH("/",$R161,1)-1)</f>
        <v>theater</v>
      </c>
      <c r="T161" t="str">
        <f>RIGHT(R161,LEN(R161)-SEARCH("/",R161,1))</f>
        <v>plays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9">
        <f>IFERROR($E162/$I162,0)</f>
        <v>79.176829268292678</v>
      </c>
      <c r="G162" s="7">
        <f>(E162/D162)*100</f>
        <v>162.3125</v>
      </c>
      <c r="H162" t="s">
        <v>20</v>
      </c>
      <c r="I162" s="21">
        <v>164</v>
      </c>
      <c r="J162" t="s">
        <v>21</v>
      </c>
      <c r="K162" t="s">
        <v>22</v>
      </c>
      <c r="L162">
        <v>1556341200</v>
      </c>
      <c r="M162" s="12">
        <f>(((L162/60)/60)/24)+DATE(1970,1,1)</f>
        <v>43582.208333333328</v>
      </c>
      <c r="N162">
        <v>1557723600</v>
      </c>
      <c r="O162" s="12">
        <f>(((N162/60)/60)/24)+DATE(1970,1,1)</f>
        <v>43598.208333333328</v>
      </c>
      <c r="P162" t="b">
        <v>0</v>
      </c>
      <c r="Q162" t="b">
        <v>0</v>
      </c>
      <c r="R162" t="s">
        <v>65</v>
      </c>
      <c r="S162" t="str">
        <f>LEFT($R162,SEARCH("/",$R162,1)-1)</f>
        <v>technology</v>
      </c>
      <c r="T162" t="str">
        <f>RIGHT(R162,LEN(R162)-SEARCH("/",R162,1))</f>
        <v>wearables</v>
      </c>
    </row>
    <row r="163" spans="1:20" x14ac:dyDescent="0.3">
      <c r="A163">
        <v>185</v>
      </c>
      <c r="B163" s="4" t="s">
        <v>422</v>
      </c>
      <c r="C163" s="3" t="s">
        <v>423</v>
      </c>
      <c r="D163">
        <v>1000</v>
      </c>
      <c r="E163">
        <v>718</v>
      </c>
      <c r="F163" s="9">
        <f>IFERROR($E163/$I163,0)</f>
        <v>37.789473684210527</v>
      </c>
      <c r="G163" s="7">
        <f>(E163/D163)*100</f>
        <v>71.8</v>
      </c>
      <c r="H163" t="s">
        <v>14</v>
      </c>
      <c r="I163" s="21">
        <v>19</v>
      </c>
      <c r="J163" t="s">
        <v>21</v>
      </c>
      <c r="K163" t="s">
        <v>22</v>
      </c>
      <c r="L163">
        <v>1526187600</v>
      </c>
      <c r="M163" s="12">
        <f>(((L163/60)/60)/24)+DATE(1970,1,1)</f>
        <v>43233.208333333328</v>
      </c>
      <c r="N163">
        <v>1527138000</v>
      </c>
      <c r="O163" s="12">
        <f>(((N163/60)/60)/24)+DATE(1970,1,1)</f>
        <v>43244.208333333328</v>
      </c>
      <c r="P163" t="b">
        <v>0</v>
      </c>
      <c r="Q163" t="b">
        <v>0</v>
      </c>
      <c r="R163" t="s">
        <v>269</v>
      </c>
      <c r="S163" t="str">
        <f>LEFT($R163,SEARCH("/",$R163,1)-1)</f>
        <v>film &amp; video</v>
      </c>
      <c r="T163" t="str">
        <f>RIGHT(R163,LEN(R163)-SEARCH("/",R163,1))</f>
        <v>television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9">
        <f>IFERROR($E164/$I164,0)</f>
        <v>58.178343949044589</v>
      </c>
      <c r="G164" s="7">
        <f>(E164/D164)*100</f>
        <v>149.73770491803279</v>
      </c>
      <c r="H164" t="s">
        <v>20</v>
      </c>
      <c r="I164" s="21">
        <v>157</v>
      </c>
      <c r="J164" t="s">
        <v>98</v>
      </c>
      <c r="K164" t="s">
        <v>99</v>
      </c>
      <c r="L164">
        <v>1544248800</v>
      </c>
      <c r="M164" s="12">
        <f>(((L164/60)/60)/24)+DATE(1970,1,1)</f>
        <v>43442.25</v>
      </c>
      <c r="N164">
        <v>1546840800</v>
      </c>
      <c r="O164" s="12">
        <f>(((N164/60)/60)/24)+DATE(1970,1,1)</f>
        <v>43472.25</v>
      </c>
      <c r="P164" t="b">
        <v>0</v>
      </c>
      <c r="Q164" t="b">
        <v>0</v>
      </c>
      <c r="R164" t="s">
        <v>23</v>
      </c>
      <c r="S164" t="str">
        <f>LEFT($R164,SEARCH("/",$R164,1)-1)</f>
        <v>music</v>
      </c>
      <c r="T164" t="str">
        <f>RIGHT(R164,LEN(R164)-SEARCH("/",R164,1))</f>
        <v>rock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9">
        <f>IFERROR($E165/$I165,0)</f>
        <v>36.032520325203251</v>
      </c>
      <c r="G165" s="7">
        <f>(E165/D165)*100</f>
        <v>253.25714285714284</v>
      </c>
      <c r="H165" t="s">
        <v>20</v>
      </c>
      <c r="I165" s="21">
        <v>246</v>
      </c>
      <c r="J165" t="s">
        <v>21</v>
      </c>
      <c r="K165" t="s">
        <v>22</v>
      </c>
      <c r="L165">
        <v>1508475600</v>
      </c>
      <c r="M165" s="12">
        <f>(((L165/60)/60)/24)+DATE(1970,1,1)</f>
        <v>43028.208333333328</v>
      </c>
      <c r="N165">
        <v>1512712800</v>
      </c>
      <c r="O165" s="12">
        <f>(((N165/60)/60)/24)+DATE(1970,1,1)</f>
        <v>43077.25</v>
      </c>
      <c r="P165" t="b">
        <v>0</v>
      </c>
      <c r="Q165" t="b">
        <v>1</v>
      </c>
      <c r="R165" t="s">
        <v>122</v>
      </c>
      <c r="S165" t="str">
        <f>LEFT($R165,SEARCH("/",$R165,1)-1)</f>
        <v>photography</v>
      </c>
      <c r="T165" t="str">
        <f>RIGHT(R165,LEN(R165)-SEARCH("/",R165,1))</f>
        <v>photography books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9">
        <f>IFERROR($E166/$I166,0)</f>
        <v>107.99068767908309</v>
      </c>
      <c r="G166" s="7">
        <f>(E166/D166)*100</f>
        <v>100.16943521594683</v>
      </c>
      <c r="H166" t="s">
        <v>20</v>
      </c>
      <c r="I166" s="21">
        <v>1396</v>
      </c>
      <c r="J166" t="s">
        <v>21</v>
      </c>
      <c r="K166" t="s">
        <v>22</v>
      </c>
      <c r="L166">
        <v>1507438800</v>
      </c>
      <c r="M166" s="12">
        <f>(((L166/60)/60)/24)+DATE(1970,1,1)</f>
        <v>43016.208333333328</v>
      </c>
      <c r="N166">
        <v>1507525200</v>
      </c>
      <c r="O166" s="12">
        <f>(((N166/60)/60)/24)+DATE(1970,1,1)</f>
        <v>43017.208333333328</v>
      </c>
      <c r="P166" t="b">
        <v>0</v>
      </c>
      <c r="Q166" t="b">
        <v>0</v>
      </c>
      <c r="R166" t="s">
        <v>33</v>
      </c>
      <c r="S166" t="str">
        <f>LEFT($R166,SEARCH("/",$R166,1)-1)</f>
        <v>theater</v>
      </c>
      <c r="T166" t="str">
        <f>RIGHT(R166,LEN(R166)-SEARCH("/",R166,1))</f>
        <v>plays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9">
        <f>IFERROR($E167/$I167,0)</f>
        <v>44.005985634477256</v>
      </c>
      <c r="G167" s="7">
        <f>(E167/D167)*100</f>
        <v>121.99004424778761</v>
      </c>
      <c r="H167" t="s">
        <v>20</v>
      </c>
      <c r="I167" s="21">
        <v>2506</v>
      </c>
      <c r="J167" t="s">
        <v>21</v>
      </c>
      <c r="K167" t="s">
        <v>22</v>
      </c>
      <c r="L167">
        <v>1501563600</v>
      </c>
      <c r="M167" s="12">
        <f>(((L167/60)/60)/24)+DATE(1970,1,1)</f>
        <v>42948.208333333328</v>
      </c>
      <c r="N167">
        <v>1504328400</v>
      </c>
      <c r="O167" s="12">
        <f>(((N167/60)/60)/24)+DATE(1970,1,1)</f>
        <v>42980.208333333328</v>
      </c>
      <c r="P167" t="b">
        <v>0</v>
      </c>
      <c r="Q167" t="b">
        <v>0</v>
      </c>
      <c r="R167" t="s">
        <v>28</v>
      </c>
      <c r="S167" t="str">
        <f>LEFT($R167,SEARCH("/",$R167,1)-1)</f>
        <v>technology</v>
      </c>
      <c r="T167" t="str">
        <f>RIGHT(R167,LEN(R167)-SEARCH("/",R167,1))</f>
        <v>web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9">
        <f>IFERROR($E168/$I168,0)</f>
        <v>55.077868852459019</v>
      </c>
      <c r="G168" s="7">
        <f>(E168/D168)*100</f>
        <v>137.13265306122449</v>
      </c>
      <c r="H168" t="s">
        <v>20</v>
      </c>
      <c r="I168" s="21">
        <v>244</v>
      </c>
      <c r="J168" t="s">
        <v>21</v>
      </c>
      <c r="K168" t="s">
        <v>22</v>
      </c>
      <c r="L168">
        <v>1292997600</v>
      </c>
      <c r="M168" s="12">
        <f>(((L168/60)/60)/24)+DATE(1970,1,1)</f>
        <v>40534.25</v>
      </c>
      <c r="N168">
        <v>1293343200</v>
      </c>
      <c r="O168" s="12">
        <f>(((N168/60)/60)/24)+DATE(1970,1,1)</f>
        <v>40538.25</v>
      </c>
      <c r="P168" t="b">
        <v>0</v>
      </c>
      <c r="Q168" t="b">
        <v>0</v>
      </c>
      <c r="R168" t="s">
        <v>122</v>
      </c>
      <c r="S168" t="str">
        <f>LEFT($R168,SEARCH("/",$R168,1)-1)</f>
        <v>photography</v>
      </c>
      <c r="T168" t="str">
        <f>RIGHT(R168,LEN(R168)-SEARCH("/",R168,1))</f>
        <v>photography books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9">
        <f>IFERROR($E169/$I169,0)</f>
        <v>74</v>
      </c>
      <c r="G169" s="7">
        <f>(E169/D169)*100</f>
        <v>415.53846153846149</v>
      </c>
      <c r="H169" t="s">
        <v>20</v>
      </c>
      <c r="I169" s="21">
        <v>146</v>
      </c>
      <c r="J169" t="s">
        <v>26</v>
      </c>
      <c r="K169" t="s">
        <v>27</v>
      </c>
      <c r="L169">
        <v>1370840400</v>
      </c>
      <c r="M169" s="12">
        <f>(((L169/60)/60)/24)+DATE(1970,1,1)</f>
        <v>41435.208333333336</v>
      </c>
      <c r="N169">
        <v>1371704400</v>
      </c>
      <c r="O169" s="12">
        <f>(((N169/60)/60)/24)+DATE(1970,1,1)</f>
        <v>41445.208333333336</v>
      </c>
      <c r="P169" t="b">
        <v>0</v>
      </c>
      <c r="Q169" t="b">
        <v>0</v>
      </c>
      <c r="R169" t="s">
        <v>33</v>
      </c>
      <c r="S169" t="str">
        <f>LEFT($R169,SEARCH("/",$R169,1)-1)</f>
        <v>theater</v>
      </c>
      <c r="T169" t="str">
        <f>RIGHT(R169,LEN(R169)-SEARCH("/",R169,1))</f>
        <v>plays</v>
      </c>
    </row>
    <row r="170" spans="1:20" ht="31.2" x14ac:dyDescent="0.3">
      <c r="A170">
        <v>507</v>
      </c>
      <c r="B170" s="4" t="s">
        <v>1061</v>
      </c>
      <c r="C170" s="3" t="s">
        <v>1062</v>
      </c>
      <c r="D170">
        <v>2100</v>
      </c>
      <c r="E170">
        <v>837</v>
      </c>
      <c r="F170" s="9">
        <f>IFERROR($E170/$I170,0)</f>
        <v>44.05263157894737</v>
      </c>
      <c r="G170" s="7">
        <f>(E170/D170)*100</f>
        <v>39.857142857142861</v>
      </c>
      <c r="H170" t="s">
        <v>14</v>
      </c>
      <c r="I170" s="21">
        <v>19</v>
      </c>
      <c r="J170" t="s">
        <v>21</v>
      </c>
      <c r="K170" t="s">
        <v>22</v>
      </c>
      <c r="L170">
        <v>1365483600</v>
      </c>
      <c r="M170" s="12">
        <f>(((L170/60)/60)/24)+DATE(1970,1,1)</f>
        <v>41373.208333333336</v>
      </c>
      <c r="N170">
        <v>1369717200</v>
      </c>
      <c r="O170" s="12">
        <f>(((N170/60)/60)/24)+DATE(1970,1,1)</f>
        <v>41422.208333333336</v>
      </c>
      <c r="P170" t="b">
        <v>0</v>
      </c>
      <c r="Q170" t="b">
        <v>1</v>
      </c>
      <c r="R170" t="s">
        <v>28</v>
      </c>
      <c r="S170" t="str">
        <f>LEFT($R170,SEARCH("/",$R170,1)-1)</f>
        <v>technology</v>
      </c>
      <c r="T170" t="str">
        <f>RIGHT(R170,LEN(R170)-SEARCH("/",R170,1))</f>
        <v>web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9">
        <f>IFERROR($E171/$I171,0)</f>
        <v>77.988161010260455</v>
      </c>
      <c r="G171" s="7">
        <f>(E171/D171)*100</f>
        <v>424.08154506437768</v>
      </c>
      <c r="H171" t="s">
        <v>20</v>
      </c>
      <c r="I171" s="21">
        <v>1267</v>
      </c>
      <c r="J171" t="s">
        <v>21</v>
      </c>
      <c r="K171" t="s">
        <v>22</v>
      </c>
      <c r="L171">
        <v>1339909200</v>
      </c>
      <c r="M171" s="12">
        <f>(((L171/60)/60)/24)+DATE(1970,1,1)</f>
        <v>41077.208333333336</v>
      </c>
      <c r="N171">
        <v>1342328400</v>
      </c>
      <c r="O171" s="12">
        <f>(((N171/60)/60)/24)+DATE(1970,1,1)</f>
        <v>41105.208333333336</v>
      </c>
      <c r="P171" t="b">
        <v>0</v>
      </c>
      <c r="Q171" t="b">
        <v>1</v>
      </c>
      <c r="R171" t="s">
        <v>100</v>
      </c>
      <c r="S171" t="str">
        <f>LEFT($R171,SEARCH("/",$R171,1)-1)</f>
        <v>film &amp; video</v>
      </c>
      <c r="T171" t="str">
        <f>RIGHT(R171,LEN(R171)-SEARCH("/",R171,1))</f>
        <v>shorts</v>
      </c>
    </row>
    <row r="172" spans="1:20" x14ac:dyDescent="0.3">
      <c r="A172">
        <v>808</v>
      </c>
      <c r="B172" s="4" t="s">
        <v>1651</v>
      </c>
      <c r="C172" s="3" t="s">
        <v>1652</v>
      </c>
      <c r="D172">
        <v>5200</v>
      </c>
      <c r="E172">
        <v>1583</v>
      </c>
      <c r="F172" s="9">
        <f>IFERROR($E172/$I172,0)</f>
        <v>83.315789473684205</v>
      </c>
      <c r="G172" s="7">
        <f>(E172/D172)*100</f>
        <v>30.44230769230769</v>
      </c>
      <c r="H172" t="s">
        <v>14</v>
      </c>
      <c r="I172" s="21">
        <v>19</v>
      </c>
      <c r="J172" t="s">
        <v>21</v>
      </c>
      <c r="K172" t="s">
        <v>22</v>
      </c>
      <c r="L172">
        <v>1463461200</v>
      </c>
      <c r="M172" s="12">
        <f>(((L172/60)/60)/24)+DATE(1970,1,1)</f>
        <v>42507.208333333328</v>
      </c>
      <c r="N172">
        <v>1464930000</v>
      </c>
      <c r="O172" s="12">
        <f>(((N172/60)/60)/24)+DATE(1970,1,1)</f>
        <v>42524.208333333328</v>
      </c>
      <c r="P172" t="b">
        <v>0</v>
      </c>
      <c r="Q172" t="b">
        <v>0</v>
      </c>
      <c r="R172" t="s">
        <v>17</v>
      </c>
      <c r="S172" t="str">
        <f>LEFT($R172,SEARCH("/",$R172,1)-1)</f>
        <v>food</v>
      </c>
      <c r="T172" t="str">
        <f>RIGHT(R172,LEN(R172)-SEARCH("/",R172,1))</f>
        <v>food trucks</v>
      </c>
    </row>
    <row r="173" spans="1:20" ht="31.2" x14ac:dyDescent="0.3">
      <c r="A173">
        <v>486</v>
      </c>
      <c r="B173" s="4" t="s">
        <v>1019</v>
      </c>
      <c r="C173" s="3" t="s">
        <v>1020</v>
      </c>
      <c r="D173">
        <v>5200</v>
      </c>
      <c r="E173">
        <v>702</v>
      </c>
      <c r="F173" s="9">
        <f>IFERROR($E173/$I173,0)</f>
        <v>33.428571428571431</v>
      </c>
      <c r="G173" s="7">
        <f>(E173/D173)*100</f>
        <v>13.5</v>
      </c>
      <c r="H173" t="s">
        <v>14</v>
      </c>
      <c r="I173" s="21">
        <v>21</v>
      </c>
      <c r="J173" t="s">
        <v>40</v>
      </c>
      <c r="K173" t="s">
        <v>41</v>
      </c>
      <c r="L173">
        <v>1520575200</v>
      </c>
      <c r="M173" s="12">
        <f>(((L173/60)/60)/24)+DATE(1970,1,1)</f>
        <v>43168.25</v>
      </c>
      <c r="N173">
        <v>1521867600</v>
      </c>
      <c r="O173" s="12">
        <f>(((N173/60)/60)/24)+DATE(1970,1,1)</f>
        <v>43183.208333333328</v>
      </c>
      <c r="P173" t="b">
        <v>0</v>
      </c>
      <c r="Q173" t="b">
        <v>1</v>
      </c>
      <c r="R173" t="s">
        <v>206</v>
      </c>
      <c r="S173" t="str">
        <f>LEFT($R173,SEARCH("/",$R173,1)-1)</f>
        <v>publishing</v>
      </c>
      <c r="T173" t="str">
        <f>RIGHT(R173,LEN(R173)-SEARCH("/",R173,1))</f>
        <v>translations</v>
      </c>
    </row>
    <row r="174" spans="1:20" x14ac:dyDescent="0.3">
      <c r="A174">
        <v>936</v>
      </c>
      <c r="B174" s="4" t="s">
        <v>1246</v>
      </c>
      <c r="C174" s="3" t="s">
        <v>1904</v>
      </c>
      <c r="D174">
        <v>103200</v>
      </c>
      <c r="E174">
        <v>1690</v>
      </c>
      <c r="F174" s="9">
        <f>IFERROR($E174/$I174,0)</f>
        <v>80.476190476190482</v>
      </c>
      <c r="G174" s="7">
        <f>(E174/D174)*100</f>
        <v>1.6375968992248062</v>
      </c>
      <c r="H174" t="s">
        <v>14</v>
      </c>
      <c r="I174" s="21">
        <v>21</v>
      </c>
      <c r="J174" t="s">
        <v>21</v>
      </c>
      <c r="K174" t="s">
        <v>22</v>
      </c>
      <c r="L174">
        <v>1563771600</v>
      </c>
      <c r="M174" s="12">
        <f>(((L174/60)/60)/24)+DATE(1970,1,1)</f>
        <v>43668.208333333328</v>
      </c>
      <c r="N174">
        <v>1564030800</v>
      </c>
      <c r="O174" s="12">
        <f>(((N174/60)/60)/24)+DATE(1970,1,1)</f>
        <v>43671.208333333328</v>
      </c>
      <c r="P174" t="b">
        <v>1</v>
      </c>
      <c r="Q174" t="b">
        <v>0</v>
      </c>
      <c r="R174" t="s">
        <v>33</v>
      </c>
      <c r="S174" t="str">
        <f>LEFT($R174,SEARCH("/",$R174,1)-1)</f>
        <v>theater</v>
      </c>
      <c r="T174" t="str">
        <f>RIGHT(R174,LEN(R174)-SEARCH("/",R174,1))</f>
        <v>plays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9">
        <f>IFERROR($E175/$I175,0)</f>
        <v>100.98334401024984</v>
      </c>
      <c r="G175" s="7">
        <f>(E175/D175)*100</f>
        <v>163.01447776628748</v>
      </c>
      <c r="H175" t="s">
        <v>20</v>
      </c>
      <c r="I175" s="21">
        <v>1561</v>
      </c>
      <c r="J175" t="s">
        <v>21</v>
      </c>
      <c r="K175" t="s">
        <v>22</v>
      </c>
      <c r="L175">
        <v>1368853200</v>
      </c>
      <c r="M175" s="12">
        <f>(((L175/60)/60)/24)+DATE(1970,1,1)</f>
        <v>41412.208333333336</v>
      </c>
      <c r="N175">
        <v>1369371600</v>
      </c>
      <c r="O175" s="12">
        <f>(((N175/60)/60)/24)+DATE(1970,1,1)</f>
        <v>41418.208333333336</v>
      </c>
      <c r="P175" t="b">
        <v>0</v>
      </c>
      <c r="Q175" t="b">
        <v>0</v>
      </c>
      <c r="R175" t="s">
        <v>33</v>
      </c>
      <c r="S175" t="str">
        <f>LEFT($R175,SEARCH("/",$R175,1)-1)</f>
        <v>theater</v>
      </c>
      <c r="T175" t="str">
        <f>RIGHT(R175,LEN(R175)-SEARCH("/",R175,1))</f>
        <v>plays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9">
        <f>IFERROR($E176/$I176,0)</f>
        <v>111.83333333333333</v>
      </c>
      <c r="G176" s="7">
        <f>(E176/D176)*100</f>
        <v>894.66666666666674</v>
      </c>
      <c r="H176" t="s">
        <v>20</v>
      </c>
      <c r="I176" s="21">
        <v>48</v>
      </c>
      <c r="J176" t="s">
        <v>21</v>
      </c>
      <c r="K176" t="s">
        <v>22</v>
      </c>
      <c r="L176">
        <v>1444021200</v>
      </c>
      <c r="M176" s="12">
        <f>(((L176/60)/60)/24)+DATE(1970,1,1)</f>
        <v>42282.208333333328</v>
      </c>
      <c r="N176">
        <v>1444107600</v>
      </c>
      <c r="O176" s="12">
        <f>(((N176/60)/60)/24)+DATE(1970,1,1)</f>
        <v>42283.208333333328</v>
      </c>
      <c r="P176" t="b">
        <v>0</v>
      </c>
      <c r="Q176" t="b">
        <v>1</v>
      </c>
      <c r="R176" t="s">
        <v>65</v>
      </c>
      <c r="S176" t="str">
        <f>LEFT($R176,SEARCH("/",$R176,1)-1)</f>
        <v>technology</v>
      </c>
      <c r="T176" t="str">
        <f>RIGHT(R176,LEN(R176)-SEARCH("/",R176,1))</f>
        <v>wearables</v>
      </c>
    </row>
    <row r="177" spans="1:20" ht="31.2" x14ac:dyDescent="0.3">
      <c r="A177">
        <v>953</v>
      </c>
      <c r="B177" s="4" t="s">
        <v>1936</v>
      </c>
      <c r="C177" s="3" t="s">
        <v>1937</v>
      </c>
      <c r="D177">
        <v>3300</v>
      </c>
      <c r="E177">
        <v>1980</v>
      </c>
      <c r="F177" s="9">
        <f>IFERROR($E177/$I177,0)</f>
        <v>94.285714285714292</v>
      </c>
      <c r="G177" s="7">
        <f>(E177/D177)*100</f>
        <v>60</v>
      </c>
      <c r="H177" t="s">
        <v>14</v>
      </c>
      <c r="I177" s="21">
        <v>21</v>
      </c>
      <c r="J177" t="s">
        <v>21</v>
      </c>
      <c r="K177" t="s">
        <v>22</v>
      </c>
      <c r="L177">
        <v>1450591200</v>
      </c>
      <c r="M177" s="12">
        <f>(((L177/60)/60)/24)+DATE(1970,1,1)</f>
        <v>42358.25</v>
      </c>
      <c r="N177">
        <v>1453701600</v>
      </c>
      <c r="O177" s="12">
        <f>(((N177/60)/60)/24)+DATE(1970,1,1)</f>
        <v>42394.25</v>
      </c>
      <c r="P177" t="b">
        <v>0</v>
      </c>
      <c r="Q177" t="b">
        <v>1</v>
      </c>
      <c r="R177" t="s">
        <v>474</v>
      </c>
      <c r="S177" t="str">
        <f>LEFT($R177,SEARCH("/",$R177,1)-1)</f>
        <v>film &amp; video</v>
      </c>
      <c r="T177" t="str">
        <f>RIGHT(R177,LEN(R177)-SEARCH("/",R177,1))</f>
        <v>science fiction</v>
      </c>
    </row>
    <row r="178" spans="1:20" ht="31.2" x14ac:dyDescent="0.3">
      <c r="A178">
        <v>830</v>
      </c>
      <c r="B178" s="4" t="s">
        <v>1693</v>
      </c>
      <c r="C178" s="3" t="s">
        <v>1694</v>
      </c>
      <c r="D178">
        <v>121600</v>
      </c>
      <c r="E178">
        <v>1424</v>
      </c>
      <c r="F178" s="9">
        <f>IFERROR($E178/$I178,0)</f>
        <v>64.727272727272734</v>
      </c>
      <c r="G178" s="7">
        <f>(E178/D178)*100</f>
        <v>1.1710526315789473</v>
      </c>
      <c r="H178" t="s">
        <v>14</v>
      </c>
      <c r="I178" s="21">
        <v>22</v>
      </c>
      <c r="J178" t="s">
        <v>21</v>
      </c>
      <c r="K178" t="s">
        <v>22</v>
      </c>
      <c r="L178">
        <v>1514959200</v>
      </c>
      <c r="M178" s="12">
        <f>(((L178/60)/60)/24)+DATE(1970,1,1)</f>
        <v>43103.25</v>
      </c>
      <c r="N178">
        <v>1520056800</v>
      </c>
      <c r="O178" s="12">
        <f>(((N178/60)/60)/24)+DATE(1970,1,1)</f>
        <v>43162.25</v>
      </c>
      <c r="P178" t="b">
        <v>0</v>
      </c>
      <c r="Q178" t="b">
        <v>0</v>
      </c>
      <c r="R178" t="s">
        <v>33</v>
      </c>
      <c r="S178" t="str">
        <f>LEFT($R178,SEARCH("/",$R178,1)-1)</f>
        <v>theater</v>
      </c>
      <c r="T178" t="str">
        <f>RIGHT(R178,LEN(R178)-SEARCH("/",R178,1))</f>
        <v>plays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9">
        <f>IFERROR($E179/$I179,0)</f>
        <v>58.997079225994888</v>
      </c>
      <c r="G179" s="7">
        <f>(E179/D179)*100</f>
        <v>416.47680412371136</v>
      </c>
      <c r="H179" t="s">
        <v>20</v>
      </c>
      <c r="I179" s="21">
        <v>2739</v>
      </c>
      <c r="J179" t="s">
        <v>21</v>
      </c>
      <c r="K179" t="s">
        <v>22</v>
      </c>
      <c r="L179">
        <v>1289800800</v>
      </c>
      <c r="M179" s="12">
        <f>(((L179/60)/60)/24)+DATE(1970,1,1)</f>
        <v>40497.25</v>
      </c>
      <c r="N179">
        <v>1291960800</v>
      </c>
      <c r="O179" s="12">
        <f>(((N179/60)/60)/24)+DATE(1970,1,1)</f>
        <v>40522.25</v>
      </c>
      <c r="P179" t="b">
        <v>0</v>
      </c>
      <c r="Q179" t="b">
        <v>0</v>
      </c>
      <c r="R179" t="s">
        <v>33</v>
      </c>
      <c r="S179" t="str">
        <f>LEFT($R179,SEARCH("/",$R179,1)-1)</f>
        <v>theater</v>
      </c>
      <c r="T179" t="str">
        <f>RIGHT(R179,LEN(R179)-SEARCH("/",R179,1))</f>
        <v>plays</v>
      </c>
    </row>
    <row r="180" spans="1:20" x14ac:dyDescent="0.3">
      <c r="A180">
        <v>358</v>
      </c>
      <c r="B180" s="4" t="s">
        <v>768</v>
      </c>
      <c r="C180" s="3" t="s">
        <v>769</v>
      </c>
      <c r="D180">
        <v>9700</v>
      </c>
      <c r="E180">
        <v>1146</v>
      </c>
      <c r="F180" s="9">
        <f>IFERROR($E180/$I180,0)</f>
        <v>49.826086956521742</v>
      </c>
      <c r="G180" s="7">
        <f>(E180/D180)*100</f>
        <v>11.814432989690722</v>
      </c>
      <c r="H180" t="s">
        <v>14</v>
      </c>
      <c r="I180" s="21">
        <v>23</v>
      </c>
      <c r="J180" t="s">
        <v>15</v>
      </c>
      <c r="K180" t="s">
        <v>16</v>
      </c>
      <c r="L180">
        <v>1533877200</v>
      </c>
      <c r="M180" s="12">
        <f>(((L180/60)/60)/24)+DATE(1970,1,1)</f>
        <v>43322.208333333328</v>
      </c>
      <c r="N180">
        <v>1534136400</v>
      </c>
      <c r="O180" s="12">
        <f>(((N180/60)/60)/24)+DATE(1970,1,1)</f>
        <v>43325.208333333328</v>
      </c>
      <c r="P180" t="b">
        <v>1</v>
      </c>
      <c r="Q180" t="b">
        <v>0</v>
      </c>
      <c r="R180" t="s">
        <v>122</v>
      </c>
      <c r="S180" t="str">
        <f>LEFT($R180,SEARCH("/",$R180,1)-1)</f>
        <v>photography</v>
      </c>
      <c r="T180" t="str">
        <f>RIGHT(R180,LEN(R180)-SEARCH("/",R180,1))</f>
        <v>photography books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9">
        <f>IFERROR($E181/$I181,0)</f>
        <v>45.005654509471306</v>
      </c>
      <c r="G181" s="7">
        <f>(E181/D181)*100</f>
        <v>357.71910112359546</v>
      </c>
      <c r="H181" t="s">
        <v>20</v>
      </c>
      <c r="I181" s="21">
        <v>3537</v>
      </c>
      <c r="J181" t="s">
        <v>15</v>
      </c>
      <c r="K181" t="s">
        <v>16</v>
      </c>
      <c r="L181">
        <v>1363496400</v>
      </c>
      <c r="M181" s="12">
        <f>(((L181/60)/60)/24)+DATE(1970,1,1)</f>
        <v>41350.208333333336</v>
      </c>
      <c r="N181">
        <v>1363582800</v>
      </c>
      <c r="O181" s="12">
        <f>(((N181/60)/60)/24)+DATE(1970,1,1)</f>
        <v>41351.208333333336</v>
      </c>
      <c r="P181" t="b">
        <v>0</v>
      </c>
      <c r="Q181" t="b">
        <v>1</v>
      </c>
      <c r="R181" t="s">
        <v>33</v>
      </c>
      <c r="S181" t="str">
        <f>LEFT($R181,SEARCH("/",$R181,1)-1)</f>
        <v>theater</v>
      </c>
      <c r="T181" t="str">
        <f>RIGHT(R181,LEN(R181)-SEARCH("/",R181,1))</f>
        <v>plays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9">
        <f>IFERROR($E182/$I182,0)</f>
        <v>81.98196487897485</v>
      </c>
      <c r="G182" s="7">
        <f>(E182/D182)*100</f>
        <v>308.45714285714286</v>
      </c>
      <c r="H182" t="s">
        <v>20</v>
      </c>
      <c r="I182" s="21">
        <v>2107</v>
      </c>
      <c r="J182" t="s">
        <v>26</v>
      </c>
      <c r="K182" t="s">
        <v>27</v>
      </c>
      <c r="L182">
        <v>1269234000</v>
      </c>
      <c r="M182" s="12">
        <f>(((L182/60)/60)/24)+DATE(1970,1,1)</f>
        <v>40259.208333333336</v>
      </c>
      <c r="N182">
        <v>1269666000</v>
      </c>
      <c r="O182" s="12">
        <f>(((N182/60)/60)/24)+DATE(1970,1,1)</f>
        <v>40264.208333333336</v>
      </c>
      <c r="P182" t="b">
        <v>0</v>
      </c>
      <c r="Q182" t="b">
        <v>0</v>
      </c>
      <c r="R182" t="s">
        <v>65</v>
      </c>
      <c r="S182" t="str">
        <f>LEFT($R182,SEARCH("/",$R182,1)-1)</f>
        <v>technology</v>
      </c>
      <c r="T182" t="str">
        <f>RIGHT(R182,LEN(R182)-SEARCH("/",R182,1))</f>
        <v>wearables</v>
      </c>
    </row>
    <row r="183" spans="1:20" ht="31.2" x14ac:dyDescent="0.3">
      <c r="A183">
        <v>3</v>
      </c>
      <c r="B183" s="4" t="s">
        <v>29</v>
      </c>
      <c r="C183" s="3" t="s">
        <v>30</v>
      </c>
      <c r="D183">
        <v>4200</v>
      </c>
      <c r="E183">
        <v>2477</v>
      </c>
      <c r="F183" s="9">
        <f>IFERROR($E183/$I183,0)</f>
        <v>103.20833333333333</v>
      </c>
      <c r="G183" s="7">
        <f>(E183/D183)*100</f>
        <v>58.976190476190467</v>
      </c>
      <c r="H183" t="s">
        <v>14</v>
      </c>
      <c r="I183" s="21">
        <v>24</v>
      </c>
      <c r="J183" t="s">
        <v>21</v>
      </c>
      <c r="K183" t="s">
        <v>22</v>
      </c>
      <c r="L183">
        <v>1565499600</v>
      </c>
      <c r="M183" s="12">
        <f>(((L183/60)/60)/24)+DATE(1970,1,1)</f>
        <v>43688.208333333328</v>
      </c>
      <c r="N183">
        <v>1568955600</v>
      </c>
      <c r="O183" s="12">
        <f>(((N183/60)/60)/24)+DATE(1970,1,1)</f>
        <v>43728.208333333328</v>
      </c>
      <c r="P183" t="b">
        <v>0</v>
      </c>
      <c r="Q183" t="b">
        <v>0</v>
      </c>
      <c r="R183" t="s">
        <v>23</v>
      </c>
      <c r="S183" t="str">
        <f>LEFT($R183,SEARCH("/",$R183,1)-1)</f>
        <v>music</v>
      </c>
      <c r="T183" t="str">
        <f>RIGHT(R183,LEN(R183)-SEARCH("/",R183,1))</f>
        <v>rock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9">
        <f>IFERROR($E184/$I184,0)</f>
        <v>58.996383363471971</v>
      </c>
      <c r="G184" s="7">
        <f>(E184/D184)*100</f>
        <v>722.32472324723244</v>
      </c>
      <c r="H184" t="s">
        <v>20</v>
      </c>
      <c r="I184" s="21">
        <v>3318</v>
      </c>
      <c r="J184" t="s">
        <v>36</v>
      </c>
      <c r="K184" t="s">
        <v>37</v>
      </c>
      <c r="L184">
        <v>1560574800</v>
      </c>
      <c r="M184" s="12">
        <f>(((L184/60)/60)/24)+DATE(1970,1,1)</f>
        <v>43631.208333333328</v>
      </c>
      <c r="N184">
        <v>1561957200</v>
      </c>
      <c r="O184" s="12">
        <f>(((N184/60)/60)/24)+DATE(1970,1,1)</f>
        <v>43647.208333333328</v>
      </c>
      <c r="P184" t="b">
        <v>0</v>
      </c>
      <c r="Q184" t="b">
        <v>0</v>
      </c>
      <c r="R184" t="s">
        <v>33</v>
      </c>
      <c r="S184" t="str">
        <f>LEFT($R184,SEARCH("/",$R184,1)-1)</f>
        <v>theater</v>
      </c>
      <c r="T184" t="str">
        <f>RIGHT(R184,LEN(R184)-SEARCH("/",R184,1))</f>
        <v>plays</v>
      </c>
    </row>
    <row r="185" spans="1:20" x14ac:dyDescent="0.3">
      <c r="A185">
        <v>190</v>
      </c>
      <c r="B185" s="4" t="s">
        <v>432</v>
      </c>
      <c r="C185" s="3" t="s">
        <v>433</v>
      </c>
      <c r="D185">
        <v>3700</v>
      </c>
      <c r="E185">
        <v>2538</v>
      </c>
      <c r="F185" s="9">
        <f>IFERROR($E185/$I185,0)</f>
        <v>105.75</v>
      </c>
      <c r="G185" s="7">
        <f>(E185/D185)*100</f>
        <v>68.594594594594597</v>
      </c>
      <c r="H185" t="s">
        <v>14</v>
      </c>
      <c r="I185" s="21">
        <v>24</v>
      </c>
      <c r="J185" t="s">
        <v>21</v>
      </c>
      <c r="K185" t="s">
        <v>22</v>
      </c>
      <c r="L185">
        <v>1370322000</v>
      </c>
      <c r="M185" s="12">
        <f>(((L185/60)/60)/24)+DATE(1970,1,1)</f>
        <v>41429.208333333336</v>
      </c>
      <c r="N185">
        <v>1370408400</v>
      </c>
      <c r="O185" s="12">
        <f>(((N185/60)/60)/24)+DATE(1970,1,1)</f>
        <v>41430.208333333336</v>
      </c>
      <c r="P185" t="b">
        <v>0</v>
      </c>
      <c r="Q185" t="b">
        <v>1</v>
      </c>
      <c r="R185" t="s">
        <v>33</v>
      </c>
      <c r="S185" t="str">
        <f>LEFT($R185,SEARCH("/",$R185,1)-1)</f>
        <v>theater</v>
      </c>
      <c r="T185" t="str">
        <f>RIGHT(R185,LEN(R185)-SEARCH("/",R185,1))</f>
        <v>plays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9">
        <f>IFERROR($E186/$I186,0)</f>
        <v>31.029411764705884</v>
      </c>
      <c r="G186" s="7">
        <f>(E186/D186)*100</f>
        <v>293.05555555555554</v>
      </c>
      <c r="H186" t="s">
        <v>20</v>
      </c>
      <c r="I186" s="21">
        <v>340</v>
      </c>
      <c r="J186" t="s">
        <v>21</v>
      </c>
      <c r="K186" t="s">
        <v>22</v>
      </c>
      <c r="L186">
        <v>1556859600</v>
      </c>
      <c r="M186" s="12">
        <f>(((L186/60)/60)/24)+DATE(1970,1,1)</f>
        <v>43588.208333333328</v>
      </c>
      <c r="N186">
        <v>1556946000</v>
      </c>
      <c r="O186" s="12">
        <f>(((N186/60)/60)/24)+DATE(1970,1,1)</f>
        <v>43589.208333333328</v>
      </c>
      <c r="P186" t="b">
        <v>0</v>
      </c>
      <c r="Q186" t="b">
        <v>0</v>
      </c>
      <c r="R186" t="s">
        <v>33</v>
      </c>
      <c r="S186" t="str">
        <f>LEFT($R186,SEARCH("/",$R186,1)-1)</f>
        <v>theater</v>
      </c>
      <c r="T186" t="str">
        <f>RIGHT(R186,LEN(R186)-SEARCH("/",R186,1))</f>
        <v>plays</v>
      </c>
    </row>
    <row r="187" spans="1:20" x14ac:dyDescent="0.3">
      <c r="A187">
        <v>971</v>
      </c>
      <c r="B187" s="4" t="s">
        <v>1971</v>
      </c>
      <c r="C187" s="3" t="s">
        <v>1972</v>
      </c>
      <c r="D187">
        <v>5100</v>
      </c>
      <c r="E187">
        <v>1414</v>
      </c>
      <c r="F187" s="9">
        <f>IFERROR($E187/$I187,0)</f>
        <v>58.916666666666664</v>
      </c>
      <c r="G187" s="7">
        <f>(E187/D187)*100</f>
        <v>27.725490196078432</v>
      </c>
      <c r="H187" t="s">
        <v>14</v>
      </c>
      <c r="I187" s="21">
        <v>24</v>
      </c>
      <c r="J187" t="s">
        <v>21</v>
      </c>
      <c r="K187" t="s">
        <v>22</v>
      </c>
      <c r="L187">
        <v>1381208400</v>
      </c>
      <c r="M187" s="12">
        <f>(((L187/60)/60)/24)+DATE(1970,1,1)</f>
        <v>41555.208333333336</v>
      </c>
      <c r="N187">
        <v>1381726800</v>
      </c>
      <c r="O187" s="12">
        <f>(((N187/60)/60)/24)+DATE(1970,1,1)</f>
        <v>41561.208333333336</v>
      </c>
      <c r="P187" t="b">
        <v>0</v>
      </c>
      <c r="Q187" t="b">
        <v>0</v>
      </c>
      <c r="R187" t="s">
        <v>269</v>
      </c>
      <c r="S187" t="str">
        <f>LEFT($R187,SEARCH("/",$R187,1)-1)</f>
        <v>film &amp; video</v>
      </c>
      <c r="T187" t="str">
        <f>RIGHT(R187,LEN(R187)-SEARCH("/",R187,1))</f>
        <v>television</v>
      </c>
    </row>
    <row r="188" spans="1:20" x14ac:dyDescent="0.3">
      <c r="A188">
        <v>346</v>
      </c>
      <c r="B188" s="4" t="s">
        <v>744</v>
      </c>
      <c r="C188" s="3" t="s">
        <v>745</v>
      </c>
      <c r="D188">
        <v>8000</v>
      </c>
      <c r="E188">
        <v>2758</v>
      </c>
      <c r="F188" s="9">
        <f>IFERROR($E188/$I188,0)</f>
        <v>110.32</v>
      </c>
      <c r="G188" s="7">
        <f>(E188/D188)*100</f>
        <v>34.475000000000001</v>
      </c>
      <c r="H188" t="s">
        <v>14</v>
      </c>
      <c r="I188" s="21">
        <v>25</v>
      </c>
      <c r="J188" t="s">
        <v>21</v>
      </c>
      <c r="K188" t="s">
        <v>22</v>
      </c>
      <c r="L188">
        <v>1503550800</v>
      </c>
      <c r="M188" s="12">
        <f>(((L188/60)/60)/24)+DATE(1970,1,1)</f>
        <v>42971.208333333328</v>
      </c>
      <c r="N188">
        <v>1508302800</v>
      </c>
      <c r="O188" s="12">
        <f>(((N188/60)/60)/24)+DATE(1970,1,1)</f>
        <v>43026.208333333328</v>
      </c>
      <c r="P188" t="b">
        <v>0</v>
      </c>
      <c r="Q188" t="b">
        <v>1</v>
      </c>
      <c r="R188" t="s">
        <v>60</v>
      </c>
      <c r="S188" t="str">
        <f>LEFT($R188,SEARCH("/",$R188,1)-1)</f>
        <v>music</v>
      </c>
      <c r="T188" t="str">
        <f>RIGHT(R188,LEN(R188)-SEARCH("/",R188,1))</f>
        <v>indie rock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9">
        <f>IFERROR($E189/$I189,0)</f>
        <v>95.966712898751737</v>
      </c>
      <c r="G189" s="7">
        <f>(E189/D189)*100</f>
        <v>229.87375415282392</v>
      </c>
      <c r="H189" t="s">
        <v>20</v>
      </c>
      <c r="I189" s="21">
        <v>1442</v>
      </c>
      <c r="J189" t="s">
        <v>15</v>
      </c>
      <c r="K189" t="s">
        <v>16</v>
      </c>
      <c r="L189">
        <v>1361599200</v>
      </c>
      <c r="M189" s="12">
        <f>(((L189/60)/60)/24)+DATE(1970,1,1)</f>
        <v>41328.25</v>
      </c>
      <c r="N189">
        <v>1364014800</v>
      </c>
      <c r="O189" s="12">
        <f>(((N189/60)/60)/24)+DATE(1970,1,1)</f>
        <v>41356.208333333336</v>
      </c>
      <c r="P189" t="b">
        <v>0</v>
      </c>
      <c r="Q189" t="b">
        <v>1</v>
      </c>
      <c r="R189" t="s">
        <v>100</v>
      </c>
      <c r="S189" t="str">
        <f>LEFT($R189,SEARCH("/",$R189,1)-1)</f>
        <v>film &amp; video</v>
      </c>
      <c r="T189" t="str">
        <f>RIGHT(R189,LEN(R189)-SEARCH("/",R189,1))</f>
        <v>shorts</v>
      </c>
    </row>
    <row r="190" spans="1:20" ht="31.2" x14ac:dyDescent="0.3">
      <c r="A190">
        <v>375</v>
      </c>
      <c r="B190" s="4" t="s">
        <v>802</v>
      </c>
      <c r="C190" s="3" t="s">
        <v>803</v>
      </c>
      <c r="D190">
        <v>2700</v>
      </c>
      <c r="E190">
        <v>1479</v>
      </c>
      <c r="F190" s="9">
        <f>IFERROR($E190/$I190,0)</f>
        <v>59.16</v>
      </c>
      <c r="G190" s="7">
        <f>(E190/D190)*100</f>
        <v>54.777777777777779</v>
      </c>
      <c r="H190" t="s">
        <v>14</v>
      </c>
      <c r="I190" s="21">
        <v>25</v>
      </c>
      <c r="J190" t="s">
        <v>21</v>
      </c>
      <c r="K190" t="s">
        <v>22</v>
      </c>
      <c r="L190">
        <v>1444971600</v>
      </c>
      <c r="M190" s="12">
        <f>(((L190/60)/60)/24)+DATE(1970,1,1)</f>
        <v>42293.208333333328</v>
      </c>
      <c r="N190">
        <v>1449900000</v>
      </c>
      <c r="O190" s="12">
        <f>(((N190/60)/60)/24)+DATE(1970,1,1)</f>
        <v>42350.25</v>
      </c>
      <c r="P190" t="b">
        <v>0</v>
      </c>
      <c r="Q190" t="b">
        <v>0</v>
      </c>
      <c r="R190" t="s">
        <v>60</v>
      </c>
      <c r="S190" t="str">
        <f>LEFT($R190,SEARCH("/",$R190,1)-1)</f>
        <v>music</v>
      </c>
      <c r="T190" t="str">
        <f>RIGHT(R190,LEN(R190)-SEARCH("/",R190,1))</f>
        <v>indie rock</v>
      </c>
    </row>
    <row r="191" spans="1:20" x14ac:dyDescent="0.3">
      <c r="A191">
        <v>736</v>
      </c>
      <c r="B191" s="4" t="s">
        <v>1510</v>
      </c>
      <c r="C191" s="3" t="s">
        <v>1511</v>
      </c>
      <c r="D191">
        <v>7700</v>
      </c>
      <c r="E191">
        <v>2533</v>
      </c>
      <c r="F191" s="9">
        <f>IFERROR($E191/$I191,0)</f>
        <v>87.34482758620689</v>
      </c>
      <c r="G191" s="7">
        <f>(E191/D191)*100</f>
        <v>32.896103896103895</v>
      </c>
      <c r="H191" t="s">
        <v>74</v>
      </c>
      <c r="I191">
        <v>29</v>
      </c>
      <c r="J191" t="s">
        <v>21</v>
      </c>
      <c r="K191" t="s">
        <v>22</v>
      </c>
      <c r="L191">
        <v>1424412000</v>
      </c>
      <c r="M191" s="12">
        <f>(((L191/60)/60)/24)+DATE(1970,1,1)</f>
        <v>42055.25</v>
      </c>
      <c r="N191">
        <v>1424757600</v>
      </c>
      <c r="O191" s="12">
        <f>(((N191/60)/60)/24)+DATE(1970,1,1)</f>
        <v>42059.25</v>
      </c>
      <c r="P191" t="b">
        <v>0</v>
      </c>
      <c r="Q191" t="b">
        <v>0</v>
      </c>
      <c r="R191" t="s">
        <v>68</v>
      </c>
      <c r="S191" t="str">
        <f>LEFT($R191,SEARCH("/",$R191,1)-1)</f>
        <v>publishing</v>
      </c>
      <c r="T191" t="str">
        <f>RIGHT(R191,LEN(R191)-SEARCH("/",R191,1))</f>
        <v>nonfiction</v>
      </c>
    </row>
    <row r="192" spans="1:20" x14ac:dyDescent="0.3">
      <c r="A192">
        <v>172</v>
      </c>
      <c r="B192" s="4" t="s">
        <v>396</v>
      </c>
      <c r="C192" s="3" t="s">
        <v>397</v>
      </c>
      <c r="D192">
        <v>800</v>
      </c>
      <c r="E192">
        <v>663</v>
      </c>
      <c r="F192" s="9">
        <f>IFERROR($E192/$I192,0)</f>
        <v>25.5</v>
      </c>
      <c r="G192" s="7">
        <f>(E192/D192)*100</f>
        <v>82.875</v>
      </c>
      <c r="H192" t="s">
        <v>14</v>
      </c>
      <c r="I192" s="21">
        <v>26</v>
      </c>
      <c r="J192" t="s">
        <v>21</v>
      </c>
      <c r="K192" t="s">
        <v>22</v>
      </c>
      <c r="L192">
        <v>1405746000</v>
      </c>
      <c r="M192" s="12">
        <f>(((L192/60)/60)/24)+DATE(1970,1,1)</f>
        <v>41839.208333333336</v>
      </c>
      <c r="N192">
        <v>1407042000</v>
      </c>
      <c r="O192" s="12">
        <f>(((N192/60)/60)/24)+DATE(1970,1,1)</f>
        <v>41854.208333333336</v>
      </c>
      <c r="P192" t="b">
        <v>0</v>
      </c>
      <c r="Q192" t="b">
        <v>1</v>
      </c>
      <c r="R192" t="s">
        <v>42</v>
      </c>
      <c r="S192" t="str">
        <f>LEFT($R192,SEARCH("/",$R192,1)-1)</f>
        <v>film &amp; video</v>
      </c>
      <c r="T192" t="str">
        <f>RIGHT(R192,LEN(R192)-SEARCH("/",R192,1))</f>
        <v>documentary</v>
      </c>
    </row>
    <row r="193" spans="1:20" x14ac:dyDescent="0.3">
      <c r="A193">
        <v>323</v>
      </c>
      <c r="B193" s="4" t="s">
        <v>698</v>
      </c>
      <c r="C193" s="3" t="s">
        <v>699</v>
      </c>
      <c r="D193">
        <v>8900</v>
      </c>
      <c r="E193">
        <v>2148</v>
      </c>
      <c r="F193" s="9">
        <f>IFERROR($E193/$I193,0)</f>
        <v>82.615384615384613</v>
      </c>
      <c r="G193" s="7">
        <f>(E193/D193)*100</f>
        <v>24.134831460674157</v>
      </c>
      <c r="H193" t="s">
        <v>14</v>
      </c>
      <c r="I193" s="21">
        <v>26</v>
      </c>
      <c r="J193" t="s">
        <v>40</v>
      </c>
      <c r="K193" t="s">
        <v>41</v>
      </c>
      <c r="L193">
        <v>1395896400</v>
      </c>
      <c r="M193" s="12">
        <f>(((L193/60)/60)/24)+DATE(1970,1,1)</f>
        <v>41725.208333333336</v>
      </c>
      <c r="N193">
        <v>1396069200</v>
      </c>
      <c r="O193" s="12">
        <f>(((N193/60)/60)/24)+DATE(1970,1,1)</f>
        <v>41727.208333333336</v>
      </c>
      <c r="P193" t="b">
        <v>0</v>
      </c>
      <c r="Q193" t="b">
        <v>0</v>
      </c>
      <c r="R193" t="s">
        <v>42</v>
      </c>
      <c r="S193" t="str">
        <f>LEFT($R193,SEARCH("/",$R193,1)-1)</f>
        <v>film &amp; video</v>
      </c>
      <c r="T193" t="str">
        <f>RIGHT(R193,LEN(R193)-SEARCH("/",R193,1))</f>
        <v>documentary</v>
      </c>
    </row>
    <row r="194" spans="1:20" ht="31.2" x14ac:dyDescent="0.3">
      <c r="A194">
        <v>562</v>
      </c>
      <c r="B194" s="4" t="s">
        <v>1168</v>
      </c>
      <c r="C194" s="3" t="s">
        <v>1169</v>
      </c>
      <c r="D194">
        <v>9900</v>
      </c>
      <c r="E194">
        <v>1269</v>
      </c>
      <c r="F194" s="9">
        <f>IFERROR($E194/$I194,0)</f>
        <v>48.807692307692307</v>
      </c>
      <c r="G194" s="7">
        <f>(E194/D194)*100</f>
        <v>12.818181818181817</v>
      </c>
      <c r="H194" t="s">
        <v>14</v>
      </c>
      <c r="I194" s="21">
        <v>26</v>
      </c>
      <c r="J194" t="s">
        <v>98</v>
      </c>
      <c r="K194" t="s">
        <v>99</v>
      </c>
      <c r="L194">
        <v>1552366800</v>
      </c>
      <c r="M194" s="12">
        <f>(((L194/60)/60)/24)+DATE(1970,1,1)</f>
        <v>43536.208333333328</v>
      </c>
      <c r="N194">
        <v>1552539600</v>
      </c>
      <c r="O194" s="12">
        <f>(((N194/60)/60)/24)+DATE(1970,1,1)</f>
        <v>43538.208333333328</v>
      </c>
      <c r="P194" t="b">
        <v>0</v>
      </c>
      <c r="Q194" t="b">
        <v>0</v>
      </c>
      <c r="R194" t="s">
        <v>23</v>
      </c>
      <c r="S194" t="str">
        <f>LEFT($R194,SEARCH("/",$R194,1)-1)</f>
        <v>music</v>
      </c>
      <c r="T194" t="str">
        <f>RIGHT(R194,LEN(R194)-SEARCH("/",R194,1))</f>
        <v>rock</v>
      </c>
    </row>
    <row r="195" spans="1:20" ht="31.2" x14ac:dyDescent="0.3">
      <c r="A195">
        <v>11</v>
      </c>
      <c r="B195" s="4" t="s">
        <v>54</v>
      </c>
      <c r="C195" s="3" t="s">
        <v>55</v>
      </c>
      <c r="D195">
        <v>6300</v>
      </c>
      <c r="E195">
        <v>3030</v>
      </c>
      <c r="F195" s="9">
        <f>IFERROR($E195/$I195,0)</f>
        <v>112.22222222222223</v>
      </c>
      <c r="G195" s="7">
        <f>(E195/D195)*100</f>
        <v>48.095238095238095</v>
      </c>
      <c r="H195" t="s">
        <v>14</v>
      </c>
      <c r="I195" s="21">
        <v>27</v>
      </c>
      <c r="J195" t="s">
        <v>21</v>
      </c>
      <c r="K195" t="s">
        <v>22</v>
      </c>
      <c r="L195">
        <v>1285045200</v>
      </c>
      <c r="M195" s="12">
        <f>(((L195/60)/60)/24)+DATE(1970,1,1)</f>
        <v>40442.208333333336</v>
      </c>
      <c r="N195">
        <v>1285563600</v>
      </c>
      <c r="O195" s="12">
        <f>(((N195/60)/60)/24)+DATE(1970,1,1)</f>
        <v>40448.208333333336</v>
      </c>
      <c r="P195" t="b">
        <v>0</v>
      </c>
      <c r="Q195" t="b">
        <v>1</v>
      </c>
      <c r="R195" t="s">
        <v>33</v>
      </c>
      <c r="S195" t="str">
        <f>LEFT($R195,SEARCH("/",$R195,1)-1)</f>
        <v>theater</v>
      </c>
      <c r="T195" t="str">
        <f>RIGHT(R195,LEN(R195)-SEARCH("/",R195,1))</f>
        <v>plays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9">
        <f>IFERROR($E196/$I196,0)</f>
        <v>69.174603174603178</v>
      </c>
      <c r="G196" s="7">
        <f>(E196/D196)*100</f>
        <v>122.7605633802817</v>
      </c>
      <c r="H196" t="s">
        <v>20</v>
      </c>
      <c r="I196" s="21">
        <v>126</v>
      </c>
      <c r="J196" t="s">
        <v>21</v>
      </c>
      <c r="K196" t="s">
        <v>22</v>
      </c>
      <c r="L196">
        <v>1442206800</v>
      </c>
      <c r="M196" s="12">
        <f>(((L196/60)/60)/24)+DATE(1970,1,1)</f>
        <v>42261.208333333328</v>
      </c>
      <c r="N196">
        <v>1443589200</v>
      </c>
      <c r="O196" s="12">
        <f>(((N196/60)/60)/24)+DATE(1970,1,1)</f>
        <v>42277.208333333328</v>
      </c>
      <c r="P196" t="b">
        <v>0</v>
      </c>
      <c r="Q196" t="b">
        <v>0</v>
      </c>
      <c r="R196" t="s">
        <v>148</v>
      </c>
      <c r="S196" t="str">
        <f>LEFT($R196,SEARCH("/",$R196,1)-1)</f>
        <v>music</v>
      </c>
      <c r="T196" t="str">
        <f>RIGHT(R196,LEN(R196)-SEARCH("/",R196,1))</f>
        <v>metal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9">
        <f>IFERROR($E197/$I197,0)</f>
        <v>109.07824427480917</v>
      </c>
      <c r="G197" s="7">
        <f>(E197/D197)*100</f>
        <v>361.75316455696202</v>
      </c>
      <c r="H197" t="s">
        <v>20</v>
      </c>
      <c r="I197" s="21">
        <v>524</v>
      </c>
      <c r="J197" t="s">
        <v>21</v>
      </c>
      <c r="K197" t="s">
        <v>22</v>
      </c>
      <c r="L197">
        <v>1532840400</v>
      </c>
      <c r="M197" s="12">
        <f>(((L197/60)/60)/24)+DATE(1970,1,1)</f>
        <v>43310.208333333328</v>
      </c>
      <c r="N197">
        <v>1533445200</v>
      </c>
      <c r="O197" s="12">
        <f>(((N197/60)/60)/24)+DATE(1970,1,1)</f>
        <v>43317.208333333328</v>
      </c>
      <c r="P197" t="b">
        <v>0</v>
      </c>
      <c r="Q197" t="b">
        <v>0</v>
      </c>
      <c r="R197" t="s">
        <v>50</v>
      </c>
      <c r="S197" t="str">
        <f>LEFT($R197,SEARCH("/",$R197,1)-1)</f>
        <v>music</v>
      </c>
      <c r="T197" t="str">
        <f>RIGHT(R197,LEN(R197)-SEARCH("/",R197,1))</f>
        <v>electric music</v>
      </c>
    </row>
    <row r="198" spans="1:20" x14ac:dyDescent="0.3">
      <c r="A198">
        <v>897</v>
      </c>
      <c r="B198" s="4" t="s">
        <v>1826</v>
      </c>
      <c r="C198" s="3" t="s">
        <v>1827</v>
      </c>
      <c r="D198">
        <v>8800</v>
      </c>
      <c r="E198">
        <v>2437</v>
      </c>
      <c r="F198" s="9">
        <f>IFERROR($E198/$I198,0)</f>
        <v>90.259259259259252</v>
      </c>
      <c r="G198" s="7">
        <f>(E198/D198)*100</f>
        <v>27.693181818181817</v>
      </c>
      <c r="H198" t="s">
        <v>14</v>
      </c>
      <c r="I198" s="21">
        <v>27</v>
      </c>
      <c r="J198" t="s">
        <v>21</v>
      </c>
      <c r="K198" t="s">
        <v>22</v>
      </c>
      <c r="L198">
        <v>1556427600</v>
      </c>
      <c r="M198" s="12">
        <f>(((L198/60)/60)/24)+DATE(1970,1,1)</f>
        <v>43583.208333333328</v>
      </c>
      <c r="N198">
        <v>1556600400</v>
      </c>
      <c r="O198" s="12">
        <f>(((N198/60)/60)/24)+DATE(1970,1,1)</f>
        <v>43585.208333333328</v>
      </c>
      <c r="P198" t="b">
        <v>0</v>
      </c>
      <c r="Q198" t="b">
        <v>0</v>
      </c>
      <c r="R198" t="s">
        <v>33</v>
      </c>
      <c r="S198" t="str">
        <f>LEFT($R198,SEARCH("/",$R198,1)-1)</f>
        <v>theater</v>
      </c>
      <c r="T198" t="str">
        <f>RIGHT(R198,LEN(R198)-SEARCH("/",R198,1))</f>
        <v>plays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9">
        <f>IFERROR($E199/$I199,0)</f>
        <v>82.010055304172951</v>
      </c>
      <c r="G199" s="7">
        <f>(E199/D199)*100</f>
        <v>298.20475319926874</v>
      </c>
      <c r="H199" t="s">
        <v>20</v>
      </c>
      <c r="I199" s="21">
        <v>1989</v>
      </c>
      <c r="J199" t="s">
        <v>21</v>
      </c>
      <c r="K199" t="s">
        <v>22</v>
      </c>
      <c r="L199">
        <v>1498194000</v>
      </c>
      <c r="M199" s="12">
        <f>(((L199/60)/60)/24)+DATE(1970,1,1)</f>
        <v>42909.208333333328</v>
      </c>
      <c r="N199">
        <v>1499403600</v>
      </c>
      <c r="O199" s="12">
        <f>(((N199/60)/60)/24)+DATE(1970,1,1)</f>
        <v>42923.208333333328</v>
      </c>
      <c r="P199" t="b">
        <v>0</v>
      </c>
      <c r="Q199" t="b">
        <v>0</v>
      </c>
      <c r="R199" t="s">
        <v>53</v>
      </c>
      <c r="S199" t="str">
        <f>LEFT($R199,SEARCH("/",$R199,1)-1)</f>
        <v>film &amp; video</v>
      </c>
      <c r="T199" t="str">
        <f>RIGHT(R199,LEN(R199)-SEARCH("/",R199,1))</f>
        <v>drama</v>
      </c>
    </row>
    <row r="200" spans="1:20" ht="31.2" x14ac:dyDescent="0.3">
      <c r="A200">
        <v>283</v>
      </c>
      <c r="B200" s="4" t="s">
        <v>618</v>
      </c>
      <c r="C200" s="3" t="s">
        <v>619</v>
      </c>
      <c r="D200">
        <v>8100</v>
      </c>
      <c r="E200">
        <v>1517</v>
      </c>
      <c r="F200" s="9">
        <f>IFERROR($E200/$I200,0)</f>
        <v>52.310344827586206</v>
      </c>
      <c r="G200" s="7">
        <f>(E200/D200)*100</f>
        <v>18.728395061728396</v>
      </c>
      <c r="H200" t="s">
        <v>14</v>
      </c>
      <c r="I200" s="21">
        <v>29</v>
      </c>
      <c r="J200" t="s">
        <v>36</v>
      </c>
      <c r="K200" t="s">
        <v>37</v>
      </c>
      <c r="L200">
        <v>1464584400</v>
      </c>
      <c r="M200" s="12">
        <f>(((L200/60)/60)/24)+DATE(1970,1,1)</f>
        <v>42520.208333333328</v>
      </c>
      <c r="N200">
        <v>1465016400</v>
      </c>
      <c r="O200" s="12">
        <f>(((N200/60)/60)/24)+DATE(1970,1,1)</f>
        <v>42525.208333333328</v>
      </c>
      <c r="P200" t="b">
        <v>0</v>
      </c>
      <c r="Q200" t="b">
        <v>0</v>
      </c>
      <c r="R200" t="s">
        <v>23</v>
      </c>
      <c r="S200" t="str">
        <f>LEFT($R200,SEARCH("/",$R200,1)-1)</f>
        <v>music</v>
      </c>
      <c r="T200" t="str">
        <f>RIGHT(R200,LEN(R200)-SEARCH("/",R200,1))</f>
        <v>rock</v>
      </c>
    </row>
    <row r="201" spans="1:20" x14ac:dyDescent="0.3">
      <c r="A201">
        <v>157</v>
      </c>
      <c r="B201" s="4" t="s">
        <v>366</v>
      </c>
      <c r="C201" s="3" t="s">
        <v>367</v>
      </c>
      <c r="D201">
        <v>4200</v>
      </c>
      <c r="E201">
        <v>2212</v>
      </c>
      <c r="F201" s="9">
        <f>IFERROR($E201/$I201,0)</f>
        <v>73.733333333333334</v>
      </c>
      <c r="G201" s="7">
        <f>(E201/D201)*100</f>
        <v>52.666666666666664</v>
      </c>
      <c r="H201" t="s">
        <v>14</v>
      </c>
      <c r="I201" s="21">
        <v>30</v>
      </c>
      <c r="J201" t="s">
        <v>26</v>
      </c>
      <c r="K201" t="s">
        <v>27</v>
      </c>
      <c r="L201">
        <v>1388383200</v>
      </c>
      <c r="M201" s="12">
        <f>(((L201/60)/60)/24)+DATE(1970,1,1)</f>
        <v>41638.25</v>
      </c>
      <c r="N201">
        <v>1389420000</v>
      </c>
      <c r="O201" s="12">
        <f>(((N201/60)/60)/24)+DATE(1970,1,1)</f>
        <v>41650.25</v>
      </c>
      <c r="P201" t="b">
        <v>0</v>
      </c>
      <c r="Q201" t="b">
        <v>0</v>
      </c>
      <c r="R201" t="s">
        <v>122</v>
      </c>
      <c r="S201" t="str">
        <f>LEFT($R201,SEARCH("/",$R201,1)-1)</f>
        <v>photography</v>
      </c>
      <c r="T201" t="str">
        <f>RIGHT(R201,LEN(R201)-SEARCH("/",R201,1))</f>
        <v>photography books</v>
      </c>
    </row>
    <row r="202" spans="1:20" x14ac:dyDescent="0.3">
      <c r="A202">
        <v>317</v>
      </c>
      <c r="B202" s="4" t="s">
        <v>686</v>
      </c>
      <c r="C202" s="3" t="s">
        <v>687</v>
      </c>
      <c r="D202">
        <v>6600</v>
      </c>
      <c r="E202">
        <v>1269</v>
      </c>
      <c r="F202" s="9">
        <f>IFERROR($E202/$I202,0)</f>
        <v>42.3</v>
      </c>
      <c r="G202" s="7">
        <f>(E202/D202)*100</f>
        <v>19.227272727272727</v>
      </c>
      <c r="H202" t="s">
        <v>14</v>
      </c>
      <c r="I202" s="21">
        <v>30</v>
      </c>
      <c r="J202" t="s">
        <v>21</v>
      </c>
      <c r="K202" t="s">
        <v>22</v>
      </c>
      <c r="L202">
        <v>1494738000</v>
      </c>
      <c r="M202" s="12">
        <f>(((L202/60)/60)/24)+DATE(1970,1,1)</f>
        <v>42869.208333333328</v>
      </c>
      <c r="N202">
        <v>1495861200</v>
      </c>
      <c r="O202" s="12">
        <f>(((N202/60)/60)/24)+DATE(1970,1,1)</f>
        <v>42882.208333333328</v>
      </c>
      <c r="P202" t="b">
        <v>0</v>
      </c>
      <c r="Q202" t="b">
        <v>0</v>
      </c>
      <c r="R202" t="s">
        <v>33</v>
      </c>
      <c r="S202" t="str">
        <f>LEFT($R202,SEARCH("/",$R202,1)-1)</f>
        <v>theater</v>
      </c>
      <c r="T202" t="str">
        <f>RIGHT(R202,LEN(R202)-SEARCH("/",R202,1))</f>
        <v>plays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9">
        <f>IFERROR($E203/$I203,0)</f>
        <v>91.114649681528661</v>
      </c>
      <c r="G203" s="7">
        <f>(E203/D203)*100</f>
        <v>681.19047619047615</v>
      </c>
      <c r="H203" t="s">
        <v>20</v>
      </c>
      <c r="I203" s="21">
        <v>157</v>
      </c>
      <c r="J203" t="s">
        <v>21</v>
      </c>
      <c r="K203" t="s">
        <v>22</v>
      </c>
      <c r="L203">
        <v>1406264400</v>
      </c>
      <c r="M203" s="12">
        <f>(((L203/60)/60)/24)+DATE(1970,1,1)</f>
        <v>41845.208333333336</v>
      </c>
      <c r="N203">
        <v>1407819600</v>
      </c>
      <c r="O203" s="12">
        <f>(((N203/60)/60)/24)+DATE(1970,1,1)</f>
        <v>41863.208333333336</v>
      </c>
      <c r="P203" t="b">
        <v>0</v>
      </c>
      <c r="Q203" t="b">
        <v>0</v>
      </c>
      <c r="R203" t="s">
        <v>28</v>
      </c>
      <c r="S203" t="str">
        <f>LEFT($R203,SEARCH("/",$R203,1)-1)</f>
        <v>technology</v>
      </c>
      <c r="T203" t="str">
        <f>RIGHT(R203,LEN(R203)-SEARCH("/",R203,1))</f>
        <v>web</v>
      </c>
    </row>
    <row r="204" spans="1:20" ht="31.2" x14ac:dyDescent="0.3">
      <c r="A204">
        <v>69</v>
      </c>
      <c r="B204" s="4" t="s">
        <v>186</v>
      </c>
      <c r="C204" s="3" t="s">
        <v>187</v>
      </c>
      <c r="D204">
        <v>7900</v>
      </c>
      <c r="E204">
        <v>1901</v>
      </c>
      <c r="F204" s="9">
        <f>IFERROR($E204/$I204,0)</f>
        <v>111.82352941176471</v>
      </c>
      <c r="G204" s="7">
        <f>(E204/D204)*100</f>
        <v>24.063291139240505</v>
      </c>
      <c r="H204" t="s">
        <v>74</v>
      </c>
      <c r="I204">
        <v>17</v>
      </c>
      <c r="J204" t="s">
        <v>21</v>
      </c>
      <c r="K204" t="s">
        <v>22</v>
      </c>
      <c r="L204">
        <v>1292738400</v>
      </c>
      <c r="M204" s="12">
        <f>(((L204/60)/60)/24)+DATE(1970,1,1)</f>
        <v>40531.25</v>
      </c>
      <c r="N204">
        <v>1295676000</v>
      </c>
      <c r="O204" s="12">
        <f>(((N204/60)/60)/24)+DATE(1970,1,1)</f>
        <v>40565.25</v>
      </c>
      <c r="P204" t="b">
        <v>0</v>
      </c>
      <c r="Q204" t="b">
        <v>0</v>
      </c>
      <c r="R204" t="s">
        <v>33</v>
      </c>
      <c r="S204" t="str">
        <f>LEFT($R204,SEARCH("/",$R204,1)-1)</f>
        <v>theater</v>
      </c>
      <c r="T204" t="str">
        <f>RIGHT(R204,LEN(R204)-SEARCH("/",R204,1))</f>
        <v>plays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9">
        <f>IFERROR($E205/$I205,0)</f>
        <v>42.999777678968428</v>
      </c>
      <c r="G205" s="7">
        <f>(E205/D205)*100</f>
        <v>134.40792216817235</v>
      </c>
      <c r="H205" t="s">
        <v>20</v>
      </c>
      <c r="I205" s="21">
        <v>4498</v>
      </c>
      <c r="J205" t="s">
        <v>26</v>
      </c>
      <c r="K205" t="s">
        <v>27</v>
      </c>
      <c r="L205">
        <v>1484632800</v>
      </c>
      <c r="M205" s="12">
        <f>(((L205/60)/60)/24)+DATE(1970,1,1)</f>
        <v>42752.25</v>
      </c>
      <c r="N205">
        <v>1484805600</v>
      </c>
      <c r="O205" s="12">
        <f>(((N205/60)/60)/24)+DATE(1970,1,1)</f>
        <v>42754.25</v>
      </c>
      <c r="P205" t="b">
        <v>0</v>
      </c>
      <c r="Q205" t="b">
        <v>0</v>
      </c>
      <c r="R205" t="s">
        <v>33</v>
      </c>
      <c r="S205" t="str">
        <f>LEFT($R205,SEARCH("/",$R205,1)-1)</f>
        <v>theater</v>
      </c>
      <c r="T205" t="str">
        <f>RIGHT(R205,LEN(R205)-SEARCH("/",R205,1))</f>
        <v>plays</v>
      </c>
    </row>
    <row r="206" spans="1:20" ht="31.2" x14ac:dyDescent="0.3">
      <c r="A206">
        <v>315</v>
      </c>
      <c r="B206" s="4" t="s">
        <v>682</v>
      </c>
      <c r="C206" s="3" t="s">
        <v>683</v>
      </c>
      <c r="D206">
        <v>9500</v>
      </c>
      <c r="E206">
        <v>3220</v>
      </c>
      <c r="F206" s="9">
        <f>IFERROR($E206/$I206,0)</f>
        <v>103.87096774193549</v>
      </c>
      <c r="G206" s="7">
        <f>(E206/D206)*100</f>
        <v>33.89473684210526</v>
      </c>
      <c r="H206" t="s">
        <v>14</v>
      </c>
      <c r="I206" s="21">
        <v>31</v>
      </c>
      <c r="J206" t="s">
        <v>21</v>
      </c>
      <c r="K206" t="s">
        <v>22</v>
      </c>
      <c r="L206">
        <v>1400907600</v>
      </c>
      <c r="M206" s="12">
        <f>(((L206/60)/60)/24)+DATE(1970,1,1)</f>
        <v>41783.208333333336</v>
      </c>
      <c r="N206">
        <v>1403413200</v>
      </c>
      <c r="O206" s="12">
        <f>(((N206/60)/60)/24)+DATE(1970,1,1)</f>
        <v>41812.208333333336</v>
      </c>
      <c r="P206" t="b">
        <v>0</v>
      </c>
      <c r="Q206" t="b">
        <v>0</v>
      </c>
      <c r="R206" t="s">
        <v>33</v>
      </c>
      <c r="S206" t="str">
        <f>LEFT($R206,SEARCH("/",$R206,1)-1)</f>
        <v>theater</v>
      </c>
      <c r="T206" t="str">
        <f>RIGHT(R206,LEN(R206)-SEARCH("/",R206,1))</f>
        <v>plays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9">
        <f>IFERROR($E207/$I207,0)</f>
        <v>70.174999999999997</v>
      </c>
      <c r="G207" s="7">
        <f>(E207/D207)*100</f>
        <v>431.84615384615387</v>
      </c>
      <c r="H207" t="s">
        <v>20</v>
      </c>
      <c r="I207" s="21">
        <v>80</v>
      </c>
      <c r="J207" t="s">
        <v>21</v>
      </c>
      <c r="K207" t="s">
        <v>22</v>
      </c>
      <c r="L207">
        <v>1539752400</v>
      </c>
      <c r="M207" s="12">
        <f>(((L207/60)/60)/24)+DATE(1970,1,1)</f>
        <v>43390.208333333328</v>
      </c>
      <c r="N207">
        <v>1540789200</v>
      </c>
      <c r="O207" s="12">
        <f>(((N207/60)/60)/24)+DATE(1970,1,1)</f>
        <v>43402.208333333328</v>
      </c>
      <c r="P207" t="b">
        <v>1</v>
      </c>
      <c r="Q207" t="b">
        <v>0</v>
      </c>
      <c r="R207" t="s">
        <v>33</v>
      </c>
      <c r="S207" t="str">
        <f>LEFT($R207,SEARCH("/",$R207,1)-1)</f>
        <v>theater</v>
      </c>
      <c r="T207" t="str">
        <f>RIGHT(R207,LEN(R207)-SEARCH("/",R207,1))</f>
        <v>plays</v>
      </c>
    </row>
    <row r="208" spans="1:20" x14ac:dyDescent="0.3">
      <c r="A208">
        <v>731</v>
      </c>
      <c r="B208" s="4" t="s">
        <v>1500</v>
      </c>
      <c r="C208" s="3" t="s">
        <v>1501</v>
      </c>
      <c r="D208">
        <v>8000</v>
      </c>
      <c r="E208">
        <v>7220</v>
      </c>
      <c r="F208" s="9">
        <f>IFERROR($E208/$I208,0)</f>
        <v>32.968036529680369</v>
      </c>
      <c r="G208" s="7">
        <f>(E208/D208)*100</f>
        <v>90.25</v>
      </c>
      <c r="H208" t="s">
        <v>74</v>
      </c>
      <c r="I208">
        <v>219</v>
      </c>
      <c r="J208" t="s">
        <v>21</v>
      </c>
      <c r="K208" t="s">
        <v>22</v>
      </c>
      <c r="L208">
        <v>1500786000</v>
      </c>
      <c r="M208" s="12">
        <f>(((L208/60)/60)/24)+DATE(1970,1,1)</f>
        <v>42939.208333333328</v>
      </c>
      <c r="N208">
        <v>1500872400</v>
      </c>
      <c r="O208" s="12">
        <f>(((N208/60)/60)/24)+DATE(1970,1,1)</f>
        <v>42940.208333333328</v>
      </c>
      <c r="P208" t="b">
        <v>0</v>
      </c>
      <c r="Q208" t="b">
        <v>0</v>
      </c>
      <c r="R208" t="s">
        <v>28</v>
      </c>
      <c r="S208" t="str">
        <f>LEFT($R208,SEARCH("/",$R208,1)-1)</f>
        <v>technology</v>
      </c>
      <c r="T208" t="str">
        <f>RIGHT(R208,LEN(R208)-SEARCH("/",R208,1))</f>
        <v>web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9">
        <f>IFERROR($E209/$I209,0)</f>
        <v>99</v>
      </c>
      <c r="G209" s="7">
        <f>(E209/D209)*100</f>
        <v>425.7</v>
      </c>
      <c r="H209" t="s">
        <v>20</v>
      </c>
      <c r="I209" s="21">
        <v>43</v>
      </c>
      <c r="J209" t="s">
        <v>21</v>
      </c>
      <c r="K209" t="s">
        <v>22</v>
      </c>
      <c r="L209">
        <v>1535432400</v>
      </c>
      <c r="M209" s="12">
        <f>(((L209/60)/60)/24)+DATE(1970,1,1)</f>
        <v>43340.208333333328</v>
      </c>
      <c r="N209">
        <v>1537160400</v>
      </c>
      <c r="O209" s="12">
        <f>(((N209/60)/60)/24)+DATE(1970,1,1)</f>
        <v>43360.208333333328</v>
      </c>
      <c r="P209" t="b">
        <v>0</v>
      </c>
      <c r="Q209" t="b">
        <v>1</v>
      </c>
      <c r="R209" t="s">
        <v>23</v>
      </c>
      <c r="S209" t="str">
        <f>LEFT($R209,SEARCH("/",$R209,1)-1)</f>
        <v>music</v>
      </c>
      <c r="T209" t="str">
        <f>RIGHT(R209,LEN(R209)-SEARCH("/",R209,1))</f>
        <v>rock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9">
        <f>IFERROR($E210/$I210,0)</f>
        <v>96.984900146127615</v>
      </c>
      <c r="G210" s="7">
        <f>(E210/D210)*100</f>
        <v>101.12239715591672</v>
      </c>
      <c r="H210" t="s">
        <v>20</v>
      </c>
      <c r="I210" s="21">
        <v>2053</v>
      </c>
      <c r="J210" t="s">
        <v>21</v>
      </c>
      <c r="K210" t="s">
        <v>22</v>
      </c>
      <c r="L210">
        <v>1510207200</v>
      </c>
      <c r="M210" s="12">
        <f>(((L210/60)/60)/24)+DATE(1970,1,1)</f>
        <v>43048.25</v>
      </c>
      <c r="N210">
        <v>1512280800</v>
      </c>
      <c r="O210" s="12">
        <f>(((N210/60)/60)/24)+DATE(1970,1,1)</f>
        <v>43072.25</v>
      </c>
      <c r="P210" t="b">
        <v>0</v>
      </c>
      <c r="Q210" t="b">
        <v>0</v>
      </c>
      <c r="R210" t="s">
        <v>42</v>
      </c>
      <c r="S210" t="str">
        <f>LEFT($R210,SEARCH("/",$R210,1)-1)</f>
        <v>film &amp; video</v>
      </c>
      <c r="T210" t="str">
        <f>RIGHT(R210,LEN(R210)-SEARCH("/",R210,1))</f>
        <v>documentary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9">
        <f>IFERROR($E211/$I211,0)</f>
        <v>51.004950495049506</v>
      </c>
      <c r="G211" s="7">
        <f>(E211/D211)*100</f>
        <v>21.188688946015425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12">
        <f>(((L211/60)/60)/24)+DATE(1970,1,1)</f>
        <v>42496.208333333328</v>
      </c>
      <c r="N211">
        <v>1463115600</v>
      </c>
      <c r="O211" s="12">
        <f>(((N211/60)/60)/24)+DATE(1970,1,1)</f>
        <v>42503.208333333328</v>
      </c>
      <c r="P211" t="b">
        <v>0</v>
      </c>
      <c r="Q211" t="b">
        <v>0</v>
      </c>
      <c r="R211" t="s">
        <v>42</v>
      </c>
      <c r="S211" t="str">
        <f>LEFT($R211,SEARCH("/",$R211,1)-1)</f>
        <v>film &amp; video</v>
      </c>
      <c r="T211" t="str">
        <f>RIGHT(R211,LEN(R211)-SEARCH("/",R211,1))</f>
        <v>documentary</v>
      </c>
    </row>
    <row r="212" spans="1:20" ht="31.2" x14ac:dyDescent="0.3">
      <c r="A212">
        <v>452</v>
      </c>
      <c r="B212" s="4" t="s">
        <v>952</v>
      </c>
      <c r="C212" s="3" t="s">
        <v>953</v>
      </c>
      <c r="D212">
        <v>4800</v>
      </c>
      <c r="E212">
        <v>3045</v>
      </c>
      <c r="F212" s="9">
        <f>IFERROR($E212/$I212,0)</f>
        <v>98.225806451612897</v>
      </c>
      <c r="G212" s="7">
        <f>(E212/D212)*100</f>
        <v>63.4375</v>
      </c>
      <c r="H212" t="s">
        <v>14</v>
      </c>
      <c r="I212" s="21">
        <v>31</v>
      </c>
      <c r="J212" t="s">
        <v>21</v>
      </c>
      <c r="K212" t="s">
        <v>22</v>
      </c>
      <c r="L212">
        <v>1278392400</v>
      </c>
      <c r="M212" s="12">
        <f>(((L212/60)/60)/24)+DATE(1970,1,1)</f>
        <v>40365.208333333336</v>
      </c>
      <c r="N212">
        <v>1278478800</v>
      </c>
      <c r="O212" s="12">
        <f>(((N212/60)/60)/24)+DATE(1970,1,1)</f>
        <v>40366.208333333336</v>
      </c>
      <c r="P212" t="b">
        <v>0</v>
      </c>
      <c r="Q212" t="b">
        <v>0</v>
      </c>
      <c r="R212" t="s">
        <v>53</v>
      </c>
      <c r="S212" t="str">
        <f>LEFT($R212,SEARCH("/",$R212,1)-1)</f>
        <v>film &amp; video</v>
      </c>
      <c r="T212" t="str">
        <f>RIGHT(R212,LEN(R212)-SEARCH("/",R212,1))</f>
        <v>drama</v>
      </c>
    </row>
    <row r="213" spans="1:20" ht="31.2" x14ac:dyDescent="0.3">
      <c r="A213">
        <v>795</v>
      </c>
      <c r="B213" s="4" t="s">
        <v>1625</v>
      </c>
      <c r="C213" s="3" t="s">
        <v>1626</v>
      </c>
      <c r="D213">
        <v>7100</v>
      </c>
      <c r="E213">
        <v>1022</v>
      </c>
      <c r="F213" s="9">
        <f>IFERROR($E213/$I213,0)</f>
        <v>32.967741935483872</v>
      </c>
      <c r="G213" s="7">
        <f>(E213/D213)*100</f>
        <v>14.394366197183098</v>
      </c>
      <c r="H213" t="s">
        <v>14</v>
      </c>
      <c r="I213" s="21">
        <v>31</v>
      </c>
      <c r="J213" t="s">
        <v>21</v>
      </c>
      <c r="K213" t="s">
        <v>22</v>
      </c>
      <c r="L213">
        <v>1477976400</v>
      </c>
      <c r="M213" s="12">
        <f>(((L213/60)/60)/24)+DATE(1970,1,1)</f>
        <v>42675.208333333328</v>
      </c>
      <c r="N213">
        <v>1478235600</v>
      </c>
      <c r="O213" s="12">
        <f>(((N213/60)/60)/24)+DATE(1970,1,1)</f>
        <v>42678.208333333328</v>
      </c>
      <c r="P213" t="b">
        <v>0</v>
      </c>
      <c r="Q213" t="b">
        <v>0</v>
      </c>
      <c r="R213" t="s">
        <v>53</v>
      </c>
      <c r="S213" t="str">
        <f>LEFT($R213,SEARCH("/",$R213,1)-1)</f>
        <v>film &amp; video</v>
      </c>
      <c r="T213" t="str">
        <f>RIGHT(R213,LEN(R213)-SEARCH("/",R213,1))</f>
        <v>drama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9">
        <f>IFERROR($E214/$I214,0)</f>
        <v>73.214285714285708</v>
      </c>
      <c r="G214" s="7">
        <f>(E214/D214)*100</f>
        <v>151.85185185185185</v>
      </c>
      <c r="H214" t="s">
        <v>20</v>
      </c>
      <c r="I214" s="21">
        <v>168</v>
      </c>
      <c r="J214" t="s">
        <v>21</v>
      </c>
      <c r="K214" t="s">
        <v>22</v>
      </c>
      <c r="L214">
        <v>1576389600</v>
      </c>
      <c r="M214" s="12">
        <f>(((L214/60)/60)/24)+DATE(1970,1,1)</f>
        <v>43814.25</v>
      </c>
      <c r="N214">
        <v>1580364000</v>
      </c>
      <c r="O214" s="12">
        <f>(((N214/60)/60)/24)+DATE(1970,1,1)</f>
        <v>43860.25</v>
      </c>
      <c r="P214" t="b">
        <v>0</v>
      </c>
      <c r="Q214" t="b">
        <v>0</v>
      </c>
      <c r="R214" t="s">
        <v>33</v>
      </c>
      <c r="S214" t="str">
        <f>LEFT($R214,SEARCH("/",$R214,1)-1)</f>
        <v>theater</v>
      </c>
      <c r="T214" t="str">
        <f>RIGHT(R214,LEN(R214)-SEARCH("/",R214,1))</f>
        <v>plays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9">
        <f>IFERROR($E215/$I215,0)</f>
        <v>39.997435299603637</v>
      </c>
      <c r="G215" s="7">
        <f>(E215/D215)*100</f>
        <v>195.16382252559728</v>
      </c>
      <c r="H215" t="s">
        <v>20</v>
      </c>
      <c r="I215" s="21">
        <v>4289</v>
      </c>
      <c r="J215" t="s">
        <v>21</v>
      </c>
      <c r="K215" t="s">
        <v>22</v>
      </c>
      <c r="L215">
        <v>1289019600</v>
      </c>
      <c r="M215" s="12">
        <f>(((L215/60)/60)/24)+DATE(1970,1,1)</f>
        <v>40488.208333333336</v>
      </c>
      <c r="N215">
        <v>1289714400</v>
      </c>
      <c r="O215" s="12">
        <f>(((N215/60)/60)/24)+DATE(1970,1,1)</f>
        <v>40496.25</v>
      </c>
      <c r="P215" t="b">
        <v>0</v>
      </c>
      <c r="Q215" t="b">
        <v>1</v>
      </c>
      <c r="R215" t="s">
        <v>60</v>
      </c>
      <c r="S215" t="str">
        <f>LEFT($R215,SEARCH("/",$R215,1)-1)</f>
        <v>music</v>
      </c>
      <c r="T215" t="str">
        <f>RIGHT(R215,LEN(R215)-SEARCH("/",R215,1))</f>
        <v>indie rock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9">
        <f>IFERROR($E216/$I216,0)</f>
        <v>86.812121212121212</v>
      </c>
      <c r="G216" s="7">
        <f>(E216/D216)*100</f>
        <v>1023.1428571428571</v>
      </c>
      <c r="H216" t="s">
        <v>20</v>
      </c>
      <c r="I216" s="21">
        <v>165</v>
      </c>
      <c r="J216" t="s">
        <v>21</v>
      </c>
      <c r="K216" t="s">
        <v>22</v>
      </c>
      <c r="L216">
        <v>1282194000</v>
      </c>
      <c r="M216" s="12">
        <f>(((L216/60)/60)/24)+DATE(1970,1,1)</f>
        <v>40409.208333333336</v>
      </c>
      <c r="N216">
        <v>1282712400</v>
      </c>
      <c r="O216" s="12">
        <f>(((N216/60)/60)/24)+DATE(1970,1,1)</f>
        <v>40415.208333333336</v>
      </c>
      <c r="P216" t="b">
        <v>0</v>
      </c>
      <c r="Q216" t="b">
        <v>0</v>
      </c>
      <c r="R216" t="s">
        <v>23</v>
      </c>
      <c r="S216" t="str">
        <f>LEFT($R216,SEARCH("/",$R216,1)-1)</f>
        <v>music</v>
      </c>
      <c r="T216" t="str">
        <f>RIGHT(R216,LEN(R216)-SEARCH("/",R216,1))</f>
        <v>rock</v>
      </c>
    </row>
    <row r="217" spans="1:20" ht="31.2" x14ac:dyDescent="0.3">
      <c r="A217">
        <v>852</v>
      </c>
      <c r="B217" s="4" t="s">
        <v>1737</v>
      </c>
      <c r="C217" s="3" t="s">
        <v>1738</v>
      </c>
      <c r="D217">
        <v>4900</v>
      </c>
      <c r="E217">
        <v>2505</v>
      </c>
      <c r="F217" s="9">
        <f>IFERROR($E217/$I217,0)</f>
        <v>80.806451612903231</v>
      </c>
      <c r="G217" s="7">
        <f>(E217/D217)*100</f>
        <v>51.122448979591837</v>
      </c>
      <c r="H217" t="s">
        <v>14</v>
      </c>
      <c r="I217" s="21">
        <v>31</v>
      </c>
      <c r="J217" t="s">
        <v>21</v>
      </c>
      <c r="K217" t="s">
        <v>22</v>
      </c>
      <c r="L217">
        <v>1310792400</v>
      </c>
      <c r="M217" s="12">
        <f>(((L217/60)/60)/24)+DATE(1970,1,1)</f>
        <v>40740.208333333336</v>
      </c>
      <c r="N217">
        <v>1311656400</v>
      </c>
      <c r="O217" s="12">
        <f>(((N217/60)/60)/24)+DATE(1970,1,1)</f>
        <v>40750.208333333336</v>
      </c>
      <c r="P217" t="b">
        <v>0</v>
      </c>
      <c r="Q217" t="b">
        <v>1</v>
      </c>
      <c r="R217" t="s">
        <v>89</v>
      </c>
      <c r="S217" t="str">
        <f>LEFT($R217,SEARCH("/",$R217,1)-1)</f>
        <v>games</v>
      </c>
      <c r="T217" t="str">
        <f>RIGHT(R217,LEN(R217)-SEARCH("/",R217,1))</f>
        <v>video games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9">
        <f>IFERROR($E218/$I218,0)</f>
        <v>103.97851239669421</v>
      </c>
      <c r="G218" s="7">
        <f>(E218/D218)*100</f>
        <v>155.07066557107643</v>
      </c>
      <c r="H218" t="s">
        <v>20</v>
      </c>
      <c r="I218" s="21">
        <v>1815</v>
      </c>
      <c r="J218" t="s">
        <v>21</v>
      </c>
      <c r="K218" t="s">
        <v>22</v>
      </c>
      <c r="L218">
        <v>1321941600</v>
      </c>
      <c r="M218" s="12">
        <f>(((L218/60)/60)/24)+DATE(1970,1,1)</f>
        <v>40869.25</v>
      </c>
      <c r="N218">
        <v>1322114400</v>
      </c>
      <c r="O218" s="12">
        <f>(((N218/60)/60)/24)+DATE(1970,1,1)</f>
        <v>40871.25</v>
      </c>
      <c r="P218" t="b">
        <v>0</v>
      </c>
      <c r="Q218" t="b">
        <v>0</v>
      </c>
      <c r="R218" t="s">
        <v>33</v>
      </c>
      <c r="S218" t="str">
        <f>LEFT($R218,SEARCH("/",$R218,1)-1)</f>
        <v>theater</v>
      </c>
      <c r="T218" t="str">
        <f>RIGHT(R218,LEN(R218)-SEARCH("/",R218,1))</f>
        <v>plays</v>
      </c>
    </row>
    <row r="219" spans="1:20" ht="31.2" x14ac:dyDescent="0.3">
      <c r="A219">
        <v>887</v>
      </c>
      <c r="B219" s="4" t="s">
        <v>1806</v>
      </c>
      <c r="C219" s="3" t="s">
        <v>1807</v>
      </c>
      <c r="D219">
        <v>7800</v>
      </c>
      <c r="E219">
        <v>2289</v>
      </c>
      <c r="F219" s="9">
        <f>IFERROR($E219/$I219,0)</f>
        <v>73.838709677419359</v>
      </c>
      <c r="G219" s="7">
        <f>(E219/D219)*100</f>
        <v>29.346153846153843</v>
      </c>
      <c r="H219" t="s">
        <v>14</v>
      </c>
      <c r="I219" s="21">
        <v>31</v>
      </c>
      <c r="J219" t="s">
        <v>21</v>
      </c>
      <c r="K219" t="s">
        <v>22</v>
      </c>
      <c r="L219">
        <v>1437109200</v>
      </c>
      <c r="M219" s="12">
        <f>(((L219/60)/60)/24)+DATE(1970,1,1)</f>
        <v>42202.208333333328</v>
      </c>
      <c r="N219">
        <v>1441170000</v>
      </c>
      <c r="O219" s="12">
        <f>(((N219/60)/60)/24)+DATE(1970,1,1)</f>
        <v>42249.208333333328</v>
      </c>
      <c r="P219" t="b">
        <v>0</v>
      </c>
      <c r="Q219" t="b">
        <v>1</v>
      </c>
      <c r="R219" t="s">
        <v>33</v>
      </c>
      <c r="S219" t="str">
        <f>LEFT($R219,SEARCH("/",$R219,1)-1)</f>
        <v>theater</v>
      </c>
      <c r="T219" t="str">
        <f>RIGHT(R219,LEN(R219)-SEARCH("/",R219,1))</f>
        <v>plays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9">
        <f>IFERROR($E220/$I220,0)</f>
        <v>31.005037783375315</v>
      </c>
      <c r="G220" s="7">
        <f>(E220/D220)*100</f>
        <v>215.94736842105263</v>
      </c>
      <c r="H220" t="s">
        <v>20</v>
      </c>
      <c r="I220" s="21">
        <v>397</v>
      </c>
      <c r="J220" t="s">
        <v>40</v>
      </c>
      <c r="K220" t="s">
        <v>41</v>
      </c>
      <c r="L220">
        <v>1320991200</v>
      </c>
      <c r="M220" s="12">
        <f>(((L220/60)/60)/24)+DATE(1970,1,1)</f>
        <v>40858.25</v>
      </c>
      <c r="N220">
        <v>1323928800</v>
      </c>
      <c r="O220" s="12">
        <f>(((N220/60)/60)/24)+DATE(1970,1,1)</f>
        <v>40892.25</v>
      </c>
      <c r="P220" t="b">
        <v>0</v>
      </c>
      <c r="Q220" t="b">
        <v>1</v>
      </c>
      <c r="R220" t="s">
        <v>100</v>
      </c>
      <c r="S220" t="str">
        <f>LEFT($R220,SEARCH("/",$R220,1)-1)</f>
        <v>film &amp; video</v>
      </c>
      <c r="T220" t="str">
        <f>RIGHT(R220,LEN(R220)-SEARCH("/",R220,1))</f>
        <v>shorts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9">
        <f>IFERROR($E221/$I221,0)</f>
        <v>89.991552956465242</v>
      </c>
      <c r="G221" s="7">
        <f>(E221/D221)*100</f>
        <v>332.12709832134288</v>
      </c>
      <c r="H221" t="s">
        <v>20</v>
      </c>
      <c r="I221" s="21">
        <v>1539</v>
      </c>
      <c r="J221" t="s">
        <v>21</v>
      </c>
      <c r="K221" t="s">
        <v>22</v>
      </c>
      <c r="L221">
        <v>1345093200</v>
      </c>
      <c r="M221" s="12">
        <f>(((L221/60)/60)/24)+DATE(1970,1,1)</f>
        <v>41137.208333333336</v>
      </c>
      <c r="N221">
        <v>1346130000</v>
      </c>
      <c r="O221" s="12">
        <f>(((N221/60)/60)/24)+DATE(1970,1,1)</f>
        <v>41149.208333333336</v>
      </c>
      <c r="P221" t="b">
        <v>0</v>
      </c>
      <c r="Q221" t="b">
        <v>0</v>
      </c>
      <c r="R221" t="s">
        <v>71</v>
      </c>
      <c r="S221" t="str">
        <f>LEFT($R221,SEARCH("/",$R221,1)-1)</f>
        <v>film &amp; video</v>
      </c>
      <c r="T221" t="str">
        <f>RIGHT(R221,LEN(R221)-SEARCH("/",R221,1))</f>
        <v>animation</v>
      </c>
    </row>
    <row r="222" spans="1:20" x14ac:dyDescent="0.3">
      <c r="A222">
        <v>303</v>
      </c>
      <c r="B222" s="4" t="s">
        <v>658</v>
      </c>
      <c r="C222" s="3" t="s">
        <v>659</v>
      </c>
      <c r="D222">
        <v>3400</v>
      </c>
      <c r="E222">
        <v>2809</v>
      </c>
      <c r="F222" s="9">
        <f>IFERROR($E222/$I222,0)</f>
        <v>87.78125</v>
      </c>
      <c r="G222" s="7">
        <f>(E222/D222)*100</f>
        <v>82.617647058823536</v>
      </c>
      <c r="H222" t="s">
        <v>14</v>
      </c>
      <c r="I222" s="21">
        <v>32</v>
      </c>
      <c r="J222" t="s">
        <v>21</v>
      </c>
      <c r="K222" t="s">
        <v>22</v>
      </c>
      <c r="L222">
        <v>1452146400</v>
      </c>
      <c r="M222" s="12">
        <f>(((L222/60)/60)/24)+DATE(1970,1,1)</f>
        <v>42376.25</v>
      </c>
      <c r="N222">
        <v>1452578400</v>
      </c>
      <c r="O222" s="12">
        <f>(((N222/60)/60)/24)+DATE(1970,1,1)</f>
        <v>42381.25</v>
      </c>
      <c r="P222" t="b">
        <v>0</v>
      </c>
      <c r="Q222" t="b">
        <v>0</v>
      </c>
      <c r="R222" t="s">
        <v>60</v>
      </c>
      <c r="S222" t="str">
        <f>LEFT($R222,SEARCH("/",$R222,1)-1)</f>
        <v>music</v>
      </c>
      <c r="T222" t="str">
        <f>RIGHT(R222,LEN(R222)-SEARCH("/",R222,1))</f>
        <v>indie rock</v>
      </c>
    </row>
    <row r="223" spans="1:20" x14ac:dyDescent="0.3">
      <c r="A223">
        <v>441</v>
      </c>
      <c r="B223" s="4" t="s">
        <v>931</v>
      </c>
      <c r="C223" s="3" t="s">
        <v>932</v>
      </c>
      <c r="D223">
        <v>7000</v>
      </c>
      <c r="E223">
        <v>1744</v>
      </c>
      <c r="F223" s="9">
        <f>IFERROR($E223/$I223,0)</f>
        <v>54.5</v>
      </c>
      <c r="G223" s="7">
        <f>(E223/D223)*100</f>
        <v>24.914285714285715</v>
      </c>
      <c r="H223" t="s">
        <v>14</v>
      </c>
      <c r="I223" s="21">
        <v>32</v>
      </c>
      <c r="J223" t="s">
        <v>21</v>
      </c>
      <c r="K223" t="s">
        <v>22</v>
      </c>
      <c r="L223">
        <v>1335416400</v>
      </c>
      <c r="M223" s="12">
        <f>(((L223/60)/60)/24)+DATE(1970,1,1)</f>
        <v>41025.208333333336</v>
      </c>
      <c r="N223">
        <v>1337835600</v>
      </c>
      <c r="O223" s="12">
        <f>(((N223/60)/60)/24)+DATE(1970,1,1)</f>
        <v>41053.208333333336</v>
      </c>
      <c r="P223" t="b">
        <v>0</v>
      </c>
      <c r="Q223" t="b">
        <v>0</v>
      </c>
      <c r="R223" t="s">
        <v>65</v>
      </c>
      <c r="S223" t="str">
        <f>LEFT($R223,SEARCH("/",$R223,1)-1)</f>
        <v>technology</v>
      </c>
      <c r="T223" t="str">
        <f>RIGHT(R223,LEN(R223)-SEARCH("/",R223,1))</f>
        <v>wearables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9">
        <f>IFERROR($E224/$I224,0)</f>
        <v>47.992753623188406</v>
      </c>
      <c r="G224" s="7">
        <f>(E224/D224)*100</f>
        <v>137.97916666666669</v>
      </c>
      <c r="H224" t="s">
        <v>20</v>
      </c>
      <c r="I224" s="21">
        <v>138</v>
      </c>
      <c r="J224" t="s">
        <v>21</v>
      </c>
      <c r="K224" t="s">
        <v>22</v>
      </c>
      <c r="L224">
        <v>1412226000</v>
      </c>
      <c r="M224" s="12">
        <f>(((L224/60)/60)/24)+DATE(1970,1,1)</f>
        <v>41914.208333333336</v>
      </c>
      <c r="N224">
        <v>1412312400</v>
      </c>
      <c r="O224" s="12">
        <f>(((N224/60)/60)/24)+DATE(1970,1,1)</f>
        <v>41915.208333333336</v>
      </c>
      <c r="P224" t="b">
        <v>0</v>
      </c>
      <c r="Q224" t="b">
        <v>0</v>
      </c>
      <c r="R224" t="s">
        <v>122</v>
      </c>
      <c r="S224" t="str">
        <f>LEFT($R224,SEARCH("/",$R224,1)-1)</f>
        <v>photography</v>
      </c>
      <c r="T224" t="str">
        <f>RIGHT(R224,LEN(R224)-SEARCH("/",R224,1))</f>
        <v>photography books</v>
      </c>
    </row>
    <row r="225" spans="1:20" x14ac:dyDescent="0.3">
      <c r="A225">
        <v>327</v>
      </c>
      <c r="B225" s="4" t="s">
        <v>706</v>
      </c>
      <c r="C225" s="3" t="s">
        <v>707</v>
      </c>
      <c r="D225">
        <v>2600</v>
      </c>
      <c r="E225">
        <v>1002</v>
      </c>
      <c r="F225" s="9">
        <f>IFERROR($E225/$I225,0)</f>
        <v>30.363636363636363</v>
      </c>
      <c r="G225" s="7">
        <f>(E225/D225)*100</f>
        <v>38.53846153846154</v>
      </c>
      <c r="H225" t="s">
        <v>14</v>
      </c>
      <c r="I225" s="21">
        <v>33</v>
      </c>
      <c r="J225" t="s">
        <v>21</v>
      </c>
      <c r="K225" t="s">
        <v>22</v>
      </c>
      <c r="L225">
        <v>1566968400</v>
      </c>
      <c r="M225" s="12">
        <f>(((L225/60)/60)/24)+DATE(1970,1,1)</f>
        <v>43705.208333333328</v>
      </c>
      <c r="N225">
        <v>1567314000</v>
      </c>
      <c r="O225" s="12">
        <f>(((N225/60)/60)/24)+DATE(1970,1,1)</f>
        <v>43709.208333333328</v>
      </c>
      <c r="P225" t="b">
        <v>0</v>
      </c>
      <c r="Q225" t="b">
        <v>1</v>
      </c>
      <c r="R225" t="s">
        <v>33</v>
      </c>
      <c r="S225" t="str">
        <f>LEFT($R225,SEARCH("/",$R225,1)-1)</f>
        <v>theater</v>
      </c>
      <c r="T225" t="str">
        <f>RIGHT(R225,LEN(R225)-SEARCH("/",R225,1))</f>
        <v>plays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9">
        <f>IFERROR($E226/$I226,0)</f>
        <v>51.999165275459099</v>
      </c>
      <c r="G226" s="7">
        <f>(E226/D226)*100</f>
        <v>403.63930885529157</v>
      </c>
      <c r="H226" t="s">
        <v>20</v>
      </c>
      <c r="I226" s="21">
        <v>3594</v>
      </c>
      <c r="J226" t="s">
        <v>21</v>
      </c>
      <c r="K226" t="s">
        <v>22</v>
      </c>
      <c r="L226">
        <v>1411534800</v>
      </c>
      <c r="M226" s="12">
        <f>(((L226/60)/60)/24)+DATE(1970,1,1)</f>
        <v>41906.208333333336</v>
      </c>
      <c r="N226">
        <v>1415426400</v>
      </c>
      <c r="O226" s="12">
        <f>(((N226/60)/60)/24)+DATE(1970,1,1)</f>
        <v>41951.25</v>
      </c>
      <c r="P226" t="b">
        <v>0</v>
      </c>
      <c r="Q226" t="b">
        <v>0</v>
      </c>
      <c r="R226" t="s">
        <v>474</v>
      </c>
      <c r="S226" t="str">
        <f>LEFT($R226,SEARCH("/",$R226,1)-1)</f>
        <v>film &amp; video</v>
      </c>
      <c r="T226" t="str">
        <f>RIGHT(R226,LEN(R226)-SEARCH("/",R226,1))</f>
        <v>science fiction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9">
        <f>IFERROR($E227/$I227,0)</f>
        <v>29.999659863945578</v>
      </c>
      <c r="G227" s="7">
        <f>(E227/D227)*100</f>
        <v>260.1740412979351</v>
      </c>
      <c r="H227" t="s">
        <v>20</v>
      </c>
      <c r="I227" s="21">
        <v>5880</v>
      </c>
      <c r="J227" t="s">
        <v>21</v>
      </c>
      <c r="K227" t="s">
        <v>22</v>
      </c>
      <c r="L227">
        <v>1399093200</v>
      </c>
      <c r="M227" s="12">
        <f>(((L227/60)/60)/24)+DATE(1970,1,1)</f>
        <v>41762.208333333336</v>
      </c>
      <c r="N227">
        <v>1399093200</v>
      </c>
      <c r="O227" s="12">
        <f>(((N227/60)/60)/24)+DATE(1970,1,1)</f>
        <v>41762.208333333336</v>
      </c>
      <c r="P227" t="b">
        <v>1</v>
      </c>
      <c r="Q227" t="b">
        <v>0</v>
      </c>
      <c r="R227" t="s">
        <v>23</v>
      </c>
      <c r="S227" t="str">
        <f>LEFT($R227,SEARCH("/",$R227,1)-1)</f>
        <v>music</v>
      </c>
      <c r="T227" t="str">
        <f>RIGHT(R227,LEN(R227)-SEARCH("/",R227,1))</f>
        <v>rock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9">
        <f>IFERROR($E228/$I228,0)</f>
        <v>98.205357142857139</v>
      </c>
      <c r="G228" s="7">
        <f>(E228/D228)*100</f>
        <v>366.63333333333333</v>
      </c>
      <c r="H228" t="s">
        <v>20</v>
      </c>
      <c r="I228" s="21">
        <v>112</v>
      </c>
      <c r="J228" t="s">
        <v>21</v>
      </c>
      <c r="K228" t="s">
        <v>22</v>
      </c>
      <c r="L228">
        <v>1270702800</v>
      </c>
      <c r="M228" s="12">
        <f>(((L228/60)/60)/24)+DATE(1970,1,1)</f>
        <v>40276.208333333336</v>
      </c>
      <c r="N228">
        <v>1273899600</v>
      </c>
      <c r="O228" s="12">
        <f>(((N228/60)/60)/24)+DATE(1970,1,1)</f>
        <v>40313.208333333336</v>
      </c>
      <c r="P228" t="b">
        <v>0</v>
      </c>
      <c r="Q228" t="b">
        <v>0</v>
      </c>
      <c r="R228" t="s">
        <v>122</v>
      </c>
      <c r="S228" t="str">
        <f>LEFT($R228,SEARCH("/",$R228,1)-1)</f>
        <v>photography</v>
      </c>
      <c r="T228" t="str">
        <f>RIGHT(R228,LEN(R228)-SEARCH("/",R228,1))</f>
        <v>photography books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9">
        <f>IFERROR($E229/$I229,0)</f>
        <v>108.96182396606575</v>
      </c>
      <c r="G229" s="7">
        <f>(E229/D229)*100</f>
        <v>168.72085385878489</v>
      </c>
      <c r="H229" t="s">
        <v>20</v>
      </c>
      <c r="I229" s="21">
        <v>943</v>
      </c>
      <c r="J229" t="s">
        <v>21</v>
      </c>
      <c r="K229" t="s">
        <v>22</v>
      </c>
      <c r="L229">
        <v>1431666000</v>
      </c>
      <c r="M229" s="12">
        <f>(((L229/60)/60)/24)+DATE(1970,1,1)</f>
        <v>42139.208333333328</v>
      </c>
      <c r="N229">
        <v>1432184400</v>
      </c>
      <c r="O229" s="12">
        <f>(((N229/60)/60)/24)+DATE(1970,1,1)</f>
        <v>42145.208333333328</v>
      </c>
      <c r="P229" t="b">
        <v>0</v>
      </c>
      <c r="Q229" t="b">
        <v>0</v>
      </c>
      <c r="R229" t="s">
        <v>292</v>
      </c>
      <c r="S229" t="str">
        <f>LEFT($R229,SEARCH("/",$R229,1)-1)</f>
        <v>games</v>
      </c>
      <c r="T229" t="str">
        <f>RIGHT(R229,LEN(R229)-SEARCH("/",R229,1))</f>
        <v>mobile games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9">
        <f>IFERROR($E230/$I230,0)</f>
        <v>66.998379254457049</v>
      </c>
      <c r="G230" s="7">
        <f>(E230/D230)*100</f>
        <v>119.90717911530093</v>
      </c>
      <c r="H230" t="s">
        <v>20</v>
      </c>
      <c r="I230" s="21">
        <v>2468</v>
      </c>
      <c r="J230" t="s">
        <v>21</v>
      </c>
      <c r="K230" t="s">
        <v>22</v>
      </c>
      <c r="L230">
        <v>1472619600</v>
      </c>
      <c r="M230" s="12">
        <f>(((L230/60)/60)/24)+DATE(1970,1,1)</f>
        <v>42613.208333333328</v>
      </c>
      <c r="N230">
        <v>1474779600</v>
      </c>
      <c r="O230" s="12">
        <f>(((N230/60)/60)/24)+DATE(1970,1,1)</f>
        <v>42638.208333333328</v>
      </c>
      <c r="P230" t="b">
        <v>0</v>
      </c>
      <c r="Q230" t="b">
        <v>0</v>
      </c>
      <c r="R230" t="s">
        <v>71</v>
      </c>
      <c r="S230" t="str">
        <f>LEFT($R230,SEARCH("/",$R230,1)-1)</f>
        <v>film &amp; video</v>
      </c>
      <c r="T230" t="str">
        <f>RIGHT(R230,LEN(R230)-SEARCH("/",R230,1))</f>
        <v>animation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9">
        <f>IFERROR($E231/$I231,0)</f>
        <v>64.99333594668758</v>
      </c>
      <c r="G231" s="7">
        <f>(E231/D231)*100</f>
        <v>193.68925233644859</v>
      </c>
      <c r="H231" t="s">
        <v>20</v>
      </c>
      <c r="I231" s="21">
        <v>2551</v>
      </c>
      <c r="J231" t="s">
        <v>21</v>
      </c>
      <c r="K231" t="s">
        <v>22</v>
      </c>
      <c r="L231">
        <v>1496293200</v>
      </c>
      <c r="M231" s="12">
        <f>(((L231/60)/60)/24)+DATE(1970,1,1)</f>
        <v>42887.208333333328</v>
      </c>
      <c r="N231">
        <v>1500440400</v>
      </c>
      <c r="O231" s="12">
        <f>(((N231/60)/60)/24)+DATE(1970,1,1)</f>
        <v>42935.208333333328</v>
      </c>
      <c r="P231" t="b">
        <v>0</v>
      </c>
      <c r="Q231" t="b">
        <v>1</v>
      </c>
      <c r="R231" t="s">
        <v>292</v>
      </c>
      <c r="S231" t="str">
        <f>LEFT($R231,SEARCH("/",$R231,1)-1)</f>
        <v>games</v>
      </c>
      <c r="T231" t="str">
        <f>RIGHT(R231,LEN(R231)-SEARCH("/",R231,1))</f>
        <v>mobile games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9">
        <f>IFERROR($E232/$I232,0)</f>
        <v>99.841584158415841</v>
      </c>
      <c r="G232" s="7">
        <f>(E232/D232)*100</f>
        <v>420.16666666666669</v>
      </c>
      <c r="H232" t="s">
        <v>20</v>
      </c>
      <c r="I232" s="21">
        <v>101</v>
      </c>
      <c r="J232" t="s">
        <v>21</v>
      </c>
      <c r="K232" t="s">
        <v>22</v>
      </c>
      <c r="L232">
        <v>1575612000</v>
      </c>
      <c r="M232" s="12">
        <f>(((L232/60)/60)/24)+DATE(1970,1,1)</f>
        <v>43805.25</v>
      </c>
      <c r="N232">
        <v>1575612000</v>
      </c>
      <c r="O232" s="12">
        <f>(((N232/60)/60)/24)+DATE(1970,1,1)</f>
        <v>43805.25</v>
      </c>
      <c r="P232" t="b">
        <v>0</v>
      </c>
      <c r="Q232" t="b">
        <v>0</v>
      </c>
      <c r="R232" t="s">
        <v>89</v>
      </c>
      <c r="S232" t="str">
        <f>LEFT($R232,SEARCH("/",$R232,1)-1)</f>
        <v>games</v>
      </c>
      <c r="T232" t="str">
        <f>RIGHT(R232,LEN(R232)-SEARCH("/",R232,1))</f>
        <v>video games</v>
      </c>
    </row>
    <row r="233" spans="1:20" x14ac:dyDescent="0.3">
      <c r="A233">
        <v>577</v>
      </c>
      <c r="B233" s="4" t="s">
        <v>1198</v>
      </c>
      <c r="C233" s="3" t="s">
        <v>1199</v>
      </c>
      <c r="D233">
        <v>8200</v>
      </c>
      <c r="E233">
        <v>1546</v>
      </c>
      <c r="F233" s="9">
        <f>IFERROR($E233/$I233,0)</f>
        <v>41.783783783783782</v>
      </c>
      <c r="G233" s="7">
        <f>(E233/D233)*100</f>
        <v>18.853658536585368</v>
      </c>
      <c r="H233" t="s">
        <v>74</v>
      </c>
      <c r="I233">
        <v>37</v>
      </c>
      <c r="J233" t="s">
        <v>21</v>
      </c>
      <c r="K233" t="s">
        <v>22</v>
      </c>
      <c r="L233">
        <v>1299823200</v>
      </c>
      <c r="M233" s="12">
        <f>(((L233/60)/60)/24)+DATE(1970,1,1)</f>
        <v>40613.25</v>
      </c>
      <c r="N233">
        <v>1302066000</v>
      </c>
      <c r="O233" s="12">
        <f>(((N233/60)/60)/24)+DATE(1970,1,1)</f>
        <v>40639.208333333336</v>
      </c>
      <c r="P233" t="b">
        <v>0</v>
      </c>
      <c r="Q233" t="b">
        <v>0</v>
      </c>
      <c r="R233" t="s">
        <v>159</v>
      </c>
      <c r="S233" t="str">
        <f>LEFT($R233,SEARCH("/",$R233,1)-1)</f>
        <v>music</v>
      </c>
      <c r="T233" t="str">
        <f>RIGHT(R233,LEN(R233)-SEARCH("/",R233,1))</f>
        <v>jazz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9">
        <f>IFERROR($E234/$I234,0)</f>
        <v>63.293478260869563</v>
      </c>
      <c r="G234" s="7">
        <f>(E234/D234)*100</f>
        <v>171.26470588235293</v>
      </c>
      <c r="H234" t="s">
        <v>20</v>
      </c>
      <c r="I234" s="21">
        <v>92</v>
      </c>
      <c r="J234" t="s">
        <v>21</v>
      </c>
      <c r="K234" t="s">
        <v>22</v>
      </c>
      <c r="L234">
        <v>1469422800</v>
      </c>
      <c r="M234" s="12">
        <f>(((L234/60)/60)/24)+DATE(1970,1,1)</f>
        <v>42576.208333333328</v>
      </c>
      <c r="N234">
        <v>1469509200</v>
      </c>
      <c r="O234" s="12">
        <f>(((N234/60)/60)/24)+DATE(1970,1,1)</f>
        <v>42577.208333333328</v>
      </c>
      <c r="P234" t="b">
        <v>0</v>
      </c>
      <c r="Q234" t="b">
        <v>0</v>
      </c>
      <c r="R234" t="s">
        <v>33</v>
      </c>
      <c r="S234" t="str">
        <f>LEFT($R234,SEARCH("/",$R234,1)-1)</f>
        <v>theater</v>
      </c>
      <c r="T234" t="str">
        <f>RIGHT(R234,LEN(R234)-SEARCH("/",R234,1))</f>
        <v>plays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9">
        <f>IFERROR($E235/$I235,0)</f>
        <v>96.774193548387103</v>
      </c>
      <c r="G235" s="7">
        <f>(E235/D235)*100</f>
        <v>157.89473684210526</v>
      </c>
      <c r="H235" t="s">
        <v>20</v>
      </c>
      <c r="I235" s="21">
        <v>62</v>
      </c>
      <c r="J235" t="s">
        <v>21</v>
      </c>
      <c r="K235" t="s">
        <v>22</v>
      </c>
      <c r="L235">
        <v>1307854800</v>
      </c>
      <c r="M235" s="12">
        <f>(((L235/60)/60)/24)+DATE(1970,1,1)</f>
        <v>40706.208333333336</v>
      </c>
      <c r="N235">
        <v>1309237200</v>
      </c>
      <c r="O235" s="12">
        <f>(((N235/60)/60)/24)+DATE(1970,1,1)</f>
        <v>40722.208333333336</v>
      </c>
      <c r="P235" t="b">
        <v>0</v>
      </c>
      <c r="Q235" t="b">
        <v>0</v>
      </c>
      <c r="R235" t="s">
        <v>71</v>
      </c>
      <c r="S235" t="str">
        <f>LEFT($R235,SEARCH("/",$R235,1)-1)</f>
        <v>film &amp; video</v>
      </c>
      <c r="T235" t="str">
        <f>RIGHT(R235,LEN(R235)-SEARCH("/",R235,1))</f>
        <v>animation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9">
        <f>IFERROR($E236/$I236,0)</f>
        <v>54.906040268456373</v>
      </c>
      <c r="G236" s="7">
        <f>(E236/D236)*100</f>
        <v>109.08</v>
      </c>
      <c r="H236" t="s">
        <v>20</v>
      </c>
      <c r="I236" s="21">
        <v>149</v>
      </c>
      <c r="J236" t="s">
        <v>107</v>
      </c>
      <c r="K236" t="s">
        <v>108</v>
      </c>
      <c r="L236">
        <v>1503378000</v>
      </c>
      <c r="M236" s="12">
        <f>(((L236/60)/60)/24)+DATE(1970,1,1)</f>
        <v>42969.208333333328</v>
      </c>
      <c r="N236">
        <v>1503982800</v>
      </c>
      <c r="O236" s="12">
        <f>(((N236/60)/60)/24)+DATE(1970,1,1)</f>
        <v>42976.208333333328</v>
      </c>
      <c r="P236" t="b">
        <v>0</v>
      </c>
      <c r="Q236" t="b">
        <v>1</v>
      </c>
      <c r="R236" t="s">
        <v>89</v>
      </c>
      <c r="S236" t="str">
        <f>LEFT($R236,SEARCH("/",$R236,1)-1)</f>
        <v>games</v>
      </c>
      <c r="T236" t="str">
        <f>RIGHT(R236,LEN(R236)-SEARCH("/",R236,1))</f>
        <v>video games</v>
      </c>
    </row>
    <row r="237" spans="1:20" x14ac:dyDescent="0.3">
      <c r="A237">
        <v>352</v>
      </c>
      <c r="B237" s="4" t="s">
        <v>756</v>
      </c>
      <c r="C237" s="3" t="s">
        <v>757</v>
      </c>
      <c r="D237">
        <v>2800</v>
      </c>
      <c r="E237">
        <v>977</v>
      </c>
      <c r="F237" s="9">
        <f>IFERROR($E237/$I237,0)</f>
        <v>29.606060606060606</v>
      </c>
      <c r="G237" s="7">
        <f>(E237/D237)*100</f>
        <v>34.892857142857139</v>
      </c>
      <c r="H237" t="s">
        <v>14</v>
      </c>
      <c r="I237" s="21">
        <v>33</v>
      </c>
      <c r="J237" t="s">
        <v>15</v>
      </c>
      <c r="K237" t="s">
        <v>16</v>
      </c>
      <c r="L237">
        <v>1446876000</v>
      </c>
      <c r="M237" s="12">
        <f>(((L237/60)/60)/24)+DATE(1970,1,1)</f>
        <v>42315.25</v>
      </c>
      <c r="N237">
        <v>1447567200</v>
      </c>
      <c r="O237" s="12">
        <f>(((N237/60)/60)/24)+DATE(1970,1,1)</f>
        <v>42323.25</v>
      </c>
      <c r="P237" t="b">
        <v>0</v>
      </c>
      <c r="Q237" t="b">
        <v>0</v>
      </c>
      <c r="R237" t="s">
        <v>33</v>
      </c>
      <c r="S237" t="str">
        <f>LEFT($R237,SEARCH("/",$R237,1)-1)</f>
        <v>theater</v>
      </c>
      <c r="T237" t="str">
        <f>RIGHT(R237,LEN(R237)-SEARCH("/",R237,1))</f>
        <v>plays</v>
      </c>
    </row>
    <row r="238" spans="1:20" ht="31.2" x14ac:dyDescent="0.3">
      <c r="A238">
        <v>843</v>
      </c>
      <c r="B238" s="4" t="s">
        <v>1719</v>
      </c>
      <c r="C238" s="3" t="s">
        <v>1720</v>
      </c>
      <c r="D238">
        <v>8800</v>
      </c>
      <c r="E238">
        <v>2703</v>
      </c>
      <c r="F238" s="9">
        <f>IFERROR($E238/$I238,0)</f>
        <v>81.909090909090907</v>
      </c>
      <c r="G238" s="7">
        <f>(E238/D238)*100</f>
        <v>30.715909090909086</v>
      </c>
      <c r="H238" t="s">
        <v>14</v>
      </c>
      <c r="I238" s="21">
        <v>33</v>
      </c>
      <c r="J238" t="s">
        <v>21</v>
      </c>
      <c r="K238" t="s">
        <v>22</v>
      </c>
      <c r="L238">
        <v>1535259600</v>
      </c>
      <c r="M238" s="12">
        <f>(((L238/60)/60)/24)+DATE(1970,1,1)</f>
        <v>43338.208333333328</v>
      </c>
      <c r="N238">
        <v>1535778000</v>
      </c>
      <c r="O238" s="12">
        <f>(((N238/60)/60)/24)+DATE(1970,1,1)</f>
        <v>43344.208333333328</v>
      </c>
      <c r="P238" t="b">
        <v>0</v>
      </c>
      <c r="Q238" t="b">
        <v>0</v>
      </c>
      <c r="R238" t="s">
        <v>122</v>
      </c>
      <c r="S238" t="str">
        <f>LEFT($R238,SEARCH("/",$R238,1)-1)</f>
        <v>photography</v>
      </c>
      <c r="T238" t="str">
        <f>RIGHT(R238,LEN(R238)-SEARCH("/",R238,1))</f>
        <v>photography books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9">
        <f>IFERROR($E239/$I239,0)</f>
        <v>45.051671732522799</v>
      </c>
      <c r="G239" s="7">
        <f>(E239/D239)*100</f>
        <v>159.3763440860215</v>
      </c>
      <c r="H239" t="s">
        <v>20</v>
      </c>
      <c r="I239" s="21">
        <v>329</v>
      </c>
      <c r="J239" t="s">
        <v>21</v>
      </c>
      <c r="K239" t="s">
        <v>22</v>
      </c>
      <c r="L239">
        <v>1398402000</v>
      </c>
      <c r="M239" s="12">
        <f>(((L239/60)/60)/24)+DATE(1970,1,1)</f>
        <v>41754.208333333336</v>
      </c>
      <c r="N239">
        <v>1398574800</v>
      </c>
      <c r="O239" s="12">
        <f>(((N239/60)/60)/24)+DATE(1970,1,1)</f>
        <v>41756.208333333336</v>
      </c>
      <c r="P239" t="b">
        <v>0</v>
      </c>
      <c r="Q239" t="b">
        <v>0</v>
      </c>
      <c r="R239" t="s">
        <v>71</v>
      </c>
      <c r="S239" t="str">
        <f>LEFT($R239,SEARCH("/",$R239,1)-1)</f>
        <v>film &amp; video</v>
      </c>
      <c r="T239" t="str">
        <f>RIGHT(R239,LEN(R239)-SEARCH("/",R239,1))</f>
        <v>animation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9">
        <f>IFERROR($E240/$I240,0)</f>
        <v>104.51546391752578</v>
      </c>
      <c r="G240" s="7">
        <f>(E240/D240)*100</f>
        <v>422.41666666666669</v>
      </c>
      <c r="H240" t="s">
        <v>20</v>
      </c>
      <c r="I240" s="21">
        <v>97</v>
      </c>
      <c r="J240" t="s">
        <v>36</v>
      </c>
      <c r="K240" t="s">
        <v>37</v>
      </c>
      <c r="L240">
        <v>1513231200</v>
      </c>
      <c r="M240" s="12">
        <f>(((L240/60)/60)/24)+DATE(1970,1,1)</f>
        <v>43083.25</v>
      </c>
      <c r="N240">
        <v>1515391200</v>
      </c>
      <c r="O240" s="12">
        <f>(((N240/60)/60)/24)+DATE(1970,1,1)</f>
        <v>43108.25</v>
      </c>
      <c r="P240" t="b">
        <v>0</v>
      </c>
      <c r="Q240" t="b">
        <v>1</v>
      </c>
      <c r="R240" t="s">
        <v>33</v>
      </c>
      <c r="S240" t="str">
        <f>LEFT($R240,SEARCH("/",$R240,1)-1)</f>
        <v>theater</v>
      </c>
      <c r="T240" t="str">
        <f>RIGHT(R240,LEN(R240)-SEARCH("/",R240,1))</f>
        <v>plays</v>
      </c>
    </row>
    <row r="241" spans="1:20" ht="31.2" x14ac:dyDescent="0.3">
      <c r="A241">
        <v>745</v>
      </c>
      <c r="B241" s="4" t="s">
        <v>1526</v>
      </c>
      <c r="C241" s="3" t="s">
        <v>1527</v>
      </c>
      <c r="D241">
        <v>6900</v>
      </c>
      <c r="E241">
        <v>2091</v>
      </c>
      <c r="F241" s="9">
        <f>IFERROR($E241/$I241,0)</f>
        <v>61.5</v>
      </c>
      <c r="G241" s="7">
        <f>(E241/D241)*100</f>
        <v>30.304347826086957</v>
      </c>
      <c r="H241" t="s">
        <v>14</v>
      </c>
      <c r="I241" s="21">
        <v>34</v>
      </c>
      <c r="J241" t="s">
        <v>21</v>
      </c>
      <c r="K241" t="s">
        <v>22</v>
      </c>
      <c r="L241">
        <v>1275195600</v>
      </c>
      <c r="M241" s="12">
        <f>(((L241/60)/60)/24)+DATE(1970,1,1)</f>
        <v>40328.208333333336</v>
      </c>
      <c r="N241">
        <v>1277528400</v>
      </c>
      <c r="O241" s="12">
        <f>(((N241/60)/60)/24)+DATE(1970,1,1)</f>
        <v>40355.208333333336</v>
      </c>
      <c r="P241" t="b">
        <v>0</v>
      </c>
      <c r="Q241" t="b">
        <v>0</v>
      </c>
      <c r="R241" t="s">
        <v>65</v>
      </c>
      <c r="S241" t="str">
        <f>LEFT($R241,SEARCH("/",$R241,1)-1)</f>
        <v>technology</v>
      </c>
      <c r="T241" t="str">
        <f>RIGHT(R241,LEN(R241)-SEARCH("/",R241,1))</f>
        <v>wearables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9">
        <f>IFERROR($E242/$I242,0)</f>
        <v>69.015695067264573</v>
      </c>
      <c r="G242" s="7">
        <f>(E242/D242)*100</f>
        <v>418.78911564625849</v>
      </c>
      <c r="H242" t="s">
        <v>20</v>
      </c>
      <c r="I242" s="21">
        <v>1784</v>
      </c>
      <c r="J242" t="s">
        <v>21</v>
      </c>
      <c r="K242" t="s">
        <v>22</v>
      </c>
      <c r="L242">
        <v>1281070800</v>
      </c>
      <c r="M242" s="12">
        <f>(((L242/60)/60)/24)+DATE(1970,1,1)</f>
        <v>40396.208333333336</v>
      </c>
      <c r="N242">
        <v>1281157200</v>
      </c>
      <c r="O242" s="12">
        <f>(((N242/60)/60)/24)+DATE(1970,1,1)</f>
        <v>40397.208333333336</v>
      </c>
      <c r="P242" t="b">
        <v>0</v>
      </c>
      <c r="Q242" t="b">
        <v>0</v>
      </c>
      <c r="R242" t="s">
        <v>33</v>
      </c>
      <c r="S242" t="str">
        <f>LEFT($R242,SEARCH("/",$R242,1)-1)</f>
        <v>theater</v>
      </c>
      <c r="T242" t="str">
        <f>RIGHT(R242,LEN(R242)-SEARCH("/",R242,1))</f>
        <v>plays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9">
        <f>IFERROR($E243/$I243,0)</f>
        <v>101.97684085510689</v>
      </c>
      <c r="G243" s="7">
        <f>(E243/D243)*100</f>
        <v>101.91632047477745</v>
      </c>
      <c r="H243" t="s">
        <v>20</v>
      </c>
      <c r="I243" s="21">
        <v>1684</v>
      </c>
      <c r="J243" t="s">
        <v>26</v>
      </c>
      <c r="K243" t="s">
        <v>27</v>
      </c>
      <c r="L243">
        <v>1397365200</v>
      </c>
      <c r="M243" s="12">
        <f>(((L243/60)/60)/24)+DATE(1970,1,1)</f>
        <v>41742.208333333336</v>
      </c>
      <c r="N243">
        <v>1398229200</v>
      </c>
      <c r="O243" s="12">
        <f>(((N243/60)/60)/24)+DATE(1970,1,1)</f>
        <v>41752.208333333336</v>
      </c>
      <c r="P243" t="b">
        <v>0</v>
      </c>
      <c r="Q243" t="b">
        <v>1</v>
      </c>
      <c r="R243" t="s">
        <v>68</v>
      </c>
      <c r="S243" t="str">
        <f>LEFT($R243,SEARCH("/",$R243,1)-1)</f>
        <v>publishing</v>
      </c>
      <c r="T243" t="str">
        <f>RIGHT(R243,LEN(R243)-SEARCH("/",R243,1))</f>
        <v>nonfiction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9">
        <f>IFERROR($E244/$I244,0)</f>
        <v>42.915999999999997</v>
      </c>
      <c r="G244" s="7">
        <f>(E244/D244)*100</f>
        <v>127.72619047619047</v>
      </c>
      <c r="H244" t="s">
        <v>20</v>
      </c>
      <c r="I244" s="21">
        <v>250</v>
      </c>
      <c r="J244" t="s">
        <v>21</v>
      </c>
      <c r="K244" t="s">
        <v>22</v>
      </c>
      <c r="L244">
        <v>1494392400</v>
      </c>
      <c r="M244" s="12">
        <f>(((L244/60)/60)/24)+DATE(1970,1,1)</f>
        <v>42865.208333333328</v>
      </c>
      <c r="N244">
        <v>1495256400</v>
      </c>
      <c r="O244" s="12">
        <f>(((N244/60)/60)/24)+DATE(1970,1,1)</f>
        <v>42875.208333333328</v>
      </c>
      <c r="P244" t="b">
        <v>0</v>
      </c>
      <c r="Q244" t="b">
        <v>1</v>
      </c>
      <c r="R244" t="s">
        <v>23</v>
      </c>
      <c r="S244" t="str">
        <f>LEFT($R244,SEARCH("/",$R244,1)-1)</f>
        <v>music</v>
      </c>
      <c r="T244" t="str">
        <f>RIGHT(R244,LEN(R244)-SEARCH("/",R244,1))</f>
        <v>rock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9">
        <f>IFERROR($E245/$I245,0)</f>
        <v>43.025210084033617</v>
      </c>
      <c r="G245" s="7">
        <f>(E245/D245)*100</f>
        <v>445.21739130434781</v>
      </c>
      <c r="H245" t="s">
        <v>20</v>
      </c>
      <c r="I245" s="21">
        <v>238</v>
      </c>
      <c r="J245" t="s">
        <v>21</v>
      </c>
      <c r="K245" t="s">
        <v>22</v>
      </c>
      <c r="L245">
        <v>1520143200</v>
      </c>
      <c r="M245" s="12">
        <f>(((L245/60)/60)/24)+DATE(1970,1,1)</f>
        <v>43163.25</v>
      </c>
      <c r="N245">
        <v>1520402400</v>
      </c>
      <c r="O245" s="12">
        <f>(((N245/60)/60)/24)+DATE(1970,1,1)</f>
        <v>43166.25</v>
      </c>
      <c r="P245" t="b">
        <v>0</v>
      </c>
      <c r="Q245" t="b">
        <v>0</v>
      </c>
      <c r="R245" t="s">
        <v>33</v>
      </c>
      <c r="S245" t="str">
        <f>LEFT($R245,SEARCH("/",$R245,1)-1)</f>
        <v>theater</v>
      </c>
      <c r="T245" t="str">
        <f>RIGHT(R245,LEN(R245)-SEARCH("/",R245,1))</f>
        <v>plays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9">
        <f>IFERROR($E246/$I246,0)</f>
        <v>75.245283018867923</v>
      </c>
      <c r="G246" s="7">
        <f>(E246/D246)*100</f>
        <v>569.71428571428578</v>
      </c>
      <c r="H246" t="s">
        <v>20</v>
      </c>
      <c r="I246" s="21">
        <v>53</v>
      </c>
      <c r="J246" t="s">
        <v>21</v>
      </c>
      <c r="K246" t="s">
        <v>22</v>
      </c>
      <c r="L246">
        <v>1405314000</v>
      </c>
      <c r="M246" s="12">
        <f>(((L246/60)/60)/24)+DATE(1970,1,1)</f>
        <v>41834.208333333336</v>
      </c>
      <c r="N246">
        <v>1409806800</v>
      </c>
      <c r="O246" s="12">
        <f>(((N246/60)/60)/24)+DATE(1970,1,1)</f>
        <v>41886.208333333336</v>
      </c>
      <c r="P246" t="b">
        <v>0</v>
      </c>
      <c r="Q246" t="b">
        <v>0</v>
      </c>
      <c r="R246" t="s">
        <v>33</v>
      </c>
      <c r="S246" t="str">
        <f>LEFT($R246,SEARCH("/",$R246,1)-1)</f>
        <v>theater</v>
      </c>
      <c r="T246" t="str">
        <f>RIGHT(R246,LEN(R246)-SEARCH("/",R246,1))</f>
        <v>plays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9">
        <f>IFERROR($E247/$I247,0)</f>
        <v>69.023364485981304</v>
      </c>
      <c r="G247" s="7">
        <f>(E247/D247)*100</f>
        <v>509.34482758620686</v>
      </c>
      <c r="H247" t="s">
        <v>20</v>
      </c>
      <c r="I247" s="21">
        <v>214</v>
      </c>
      <c r="J247" t="s">
        <v>21</v>
      </c>
      <c r="K247" t="s">
        <v>22</v>
      </c>
      <c r="L247">
        <v>1396846800</v>
      </c>
      <c r="M247" s="12">
        <f>(((L247/60)/60)/24)+DATE(1970,1,1)</f>
        <v>41736.208333333336</v>
      </c>
      <c r="N247">
        <v>1396933200</v>
      </c>
      <c r="O247" s="12">
        <f>(((N247/60)/60)/24)+DATE(1970,1,1)</f>
        <v>41737.208333333336</v>
      </c>
      <c r="P247" t="b">
        <v>0</v>
      </c>
      <c r="Q247" t="b">
        <v>0</v>
      </c>
      <c r="R247" t="s">
        <v>33</v>
      </c>
      <c r="S247" t="str">
        <f>LEFT($R247,SEARCH("/",$R247,1)-1)</f>
        <v>theater</v>
      </c>
      <c r="T247" t="str">
        <f>RIGHT(R247,LEN(R247)-SEARCH("/",R247,1))</f>
        <v>plays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9">
        <f>IFERROR($E248/$I248,0)</f>
        <v>65.986486486486484</v>
      </c>
      <c r="G248" s="7">
        <f>(E248/D248)*100</f>
        <v>325.5333333333333</v>
      </c>
      <c r="H248" t="s">
        <v>20</v>
      </c>
      <c r="I248" s="21">
        <v>222</v>
      </c>
      <c r="J248" t="s">
        <v>21</v>
      </c>
      <c r="K248" t="s">
        <v>22</v>
      </c>
      <c r="L248">
        <v>1375678800</v>
      </c>
      <c r="M248" s="12">
        <f>(((L248/60)/60)/24)+DATE(1970,1,1)</f>
        <v>41491.208333333336</v>
      </c>
      <c r="N248">
        <v>1376024400</v>
      </c>
      <c r="O248" s="12">
        <f>(((N248/60)/60)/24)+DATE(1970,1,1)</f>
        <v>41495.208333333336</v>
      </c>
      <c r="P248" t="b">
        <v>0</v>
      </c>
      <c r="Q248" t="b">
        <v>0</v>
      </c>
      <c r="R248" t="s">
        <v>28</v>
      </c>
      <c r="S248" t="str">
        <f>LEFT($R248,SEARCH("/",$R248,1)-1)</f>
        <v>technology</v>
      </c>
      <c r="T248" t="str">
        <f>RIGHT(R248,LEN(R248)-SEARCH("/",R248,1))</f>
        <v>web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9">
        <f>IFERROR($E249/$I249,0)</f>
        <v>98.013800424628457</v>
      </c>
      <c r="G249" s="7">
        <f>(E249/D249)*100</f>
        <v>932.61616161616166</v>
      </c>
      <c r="H249" t="s">
        <v>20</v>
      </c>
      <c r="I249" s="21">
        <v>1884</v>
      </c>
      <c r="J249" t="s">
        <v>21</v>
      </c>
      <c r="K249" t="s">
        <v>22</v>
      </c>
      <c r="L249">
        <v>1482386400</v>
      </c>
      <c r="M249" s="12">
        <f>(((L249/60)/60)/24)+DATE(1970,1,1)</f>
        <v>42726.25</v>
      </c>
      <c r="N249">
        <v>1483682400</v>
      </c>
      <c r="O249" s="12">
        <f>(((N249/60)/60)/24)+DATE(1970,1,1)</f>
        <v>42741.25</v>
      </c>
      <c r="P249" t="b">
        <v>0</v>
      </c>
      <c r="Q249" t="b">
        <v>1</v>
      </c>
      <c r="R249" t="s">
        <v>119</v>
      </c>
      <c r="S249" t="str">
        <f>LEFT($R249,SEARCH("/",$R249,1)-1)</f>
        <v>publishing</v>
      </c>
      <c r="T249" t="str">
        <f>RIGHT(R249,LEN(R249)-SEARCH("/",R249,1))</f>
        <v>fiction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9">
        <f>IFERROR($E250/$I250,0)</f>
        <v>60.105504587155963</v>
      </c>
      <c r="G250" s="7">
        <f>(E250/D250)*100</f>
        <v>211.33870967741933</v>
      </c>
      <c r="H250" t="s">
        <v>20</v>
      </c>
      <c r="I250" s="21">
        <v>218</v>
      </c>
      <c r="J250" t="s">
        <v>26</v>
      </c>
      <c r="K250" t="s">
        <v>27</v>
      </c>
      <c r="L250">
        <v>1420005600</v>
      </c>
      <c r="M250" s="12">
        <f>(((L250/60)/60)/24)+DATE(1970,1,1)</f>
        <v>42004.25</v>
      </c>
      <c r="N250">
        <v>1420437600</v>
      </c>
      <c r="O250" s="12">
        <f>(((N250/60)/60)/24)+DATE(1970,1,1)</f>
        <v>42009.25</v>
      </c>
      <c r="P250" t="b">
        <v>0</v>
      </c>
      <c r="Q250" t="b">
        <v>0</v>
      </c>
      <c r="R250" t="s">
        <v>292</v>
      </c>
      <c r="S250" t="str">
        <f>LEFT($R250,SEARCH("/",$R250,1)-1)</f>
        <v>games</v>
      </c>
      <c r="T250" t="str">
        <f>RIGHT(R250,LEN(R250)-SEARCH("/",R250,1))</f>
        <v>mobile games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9">
        <f>IFERROR($E251/$I251,0)</f>
        <v>26.000773395204948</v>
      </c>
      <c r="G251" s="7">
        <f>(E251/D251)*100</f>
        <v>273.32520325203251</v>
      </c>
      <c r="H251" t="s">
        <v>20</v>
      </c>
      <c r="I251" s="21">
        <v>6465</v>
      </c>
      <c r="J251" t="s">
        <v>21</v>
      </c>
      <c r="K251" t="s">
        <v>22</v>
      </c>
      <c r="L251">
        <v>1420178400</v>
      </c>
      <c r="M251" s="12">
        <f>(((L251/60)/60)/24)+DATE(1970,1,1)</f>
        <v>42006.25</v>
      </c>
      <c r="N251">
        <v>1420783200</v>
      </c>
      <c r="O251" s="12">
        <f>(((N251/60)/60)/24)+DATE(1970,1,1)</f>
        <v>42013.25</v>
      </c>
      <c r="P251" t="b">
        <v>0</v>
      </c>
      <c r="Q251" t="b">
        <v>0</v>
      </c>
      <c r="R251" t="s">
        <v>206</v>
      </c>
      <c r="S251" t="str">
        <f>LEFT($R251,SEARCH("/",$R251,1)-1)</f>
        <v>publishing</v>
      </c>
      <c r="T251" t="str">
        <f>RIGHT(R251,LEN(R251)-SEARCH("/",R251,1))</f>
        <v>translations</v>
      </c>
    </row>
    <row r="252" spans="1:20" x14ac:dyDescent="0.3">
      <c r="A252">
        <v>188</v>
      </c>
      <c r="B252" s="4" t="s">
        <v>428</v>
      </c>
      <c r="C252" s="3" t="s">
        <v>429</v>
      </c>
      <c r="D252">
        <v>8200</v>
      </c>
      <c r="E252">
        <v>2625</v>
      </c>
      <c r="F252" s="9">
        <f>IFERROR($E252/$I252,0)</f>
        <v>75</v>
      </c>
      <c r="G252" s="7">
        <f>(E252/D252)*100</f>
        <v>32.012195121951223</v>
      </c>
      <c r="H252" t="s">
        <v>14</v>
      </c>
      <c r="I252" s="21">
        <v>35</v>
      </c>
      <c r="J252" t="s">
        <v>107</v>
      </c>
      <c r="K252" t="s">
        <v>108</v>
      </c>
      <c r="L252">
        <v>1417500000</v>
      </c>
      <c r="M252" s="12">
        <f>(((L252/60)/60)/24)+DATE(1970,1,1)</f>
        <v>41975.25</v>
      </c>
      <c r="N252">
        <v>1417586400</v>
      </c>
      <c r="O252" s="12">
        <f>(((N252/60)/60)/24)+DATE(1970,1,1)</f>
        <v>41976.25</v>
      </c>
      <c r="P252" t="b">
        <v>0</v>
      </c>
      <c r="Q252" t="b">
        <v>0</v>
      </c>
      <c r="R252" t="s">
        <v>33</v>
      </c>
      <c r="S252" t="str">
        <f>LEFT($R252,SEARCH("/",$R252,1)-1)</f>
        <v>theater</v>
      </c>
      <c r="T252" t="str">
        <f>RIGHT(R252,LEN(R252)-SEARCH("/",R252,1))</f>
        <v>plays</v>
      </c>
    </row>
    <row r="253" spans="1:20" x14ac:dyDescent="0.3">
      <c r="A253">
        <v>571</v>
      </c>
      <c r="B253" s="4" t="s">
        <v>1186</v>
      </c>
      <c r="C253" s="3" t="s">
        <v>1187</v>
      </c>
      <c r="D253">
        <v>3500</v>
      </c>
      <c r="E253">
        <v>3295</v>
      </c>
      <c r="F253" s="9">
        <f>IFERROR($E253/$I253,0)</f>
        <v>94.142857142857139</v>
      </c>
      <c r="G253" s="7">
        <f>(E253/D253)*100</f>
        <v>94.142857142857139</v>
      </c>
      <c r="H253" t="s">
        <v>14</v>
      </c>
      <c r="I253" s="21">
        <v>35</v>
      </c>
      <c r="J253" t="s">
        <v>107</v>
      </c>
      <c r="K253" t="s">
        <v>108</v>
      </c>
      <c r="L253">
        <v>1434690000</v>
      </c>
      <c r="M253" s="12">
        <f>(((L253/60)/60)/24)+DATE(1970,1,1)</f>
        <v>42174.208333333328</v>
      </c>
      <c r="N253">
        <v>1438750800</v>
      </c>
      <c r="O253" s="12">
        <f>(((N253/60)/60)/24)+DATE(1970,1,1)</f>
        <v>42221.208333333328</v>
      </c>
      <c r="P253" t="b">
        <v>0</v>
      </c>
      <c r="Q253" t="b">
        <v>0</v>
      </c>
      <c r="R253" t="s">
        <v>100</v>
      </c>
      <c r="S253" t="str">
        <f>LEFT($R253,SEARCH("/",$R253,1)-1)</f>
        <v>film &amp; video</v>
      </c>
      <c r="T253" t="str">
        <f>RIGHT(R253,LEN(R253)-SEARCH("/",R253,1))</f>
        <v>shorts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9">
        <f>IFERROR($E254/$I254,0)</f>
        <v>106.15254237288136</v>
      </c>
      <c r="G254" s="7">
        <f>(E254/D254)*100</f>
        <v>626.29999999999995</v>
      </c>
      <c r="H254" t="s">
        <v>20</v>
      </c>
      <c r="I254" s="21">
        <v>59</v>
      </c>
      <c r="J254" t="s">
        <v>21</v>
      </c>
      <c r="K254" t="s">
        <v>22</v>
      </c>
      <c r="L254">
        <v>1382677200</v>
      </c>
      <c r="M254" s="12">
        <f>(((L254/60)/60)/24)+DATE(1970,1,1)</f>
        <v>41572.208333333336</v>
      </c>
      <c r="N254">
        <v>1383109200</v>
      </c>
      <c r="O254" s="12">
        <f>(((N254/60)/60)/24)+DATE(1970,1,1)</f>
        <v>41577.208333333336</v>
      </c>
      <c r="P254" t="b">
        <v>0</v>
      </c>
      <c r="Q254" t="b">
        <v>0</v>
      </c>
      <c r="R254" t="s">
        <v>33</v>
      </c>
      <c r="S254" t="str">
        <f>LEFT($R254,SEARCH("/",$R254,1)-1)</f>
        <v>theater</v>
      </c>
      <c r="T254" t="str">
        <f>RIGHT(R254,LEN(R254)-SEARCH("/",R254,1))</f>
        <v>plays</v>
      </c>
    </row>
    <row r="255" spans="1:20" ht="31.2" x14ac:dyDescent="0.3">
      <c r="A255">
        <v>858</v>
      </c>
      <c r="B255" s="4" t="s">
        <v>1748</v>
      </c>
      <c r="C255" s="3" t="s">
        <v>1749</v>
      </c>
      <c r="D255">
        <v>4000</v>
      </c>
      <c r="E255">
        <v>2778</v>
      </c>
      <c r="F255" s="9">
        <f>IFERROR($E255/$I255,0)</f>
        <v>79.371428571428567</v>
      </c>
      <c r="G255" s="7">
        <f>(E255/D255)*100</f>
        <v>69.45</v>
      </c>
      <c r="H255" t="s">
        <v>14</v>
      </c>
      <c r="I255" s="21">
        <v>35</v>
      </c>
      <c r="J255" t="s">
        <v>21</v>
      </c>
      <c r="K255" t="s">
        <v>22</v>
      </c>
      <c r="L255">
        <v>1524286800</v>
      </c>
      <c r="M255" s="12">
        <f>(((L255/60)/60)/24)+DATE(1970,1,1)</f>
        <v>43211.208333333328</v>
      </c>
      <c r="N255">
        <v>1524891600</v>
      </c>
      <c r="O255" s="12">
        <f>(((N255/60)/60)/24)+DATE(1970,1,1)</f>
        <v>43218.208333333328</v>
      </c>
      <c r="P255" t="b">
        <v>1</v>
      </c>
      <c r="Q255" t="b">
        <v>0</v>
      </c>
      <c r="R255" t="s">
        <v>17</v>
      </c>
      <c r="S255" t="str">
        <f>LEFT($R255,SEARCH("/",$R255,1)-1)</f>
        <v>food</v>
      </c>
      <c r="T255" t="str">
        <f>RIGHT(R255,LEN(R255)-SEARCH("/",R255,1))</f>
        <v>food trucks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9">
        <f>IFERROR($E256/$I256,0)</f>
        <v>96.647727272727266</v>
      </c>
      <c r="G256" s="7">
        <f>(E256/D256)*100</f>
        <v>184.89130434782609</v>
      </c>
      <c r="H256" t="s">
        <v>20</v>
      </c>
      <c r="I256" s="21">
        <v>88</v>
      </c>
      <c r="J256" t="s">
        <v>21</v>
      </c>
      <c r="K256" t="s">
        <v>22</v>
      </c>
      <c r="L256">
        <v>1487656800</v>
      </c>
      <c r="M256" s="12">
        <f>(((L256/60)/60)/24)+DATE(1970,1,1)</f>
        <v>42787.25</v>
      </c>
      <c r="N256">
        <v>1487829600</v>
      </c>
      <c r="O256" s="12">
        <f>(((N256/60)/60)/24)+DATE(1970,1,1)</f>
        <v>42789.25</v>
      </c>
      <c r="P256" t="b">
        <v>0</v>
      </c>
      <c r="Q256" t="b">
        <v>0</v>
      </c>
      <c r="R256" t="s">
        <v>68</v>
      </c>
      <c r="S256" t="str">
        <f>LEFT($R256,SEARCH("/",$R256,1)-1)</f>
        <v>publishing</v>
      </c>
      <c r="T256" t="str">
        <f>RIGHT(R256,LEN(R256)-SEARCH("/",R256,1))</f>
        <v>nonfiction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9">
        <f>IFERROR($E257/$I257,0)</f>
        <v>57.003535651149086</v>
      </c>
      <c r="G257" s="7">
        <f>(E257/D257)*100</f>
        <v>120.16770186335404</v>
      </c>
      <c r="H257" t="s">
        <v>20</v>
      </c>
      <c r="I257" s="21">
        <v>1697</v>
      </c>
      <c r="J257" t="s">
        <v>21</v>
      </c>
      <c r="K257" t="s">
        <v>22</v>
      </c>
      <c r="L257">
        <v>1297836000</v>
      </c>
      <c r="M257" s="12">
        <f>(((L257/60)/60)/24)+DATE(1970,1,1)</f>
        <v>40590.25</v>
      </c>
      <c r="N257">
        <v>1298268000</v>
      </c>
      <c r="O257" s="12">
        <f>(((N257/60)/60)/24)+DATE(1970,1,1)</f>
        <v>40595.25</v>
      </c>
      <c r="P257" t="b">
        <v>0</v>
      </c>
      <c r="Q257" t="b">
        <v>1</v>
      </c>
      <c r="R257" t="s">
        <v>23</v>
      </c>
      <c r="S257" t="str">
        <f>LEFT($R257,SEARCH("/",$R257,1)-1)</f>
        <v>music</v>
      </c>
      <c r="T257" t="str">
        <f>RIGHT(R257,LEN(R257)-SEARCH("/",R257,1))</f>
        <v>rock</v>
      </c>
    </row>
    <row r="258" spans="1:20" x14ac:dyDescent="0.3">
      <c r="A258">
        <v>814</v>
      </c>
      <c r="B258" s="4" t="s">
        <v>1662</v>
      </c>
      <c r="C258" s="3" t="s">
        <v>1663</v>
      </c>
      <c r="D258">
        <v>3200</v>
      </c>
      <c r="E258">
        <v>2950</v>
      </c>
      <c r="F258" s="9">
        <f>IFERROR($E258/$I258,0)</f>
        <v>81.944444444444443</v>
      </c>
      <c r="G258" s="7">
        <f>(E258/D258)*100</f>
        <v>92.1875</v>
      </c>
      <c r="H258" t="s">
        <v>14</v>
      </c>
      <c r="I258" s="21">
        <v>36</v>
      </c>
      <c r="J258" t="s">
        <v>36</v>
      </c>
      <c r="K258" t="s">
        <v>37</v>
      </c>
      <c r="L258">
        <v>1464325200</v>
      </c>
      <c r="M258" s="12">
        <f>(((L258/60)/60)/24)+DATE(1970,1,1)</f>
        <v>42517.208333333328</v>
      </c>
      <c r="N258">
        <v>1464498000</v>
      </c>
      <c r="O258" s="12">
        <f>(((N258/60)/60)/24)+DATE(1970,1,1)</f>
        <v>42519.208333333328</v>
      </c>
      <c r="P258" t="b">
        <v>0</v>
      </c>
      <c r="Q258" t="b">
        <v>1</v>
      </c>
      <c r="R258" t="s">
        <v>23</v>
      </c>
      <c r="S258" t="str">
        <f>LEFT($R258,SEARCH("/",$R258,1)-1)</f>
        <v>music</v>
      </c>
      <c r="T258" t="str">
        <f>RIGHT(R258,LEN(R258)-SEARCH("/",R258,1))</f>
        <v>rock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9">
        <f>IFERROR($E259/$I259,0)</f>
        <v>90.456521739130437</v>
      </c>
      <c r="G259" s="7">
        <f>(E259/D259)*100</f>
        <v>146</v>
      </c>
      <c r="H259" t="s">
        <v>20</v>
      </c>
      <c r="I259" s="21">
        <v>92</v>
      </c>
      <c r="J259" t="s">
        <v>21</v>
      </c>
      <c r="K259" t="s">
        <v>22</v>
      </c>
      <c r="L259">
        <v>1362463200</v>
      </c>
      <c r="M259" s="12">
        <f>(((L259/60)/60)/24)+DATE(1970,1,1)</f>
        <v>41338.25</v>
      </c>
      <c r="N259">
        <v>1363669200</v>
      </c>
      <c r="O259" s="12">
        <f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>LEFT($R259,SEARCH("/",$R259,1)-1)</f>
        <v>theater</v>
      </c>
      <c r="T259" t="str">
        <f>RIGHT(R259,LEN(R259)-SEARCH("/",R259,1))</f>
        <v>plays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9">
        <f>IFERROR($E260/$I260,0)</f>
        <v>72.172043010752688</v>
      </c>
      <c r="G260" s="7">
        <f>(E260/D260)*100</f>
        <v>268.48</v>
      </c>
      <c r="H260" t="s">
        <v>20</v>
      </c>
      <c r="I260" s="21">
        <v>186</v>
      </c>
      <c r="J260" t="s">
        <v>21</v>
      </c>
      <c r="K260" t="s">
        <v>22</v>
      </c>
      <c r="L260">
        <v>1481176800</v>
      </c>
      <c r="M260" s="12">
        <f>(((L260/60)/60)/24)+DATE(1970,1,1)</f>
        <v>42712.25</v>
      </c>
      <c r="N260">
        <v>1482904800</v>
      </c>
      <c r="O260" s="12">
        <f>(((N260/60)/60)/24)+DATE(1970,1,1)</f>
        <v>42732.25</v>
      </c>
      <c r="P260" t="b">
        <v>0</v>
      </c>
      <c r="Q260" t="b">
        <v>1</v>
      </c>
      <c r="R260" t="s">
        <v>33</v>
      </c>
      <c r="S260" t="str">
        <f>LEFT($R260,SEARCH("/",$R260,1)-1)</f>
        <v>theater</v>
      </c>
      <c r="T260" t="str">
        <f>RIGHT(R260,LEN(R260)-SEARCH("/",R260,1))</f>
        <v>plays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9">
        <f>IFERROR($E261/$I261,0)</f>
        <v>77.934782608695656</v>
      </c>
      <c r="G261" s="7">
        <f>(E261/D261)*100</f>
        <v>597.5</v>
      </c>
      <c r="H261" t="s">
        <v>20</v>
      </c>
      <c r="I261" s="21">
        <v>138</v>
      </c>
      <c r="J261" t="s">
        <v>21</v>
      </c>
      <c r="K261" t="s">
        <v>22</v>
      </c>
      <c r="L261">
        <v>1354946400</v>
      </c>
      <c r="M261" s="12">
        <f>(((L261/60)/60)/24)+DATE(1970,1,1)</f>
        <v>41251.25</v>
      </c>
      <c r="N261">
        <v>1356588000</v>
      </c>
      <c r="O261" s="12">
        <f>(((N261/60)/60)/24)+DATE(1970,1,1)</f>
        <v>41270.25</v>
      </c>
      <c r="P261" t="b">
        <v>1</v>
      </c>
      <c r="Q261" t="b">
        <v>0</v>
      </c>
      <c r="R261" t="s">
        <v>122</v>
      </c>
      <c r="S261" t="str">
        <f>LEFT($R261,SEARCH("/",$R261,1)-1)</f>
        <v>photography</v>
      </c>
      <c r="T261" t="str">
        <f>RIGHT(R261,LEN(R261)-SEARCH("/",R261,1))</f>
        <v>photography books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9">
        <f>IFERROR($E262/$I262,0)</f>
        <v>38.065134099616856</v>
      </c>
      <c r="G262" s="7">
        <f>(E262/D262)*100</f>
        <v>157.69841269841268</v>
      </c>
      <c r="H262" t="s">
        <v>20</v>
      </c>
      <c r="I262" s="21">
        <v>261</v>
      </c>
      <c r="J262" t="s">
        <v>21</v>
      </c>
      <c r="K262" t="s">
        <v>22</v>
      </c>
      <c r="L262">
        <v>1348808400</v>
      </c>
      <c r="M262" s="12">
        <f>(((L262/60)/60)/24)+DATE(1970,1,1)</f>
        <v>41180.208333333336</v>
      </c>
      <c r="N262">
        <v>1349845200</v>
      </c>
      <c r="O262" s="12">
        <f>(((N262/60)/60)/24)+DATE(1970,1,1)</f>
        <v>41192.208333333336</v>
      </c>
      <c r="P262" t="b">
        <v>0</v>
      </c>
      <c r="Q262" t="b">
        <v>0</v>
      </c>
      <c r="R262" t="s">
        <v>23</v>
      </c>
      <c r="S262" t="str">
        <f>LEFT($R262,SEARCH("/",$R262,1)-1)</f>
        <v>music</v>
      </c>
      <c r="T262" t="str">
        <f>RIGHT(R262,LEN(R262)-SEARCH("/",R262,1))</f>
        <v>rock</v>
      </c>
    </row>
    <row r="263" spans="1:20" x14ac:dyDescent="0.3">
      <c r="A263">
        <v>103</v>
      </c>
      <c r="B263" s="4" t="s">
        <v>255</v>
      </c>
      <c r="C263" s="3" t="s">
        <v>256</v>
      </c>
      <c r="D263">
        <v>10000</v>
      </c>
      <c r="E263">
        <v>2461</v>
      </c>
      <c r="F263" s="9">
        <f>IFERROR($E263/$I263,0)</f>
        <v>66.513513513513516</v>
      </c>
      <c r="G263" s="7">
        <f>(E263/D263)*100</f>
        <v>24.610000000000003</v>
      </c>
      <c r="H263" t="s">
        <v>14</v>
      </c>
      <c r="I263" s="21">
        <v>37</v>
      </c>
      <c r="J263" t="s">
        <v>107</v>
      </c>
      <c r="K263" t="s">
        <v>108</v>
      </c>
      <c r="L263">
        <v>1287896400</v>
      </c>
      <c r="M263" s="12">
        <f>(((L263/60)/60)/24)+DATE(1970,1,1)</f>
        <v>40475.208333333336</v>
      </c>
      <c r="N263">
        <v>1288674000</v>
      </c>
      <c r="O263" s="12">
        <f>(((N263/60)/60)/24)+DATE(1970,1,1)</f>
        <v>40484.208333333336</v>
      </c>
      <c r="P263" t="b">
        <v>0</v>
      </c>
      <c r="Q263" t="b">
        <v>0</v>
      </c>
      <c r="R263" t="s">
        <v>50</v>
      </c>
      <c r="S263" t="str">
        <f>LEFT($R263,SEARCH("/",$R263,1)-1)</f>
        <v>music</v>
      </c>
      <c r="T263" t="str">
        <f>RIGHT(R263,LEN(R263)-SEARCH("/",R263,1))</f>
        <v>electric music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9">
        <f>IFERROR($E264/$I264,0)</f>
        <v>49.794392523364486</v>
      </c>
      <c r="G264" s="7">
        <f>(E264/D264)*100</f>
        <v>313.41176470588238</v>
      </c>
      <c r="H264" t="s">
        <v>20</v>
      </c>
      <c r="I264" s="21">
        <v>107</v>
      </c>
      <c r="J264" t="s">
        <v>21</v>
      </c>
      <c r="K264" t="s">
        <v>22</v>
      </c>
      <c r="L264">
        <v>1301979600</v>
      </c>
      <c r="M264" s="12">
        <f>(((L264/60)/60)/24)+DATE(1970,1,1)</f>
        <v>40638.208333333336</v>
      </c>
      <c r="N264">
        <v>1304226000</v>
      </c>
      <c r="O264" s="12">
        <f>(((N264/60)/60)/24)+DATE(1970,1,1)</f>
        <v>40664.208333333336</v>
      </c>
      <c r="P264" t="b">
        <v>0</v>
      </c>
      <c r="Q264" t="b">
        <v>1</v>
      </c>
      <c r="R264" t="s">
        <v>60</v>
      </c>
      <c r="S264" t="str">
        <f>LEFT($R264,SEARCH("/",$R264,1)-1)</f>
        <v>music</v>
      </c>
      <c r="T264" t="str">
        <f>RIGHT(R264,LEN(R264)-SEARCH("/",R264,1))</f>
        <v>indie rock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9">
        <f>IFERROR($E265/$I265,0)</f>
        <v>54.050251256281406</v>
      </c>
      <c r="G265" s="7">
        <f>(E265/D265)*100</f>
        <v>370.89655172413791</v>
      </c>
      <c r="H265" t="s">
        <v>20</v>
      </c>
      <c r="I265" s="21">
        <v>199</v>
      </c>
      <c r="J265" t="s">
        <v>21</v>
      </c>
      <c r="K265" t="s">
        <v>22</v>
      </c>
      <c r="L265">
        <v>1263016800</v>
      </c>
      <c r="M265" s="12">
        <f>(((L265/60)/60)/24)+DATE(1970,1,1)</f>
        <v>40187.25</v>
      </c>
      <c r="N265">
        <v>1263016800</v>
      </c>
      <c r="O265" s="12">
        <f>(((N265/60)/60)/24)+DATE(1970,1,1)</f>
        <v>40187.25</v>
      </c>
      <c r="P265" t="b">
        <v>0</v>
      </c>
      <c r="Q265" t="b">
        <v>0</v>
      </c>
      <c r="R265" t="s">
        <v>122</v>
      </c>
      <c r="S265" t="str">
        <f>LEFT($R265,SEARCH("/",$R265,1)-1)</f>
        <v>photography</v>
      </c>
      <c r="T265" t="str">
        <f>RIGHT(R265,LEN(R265)-SEARCH("/",R265,1))</f>
        <v>photography books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9">
        <f>IFERROR($E266/$I266,0)</f>
        <v>30.002721335268504</v>
      </c>
      <c r="G266" s="7">
        <f>(E266/D266)*100</f>
        <v>362.66447368421052</v>
      </c>
      <c r="H266" t="s">
        <v>20</v>
      </c>
      <c r="I266" s="21">
        <v>5512</v>
      </c>
      <c r="J266" t="s">
        <v>21</v>
      </c>
      <c r="K266" t="s">
        <v>22</v>
      </c>
      <c r="L266">
        <v>1360648800</v>
      </c>
      <c r="M266" s="12">
        <f>(((L266/60)/60)/24)+DATE(1970,1,1)</f>
        <v>41317.25</v>
      </c>
      <c r="N266">
        <v>1362031200</v>
      </c>
      <c r="O266" s="12">
        <f>(((N266/60)/60)/24)+DATE(1970,1,1)</f>
        <v>41333.25</v>
      </c>
      <c r="P266" t="b">
        <v>0</v>
      </c>
      <c r="Q266" t="b">
        <v>0</v>
      </c>
      <c r="R266" t="s">
        <v>33</v>
      </c>
      <c r="S266" t="str">
        <f>LEFT($R266,SEARCH("/",$R266,1)-1)</f>
        <v>theater</v>
      </c>
      <c r="T266" t="str">
        <f>RIGHT(R266,LEN(R266)-SEARCH("/",R266,1))</f>
        <v>plays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9">
        <f>IFERROR($E267/$I267,0)</f>
        <v>70.127906976744185</v>
      </c>
      <c r="G267" s="7">
        <f>(E267/D267)*100</f>
        <v>123.08163265306122</v>
      </c>
      <c r="H267" t="s">
        <v>20</v>
      </c>
      <c r="I267" s="21">
        <v>86</v>
      </c>
      <c r="J267" t="s">
        <v>21</v>
      </c>
      <c r="K267" t="s">
        <v>22</v>
      </c>
      <c r="L267">
        <v>1451800800</v>
      </c>
      <c r="M267" s="12">
        <f>(((L267/60)/60)/24)+DATE(1970,1,1)</f>
        <v>42372.25</v>
      </c>
      <c r="N267">
        <v>1455602400</v>
      </c>
      <c r="O267" s="12">
        <f>(((N267/60)/60)/24)+DATE(1970,1,1)</f>
        <v>42416.25</v>
      </c>
      <c r="P267" t="b">
        <v>0</v>
      </c>
      <c r="Q267" t="b">
        <v>0</v>
      </c>
      <c r="R267" t="s">
        <v>33</v>
      </c>
      <c r="S267" t="str">
        <f>LEFT($R267,SEARCH("/",$R267,1)-1)</f>
        <v>theater</v>
      </c>
      <c r="T267" t="str">
        <f>RIGHT(R267,LEN(R267)-SEARCH("/",R267,1))</f>
        <v>plays</v>
      </c>
    </row>
    <row r="268" spans="1:20" x14ac:dyDescent="0.3">
      <c r="A268">
        <v>566</v>
      </c>
      <c r="B268" s="4" t="s">
        <v>1176</v>
      </c>
      <c r="C268" s="3" t="s">
        <v>1177</v>
      </c>
      <c r="D268">
        <v>9300</v>
      </c>
      <c r="E268">
        <v>4124</v>
      </c>
      <c r="F268" s="9">
        <f>IFERROR($E268/$I268,0)</f>
        <v>111.45945945945945</v>
      </c>
      <c r="G268" s="7">
        <f>(E268/D268)*100</f>
        <v>44.344086021505376</v>
      </c>
      <c r="H268" t="s">
        <v>14</v>
      </c>
      <c r="I268" s="21">
        <v>37</v>
      </c>
      <c r="J268" t="s">
        <v>21</v>
      </c>
      <c r="K268" t="s">
        <v>22</v>
      </c>
      <c r="L268">
        <v>1456293600</v>
      </c>
      <c r="M268" s="12">
        <f>(((L268/60)/60)/24)+DATE(1970,1,1)</f>
        <v>42424.25</v>
      </c>
      <c r="N268">
        <v>1458277200</v>
      </c>
      <c r="O268" s="12">
        <f>(((N268/60)/60)/24)+DATE(1970,1,1)</f>
        <v>42447.208333333328</v>
      </c>
      <c r="P268" t="b">
        <v>0</v>
      </c>
      <c r="Q268" t="b">
        <v>1</v>
      </c>
      <c r="R268" t="s">
        <v>50</v>
      </c>
      <c r="S268" t="str">
        <f>LEFT($R268,SEARCH("/",$R268,1)-1)</f>
        <v>music</v>
      </c>
      <c r="T268" t="str">
        <f>RIGHT(R268,LEN(R268)-SEARCH("/",R268,1))</f>
        <v>electric music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9">
        <f>IFERROR($E269/$I269,0)</f>
        <v>51.990606936416185</v>
      </c>
      <c r="G269" s="7">
        <f>(E269/D269)*100</f>
        <v>233.62012987012989</v>
      </c>
      <c r="H269" t="s">
        <v>20</v>
      </c>
      <c r="I269" s="21">
        <v>2768</v>
      </c>
      <c r="J269" t="s">
        <v>26</v>
      </c>
      <c r="K269" t="s">
        <v>27</v>
      </c>
      <c r="L269">
        <v>1351054800</v>
      </c>
      <c r="M269" s="12">
        <f>(((L269/60)/60)/24)+DATE(1970,1,1)</f>
        <v>41206.208333333336</v>
      </c>
      <c r="N269">
        <v>1352440800</v>
      </c>
      <c r="O269" s="12">
        <f>(((N269/60)/60)/24)+DATE(1970,1,1)</f>
        <v>41222.25</v>
      </c>
      <c r="P269" t="b">
        <v>0</v>
      </c>
      <c r="Q269" t="b">
        <v>0</v>
      </c>
      <c r="R269" t="s">
        <v>33</v>
      </c>
      <c r="S269" t="str">
        <f>LEFT($R269,SEARCH("/",$R269,1)-1)</f>
        <v>theater</v>
      </c>
      <c r="T269" t="str">
        <f>RIGHT(R269,LEN(R269)-SEARCH("/",R269,1))</f>
        <v>plays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9">
        <f>IFERROR($E270/$I270,0)</f>
        <v>56.416666666666664</v>
      </c>
      <c r="G270" s="7">
        <f>(E270/D270)*100</f>
        <v>180.53333333333333</v>
      </c>
      <c r="H270" t="s">
        <v>20</v>
      </c>
      <c r="I270" s="21">
        <v>48</v>
      </c>
      <c r="J270" t="s">
        <v>21</v>
      </c>
      <c r="K270" t="s">
        <v>22</v>
      </c>
      <c r="L270">
        <v>1349326800</v>
      </c>
      <c r="M270" s="12">
        <f>(((L270/60)/60)/24)+DATE(1970,1,1)</f>
        <v>41186.208333333336</v>
      </c>
      <c r="N270">
        <v>1353304800</v>
      </c>
      <c r="O270" s="12">
        <f>(((N270/60)/60)/24)+DATE(1970,1,1)</f>
        <v>41232.25</v>
      </c>
      <c r="P270" t="b">
        <v>0</v>
      </c>
      <c r="Q270" t="b">
        <v>0</v>
      </c>
      <c r="R270" t="s">
        <v>42</v>
      </c>
      <c r="S270" t="str">
        <f>LEFT($R270,SEARCH("/",$R270,1)-1)</f>
        <v>film &amp; video</v>
      </c>
      <c r="T270" t="str">
        <f>RIGHT(R270,LEN(R270)-SEARCH("/",R270,1))</f>
        <v>documentary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9">
        <f>IFERROR($E271/$I271,0)</f>
        <v>101.63218390804597</v>
      </c>
      <c r="G271" s="7">
        <f>(E271/D271)*100</f>
        <v>252.62857142857143</v>
      </c>
      <c r="H271" t="s">
        <v>20</v>
      </c>
      <c r="I271" s="21">
        <v>87</v>
      </c>
      <c r="J271" t="s">
        <v>21</v>
      </c>
      <c r="K271" t="s">
        <v>22</v>
      </c>
      <c r="L271">
        <v>1548914400</v>
      </c>
      <c r="M271" s="12">
        <f>(((L271/60)/60)/24)+DATE(1970,1,1)</f>
        <v>43496.25</v>
      </c>
      <c r="N271">
        <v>1550728800</v>
      </c>
      <c r="O271" s="12">
        <f>(((N271/60)/60)/24)+DATE(1970,1,1)</f>
        <v>43517.25</v>
      </c>
      <c r="P271" t="b">
        <v>0</v>
      </c>
      <c r="Q271" t="b">
        <v>0</v>
      </c>
      <c r="R271" t="s">
        <v>269</v>
      </c>
      <c r="S271" t="str">
        <f>LEFT($R271,SEARCH("/",$R271,1)-1)</f>
        <v>film &amp; video</v>
      </c>
      <c r="T271" t="str">
        <f>RIGHT(R271,LEN(R271)-SEARCH("/",R271,1))</f>
        <v>television</v>
      </c>
    </row>
    <row r="272" spans="1:20" x14ac:dyDescent="0.3">
      <c r="A272">
        <v>611</v>
      </c>
      <c r="B272" s="4" t="s">
        <v>1264</v>
      </c>
      <c r="C272" s="3" t="s">
        <v>1265</v>
      </c>
      <c r="D272">
        <v>8200</v>
      </c>
      <c r="E272">
        <v>1136</v>
      </c>
      <c r="F272" s="9">
        <f>IFERROR($E272/$I272,0)</f>
        <v>75.733333333333334</v>
      </c>
      <c r="G272" s="7">
        <f>(E272/D272)*100</f>
        <v>13.853658536585368</v>
      </c>
      <c r="H272" t="s">
        <v>74</v>
      </c>
      <c r="I272">
        <v>15</v>
      </c>
      <c r="J272" t="s">
        <v>21</v>
      </c>
      <c r="K272" t="s">
        <v>22</v>
      </c>
      <c r="L272">
        <v>1374728400</v>
      </c>
      <c r="M272" s="12">
        <f>(((L272/60)/60)/24)+DATE(1970,1,1)</f>
        <v>41480.208333333336</v>
      </c>
      <c r="N272">
        <v>1375765200</v>
      </c>
      <c r="O272" s="12">
        <f>(((N272/60)/60)/24)+DATE(1970,1,1)</f>
        <v>41492.208333333336</v>
      </c>
      <c r="P272" t="b">
        <v>0</v>
      </c>
      <c r="Q272" t="b">
        <v>0</v>
      </c>
      <c r="R272" t="s">
        <v>33</v>
      </c>
      <c r="S272" t="str">
        <f>LEFT($R272,SEARCH("/",$R272,1)-1)</f>
        <v>theater</v>
      </c>
      <c r="T272" t="str">
        <f>RIGHT(R272,LEN(R272)-SEARCH("/",R272,1))</f>
        <v>plays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9">
        <f>IFERROR($E273/$I273,0)</f>
        <v>32.016393442622949</v>
      </c>
      <c r="G273" s="7">
        <f>(E273/D273)*100</f>
        <v>1.2706571242680547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12">
        <f>(((L273/60)/60)/24)+DATE(1970,1,1)</f>
        <v>42345.25</v>
      </c>
      <c r="N273">
        <v>1452146400</v>
      </c>
      <c r="O273" s="12">
        <f>(((N273/60)/60)/24)+DATE(1970,1,1)</f>
        <v>42376.25</v>
      </c>
      <c r="P273" t="b">
        <v>0</v>
      </c>
      <c r="Q273" t="b">
        <v>0</v>
      </c>
      <c r="R273" t="s">
        <v>122</v>
      </c>
      <c r="S273" t="str">
        <f>LEFT($R273,SEARCH("/",$R273,1)-1)</f>
        <v>photography</v>
      </c>
      <c r="T273" t="str">
        <f>RIGHT(R273,LEN(R273)-SEARCH("/",R273,1))</f>
        <v>photography books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9">
        <f>IFERROR($E274/$I274,0)</f>
        <v>82.021647307286173</v>
      </c>
      <c r="G274" s="7">
        <f>(E274/D274)*100</f>
        <v>304.0097847358121</v>
      </c>
      <c r="H274" t="s">
        <v>20</v>
      </c>
      <c r="I274" s="21">
        <v>1894</v>
      </c>
      <c r="J274" t="s">
        <v>21</v>
      </c>
      <c r="K274" t="s">
        <v>22</v>
      </c>
      <c r="L274">
        <v>1562734800</v>
      </c>
      <c r="M274" s="12">
        <f>(((L274/60)/60)/24)+DATE(1970,1,1)</f>
        <v>43656.208333333328</v>
      </c>
      <c r="N274">
        <v>1564894800</v>
      </c>
      <c r="O274" s="12">
        <f>(((N274/60)/60)/24)+DATE(1970,1,1)</f>
        <v>43681.208333333328</v>
      </c>
      <c r="P274" t="b">
        <v>0</v>
      </c>
      <c r="Q274" t="b">
        <v>1</v>
      </c>
      <c r="R274" t="s">
        <v>33</v>
      </c>
      <c r="S274" t="str">
        <f>LEFT($R274,SEARCH("/",$R274,1)-1)</f>
        <v>theater</v>
      </c>
      <c r="T274" t="str">
        <f>RIGHT(R274,LEN(R274)-SEARCH("/",R274,1))</f>
        <v>plays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9">
        <f>IFERROR($E275/$I275,0)</f>
        <v>37.957446808510639</v>
      </c>
      <c r="G275" s="7">
        <f>(E275/D275)*100</f>
        <v>137.23076923076923</v>
      </c>
      <c r="H275" t="s">
        <v>20</v>
      </c>
      <c r="I275" s="21">
        <v>282</v>
      </c>
      <c r="J275" t="s">
        <v>15</v>
      </c>
      <c r="K275" t="s">
        <v>16</v>
      </c>
      <c r="L275">
        <v>1505624400</v>
      </c>
      <c r="M275" s="12">
        <f>(((L275/60)/60)/24)+DATE(1970,1,1)</f>
        <v>42995.208333333328</v>
      </c>
      <c r="N275">
        <v>1505883600</v>
      </c>
      <c r="O275" s="12">
        <f>(((N275/60)/60)/24)+DATE(1970,1,1)</f>
        <v>42998.208333333328</v>
      </c>
      <c r="P275" t="b">
        <v>0</v>
      </c>
      <c r="Q275" t="b">
        <v>0</v>
      </c>
      <c r="R275" t="s">
        <v>33</v>
      </c>
      <c r="S275" t="str">
        <f>LEFT($R275,SEARCH("/",$R275,1)-1)</f>
        <v>theater</v>
      </c>
      <c r="T275" t="str">
        <f>RIGHT(R275,LEN(R275)-SEARCH("/",R275,1))</f>
        <v>plays</v>
      </c>
    </row>
    <row r="276" spans="1:20" x14ac:dyDescent="0.3">
      <c r="A276">
        <v>927</v>
      </c>
      <c r="B276" s="4" t="s">
        <v>1886</v>
      </c>
      <c r="C276" s="3" t="s">
        <v>1887</v>
      </c>
      <c r="D276">
        <v>7200</v>
      </c>
      <c r="E276">
        <v>3301</v>
      </c>
      <c r="F276" s="9">
        <f>IFERROR($E276/$I276,0)</f>
        <v>89.21621621621621</v>
      </c>
      <c r="G276" s="7">
        <f>(E276/D276)*100</f>
        <v>45.847222222222221</v>
      </c>
      <c r="H276" t="s">
        <v>14</v>
      </c>
      <c r="I276" s="21">
        <v>37</v>
      </c>
      <c r="J276" t="s">
        <v>21</v>
      </c>
      <c r="K276" t="s">
        <v>22</v>
      </c>
      <c r="L276">
        <v>1342069200</v>
      </c>
      <c r="M276" s="12">
        <f>(((L276/60)/60)/24)+DATE(1970,1,1)</f>
        <v>41102.208333333336</v>
      </c>
      <c r="N276">
        <v>1344574800</v>
      </c>
      <c r="O276" s="12">
        <f>(((N276/60)/60)/24)+DATE(1970,1,1)</f>
        <v>41131.208333333336</v>
      </c>
      <c r="P276" t="b">
        <v>0</v>
      </c>
      <c r="Q276" t="b">
        <v>0</v>
      </c>
      <c r="R276" t="s">
        <v>33</v>
      </c>
      <c r="S276" t="str">
        <f>LEFT($R276,SEARCH("/",$R276,1)-1)</f>
        <v>theater</v>
      </c>
      <c r="T276" t="str">
        <f>RIGHT(R276,LEN(R276)-SEARCH("/",R276,1))</f>
        <v>plays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9">
        <f>IFERROR($E277/$I277,0)</f>
        <v>81.198275862068968</v>
      </c>
      <c r="G277" s="7">
        <f>(E277/D277)*100</f>
        <v>241.51282051282053</v>
      </c>
      <c r="H277" t="s">
        <v>20</v>
      </c>
      <c r="I277" s="21">
        <v>116</v>
      </c>
      <c r="J277" t="s">
        <v>21</v>
      </c>
      <c r="K277" t="s">
        <v>22</v>
      </c>
      <c r="L277">
        <v>1554526800</v>
      </c>
      <c r="M277" s="12">
        <f>(((L277/60)/60)/24)+DATE(1970,1,1)</f>
        <v>43561.208333333328</v>
      </c>
      <c r="N277">
        <v>1555218000</v>
      </c>
      <c r="O277" s="12">
        <f>(((N277/60)/60)/24)+DATE(1970,1,1)</f>
        <v>43569.208333333328</v>
      </c>
      <c r="P277" t="b">
        <v>0</v>
      </c>
      <c r="Q277" t="b">
        <v>0</v>
      </c>
      <c r="R277" t="s">
        <v>206</v>
      </c>
      <c r="S277" t="str">
        <f>LEFT($R277,SEARCH("/",$R277,1)-1)</f>
        <v>publishing</v>
      </c>
      <c r="T277" t="str">
        <f>RIGHT(R277,LEN(R277)-SEARCH("/",R277,1))</f>
        <v>translations</v>
      </c>
    </row>
    <row r="278" spans="1:20" x14ac:dyDescent="0.3">
      <c r="A278">
        <v>64</v>
      </c>
      <c r="B278" s="4" t="s">
        <v>176</v>
      </c>
      <c r="C278" s="3" t="s">
        <v>177</v>
      </c>
      <c r="D278">
        <v>2800</v>
      </c>
      <c r="E278">
        <v>2734</v>
      </c>
      <c r="F278" s="9">
        <f>IFERROR($E278/$I278,0)</f>
        <v>71.94736842105263</v>
      </c>
      <c r="G278" s="7">
        <f>(E278/D278)*100</f>
        <v>97.642857142857139</v>
      </c>
      <c r="H278" t="s">
        <v>14</v>
      </c>
      <c r="I278" s="21">
        <v>38</v>
      </c>
      <c r="J278" t="s">
        <v>21</v>
      </c>
      <c r="K278" t="s">
        <v>22</v>
      </c>
      <c r="L278">
        <v>1530507600</v>
      </c>
      <c r="M278" s="12">
        <f>(((L278/60)/60)/24)+DATE(1970,1,1)</f>
        <v>43283.208333333328</v>
      </c>
      <c r="N278">
        <v>1531803600</v>
      </c>
      <c r="O278" s="12">
        <f>(((N278/60)/60)/24)+DATE(1970,1,1)</f>
        <v>43298.208333333328</v>
      </c>
      <c r="P278" t="b">
        <v>0</v>
      </c>
      <c r="Q278" t="b">
        <v>1</v>
      </c>
      <c r="R278" t="s">
        <v>28</v>
      </c>
      <c r="S278" t="str">
        <f>LEFT($R278,SEARCH("/",$R278,1)-1)</f>
        <v>technology</v>
      </c>
      <c r="T278" t="str">
        <f>RIGHT(R278,LEN(R278)-SEARCH("/",R278,1))</f>
        <v>web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9">
        <f>IFERROR($E279/$I279,0)</f>
        <v>89.939759036144579</v>
      </c>
      <c r="G279" s="7">
        <f>(E279/D279)*100</f>
        <v>1066.4285714285716</v>
      </c>
      <c r="H279" t="s">
        <v>20</v>
      </c>
      <c r="I279" s="21">
        <v>83</v>
      </c>
      <c r="J279" t="s">
        <v>21</v>
      </c>
      <c r="K279" t="s">
        <v>22</v>
      </c>
      <c r="L279">
        <v>1279515600</v>
      </c>
      <c r="M279" s="12">
        <f>(((L279/60)/60)/24)+DATE(1970,1,1)</f>
        <v>40378.208333333336</v>
      </c>
      <c r="N279">
        <v>1279688400</v>
      </c>
      <c r="O279" s="12">
        <f>(((N279/60)/60)/24)+DATE(1970,1,1)</f>
        <v>40380.208333333336</v>
      </c>
      <c r="P279" t="b">
        <v>0</v>
      </c>
      <c r="Q279" t="b">
        <v>0</v>
      </c>
      <c r="R279" t="s">
        <v>33</v>
      </c>
      <c r="S279" t="str">
        <f>LEFT($R279,SEARCH("/",$R279,1)-1)</f>
        <v>theater</v>
      </c>
      <c r="T279" t="str">
        <f>RIGHT(R279,LEN(R279)-SEARCH("/",R279,1))</f>
        <v>plays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9">
        <f>IFERROR($E280/$I280,0)</f>
        <v>96.692307692307693</v>
      </c>
      <c r="G280" s="7">
        <f>(E280/D280)*100</f>
        <v>325.88888888888891</v>
      </c>
      <c r="H280" t="s">
        <v>20</v>
      </c>
      <c r="I280" s="21">
        <v>91</v>
      </c>
      <c r="J280" t="s">
        <v>21</v>
      </c>
      <c r="K280" t="s">
        <v>22</v>
      </c>
      <c r="L280">
        <v>1353909600</v>
      </c>
      <c r="M280" s="12">
        <f>(((L280/60)/60)/24)+DATE(1970,1,1)</f>
        <v>41239.25</v>
      </c>
      <c r="N280">
        <v>1356069600</v>
      </c>
      <c r="O280" s="12">
        <f>(((N280/60)/60)/24)+DATE(1970,1,1)</f>
        <v>41264.25</v>
      </c>
      <c r="P280" t="b">
        <v>0</v>
      </c>
      <c r="Q280" t="b">
        <v>0</v>
      </c>
      <c r="R280" t="s">
        <v>28</v>
      </c>
      <c r="S280" t="str">
        <f>LEFT($R280,SEARCH("/",$R280,1)-1)</f>
        <v>technology</v>
      </c>
      <c r="T280" t="str">
        <f>RIGHT(R280,LEN(R280)-SEARCH("/",R280,1))</f>
        <v>web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9">
        <f>IFERROR($E281/$I281,0)</f>
        <v>25.010989010989011</v>
      </c>
      <c r="G281" s="7">
        <f>(E281/D281)*100</f>
        <v>170.70000000000002</v>
      </c>
      <c r="H281" t="s">
        <v>20</v>
      </c>
      <c r="I281" s="21">
        <v>546</v>
      </c>
      <c r="J281" t="s">
        <v>21</v>
      </c>
      <c r="K281" t="s">
        <v>22</v>
      </c>
      <c r="L281">
        <v>1535950800</v>
      </c>
      <c r="M281" s="12">
        <f>(((L281/60)/60)/24)+DATE(1970,1,1)</f>
        <v>43346.208333333328</v>
      </c>
      <c r="N281">
        <v>1536210000</v>
      </c>
      <c r="O281" s="12">
        <f>(((N281/60)/60)/24)+DATE(1970,1,1)</f>
        <v>43349.208333333328</v>
      </c>
      <c r="P281" t="b">
        <v>0</v>
      </c>
      <c r="Q281" t="b">
        <v>0</v>
      </c>
      <c r="R281" t="s">
        <v>33</v>
      </c>
      <c r="S281" t="str">
        <f>LEFT($R281,SEARCH("/",$R281,1)-1)</f>
        <v>theater</v>
      </c>
      <c r="T281" t="str">
        <f>RIGHT(R281,LEN(R281)-SEARCH("/",R281,1))</f>
        <v>plays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9">
        <f>IFERROR($E282/$I282,0)</f>
        <v>36.987277353689571</v>
      </c>
      <c r="G282" s="7">
        <f>(E282/D282)*100</f>
        <v>581.44000000000005</v>
      </c>
      <c r="H282" t="s">
        <v>20</v>
      </c>
      <c r="I282" s="21">
        <v>393</v>
      </c>
      <c r="J282" t="s">
        <v>21</v>
      </c>
      <c r="K282" t="s">
        <v>22</v>
      </c>
      <c r="L282">
        <v>1511244000</v>
      </c>
      <c r="M282" s="12">
        <f>(((L282/60)/60)/24)+DATE(1970,1,1)</f>
        <v>43060.25</v>
      </c>
      <c r="N282">
        <v>1511762400</v>
      </c>
      <c r="O282" s="12">
        <f>(((N282/60)/60)/24)+DATE(1970,1,1)</f>
        <v>43066.25</v>
      </c>
      <c r="P282" t="b">
        <v>0</v>
      </c>
      <c r="Q282" t="b">
        <v>0</v>
      </c>
      <c r="R282" t="s">
        <v>71</v>
      </c>
      <c r="S282" t="str">
        <f>LEFT($R282,SEARCH("/",$R282,1)-1)</f>
        <v>film &amp; video</v>
      </c>
      <c r="T282" t="str">
        <f>RIGHT(R282,LEN(R282)-SEARCH("/",R282,1))</f>
        <v>animation</v>
      </c>
    </row>
    <row r="283" spans="1:20" ht="31.2" x14ac:dyDescent="0.3">
      <c r="A283">
        <v>296</v>
      </c>
      <c r="B283" s="4" t="s">
        <v>644</v>
      </c>
      <c r="C283" s="3" t="s">
        <v>645</v>
      </c>
      <c r="D283">
        <v>6100</v>
      </c>
      <c r="E283">
        <v>3352</v>
      </c>
      <c r="F283" s="9">
        <f>IFERROR($E283/$I283,0)</f>
        <v>88.21052631578948</v>
      </c>
      <c r="G283" s="7">
        <f>(E283/D283)*100</f>
        <v>54.950819672131146</v>
      </c>
      <c r="H283" t="s">
        <v>14</v>
      </c>
      <c r="I283" s="21">
        <v>38</v>
      </c>
      <c r="J283" t="s">
        <v>26</v>
      </c>
      <c r="K283" t="s">
        <v>27</v>
      </c>
      <c r="L283">
        <v>1548655200</v>
      </c>
      <c r="M283" s="12">
        <f>(((L283/60)/60)/24)+DATE(1970,1,1)</f>
        <v>43493.25</v>
      </c>
      <c r="N283">
        <v>1550556000</v>
      </c>
      <c r="O283" s="12">
        <f>(((N283/60)/60)/24)+DATE(1970,1,1)</f>
        <v>43515.25</v>
      </c>
      <c r="P283" t="b">
        <v>0</v>
      </c>
      <c r="Q283" t="b">
        <v>0</v>
      </c>
      <c r="R283" t="s">
        <v>33</v>
      </c>
      <c r="S283" t="str">
        <f>LEFT($R283,SEARCH("/",$R283,1)-1)</f>
        <v>theater</v>
      </c>
      <c r="T283" t="str">
        <f>RIGHT(R283,LEN(R283)-SEARCH("/",R283,1))</f>
        <v>plays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9">
        <f>IFERROR($E284/$I284,0)</f>
        <v>68.240601503759393</v>
      </c>
      <c r="G284" s="7">
        <f>(E284/D284)*100</f>
        <v>108.04761904761904</v>
      </c>
      <c r="H284" t="s">
        <v>20</v>
      </c>
      <c r="I284" s="21">
        <v>133</v>
      </c>
      <c r="J284" t="s">
        <v>21</v>
      </c>
      <c r="K284" t="s">
        <v>22</v>
      </c>
      <c r="L284">
        <v>1480226400</v>
      </c>
      <c r="M284" s="12">
        <f>(((L284/60)/60)/24)+DATE(1970,1,1)</f>
        <v>42701.25</v>
      </c>
      <c r="N284">
        <v>1480744800</v>
      </c>
      <c r="O284" s="12">
        <f>(((N284/60)/60)/24)+DATE(1970,1,1)</f>
        <v>42707.25</v>
      </c>
      <c r="P284" t="b">
        <v>0</v>
      </c>
      <c r="Q284" t="b">
        <v>1</v>
      </c>
      <c r="R284" t="s">
        <v>269</v>
      </c>
      <c r="S284" t="str">
        <f>LEFT($R284,SEARCH("/",$R284,1)-1)</f>
        <v>film &amp; video</v>
      </c>
      <c r="T284" t="str">
        <f>RIGHT(R284,LEN(R284)-SEARCH("/",R284,1))</f>
        <v>television</v>
      </c>
    </row>
    <row r="285" spans="1:20" x14ac:dyDescent="0.3">
      <c r="A285">
        <v>921</v>
      </c>
      <c r="B285" s="4" t="s">
        <v>1874</v>
      </c>
      <c r="C285" s="3" t="s">
        <v>1875</v>
      </c>
      <c r="D285">
        <v>160400</v>
      </c>
      <c r="E285">
        <v>1210</v>
      </c>
      <c r="F285" s="9">
        <f>IFERROR($E285/$I285,0)</f>
        <v>31.842105263157894</v>
      </c>
      <c r="G285" s="7">
        <f>(E285/D285)*100</f>
        <v>0.75436408977556113</v>
      </c>
      <c r="H285" t="s">
        <v>14</v>
      </c>
      <c r="I285" s="21">
        <v>38</v>
      </c>
      <c r="J285" t="s">
        <v>21</v>
      </c>
      <c r="K285" t="s">
        <v>22</v>
      </c>
      <c r="L285">
        <v>1329026400</v>
      </c>
      <c r="M285" s="12">
        <f>(((L285/60)/60)/24)+DATE(1970,1,1)</f>
        <v>40951.25</v>
      </c>
      <c r="N285">
        <v>1330236000</v>
      </c>
      <c r="O285" s="12">
        <f>(((N285/60)/60)/24)+DATE(1970,1,1)</f>
        <v>40965.25</v>
      </c>
      <c r="P285" t="b">
        <v>0</v>
      </c>
      <c r="Q285" t="b">
        <v>0</v>
      </c>
      <c r="R285" t="s">
        <v>28</v>
      </c>
      <c r="S285" t="str">
        <f>LEFT($R285,SEARCH("/",$R285,1)-1)</f>
        <v>technology</v>
      </c>
      <c r="T285" t="str">
        <f>RIGHT(R285,LEN(R285)-SEARCH("/",R285,1))</f>
        <v>web</v>
      </c>
    </row>
    <row r="286" spans="1:20" x14ac:dyDescent="0.3">
      <c r="A286">
        <v>454</v>
      </c>
      <c r="B286" s="4" t="s">
        <v>956</v>
      </c>
      <c r="C286" s="3" t="s">
        <v>957</v>
      </c>
      <c r="D286">
        <v>4000</v>
      </c>
      <c r="E286">
        <v>1763</v>
      </c>
      <c r="F286" s="9">
        <f>IFERROR($E286/$I286,0)</f>
        <v>45.205128205128204</v>
      </c>
      <c r="G286" s="7">
        <f>(E286/D286)*100</f>
        <v>44.074999999999996</v>
      </c>
      <c r="H286" t="s">
        <v>14</v>
      </c>
      <c r="I286" s="21">
        <v>39</v>
      </c>
      <c r="J286" t="s">
        <v>21</v>
      </c>
      <c r="K286" t="s">
        <v>22</v>
      </c>
      <c r="L286">
        <v>1382331600</v>
      </c>
      <c r="M286" s="12">
        <f>(((L286/60)/60)/24)+DATE(1970,1,1)</f>
        <v>41568.208333333336</v>
      </c>
      <c r="N286">
        <v>1385445600</v>
      </c>
      <c r="O286" s="12">
        <f>(((N286/60)/60)/24)+DATE(1970,1,1)</f>
        <v>41604.25</v>
      </c>
      <c r="P286" t="b">
        <v>0</v>
      </c>
      <c r="Q286" t="b">
        <v>1</v>
      </c>
      <c r="R286" t="s">
        <v>53</v>
      </c>
      <c r="S286" t="str">
        <f>LEFT($R286,SEARCH("/",$R286,1)-1)</f>
        <v>film &amp; video</v>
      </c>
      <c r="T286" t="str">
        <f>RIGHT(R286,LEN(R286)-SEARCH("/",R286,1))</f>
        <v>drama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9">
        <f>IFERROR($E287/$I287,0)</f>
        <v>25.027559055118111</v>
      </c>
      <c r="G287" s="7">
        <f>(E287/D287)*100</f>
        <v>706.33333333333337</v>
      </c>
      <c r="H287" t="s">
        <v>20</v>
      </c>
      <c r="I287" s="21">
        <v>254</v>
      </c>
      <c r="J287" t="s">
        <v>21</v>
      </c>
      <c r="K287" t="s">
        <v>22</v>
      </c>
      <c r="L287">
        <v>1473483600</v>
      </c>
      <c r="M287" s="12">
        <f>(((L287/60)/60)/24)+DATE(1970,1,1)</f>
        <v>42623.208333333328</v>
      </c>
      <c r="N287">
        <v>1476766800</v>
      </c>
      <c r="O287" s="12">
        <f>(((N287/60)/60)/24)+DATE(1970,1,1)</f>
        <v>42661.208333333328</v>
      </c>
      <c r="P287" t="b">
        <v>0</v>
      </c>
      <c r="Q287" t="b">
        <v>0</v>
      </c>
      <c r="R287" t="s">
        <v>33</v>
      </c>
      <c r="S287" t="str">
        <f>LEFT($R287,SEARCH("/",$R287,1)-1)</f>
        <v>theater</v>
      </c>
      <c r="T287" t="str">
        <f>RIGHT(R287,LEN(R287)-SEARCH("/",R287,1))</f>
        <v>plays</v>
      </c>
    </row>
    <row r="288" spans="1:20" x14ac:dyDescent="0.3">
      <c r="A288">
        <v>202</v>
      </c>
      <c r="B288" s="4" t="s">
        <v>456</v>
      </c>
      <c r="C288" s="3" t="s">
        <v>457</v>
      </c>
      <c r="D288">
        <v>8300</v>
      </c>
      <c r="E288">
        <v>6543</v>
      </c>
      <c r="F288" s="9">
        <f>IFERROR($E288/$I288,0)</f>
        <v>79.792682926829272</v>
      </c>
      <c r="G288" s="7">
        <f>(E288/D288)*100</f>
        <v>78.831325301204828</v>
      </c>
      <c r="H288" t="s">
        <v>74</v>
      </c>
      <c r="I288">
        <v>82</v>
      </c>
      <c r="J288" t="s">
        <v>21</v>
      </c>
      <c r="K288" t="s">
        <v>22</v>
      </c>
      <c r="L288">
        <v>1317531600</v>
      </c>
      <c r="M288" s="12">
        <f>(((L288/60)/60)/24)+DATE(1970,1,1)</f>
        <v>40818.208333333336</v>
      </c>
      <c r="N288">
        <v>1317877200</v>
      </c>
      <c r="O288" s="12">
        <f>(((N288/60)/60)/24)+DATE(1970,1,1)</f>
        <v>40822.208333333336</v>
      </c>
      <c r="P288" t="b">
        <v>0</v>
      </c>
      <c r="Q288" t="b">
        <v>0</v>
      </c>
      <c r="R288" t="s">
        <v>17</v>
      </c>
      <c r="S288" t="str">
        <f>LEFT($R288,SEARCH("/",$R288,1)-1)</f>
        <v>food</v>
      </c>
      <c r="T288" t="str">
        <f>RIGHT(R288,LEN(R288)-SEARCH("/",R288,1))</f>
        <v>food trucks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9">
        <f>IFERROR($E289/$I289,0)</f>
        <v>75.07386363636364</v>
      </c>
      <c r="G289" s="7">
        <f>(E289/D289)*100</f>
        <v>209.73015873015873</v>
      </c>
      <c r="H289" t="s">
        <v>20</v>
      </c>
      <c r="I289" s="21">
        <v>176</v>
      </c>
      <c r="J289" t="s">
        <v>21</v>
      </c>
      <c r="K289" t="s">
        <v>22</v>
      </c>
      <c r="L289">
        <v>1430197200</v>
      </c>
      <c r="M289" s="12">
        <f>(((L289/60)/60)/24)+DATE(1970,1,1)</f>
        <v>42122.208333333328</v>
      </c>
      <c r="N289">
        <v>1430197200</v>
      </c>
      <c r="O289" s="12">
        <f>(((N289/60)/60)/24)+DATE(1970,1,1)</f>
        <v>42122.208333333328</v>
      </c>
      <c r="P289" t="b">
        <v>0</v>
      </c>
      <c r="Q289" t="b">
        <v>0</v>
      </c>
      <c r="R289" t="s">
        <v>50</v>
      </c>
      <c r="S289" t="str">
        <f>LEFT($R289,SEARCH("/",$R289,1)-1)</f>
        <v>music</v>
      </c>
      <c r="T289" t="str">
        <f>RIGHT(R289,LEN(R289)-SEARCH("/",R289,1))</f>
        <v>electric music</v>
      </c>
    </row>
    <row r="290" spans="1:20" x14ac:dyDescent="0.3">
      <c r="A290">
        <v>204</v>
      </c>
      <c r="B290" s="4" t="s">
        <v>460</v>
      </c>
      <c r="C290" s="3" t="s">
        <v>461</v>
      </c>
      <c r="D290">
        <v>75000</v>
      </c>
      <c r="E290">
        <v>2529</v>
      </c>
      <c r="F290" s="9">
        <f>IFERROR($E290/$I290,0)</f>
        <v>63.225000000000001</v>
      </c>
      <c r="G290" s="7">
        <f>(E290/D290)*100</f>
        <v>3.3719999999999999</v>
      </c>
      <c r="H290" t="s">
        <v>14</v>
      </c>
      <c r="I290" s="21">
        <v>40</v>
      </c>
      <c r="J290" t="s">
        <v>21</v>
      </c>
      <c r="K290" t="s">
        <v>22</v>
      </c>
      <c r="L290">
        <v>1301806800</v>
      </c>
      <c r="M290" s="12">
        <f>(((L290/60)/60)/24)+DATE(1970,1,1)</f>
        <v>40636.208333333336</v>
      </c>
      <c r="N290">
        <v>1302670800</v>
      </c>
      <c r="O290" s="12">
        <f>(((N290/60)/60)/24)+DATE(1970,1,1)</f>
        <v>40646.208333333336</v>
      </c>
      <c r="P290" t="b">
        <v>0</v>
      </c>
      <c r="Q290" t="b">
        <v>0</v>
      </c>
      <c r="R290" t="s">
        <v>159</v>
      </c>
      <c r="S290" t="str">
        <f>LEFT($R290,SEARCH("/",$R290,1)-1)</f>
        <v>music</v>
      </c>
      <c r="T290" t="str">
        <f>RIGHT(R290,LEN(R290)-SEARCH("/",R290,1))</f>
        <v>jazz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9">
        <f>IFERROR($E291/$I291,0)</f>
        <v>39.982195845697326</v>
      </c>
      <c r="G291" s="7">
        <f>(E291/D291)*100</f>
        <v>1684.25</v>
      </c>
      <c r="H291" t="s">
        <v>20</v>
      </c>
      <c r="I291" s="21">
        <v>337</v>
      </c>
      <c r="J291" t="s">
        <v>15</v>
      </c>
      <c r="K291" t="s">
        <v>16</v>
      </c>
      <c r="L291">
        <v>1438578000</v>
      </c>
      <c r="M291" s="12">
        <f>(((L291/60)/60)/24)+DATE(1970,1,1)</f>
        <v>42219.208333333328</v>
      </c>
      <c r="N291">
        <v>1438837200</v>
      </c>
      <c r="O291" s="12">
        <f>(((N291/60)/60)/24)+DATE(1970,1,1)</f>
        <v>42222.208333333328</v>
      </c>
      <c r="P291" t="b">
        <v>0</v>
      </c>
      <c r="Q291" t="b">
        <v>0</v>
      </c>
      <c r="R291" t="s">
        <v>33</v>
      </c>
      <c r="S291" t="str">
        <f>LEFT($R291,SEARCH("/",$R291,1)-1)</f>
        <v>theater</v>
      </c>
      <c r="T291" t="str">
        <f>RIGHT(R291,LEN(R291)-SEARCH("/",R291,1))</f>
        <v>plays</v>
      </c>
    </row>
    <row r="292" spans="1:20" x14ac:dyDescent="0.3">
      <c r="A292">
        <v>356</v>
      </c>
      <c r="B292" s="4" t="s">
        <v>764</v>
      </c>
      <c r="C292" s="3" t="s">
        <v>765</v>
      </c>
      <c r="D292">
        <v>9300</v>
      </c>
      <c r="E292">
        <v>3431</v>
      </c>
      <c r="F292" s="9">
        <f>IFERROR($E292/$I292,0)</f>
        <v>85.775000000000006</v>
      </c>
      <c r="G292" s="7">
        <f>(E292/D292)*100</f>
        <v>36.892473118279568</v>
      </c>
      <c r="H292" t="s">
        <v>14</v>
      </c>
      <c r="I292" s="21">
        <v>40</v>
      </c>
      <c r="J292" t="s">
        <v>107</v>
      </c>
      <c r="K292" t="s">
        <v>108</v>
      </c>
      <c r="L292">
        <v>1326520800</v>
      </c>
      <c r="M292" s="12">
        <f>(((L292/60)/60)/24)+DATE(1970,1,1)</f>
        <v>40922.25</v>
      </c>
      <c r="N292">
        <v>1327298400</v>
      </c>
      <c r="O292" s="12">
        <f>(((N292/60)/60)/24)+DATE(1970,1,1)</f>
        <v>40931.25</v>
      </c>
      <c r="P292" t="b">
        <v>0</v>
      </c>
      <c r="Q292" t="b">
        <v>0</v>
      </c>
      <c r="R292" t="s">
        <v>33</v>
      </c>
      <c r="S292" t="str">
        <f>LEFT($R292,SEARCH("/",$R292,1)-1)</f>
        <v>theater</v>
      </c>
      <c r="T292" t="str">
        <f>RIGHT(R292,LEN(R292)-SEARCH("/",R292,1))</f>
        <v>plays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9">
        <f>IFERROR($E293/$I293,0)</f>
        <v>76.813084112149539</v>
      </c>
      <c r="G293" s="7">
        <f>(E293/D293)*100</f>
        <v>456.61111111111109</v>
      </c>
      <c r="H293" t="s">
        <v>20</v>
      </c>
      <c r="I293" s="21">
        <v>107</v>
      </c>
      <c r="J293" t="s">
        <v>21</v>
      </c>
      <c r="K293" t="s">
        <v>22</v>
      </c>
      <c r="L293">
        <v>1318654800</v>
      </c>
      <c r="M293" s="12">
        <f>(((L293/60)/60)/24)+DATE(1970,1,1)</f>
        <v>40831.208333333336</v>
      </c>
      <c r="N293">
        <v>1319000400</v>
      </c>
      <c r="O293" s="12">
        <f>(((N293/60)/60)/24)+DATE(1970,1,1)</f>
        <v>40835.208333333336</v>
      </c>
      <c r="P293" t="b">
        <v>1</v>
      </c>
      <c r="Q293" t="b">
        <v>0</v>
      </c>
      <c r="R293" t="s">
        <v>28</v>
      </c>
      <c r="S293" t="str">
        <f>LEFT($R293,SEARCH("/",$R293,1)-1)</f>
        <v>technology</v>
      </c>
      <c r="T293" t="str">
        <f>RIGHT(R293,LEN(R293)-SEARCH("/",R293,1))</f>
        <v>web</v>
      </c>
    </row>
    <row r="294" spans="1:20" x14ac:dyDescent="0.3">
      <c r="A294">
        <v>402</v>
      </c>
      <c r="B294" s="4" t="s">
        <v>855</v>
      </c>
      <c r="C294" s="3" t="s">
        <v>856</v>
      </c>
      <c r="D294">
        <v>7300</v>
      </c>
      <c r="E294">
        <v>2946</v>
      </c>
      <c r="F294" s="9">
        <f>IFERROR($E294/$I294,0)</f>
        <v>73.650000000000006</v>
      </c>
      <c r="G294" s="7">
        <f>(E294/D294)*100</f>
        <v>40.356164383561641</v>
      </c>
      <c r="H294" t="s">
        <v>14</v>
      </c>
      <c r="I294" s="21">
        <v>40</v>
      </c>
      <c r="J294" t="s">
        <v>21</v>
      </c>
      <c r="K294" t="s">
        <v>22</v>
      </c>
      <c r="L294">
        <v>1325829600</v>
      </c>
      <c r="M294" s="12">
        <f>(((L294/60)/60)/24)+DATE(1970,1,1)</f>
        <v>40914.25</v>
      </c>
      <c r="N294">
        <v>1329890400</v>
      </c>
      <c r="O294" s="12">
        <f>(((N294/60)/60)/24)+DATE(1970,1,1)</f>
        <v>40961.25</v>
      </c>
      <c r="P294" t="b">
        <v>0</v>
      </c>
      <c r="Q294" t="b">
        <v>1</v>
      </c>
      <c r="R294" t="s">
        <v>100</v>
      </c>
      <c r="S294" t="str">
        <f>LEFT($R294,SEARCH("/",$R294,1)-1)</f>
        <v>film &amp; video</v>
      </c>
      <c r="T294" t="str">
        <f>RIGHT(R294,LEN(R294)-SEARCH("/",R294,1))</f>
        <v>shorts</v>
      </c>
    </row>
    <row r="295" spans="1:20" x14ac:dyDescent="0.3">
      <c r="A295">
        <v>513</v>
      </c>
      <c r="B295" s="4" t="s">
        <v>1072</v>
      </c>
      <c r="C295" s="3" t="s">
        <v>1073</v>
      </c>
      <c r="D295">
        <v>8300</v>
      </c>
      <c r="E295">
        <v>3260</v>
      </c>
      <c r="F295" s="9">
        <f>IFERROR($E295/$I295,0)</f>
        <v>93.142857142857139</v>
      </c>
      <c r="G295" s="7">
        <f>(E295/D295)*100</f>
        <v>39.277108433734945</v>
      </c>
      <c r="H295" t="s">
        <v>74</v>
      </c>
      <c r="I295">
        <v>35</v>
      </c>
      <c r="J295" t="s">
        <v>21</v>
      </c>
      <c r="K295" t="s">
        <v>22</v>
      </c>
      <c r="L295">
        <v>1284008400</v>
      </c>
      <c r="M295" s="12">
        <f>(((L295/60)/60)/24)+DATE(1970,1,1)</f>
        <v>40430.208333333336</v>
      </c>
      <c r="N295">
        <v>1284181200</v>
      </c>
      <c r="O295" s="12">
        <f>(((N295/60)/60)/24)+DATE(1970,1,1)</f>
        <v>40432.208333333336</v>
      </c>
      <c r="P295" t="b">
        <v>0</v>
      </c>
      <c r="Q295" t="b">
        <v>0</v>
      </c>
      <c r="R295" t="s">
        <v>269</v>
      </c>
      <c r="S295" t="str">
        <f>LEFT($R295,SEARCH("/",$R295,1)-1)</f>
        <v>film &amp; video</v>
      </c>
      <c r="T295" t="str">
        <f>RIGHT(R295,LEN(R295)-SEARCH("/",R295,1))</f>
        <v>television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9">
        <f>IFERROR($E296/$I296,0)</f>
        <v>43.923497267759565</v>
      </c>
      <c r="G296" s="7">
        <f>(E296/D296)*100</f>
        <v>1339.6666666666667</v>
      </c>
      <c r="H296" t="s">
        <v>20</v>
      </c>
      <c r="I296" s="21">
        <v>183</v>
      </c>
      <c r="J296" t="s">
        <v>21</v>
      </c>
      <c r="K296" t="s">
        <v>22</v>
      </c>
      <c r="L296">
        <v>1540530000</v>
      </c>
      <c r="M296" s="12">
        <f>(((L296/60)/60)/24)+DATE(1970,1,1)</f>
        <v>43399.208333333328</v>
      </c>
      <c r="N296">
        <v>1541570400</v>
      </c>
      <c r="O296" s="12">
        <f>(((N296/60)/60)/24)+DATE(1970,1,1)</f>
        <v>43411.25</v>
      </c>
      <c r="P296" t="b">
        <v>0</v>
      </c>
      <c r="Q296" t="b">
        <v>0</v>
      </c>
      <c r="R296" t="s">
        <v>33</v>
      </c>
      <c r="S296" t="str">
        <f>LEFT($R296,SEARCH("/",$R296,1)-1)</f>
        <v>theater</v>
      </c>
      <c r="T296" t="str">
        <f>RIGHT(R296,LEN(R296)-SEARCH("/",R296,1))</f>
        <v>plays</v>
      </c>
    </row>
    <row r="297" spans="1:20" ht="31.2" x14ac:dyDescent="0.3">
      <c r="A297">
        <v>239</v>
      </c>
      <c r="B297" s="4" t="s">
        <v>530</v>
      </c>
      <c r="C297" s="3" t="s">
        <v>531</v>
      </c>
      <c r="D297">
        <v>3200</v>
      </c>
      <c r="E297">
        <v>3127</v>
      </c>
      <c r="F297" s="9">
        <f>IFERROR($E297/$I297,0)</f>
        <v>76.268292682926827</v>
      </c>
      <c r="G297" s="7">
        <f>(E297/D297)*100</f>
        <v>97.71875</v>
      </c>
      <c r="H297" t="s">
        <v>14</v>
      </c>
      <c r="I297" s="21">
        <v>41</v>
      </c>
      <c r="J297" t="s">
        <v>21</v>
      </c>
      <c r="K297" t="s">
        <v>22</v>
      </c>
      <c r="L297">
        <v>1440824400</v>
      </c>
      <c r="M297" s="12">
        <f>(((L297/60)/60)/24)+DATE(1970,1,1)</f>
        <v>42245.208333333328</v>
      </c>
      <c r="N297">
        <v>1441170000</v>
      </c>
      <c r="O297" s="12">
        <f>(((N297/60)/60)/24)+DATE(1970,1,1)</f>
        <v>42249.208333333328</v>
      </c>
      <c r="P297" t="b">
        <v>0</v>
      </c>
      <c r="Q297" t="b">
        <v>0</v>
      </c>
      <c r="R297" t="s">
        <v>65</v>
      </c>
      <c r="S297" t="str">
        <f>LEFT($R297,SEARCH("/",$R297,1)-1)</f>
        <v>technology</v>
      </c>
      <c r="T297" t="str">
        <f>RIGHT(R297,LEN(R297)-SEARCH("/",R297,1))</f>
        <v>wearables</v>
      </c>
    </row>
    <row r="298" spans="1:20" x14ac:dyDescent="0.3">
      <c r="A298">
        <v>907</v>
      </c>
      <c r="B298" s="4" t="s">
        <v>1846</v>
      </c>
      <c r="C298" s="3" t="s">
        <v>1847</v>
      </c>
      <c r="D298">
        <v>9100</v>
      </c>
      <c r="E298">
        <v>1843</v>
      </c>
      <c r="F298" s="9">
        <f>IFERROR($E298/$I298,0)</f>
        <v>44.951219512195124</v>
      </c>
      <c r="G298" s="7">
        <f>(E298/D298)*100</f>
        <v>20.252747252747252</v>
      </c>
      <c r="H298" t="s">
        <v>14</v>
      </c>
      <c r="I298" s="21">
        <v>41</v>
      </c>
      <c r="J298" t="s">
        <v>21</v>
      </c>
      <c r="K298" t="s">
        <v>22</v>
      </c>
      <c r="L298">
        <v>1303880400</v>
      </c>
      <c r="M298" s="12">
        <f>(((L298/60)/60)/24)+DATE(1970,1,1)</f>
        <v>40660.208333333336</v>
      </c>
      <c r="N298">
        <v>1304485200</v>
      </c>
      <c r="O298" s="12">
        <f>(((N298/60)/60)/24)+DATE(1970,1,1)</f>
        <v>40667.208333333336</v>
      </c>
      <c r="P298" t="b">
        <v>0</v>
      </c>
      <c r="Q298" t="b">
        <v>0</v>
      </c>
      <c r="R298" t="s">
        <v>33</v>
      </c>
      <c r="S298" t="str">
        <f>LEFT($R298,SEARCH("/",$R298,1)-1)</f>
        <v>theater</v>
      </c>
      <c r="T298" t="str">
        <f>RIGHT(R298,LEN(R298)-SEARCH("/",R298,1))</f>
        <v>plays</v>
      </c>
    </row>
    <row r="299" spans="1:20" x14ac:dyDescent="0.3">
      <c r="A299">
        <v>582</v>
      </c>
      <c r="B299" s="4" t="s">
        <v>1207</v>
      </c>
      <c r="C299" s="3" t="s">
        <v>1208</v>
      </c>
      <c r="D299">
        <v>8700</v>
      </c>
      <c r="E299">
        <v>4531</v>
      </c>
      <c r="F299" s="9">
        <f>IFERROR($E299/$I299,0)</f>
        <v>107.88095238095238</v>
      </c>
      <c r="G299" s="7">
        <f>(E299/D299)*100</f>
        <v>52.080459770114942</v>
      </c>
      <c r="H299" t="s">
        <v>14</v>
      </c>
      <c r="I299" s="21">
        <v>42</v>
      </c>
      <c r="J299" t="s">
        <v>21</v>
      </c>
      <c r="K299" t="s">
        <v>22</v>
      </c>
      <c r="L299">
        <v>1433912400</v>
      </c>
      <c r="M299" s="12">
        <f>(((L299/60)/60)/24)+DATE(1970,1,1)</f>
        <v>42165.208333333328</v>
      </c>
      <c r="N299">
        <v>1434344400</v>
      </c>
      <c r="O299" s="12">
        <f>(((N299/60)/60)/24)+DATE(1970,1,1)</f>
        <v>42170.208333333328</v>
      </c>
      <c r="P299" t="b">
        <v>0</v>
      </c>
      <c r="Q299" t="b">
        <v>1</v>
      </c>
      <c r="R299" t="s">
        <v>89</v>
      </c>
      <c r="S299" t="str">
        <f>LEFT($R299,SEARCH("/",$R299,1)-1)</f>
        <v>games</v>
      </c>
      <c r="T299" t="str">
        <f>RIGHT(R299,LEN(R299)-SEARCH("/",R299,1))</f>
        <v>video games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9">
        <f>IFERROR($E300/$I300,0)</f>
        <v>69.958333333333329</v>
      </c>
      <c r="G300" s="7">
        <f>(E300/D300)*100</f>
        <v>143.91428571428571</v>
      </c>
      <c r="H300" t="s">
        <v>20</v>
      </c>
      <c r="I300" s="21">
        <v>72</v>
      </c>
      <c r="J300" t="s">
        <v>21</v>
      </c>
      <c r="K300" t="s">
        <v>22</v>
      </c>
      <c r="L300">
        <v>1456466400</v>
      </c>
      <c r="M300" s="12">
        <f>(((L300/60)/60)/24)+DATE(1970,1,1)</f>
        <v>42426.25</v>
      </c>
      <c r="N300">
        <v>1458018000</v>
      </c>
      <c r="O300" s="12">
        <f>(((N300/60)/60)/24)+DATE(1970,1,1)</f>
        <v>42444.208333333328</v>
      </c>
      <c r="P300" t="b">
        <v>0</v>
      </c>
      <c r="Q300" t="b">
        <v>1</v>
      </c>
      <c r="R300" t="s">
        <v>23</v>
      </c>
      <c r="S300" t="str">
        <f>LEFT($R300,SEARCH("/",$R300,1)-1)</f>
        <v>music</v>
      </c>
      <c r="T300" t="str">
        <f>RIGHT(R300,LEN(R300)-SEARCH("/",R300,1))</f>
        <v>rock</v>
      </c>
    </row>
    <row r="301" spans="1:20" x14ac:dyDescent="0.3">
      <c r="A301">
        <v>9</v>
      </c>
      <c r="B301" s="4" t="s">
        <v>48</v>
      </c>
      <c r="C301" s="3" t="s">
        <v>49</v>
      </c>
      <c r="D301">
        <v>6200</v>
      </c>
      <c r="E301">
        <v>3208</v>
      </c>
      <c r="F301" s="9">
        <f>IFERROR($E301/$I301,0)</f>
        <v>72.909090909090907</v>
      </c>
      <c r="G301" s="7">
        <f>(E301/D301)*100</f>
        <v>51.741935483870968</v>
      </c>
      <c r="H301" t="s">
        <v>14</v>
      </c>
      <c r="I301" s="21">
        <v>44</v>
      </c>
      <c r="J301" t="s">
        <v>21</v>
      </c>
      <c r="K301" t="s">
        <v>22</v>
      </c>
      <c r="L301">
        <v>1379566800</v>
      </c>
      <c r="M301" s="12">
        <f>(((L301/60)/60)/24)+DATE(1970,1,1)</f>
        <v>41536.208333333336</v>
      </c>
      <c r="N301">
        <v>1383804000</v>
      </c>
      <c r="O301" s="12">
        <f>(((N301/60)/60)/24)+DATE(1970,1,1)</f>
        <v>41585.25</v>
      </c>
      <c r="P301" t="b">
        <v>0</v>
      </c>
      <c r="Q301" t="b">
        <v>0</v>
      </c>
      <c r="R301" t="s">
        <v>50</v>
      </c>
      <c r="S301" t="str">
        <f>LEFT($R301,SEARCH("/",$R301,1)-1)</f>
        <v>music</v>
      </c>
      <c r="T301" t="str">
        <f>RIGHT(R301,LEN(R301)-SEARCH("/",R301,1))</f>
        <v>electric music</v>
      </c>
    </row>
    <row r="302" spans="1:20" x14ac:dyDescent="0.3">
      <c r="A302">
        <v>379</v>
      </c>
      <c r="B302" s="4" t="s">
        <v>810</v>
      </c>
      <c r="C302" s="3" t="s">
        <v>811</v>
      </c>
      <c r="D302">
        <v>7200</v>
      </c>
      <c r="E302">
        <v>2912</v>
      </c>
      <c r="F302" s="9">
        <f>IFERROR($E302/$I302,0)</f>
        <v>66.181818181818187</v>
      </c>
      <c r="G302" s="7">
        <f>(E302/D302)*100</f>
        <v>40.444444444444443</v>
      </c>
      <c r="H302" t="s">
        <v>14</v>
      </c>
      <c r="I302" s="21">
        <v>44</v>
      </c>
      <c r="J302" t="s">
        <v>40</v>
      </c>
      <c r="K302" t="s">
        <v>41</v>
      </c>
      <c r="L302">
        <v>1319691600</v>
      </c>
      <c r="M302" s="12">
        <f>(((L302/60)/60)/24)+DATE(1970,1,1)</f>
        <v>40843.208333333336</v>
      </c>
      <c r="N302">
        <v>1320904800</v>
      </c>
      <c r="O302" s="12">
        <f>(((N302/60)/60)/24)+DATE(1970,1,1)</f>
        <v>40857.25</v>
      </c>
      <c r="P302" t="b">
        <v>0</v>
      </c>
      <c r="Q302" t="b">
        <v>0</v>
      </c>
      <c r="R302" t="s">
        <v>33</v>
      </c>
      <c r="S302" t="str">
        <f>LEFT($R302,SEARCH("/",$R302,1)-1)</f>
        <v>theater</v>
      </c>
      <c r="T302" t="str">
        <f>RIGHT(R302,LEN(R302)-SEARCH("/",R302,1))</f>
        <v>plays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9">
        <f>IFERROR($E303/$I303,0)</f>
        <v>41.023728813559323</v>
      </c>
      <c r="G303" s="7">
        <f>(E303/D303)*100</f>
        <v>1344.6666666666667</v>
      </c>
      <c r="H303" t="s">
        <v>20</v>
      </c>
      <c r="I303" s="21">
        <v>295</v>
      </c>
      <c r="J303" t="s">
        <v>21</v>
      </c>
      <c r="K303" t="s">
        <v>22</v>
      </c>
      <c r="L303">
        <v>1424930400</v>
      </c>
      <c r="M303" s="12">
        <f>(((L303/60)/60)/24)+DATE(1970,1,1)</f>
        <v>42061.25</v>
      </c>
      <c r="N303">
        <v>1426395600</v>
      </c>
      <c r="O303" s="12">
        <f>(((N303/60)/60)/24)+DATE(1970,1,1)</f>
        <v>42078.208333333328</v>
      </c>
      <c r="P303" t="b">
        <v>0</v>
      </c>
      <c r="Q303" t="b">
        <v>0</v>
      </c>
      <c r="R303" t="s">
        <v>42</v>
      </c>
      <c r="S303" t="str">
        <f>LEFT($R303,SEARCH("/",$R303,1)-1)</f>
        <v>film &amp; video</v>
      </c>
      <c r="T303" t="str">
        <f>RIGHT(R303,LEN(R303)-SEARCH("/",R303,1))</f>
        <v>documentary</v>
      </c>
    </row>
    <row r="304" spans="1:20" x14ac:dyDescent="0.3">
      <c r="A304">
        <v>789</v>
      </c>
      <c r="B304" s="4" t="s">
        <v>1613</v>
      </c>
      <c r="C304" s="3" t="s">
        <v>1614</v>
      </c>
      <c r="D304">
        <v>9000</v>
      </c>
      <c r="E304">
        <v>3351</v>
      </c>
      <c r="F304" s="9">
        <f>IFERROR($E304/$I304,0)</f>
        <v>74.466666666666669</v>
      </c>
      <c r="G304" s="7">
        <f>(E304/D304)*100</f>
        <v>37.233333333333334</v>
      </c>
      <c r="H304" t="s">
        <v>14</v>
      </c>
      <c r="I304" s="21">
        <v>45</v>
      </c>
      <c r="J304" t="s">
        <v>21</v>
      </c>
      <c r="K304" t="s">
        <v>22</v>
      </c>
      <c r="L304">
        <v>1401166800</v>
      </c>
      <c r="M304" s="12">
        <f>(((L304/60)/60)/24)+DATE(1970,1,1)</f>
        <v>41786.208333333336</v>
      </c>
      <c r="N304">
        <v>1404363600</v>
      </c>
      <c r="O304" s="12">
        <f>(((N304/60)/60)/24)+DATE(1970,1,1)</f>
        <v>41823.208333333336</v>
      </c>
      <c r="P304" t="b">
        <v>0</v>
      </c>
      <c r="Q304" t="b">
        <v>0</v>
      </c>
      <c r="R304" t="s">
        <v>33</v>
      </c>
      <c r="S304" t="str">
        <f>LEFT($R304,SEARCH("/",$R304,1)-1)</f>
        <v>theater</v>
      </c>
      <c r="T304" t="str">
        <f>RIGHT(R304,LEN(R304)-SEARCH("/",R304,1))</f>
        <v>plays</v>
      </c>
    </row>
    <row r="305" spans="1:20" x14ac:dyDescent="0.3">
      <c r="A305">
        <v>457</v>
      </c>
      <c r="B305" s="4" t="s">
        <v>962</v>
      </c>
      <c r="C305" s="3" t="s">
        <v>963</v>
      </c>
      <c r="D305">
        <v>5000</v>
      </c>
      <c r="E305">
        <v>1332</v>
      </c>
      <c r="F305" s="9">
        <f>IFERROR($E305/$I305,0)</f>
        <v>28.956521739130434</v>
      </c>
      <c r="G305" s="7">
        <f>(E305/D305)*100</f>
        <v>26.640000000000004</v>
      </c>
      <c r="H305" t="s">
        <v>14</v>
      </c>
      <c r="I305" s="21">
        <v>46</v>
      </c>
      <c r="J305" t="s">
        <v>21</v>
      </c>
      <c r="K305" t="s">
        <v>22</v>
      </c>
      <c r="L305">
        <v>1476421200</v>
      </c>
      <c r="M305" s="12">
        <f>(((L305/60)/60)/24)+DATE(1970,1,1)</f>
        <v>42657.208333333328</v>
      </c>
      <c r="N305">
        <v>1476594000</v>
      </c>
      <c r="O305" s="12">
        <f>(((N305/60)/60)/24)+DATE(1970,1,1)</f>
        <v>42659.208333333328</v>
      </c>
      <c r="P305" t="b">
        <v>0</v>
      </c>
      <c r="Q305" t="b">
        <v>0</v>
      </c>
      <c r="R305" t="s">
        <v>33</v>
      </c>
      <c r="S305" t="str">
        <f>LEFT($R305,SEARCH("/",$R305,1)-1)</f>
        <v>theater</v>
      </c>
      <c r="T305" t="str">
        <f>RIGHT(R305,LEN(R305)-SEARCH("/",R305,1))</f>
        <v>plays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9">
        <f>IFERROR($E306/$I306,0)</f>
        <v>80.767605633802816</v>
      </c>
      <c r="G306" s="7">
        <f>(E306/D306)*100</f>
        <v>546.14285714285722</v>
      </c>
      <c r="H306" t="s">
        <v>20</v>
      </c>
      <c r="I306" s="21">
        <v>142</v>
      </c>
      <c r="J306" t="s">
        <v>21</v>
      </c>
      <c r="K306" t="s">
        <v>22</v>
      </c>
      <c r="L306">
        <v>1470546000</v>
      </c>
      <c r="M306" s="12">
        <f>(((L306/60)/60)/24)+DATE(1970,1,1)</f>
        <v>42589.208333333328</v>
      </c>
      <c r="N306">
        <v>1474088400</v>
      </c>
      <c r="O306" s="12">
        <f>(((N306/60)/60)/24)+DATE(1970,1,1)</f>
        <v>42630.208333333328</v>
      </c>
      <c r="P306" t="b">
        <v>0</v>
      </c>
      <c r="Q306" t="b">
        <v>0</v>
      </c>
      <c r="R306" t="s">
        <v>42</v>
      </c>
      <c r="S306" t="str">
        <f>LEFT($R306,SEARCH("/",$R306,1)-1)</f>
        <v>film &amp; video</v>
      </c>
      <c r="T306" t="str">
        <f>RIGHT(R306,LEN(R306)-SEARCH("/",R306,1))</f>
        <v>documentary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9">
        <f>IFERROR($E307/$I307,0)</f>
        <v>94.28235294117647</v>
      </c>
      <c r="G307" s="7">
        <f>(E307/D307)*100</f>
        <v>286.21428571428572</v>
      </c>
      <c r="H307" t="s">
        <v>20</v>
      </c>
      <c r="I307" s="21">
        <v>85</v>
      </c>
      <c r="J307" t="s">
        <v>21</v>
      </c>
      <c r="K307" t="s">
        <v>22</v>
      </c>
      <c r="L307">
        <v>1458363600</v>
      </c>
      <c r="M307" s="12">
        <f>(((L307/60)/60)/24)+DATE(1970,1,1)</f>
        <v>42448.208333333328</v>
      </c>
      <c r="N307">
        <v>1461906000</v>
      </c>
      <c r="O307" s="12">
        <f>(((N307/60)/60)/24)+DATE(1970,1,1)</f>
        <v>42489.208333333328</v>
      </c>
      <c r="P307" t="b">
        <v>0</v>
      </c>
      <c r="Q307" t="b">
        <v>0</v>
      </c>
      <c r="R307" t="s">
        <v>33</v>
      </c>
      <c r="S307" t="str">
        <f>LEFT($R307,SEARCH("/",$R307,1)-1)</f>
        <v>theater</v>
      </c>
      <c r="T307" t="str">
        <f>RIGHT(R307,LEN(R307)-SEARCH("/",R307,1))</f>
        <v>plays</v>
      </c>
    </row>
    <row r="308" spans="1:20" ht="31.2" x14ac:dyDescent="0.3">
      <c r="A308">
        <v>819</v>
      </c>
      <c r="B308" s="4" t="s">
        <v>1671</v>
      </c>
      <c r="C308" s="3" t="s">
        <v>1672</v>
      </c>
      <c r="D308">
        <v>8900</v>
      </c>
      <c r="E308">
        <v>4509</v>
      </c>
      <c r="F308" s="9">
        <f>IFERROR($E308/$I308,0)</f>
        <v>95.936170212765958</v>
      </c>
      <c r="G308" s="7">
        <f>(E308/D308)*100</f>
        <v>50.662921348314605</v>
      </c>
      <c r="H308" t="s">
        <v>14</v>
      </c>
      <c r="I308" s="21">
        <v>47</v>
      </c>
      <c r="J308" t="s">
        <v>21</v>
      </c>
      <c r="K308" t="s">
        <v>22</v>
      </c>
      <c r="L308">
        <v>1353736800</v>
      </c>
      <c r="M308" s="12">
        <f>(((L308/60)/60)/24)+DATE(1970,1,1)</f>
        <v>41237.25</v>
      </c>
      <c r="N308">
        <v>1355032800</v>
      </c>
      <c r="O308" s="12">
        <f>(((N308/60)/60)/24)+DATE(1970,1,1)</f>
        <v>41252.25</v>
      </c>
      <c r="P308" t="b">
        <v>1</v>
      </c>
      <c r="Q308" t="b">
        <v>0</v>
      </c>
      <c r="R308" t="s">
        <v>89</v>
      </c>
      <c r="S308" t="str">
        <f>LEFT($R308,SEARCH("/",$R308,1)-1)</f>
        <v>games</v>
      </c>
      <c r="T308" t="str">
        <f>RIGHT(R308,LEN(R308)-SEARCH("/",R308,1))</f>
        <v>video games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9">
        <f>IFERROR($E309/$I309,0)</f>
        <v>65.968133535660087</v>
      </c>
      <c r="G309" s="7">
        <f>(E309/D309)*100</f>
        <v>132.13677811550153</v>
      </c>
      <c r="H309" t="s">
        <v>20</v>
      </c>
      <c r="I309" s="21">
        <v>659</v>
      </c>
      <c r="J309" t="s">
        <v>36</v>
      </c>
      <c r="K309" t="s">
        <v>37</v>
      </c>
      <c r="L309">
        <v>1338958800</v>
      </c>
      <c r="M309" s="12">
        <f>(((L309/60)/60)/24)+DATE(1970,1,1)</f>
        <v>41066.208333333336</v>
      </c>
      <c r="N309">
        <v>1340686800</v>
      </c>
      <c r="O309" s="12">
        <f>(((N309/60)/60)/24)+DATE(1970,1,1)</f>
        <v>41086.208333333336</v>
      </c>
      <c r="P309" t="b">
        <v>0</v>
      </c>
      <c r="Q309" t="b">
        <v>1</v>
      </c>
      <c r="R309" t="s">
        <v>119</v>
      </c>
      <c r="S309" t="str">
        <f>LEFT($R309,SEARCH("/",$R309,1)-1)</f>
        <v>publishing</v>
      </c>
      <c r="T309" t="str">
        <f>RIGHT(R309,LEN(R309)-SEARCH("/",R309,1))</f>
        <v>fiction</v>
      </c>
    </row>
    <row r="310" spans="1:20" ht="31.2" x14ac:dyDescent="0.3">
      <c r="A310">
        <v>45</v>
      </c>
      <c r="B310" s="4" t="s">
        <v>136</v>
      </c>
      <c r="C310" s="3" t="s">
        <v>137</v>
      </c>
      <c r="D310">
        <v>9500</v>
      </c>
      <c r="E310">
        <v>4530</v>
      </c>
      <c r="F310" s="9">
        <f>IFERROR($E310/$I310,0)</f>
        <v>94.375</v>
      </c>
      <c r="G310" s="7">
        <f>(E310/D310)*100</f>
        <v>47.684210526315788</v>
      </c>
      <c r="H310" t="s">
        <v>14</v>
      </c>
      <c r="I310" s="21">
        <v>48</v>
      </c>
      <c r="J310" t="s">
        <v>21</v>
      </c>
      <c r="K310" t="s">
        <v>22</v>
      </c>
      <c r="L310">
        <v>1478062800</v>
      </c>
      <c r="M310" s="12">
        <f>(((L310/60)/60)/24)+DATE(1970,1,1)</f>
        <v>42676.208333333328</v>
      </c>
      <c r="N310">
        <v>1479362400</v>
      </c>
      <c r="O310" s="12">
        <f>(((N310/60)/60)/24)+DATE(1970,1,1)</f>
        <v>42691.25</v>
      </c>
      <c r="P310" t="b">
        <v>0</v>
      </c>
      <c r="Q310" t="b">
        <v>1</v>
      </c>
      <c r="R310" t="s">
        <v>33</v>
      </c>
      <c r="S310" t="str">
        <f>LEFT($R310,SEARCH("/",$R310,1)-1)</f>
        <v>theater</v>
      </c>
      <c r="T310" t="str">
        <f>RIGHT(R310,LEN(R310)-SEARCH("/",R310,1))</f>
        <v>plays</v>
      </c>
    </row>
    <row r="311" spans="1:20" x14ac:dyDescent="0.3">
      <c r="A311">
        <v>319</v>
      </c>
      <c r="B311" s="4" t="s">
        <v>690</v>
      </c>
      <c r="C311" s="3" t="s">
        <v>691</v>
      </c>
      <c r="D311">
        <v>8400</v>
      </c>
      <c r="E311">
        <v>3251</v>
      </c>
      <c r="F311" s="9">
        <f>IFERROR($E311/$I311,0)</f>
        <v>50.796875</v>
      </c>
      <c r="G311" s="7">
        <f>(E311/D311)*100</f>
        <v>38.702380952380956</v>
      </c>
      <c r="H311" t="s">
        <v>74</v>
      </c>
      <c r="I311">
        <v>64</v>
      </c>
      <c r="J311" t="s">
        <v>21</v>
      </c>
      <c r="K311" t="s">
        <v>22</v>
      </c>
      <c r="L311">
        <v>1281589200</v>
      </c>
      <c r="M311" s="12">
        <f>(((L311/60)/60)/24)+DATE(1970,1,1)</f>
        <v>40402.208333333336</v>
      </c>
      <c r="N311">
        <v>1283662800</v>
      </c>
      <c r="O311" s="12">
        <f>(((N311/60)/60)/24)+DATE(1970,1,1)</f>
        <v>40426.208333333336</v>
      </c>
      <c r="P311" t="b">
        <v>0</v>
      </c>
      <c r="Q311" t="b">
        <v>0</v>
      </c>
      <c r="R311" t="s">
        <v>28</v>
      </c>
      <c r="S311" t="str">
        <f>LEFT($R311,SEARCH("/",$R311,1)-1)</f>
        <v>technology</v>
      </c>
      <c r="T311" t="str">
        <f>RIGHT(R311,LEN(R311)-SEARCH("/",R311,1))</f>
        <v>web</v>
      </c>
    </row>
    <row r="312" spans="1:20" ht="31.2" x14ac:dyDescent="0.3">
      <c r="A312">
        <v>299</v>
      </c>
      <c r="B312" s="4" t="s">
        <v>650</v>
      </c>
      <c r="C312" s="3" t="s">
        <v>651</v>
      </c>
      <c r="D312">
        <v>3800</v>
      </c>
      <c r="E312">
        <v>1954</v>
      </c>
      <c r="F312" s="9">
        <f>IFERROR($E312/$I312,0)</f>
        <v>39.877551020408163</v>
      </c>
      <c r="G312" s="7">
        <f>(E312/D312)*100</f>
        <v>51.421052631578945</v>
      </c>
      <c r="H312" t="s">
        <v>14</v>
      </c>
      <c r="I312" s="21">
        <v>49</v>
      </c>
      <c r="J312" t="s">
        <v>21</v>
      </c>
      <c r="K312" t="s">
        <v>22</v>
      </c>
      <c r="L312">
        <v>1456984800</v>
      </c>
      <c r="M312" s="12">
        <f>(((L312/60)/60)/24)+DATE(1970,1,1)</f>
        <v>42432.25</v>
      </c>
      <c r="N312">
        <v>1461819600</v>
      </c>
      <c r="O312" s="12">
        <f>(((N312/60)/60)/24)+DATE(1970,1,1)</f>
        <v>42488.208333333328</v>
      </c>
      <c r="P312" t="b">
        <v>0</v>
      </c>
      <c r="Q312" t="b">
        <v>0</v>
      </c>
      <c r="R312" t="s">
        <v>17</v>
      </c>
      <c r="S312" t="str">
        <f>LEFT($R312,SEARCH("/",$R312,1)-1)</f>
        <v>food</v>
      </c>
      <c r="T312" t="str">
        <f>RIGHT(R312,LEN(R312)-SEARCH("/",R312,1))</f>
        <v>food trucks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9">
        <f>IFERROR($E313/$I313,0)</f>
        <v>105.88429752066116</v>
      </c>
      <c r="G313" s="7">
        <f>(E313/D313)*100</f>
        <v>203.36507936507937</v>
      </c>
      <c r="H313" t="s">
        <v>20</v>
      </c>
      <c r="I313" s="21">
        <v>121</v>
      </c>
      <c r="J313" t="s">
        <v>21</v>
      </c>
      <c r="K313" t="s">
        <v>22</v>
      </c>
      <c r="L313">
        <v>1297836000</v>
      </c>
      <c r="M313" s="12">
        <f>(((L313/60)/60)/24)+DATE(1970,1,1)</f>
        <v>40590.25</v>
      </c>
      <c r="N313">
        <v>1298872800</v>
      </c>
      <c r="O313" s="12">
        <f>(((N313/60)/60)/24)+DATE(1970,1,1)</f>
        <v>40602.25</v>
      </c>
      <c r="P313" t="b">
        <v>0</v>
      </c>
      <c r="Q313" t="b">
        <v>0</v>
      </c>
      <c r="R313" t="s">
        <v>33</v>
      </c>
      <c r="S313" t="str">
        <f>LEFT($R313,SEARCH("/",$R313,1)-1)</f>
        <v>theater</v>
      </c>
      <c r="T313" t="str">
        <f>RIGHT(R313,LEN(R313)-SEARCH("/",R313,1))</f>
        <v>plays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9">
        <f>IFERROR($E314/$I314,0)</f>
        <v>48.996525921966864</v>
      </c>
      <c r="G314" s="7">
        <f>(E314/D314)*100</f>
        <v>310.2284263959391</v>
      </c>
      <c r="H314" t="s">
        <v>20</v>
      </c>
      <c r="I314" s="21">
        <v>3742</v>
      </c>
      <c r="J314" t="s">
        <v>21</v>
      </c>
      <c r="K314" t="s">
        <v>22</v>
      </c>
      <c r="L314">
        <v>1382677200</v>
      </c>
      <c r="M314" s="12">
        <f>(((L314/60)/60)/24)+DATE(1970,1,1)</f>
        <v>41572.208333333336</v>
      </c>
      <c r="N314">
        <v>1383282000</v>
      </c>
      <c r="O314" s="12">
        <f>(((N314/60)/60)/24)+DATE(1970,1,1)</f>
        <v>41579.208333333336</v>
      </c>
      <c r="P314" t="b">
        <v>0</v>
      </c>
      <c r="Q314" t="b">
        <v>0</v>
      </c>
      <c r="R314" t="s">
        <v>33</v>
      </c>
      <c r="S314" t="str">
        <f>LEFT($R314,SEARCH("/",$R314,1)-1)</f>
        <v>theater</v>
      </c>
      <c r="T314" t="str">
        <f>RIGHT(R314,LEN(R314)-SEARCH("/",R314,1))</f>
        <v>plays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9">
        <f>IFERROR($E315/$I315,0)</f>
        <v>39</v>
      </c>
      <c r="G315" s="7">
        <f>(E315/D315)*100</f>
        <v>395.31818181818181</v>
      </c>
      <c r="H315" t="s">
        <v>20</v>
      </c>
      <c r="I315" s="21">
        <v>223</v>
      </c>
      <c r="J315" t="s">
        <v>21</v>
      </c>
      <c r="K315" t="s">
        <v>22</v>
      </c>
      <c r="L315">
        <v>1330322400</v>
      </c>
      <c r="M315" s="12">
        <f>(((L315/60)/60)/24)+DATE(1970,1,1)</f>
        <v>40966.25</v>
      </c>
      <c r="N315">
        <v>1330495200</v>
      </c>
      <c r="O315" s="12">
        <f>(((N315/60)/60)/24)+DATE(1970,1,1)</f>
        <v>40968.25</v>
      </c>
      <c r="P315" t="b">
        <v>0</v>
      </c>
      <c r="Q315" t="b">
        <v>0</v>
      </c>
      <c r="R315" t="s">
        <v>23</v>
      </c>
      <c r="S315" t="str">
        <f>LEFT($R315,SEARCH("/",$R315,1)-1)</f>
        <v>music</v>
      </c>
      <c r="T315" t="str">
        <f>RIGHT(R315,LEN(R315)-SEARCH("/",R315,1))</f>
        <v>rock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9">
        <f>IFERROR($E316/$I316,0)</f>
        <v>31.022556390977442</v>
      </c>
      <c r="G316" s="7">
        <f>(E316/D316)*100</f>
        <v>294.71428571428572</v>
      </c>
      <c r="H316" t="s">
        <v>20</v>
      </c>
      <c r="I316" s="21">
        <v>133</v>
      </c>
      <c r="J316" t="s">
        <v>21</v>
      </c>
      <c r="K316" t="s">
        <v>22</v>
      </c>
      <c r="L316">
        <v>1552366800</v>
      </c>
      <c r="M316" s="12">
        <f>(((L316/60)/60)/24)+DATE(1970,1,1)</f>
        <v>43536.208333333328</v>
      </c>
      <c r="N316">
        <v>1552798800</v>
      </c>
      <c r="O316" s="12">
        <f>(((N316/60)/60)/24)+DATE(1970,1,1)</f>
        <v>43541.208333333328</v>
      </c>
      <c r="P316" t="b">
        <v>0</v>
      </c>
      <c r="Q316" t="b">
        <v>1</v>
      </c>
      <c r="R316" t="s">
        <v>42</v>
      </c>
      <c r="S316" t="str">
        <f>LEFT($R316,SEARCH("/",$R316,1)-1)</f>
        <v>film &amp; video</v>
      </c>
      <c r="T316" t="str">
        <f>RIGHT(R316,LEN(R316)-SEARCH("/",R316,1))</f>
        <v>documentary</v>
      </c>
    </row>
    <row r="317" spans="1:20" x14ac:dyDescent="0.3">
      <c r="A317">
        <v>542</v>
      </c>
      <c r="B317" s="4" t="s">
        <v>1129</v>
      </c>
      <c r="C317" s="3" t="s">
        <v>1130</v>
      </c>
      <c r="D317">
        <v>77000</v>
      </c>
      <c r="E317">
        <v>1930</v>
      </c>
      <c r="F317" s="9">
        <f>IFERROR($E317/$I317,0)</f>
        <v>39.387755102040813</v>
      </c>
      <c r="G317" s="7">
        <f>(E317/D317)*100</f>
        <v>2.5064935064935066</v>
      </c>
      <c r="H317" t="s">
        <v>14</v>
      </c>
      <c r="I317" s="21">
        <v>49</v>
      </c>
      <c r="J317" t="s">
        <v>40</v>
      </c>
      <c r="K317" t="s">
        <v>41</v>
      </c>
      <c r="L317">
        <v>1453442400</v>
      </c>
      <c r="M317" s="12">
        <f>(((L317/60)/60)/24)+DATE(1970,1,1)</f>
        <v>42391.25</v>
      </c>
      <c r="N317">
        <v>1456034400</v>
      </c>
      <c r="O317" s="12">
        <f>(((N317/60)/60)/24)+DATE(1970,1,1)</f>
        <v>42421.25</v>
      </c>
      <c r="P317" t="b">
        <v>0</v>
      </c>
      <c r="Q317" t="b">
        <v>0</v>
      </c>
      <c r="R317" t="s">
        <v>60</v>
      </c>
      <c r="S317" t="str">
        <f>LEFT($R317,SEARCH("/",$R317,1)-1)</f>
        <v>music</v>
      </c>
      <c r="T317" t="str">
        <f>RIGHT(R317,LEN(R317)-SEARCH("/",R317,1))</f>
        <v>indie rock</v>
      </c>
    </row>
    <row r="318" spans="1:20" ht="31.2" x14ac:dyDescent="0.3">
      <c r="A318">
        <v>916</v>
      </c>
      <c r="B318" s="4" t="s">
        <v>1864</v>
      </c>
      <c r="C318" s="3" t="s">
        <v>1865</v>
      </c>
      <c r="D318">
        <v>3700</v>
      </c>
      <c r="E318">
        <v>1343</v>
      </c>
      <c r="F318" s="9">
        <f>IFERROR($E318/$I318,0)</f>
        <v>25.826923076923077</v>
      </c>
      <c r="G318" s="7">
        <f>(E318/D318)*100</f>
        <v>36.297297297297298</v>
      </c>
      <c r="H318" t="s">
        <v>14</v>
      </c>
      <c r="I318" s="21">
        <v>52</v>
      </c>
      <c r="J318" t="s">
        <v>21</v>
      </c>
      <c r="K318" t="s">
        <v>22</v>
      </c>
      <c r="L318">
        <v>1418882400</v>
      </c>
      <c r="M318" s="12">
        <f>(((L318/60)/60)/24)+DATE(1970,1,1)</f>
        <v>41991.25</v>
      </c>
      <c r="N318">
        <v>1419660000</v>
      </c>
      <c r="O318" s="12">
        <f>(((N318/60)/60)/24)+DATE(1970,1,1)</f>
        <v>42000.25</v>
      </c>
      <c r="P318" t="b">
        <v>0</v>
      </c>
      <c r="Q318" t="b">
        <v>0</v>
      </c>
      <c r="R318" t="s">
        <v>122</v>
      </c>
      <c r="S318" t="str">
        <f>LEFT($R318,SEARCH("/",$R318,1)-1)</f>
        <v>photography</v>
      </c>
      <c r="T318" t="str">
        <f>RIGHT(R318,LEN(R318)-SEARCH("/",R318,1))</f>
        <v>photography books</v>
      </c>
    </row>
    <row r="319" spans="1:20" x14ac:dyDescent="0.3">
      <c r="A319">
        <v>4</v>
      </c>
      <c r="B319" s="4" t="s">
        <v>31</v>
      </c>
      <c r="C319" s="3" t="s">
        <v>32</v>
      </c>
      <c r="D319">
        <v>7600</v>
      </c>
      <c r="E319">
        <v>5265</v>
      </c>
      <c r="F319" s="9">
        <f>IFERROR($E319/$I319,0)</f>
        <v>99.339622641509436</v>
      </c>
      <c r="G319" s="7">
        <f>(E319/D319)*100</f>
        <v>69.276315789473685</v>
      </c>
      <c r="H319" t="s">
        <v>14</v>
      </c>
      <c r="I319" s="21">
        <v>53</v>
      </c>
      <c r="J319" t="s">
        <v>21</v>
      </c>
      <c r="K319" t="s">
        <v>22</v>
      </c>
      <c r="L319">
        <v>1547964000</v>
      </c>
      <c r="M319" s="12">
        <f>(((L319/60)/60)/24)+DATE(1970,1,1)</f>
        <v>43485.25</v>
      </c>
      <c r="N319">
        <v>1548309600</v>
      </c>
      <c r="O319" s="12">
        <f>(((N319/60)/60)/24)+DATE(1970,1,1)</f>
        <v>43489.25</v>
      </c>
      <c r="P319" t="b">
        <v>0</v>
      </c>
      <c r="Q319" t="b">
        <v>0</v>
      </c>
      <c r="R319" t="s">
        <v>33</v>
      </c>
      <c r="S319" t="str">
        <f>LEFT($R319,SEARCH("/",$R319,1)-1)</f>
        <v>theater</v>
      </c>
      <c r="T319" t="str">
        <f>RIGHT(R319,LEN(R319)-SEARCH("/",R319,1))</f>
        <v>plays</v>
      </c>
    </row>
    <row r="320" spans="1:20" x14ac:dyDescent="0.3">
      <c r="A320">
        <v>496</v>
      </c>
      <c r="B320" s="4" t="s">
        <v>1040</v>
      </c>
      <c r="C320" s="3" t="s">
        <v>1041</v>
      </c>
      <c r="D320">
        <v>183800</v>
      </c>
      <c r="E320">
        <v>1667</v>
      </c>
      <c r="F320" s="9">
        <f>IFERROR($E320/$I320,0)</f>
        <v>30.87037037037037</v>
      </c>
      <c r="G320" s="7">
        <f>(E320/D320)*100</f>
        <v>0.90696409140369971</v>
      </c>
      <c r="H320" t="s">
        <v>14</v>
      </c>
      <c r="I320" s="21">
        <v>54</v>
      </c>
      <c r="J320" t="s">
        <v>21</v>
      </c>
      <c r="K320" t="s">
        <v>22</v>
      </c>
      <c r="L320">
        <v>1495342800</v>
      </c>
      <c r="M320" s="12">
        <f>(((L320/60)/60)/24)+DATE(1970,1,1)</f>
        <v>42876.208333333328</v>
      </c>
      <c r="N320">
        <v>1496811600</v>
      </c>
      <c r="O320" s="12">
        <f>(((N320/60)/60)/24)+DATE(1970,1,1)</f>
        <v>42893.208333333328</v>
      </c>
      <c r="P320" t="b">
        <v>0</v>
      </c>
      <c r="Q320" t="b">
        <v>0</v>
      </c>
      <c r="R320" t="s">
        <v>71</v>
      </c>
      <c r="S320" t="str">
        <f>LEFT($R320,SEARCH("/",$R320,1)-1)</f>
        <v>film &amp; video</v>
      </c>
      <c r="T320" t="str">
        <f>RIGHT(R320,LEN(R320)-SEARCH("/",R320,1))</f>
        <v>animation</v>
      </c>
    </row>
    <row r="321" spans="1:20" ht="31.2" x14ac:dyDescent="0.3">
      <c r="A321">
        <v>720</v>
      </c>
      <c r="B321" s="4" t="s">
        <v>1478</v>
      </c>
      <c r="C321" s="3" t="s">
        <v>1479</v>
      </c>
      <c r="D321">
        <v>8700</v>
      </c>
      <c r="E321">
        <v>3227</v>
      </c>
      <c r="F321" s="9">
        <f>IFERROR($E321/$I321,0)</f>
        <v>84.921052631578945</v>
      </c>
      <c r="G321" s="7">
        <f>(E321/D321)*100</f>
        <v>37.091954022988503</v>
      </c>
      <c r="H321" t="s">
        <v>74</v>
      </c>
      <c r="I321">
        <v>38</v>
      </c>
      <c r="J321" t="s">
        <v>36</v>
      </c>
      <c r="K321" t="s">
        <v>37</v>
      </c>
      <c r="L321">
        <v>1519192800</v>
      </c>
      <c r="M321" s="12">
        <f>(((L321/60)/60)/24)+DATE(1970,1,1)</f>
        <v>43152.25</v>
      </c>
      <c r="N321">
        <v>1520402400</v>
      </c>
      <c r="O321" s="12">
        <f>(((N321/60)/60)/24)+DATE(1970,1,1)</f>
        <v>43166.25</v>
      </c>
      <c r="P321" t="b">
        <v>0</v>
      </c>
      <c r="Q321" t="b">
        <v>1</v>
      </c>
      <c r="R321" t="s">
        <v>33</v>
      </c>
      <c r="S321" t="str">
        <f>LEFT($R321,SEARCH("/",$R321,1)-1)</f>
        <v>theater</v>
      </c>
      <c r="T321" t="str">
        <f>RIGHT(R321,LEN(R321)-SEARCH("/",R321,1))</f>
        <v>plays</v>
      </c>
    </row>
    <row r="322" spans="1:20" x14ac:dyDescent="0.3">
      <c r="A322">
        <v>12</v>
      </c>
      <c r="B322" s="4" t="s">
        <v>56</v>
      </c>
      <c r="C322" s="3" t="s">
        <v>57</v>
      </c>
      <c r="D322">
        <v>6300</v>
      </c>
      <c r="E322">
        <v>5629</v>
      </c>
      <c r="F322" s="9">
        <f>IFERROR($E322/$I322,0)</f>
        <v>102.34545454545454</v>
      </c>
      <c r="G322" s="7">
        <f>(E322/D322)*100</f>
        <v>89.349206349206341</v>
      </c>
      <c r="H322" t="s">
        <v>14</v>
      </c>
      <c r="I322" s="21">
        <v>55</v>
      </c>
      <c r="J322" t="s">
        <v>21</v>
      </c>
      <c r="K322" t="s">
        <v>22</v>
      </c>
      <c r="L322">
        <v>1571720400</v>
      </c>
      <c r="M322" s="12">
        <f>(((L322/60)/60)/24)+DATE(1970,1,1)</f>
        <v>43760.208333333328</v>
      </c>
      <c r="N322">
        <v>1572411600</v>
      </c>
      <c r="O322" s="12">
        <f>(((N322/60)/60)/24)+DATE(1970,1,1)</f>
        <v>43768.208333333328</v>
      </c>
      <c r="P322" t="b">
        <v>0</v>
      </c>
      <c r="Q322" t="b">
        <v>0</v>
      </c>
      <c r="R322" t="s">
        <v>53</v>
      </c>
      <c r="S322" t="str">
        <f>LEFT($R322,SEARCH("/",$R322,1)-1)</f>
        <v>film &amp; video</v>
      </c>
      <c r="T322" t="str">
        <f>RIGHT(R322,LEN(R322)-SEARCH("/",R322,1))</f>
        <v>drama</v>
      </c>
    </row>
    <row r="323" spans="1:20" x14ac:dyDescent="0.3">
      <c r="A323">
        <v>960</v>
      </c>
      <c r="B323" s="4" t="s">
        <v>1950</v>
      </c>
      <c r="C323" s="3" t="s">
        <v>1951</v>
      </c>
      <c r="D323">
        <v>5500</v>
      </c>
      <c r="E323">
        <v>4678</v>
      </c>
      <c r="F323" s="9">
        <f>IFERROR($E323/$I323,0)</f>
        <v>85.054545454545448</v>
      </c>
      <c r="G323" s="7">
        <f>(E323/D323)*100</f>
        <v>85.054545454545448</v>
      </c>
      <c r="H323" t="s">
        <v>14</v>
      </c>
      <c r="I323" s="21">
        <v>55</v>
      </c>
      <c r="J323" t="s">
        <v>21</v>
      </c>
      <c r="K323" t="s">
        <v>22</v>
      </c>
      <c r="L323">
        <v>1454911200</v>
      </c>
      <c r="M323" s="12">
        <f>(((L323/60)/60)/24)+DATE(1970,1,1)</f>
        <v>42408.25</v>
      </c>
      <c r="N323">
        <v>1458104400</v>
      </c>
      <c r="O323" s="12">
        <f>(((N323/60)/60)/24)+DATE(1970,1,1)</f>
        <v>42445.208333333328</v>
      </c>
      <c r="P323" t="b">
        <v>0</v>
      </c>
      <c r="Q323" t="b">
        <v>0</v>
      </c>
      <c r="R323" t="s">
        <v>28</v>
      </c>
      <c r="S323" t="str">
        <f>LEFT($R323,SEARCH("/",$R323,1)-1)</f>
        <v>technology</v>
      </c>
      <c r="T323" t="str">
        <f>RIGHT(R323,LEN(R323)-SEARCH("/",R323,1))</f>
        <v>web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9">
        <f>IFERROR($E324/$I324,0)</f>
        <v>37.998645510835914</v>
      </c>
      <c r="G324" s="7">
        <f>(E324/D324)*100</f>
        <v>166.56234096692114</v>
      </c>
      <c r="H324" t="s">
        <v>20</v>
      </c>
      <c r="I324" s="21">
        <v>5168</v>
      </c>
      <c r="J324" t="s">
        <v>21</v>
      </c>
      <c r="K324" t="s">
        <v>22</v>
      </c>
      <c r="L324">
        <v>1290664800</v>
      </c>
      <c r="M324" s="12">
        <f>(((L324/60)/60)/24)+DATE(1970,1,1)</f>
        <v>40507.25</v>
      </c>
      <c r="N324">
        <v>1291788000</v>
      </c>
      <c r="O324" s="12">
        <f>(((N324/60)/60)/24)+DATE(1970,1,1)</f>
        <v>40520.25</v>
      </c>
      <c r="P324" t="b">
        <v>0</v>
      </c>
      <c r="Q324" t="b">
        <v>0</v>
      </c>
      <c r="R324" t="s">
        <v>33</v>
      </c>
      <c r="S324" t="str">
        <f>LEFT($R324,SEARCH("/",$R324,1)-1)</f>
        <v>theater</v>
      </c>
      <c r="T324" t="str">
        <f>RIGHT(R324,LEN(R324)-SEARCH("/",R324,1))</f>
        <v>plays</v>
      </c>
    </row>
    <row r="325" spans="1:20" x14ac:dyDescent="0.3">
      <c r="A325">
        <v>77</v>
      </c>
      <c r="B325" s="4" t="s">
        <v>202</v>
      </c>
      <c r="C325" s="3" t="s">
        <v>203</v>
      </c>
      <c r="D325">
        <v>9500</v>
      </c>
      <c r="E325">
        <v>4460</v>
      </c>
      <c r="F325" s="9">
        <f>IFERROR($E325/$I325,0)</f>
        <v>79.642857142857139</v>
      </c>
      <c r="G325" s="7">
        <f>(E325/D325)*100</f>
        <v>46.94736842105263</v>
      </c>
      <c r="H325" t="s">
        <v>14</v>
      </c>
      <c r="I325" s="21">
        <v>56</v>
      </c>
      <c r="J325" t="s">
        <v>21</v>
      </c>
      <c r="K325" t="s">
        <v>22</v>
      </c>
      <c r="L325">
        <v>1285563600</v>
      </c>
      <c r="M325" s="12">
        <f>(((L325/60)/60)/24)+DATE(1970,1,1)</f>
        <v>40448.208333333336</v>
      </c>
      <c r="N325">
        <v>1286773200</v>
      </c>
      <c r="O325" s="12">
        <f>(((N325/60)/60)/24)+DATE(1970,1,1)</f>
        <v>40462.208333333336</v>
      </c>
      <c r="P325" t="b">
        <v>0</v>
      </c>
      <c r="Q325" t="b">
        <v>1</v>
      </c>
      <c r="R325" t="s">
        <v>71</v>
      </c>
      <c r="S325" t="str">
        <f>LEFT($R325,SEARCH("/",$R325,1)-1)</f>
        <v>film &amp; video</v>
      </c>
      <c r="T325" t="str">
        <f>RIGHT(R325,LEN(R325)-SEARCH("/",R325,1))</f>
        <v>animation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9">
        <f>IFERROR($E326/$I326,0)</f>
        <v>37.941368078175898</v>
      </c>
      <c r="G326" s="7">
        <f>(E326/D326)*100</f>
        <v>164.05633802816902</v>
      </c>
      <c r="H326" t="s">
        <v>20</v>
      </c>
      <c r="I326" s="21">
        <v>307</v>
      </c>
      <c r="J326" t="s">
        <v>21</v>
      </c>
      <c r="K326" t="s">
        <v>22</v>
      </c>
      <c r="L326">
        <v>1434862800</v>
      </c>
      <c r="M326" s="12">
        <f>(((L326/60)/60)/24)+DATE(1970,1,1)</f>
        <v>42176.208333333328</v>
      </c>
      <c r="N326">
        <v>1435899600</v>
      </c>
      <c r="O326" s="12">
        <f>(((N326/60)/60)/24)+DATE(1970,1,1)</f>
        <v>42188.208333333328</v>
      </c>
      <c r="P326" t="b">
        <v>0</v>
      </c>
      <c r="Q326" t="b">
        <v>1</v>
      </c>
      <c r="R326" t="s">
        <v>33</v>
      </c>
      <c r="S326" t="str">
        <f>LEFT($R326,SEARCH("/",$R326,1)-1)</f>
        <v>theater</v>
      </c>
      <c r="T326" t="str">
        <f>RIGHT(R326,LEN(R326)-SEARCH("/",R326,1))</f>
        <v>plays</v>
      </c>
    </row>
    <row r="327" spans="1:20" x14ac:dyDescent="0.3">
      <c r="A327">
        <v>699</v>
      </c>
      <c r="B327" s="4" t="s">
        <v>444</v>
      </c>
      <c r="C327" s="3" t="s">
        <v>1437</v>
      </c>
      <c r="D327">
        <v>7400</v>
      </c>
      <c r="E327">
        <v>6245</v>
      </c>
      <c r="F327" s="9">
        <f>IFERROR($E327/$I327,0)</f>
        <v>111.51785714285714</v>
      </c>
      <c r="G327" s="7">
        <f>(E327/D327)*100</f>
        <v>84.391891891891888</v>
      </c>
      <c r="H327" t="s">
        <v>14</v>
      </c>
      <c r="I327" s="21">
        <v>56</v>
      </c>
      <c r="J327" t="s">
        <v>21</v>
      </c>
      <c r="K327" t="s">
        <v>22</v>
      </c>
      <c r="L327">
        <v>1561438800</v>
      </c>
      <c r="M327" s="12">
        <f>(((L327/60)/60)/24)+DATE(1970,1,1)</f>
        <v>43641.208333333328</v>
      </c>
      <c r="N327">
        <v>1561525200</v>
      </c>
      <c r="O327" s="12">
        <f>(((N327/60)/60)/24)+DATE(1970,1,1)</f>
        <v>43642.208333333328</v>
      </c>
      <c r="P327" t="b">
        <v>0</v>
      </c>
      <c r="Q327" t="b">
        <v>0</v>
      </c>
      <c r="R327" t="s">
        <v>53</v>
      </c>
      <c r="S327" t="str">
        <f>LEFT($R327,SEARCH("/",$R327,1)-1)</f>
        <v>film &amp; video</v>
      </c>
      <c r="T327" t="str">
        <f>RIGHT(R327,LEN(R327)-SEARCH("/",R327,1))</f>
        <v>drama</v>
      </c>
    </row>
    <row r="328" spans="1:20" x14ac:dyDescent="0.3">
      <c r="A328">
        <v>236</v>
      </c>
      <c r="B328" s="4" t="s">
        <v>524</v>
      </c>
      <c r="C328" s="3" t="s">
        <v>525</v>
      </c>
      <c r="D328">
        <v>39500</v>
      </c>
      <c r="E328">
        <v>4323</v>
      </c>
      <c r="F328" s="9">
        <f>IFERROR($E328/$I328,0)</f>
        <v>75.84210526315789</v>
      </c>
      <c r="G328" s="7">
        <f>(E328/D328)*100</f>
        <v>10.944303797468354</v>
      </c>
      <c r="H328" t="s">
        <v>14</v>
      </c>
      <c r="I328" s="21">
        <v>57</v>
      </c>
      <c r="J328" t="s">
        <v>26</v>
      </c>
      <c r="K328" t="s">
        <v>27</v>
      </c>
      <c r="L328">
        <v>1561438800</v>
      </c>
      <c r="M328" s="12">
        <f>(((L328/60)/60)/24)+DATE(1970,1,1)</f>
        <v>43641.208333333328</v>
      </c>
      <c r="N328">
        <v>1562043600</v>
      </c>
      <c r="O328" s="12">
        <f>(((N328/60)/60)/24)+DATE(1970,1,1)</f>
        <v>43648.208333333328</v>
      </c>
      <c r="P328" t="b">
        <v>0</v>
      </c>
      <c r="Q328" t="b">
        <v>1</v>
      </c>
      <c r="R328" t="s">
        <v>23</v>
      </c>
      <c r="S328" t="str">
        <f>LEFT($R328,SEARCH("/",$R328,1)-1)</f>
        <v>music</v>
      </c>
      <c r="T328" t="str">
        <f>RIGHT(R328,LEN(R328)-SEARCH("/",R328,1))</f>
        <v>rock</v>
      </c>
    </row>
    <row r="329" spans="1:20" ht="31.2" x14ac:dyDescent="0.3">
      <c r="A329">
        <v>876</v>
      </c>
      <c r="B329" s="4" t="s">
        <v>1784</v>
      </c>
      <c r="C329" s="3" t="s">
        <v>1785</v>
      </c>
      <c r="D329">
        <v>8300</v>
      </c>
      <c r="E329">
        <v>2111</v>
      </c>
      <c r="F329" s="9">
        <f>IFERROR($E329/$I329,0)</f>
        <v>37.035087719298247</v>
      </c>
      <c r="G329" s="7">
        <f>(E329/D329)*100</f>
        <v>25.433734939759034</v>
      </c>
      <c r="H329" t="s">
        <v>14</v>
      </c>
      <c r="I329" s="21">
        <v>57</v>
      </c>
      <c r="J329" t="s">
        <v>15</v>
      </c>
      <c r="K329" t="s">
        <v>16</v>
      </c>
      <c r="L329">
        <v>1559970000</v>
      </c>
      <c r="M329" s="12">
        <f>(((L329/60)/60)/24)+DATE(1970,1,1)</f>
        <v>43624.208333333328</v>
      </c>
      <c r="N329">
        <v>1562043600</v>
      </c>
      <c r="O329" s="12">
        <f>(((N329/60)/60)/24)+DATE(1970,1,1)</f>
        <v>43648.208333333328</v>
      </c>
      <c r="P329" t="b">
        <v>0</v>
      </c>
      <c r="Q329" t="b">
        <v>0</v>
      </c>
      <c r="R329" t="s">
        <v>122</v>
      </c>
      <c r="S329" t="str">
        <f>LEFT($R329,SEARCH("/",$R329,1)-1)</f>
        <v>photography</v>
      </c>
      <c r="T329" t="str">
        <f>RIGHT(R329,LEN(R329)-SEARCH("/",R329,1))</f>
        <v>photography books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9">
        <f>IFERROR($E330/$I330,0)</f>
        <v>54.004916018025398</v>
      </c>
      <c r="G330" s="7">
        <f>(E330/D330)*100</f>
        <v>133.56231003039514</v>
      </c>
      <c r="H330" t="s">
        <v>20</v>
      </c>
      <c r="I330" s="21">
        <v>2441</v>
      </c>
      <c r="J330" t="s">
        <v>21</v>
      </c>
      <c r="K330" t="s">
        <v>22</v>
      </c>
      <c r="L330">
        <v>1543557600</v>
      </c>
      <c r="M330" s="12">
        <f>(((L330/60)/60)/24)+DATE(1970,1,1)</f>
        <v>43434.25</v>
      </c>
      <c r="N330">
        <v>1544508000</v>
      </c>
      <c r="O330" s="12">
        <f>(((N330/60)/60)/24)+DATE(1970,1,1)</f>
        <v>43445.25</v>
      </c>
      <c r="P330" t="b">
        <v>0</v>
      </c>
      <c r="Q330" t="b">
        <v>0</v>
      </c>
      <c r="R330" t="s">
        <v>23</v>
      </c>
      <c r="S330" t="str">
        <f>LEFT($R330,SEARCH("/",$R330,1)-1)</f>
        <v>music</v>
      </c>
      <c r="T330" t="str">
        <f>RIGHT(R330,LEN(R330)-SEARCH("/",R330,1))</f>
        <v>rock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9">
        <f>IFERROR($E331/$I331,0)</f>
        <v>101.78672985781991</v>
      </c>
      <c r="G331" s="7">
        <f>(E331/D331)*100</f>
        <v>22.896588486140725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12">
        <f>(((L331/60)/60)/24)+DATE(1970,1,1)</f>
        <v>42716.25</v>
      </c>
      <c r="N331">
        <v>1482472800</v>
      </c>
      <c r="O331" s="12">
        <f>(((N331/60)/60)/24)+DATE(1970,1,1)</f>
        <v>42727.25</v>
      </c>
      <c r="P331" t="b">
        <v>0</v>
      </c>
      <c r="Q331" t="b">
        <v>0</v>
      </c>
      <c r="R331" t="s">
        <v>89</v>
      </c>
      <c r="S331" t="str">
        <f>LEFT($R331,SEARCH("/",$R331,1)-1)</f>
        <v>games</v>
      </c>
      <c r="T331" t="str">
        <f>RIGHT(R331,LEN(R331)-SEARCH("/",R331,1))</f>
        <v>video games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9">
        <f>IFERROR($E332/$I332,0)</f>
        <v>45.003610108303249</v>
      </c>
      <c r="G332" s="7">
        <f>(E332/D332)*100</f>
        <v>184.95548961424333</v>
      </c>
      <c r="H332" t="s">
        <v>20</v>
      </c>
      <c r="I332" s="21">
        <v>1385</v>
      </c>
      <c r="J332" t="s">
        <v>40</v>
      </c>
      <c r="K332" t="s">
        <v>41</v>
      </c>
      <c r="L332">
        <v>1512712800</v>
      </c>
      <c r="M332" s="12">
        <f>(((L332/60)/60)/24)+DATE(1970,1,1)</f>
        <v>43077.25</v>
      </c>
      <c r="N332">
        <v>1512799200</v>
      </c>
      <c r="O332" s="12">
        <f>(((N332/60)/60)/24)+DATE(1970,1,1)</f>
        <v>43078.25</v>
      </c>
      <c r="P332" t="b">
        <v>0</v>
      </c>
      <c r="Q332" t="b">
        <v>0</v>
      </c>
      <c r="R332" t="s">
        <v>42</v>
      </c>
      <c r="S332" t="str">
        <f>LEFT($R332,SEARCH("/",$R332,1)-1)</f>
        <v>film &amp; video</v>
      </c>
      <c r="T332" t="str">
        <f>RIGHT(R332,LEN(R332)-SEARCH("/",R332,1))</f>
        <v>documentary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9">
        <f>IFERROR($E333/$I333,0)</f>
        <v>77.068421052631578</v>
      </c>
      <c r="G333" s="7">
        <f>(E333/D333)*100</f>
        <v>443.72727272727275</v>
      </c>
      <c r="H333" t="s">
        <v>20</v>
      </c>
      <c r="I333" s="21">
        <v>190</v>
      </c>
      <c r="J333" t="s">
        <v>21</v>
      </c>
      <c r="K333" t="s">
        <v>22</v>
      </c>
      <c r="L333">
        <v>1324274400</v>
      </c>
      <c r="M333" s="12">
        <f>(((L333/60)/60)/24)+DATE(1970,1,1)</f>
        <v>40896.25</v>
      </c>
      <c r="N333">
        <v>1324360800</v>
      </c>
      <c r="O333" s="12">
        <f>(((N333/60)/60)/24)+DATE(1970,1,1)</f>
        <v>40897.25</v>
      </c>
      <c r="P333" t="b">
        <v>0</v>
      </c>
      <c r="Q333" t="b">
        <v>0</v>
      </c>
      <c r="R333" t="s">
        <v>17</v>
      </c>
      <c r="S333" t="str">
        <f>LEFT($R333,SEARCH("/",$R333,1)-1)</f>
        <v>food</v>
      </c>
      <c r="T333" t="str">
        <f>RIGHT(R333,LEN(R333)-SEARCH("/",R333,1))</f>
        <v>food trucks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9">
        <f>IFERROR($E334/$I334,0)</f>
        <v>88.076595744680844</v>
      </c>
      <c r="G334" s="7">
        <f>(E334/D334)*100</f>
        <v>199.9806763285024</v>
      </c>
      <c r="H334" t="s">
        <v>20</v>
      </c>
      <c r="I334" s="21">
        <v>470</v>
      </c>
      <c r="J334" t="s">
        <v>21</v>
      </c>
      <c r="K334" t="s">
        <v>22</v>
      </c>
      <c r="L334">
        <v>1364446800</v>
      </c>
      <c r="M334" s="12">
        <f>(((L334/60)/60)/24)+DATE(1970,1,1)</f>
        <v>41361.208333333336</v>
      </c>
      <c r="N334">
        <v>1364533200</v>
      </c>
      <c r="O334" s="12">
        <f>(((N334/60)/60)/24)+DATE(1970,1,1)</f>
        <v>41362.208333333336</v>
      </c>
      <c r="P334" t="b">
        <v>0</v>
      </c>
      <c r="Q334" t="b">
        <v>0</v>
      </c>
      <c r="R334" t="s">
        <v>65</v>
      </c>
      <c r="S334" t="str">
        <f>LEFT($R334,SEARCH("/",$R334,1)-1)</f>
        <v>technology</v>
      </c>
      <c r="T334" t="str">
        <f>RIGHT(R334,LEN(R334)-SEARCH("/",R334,1))</f>
        <v>wearables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9">
        <f>IFERROR($E335/$I335,0)</f>
        <v>47.035573122529641</v>
      </c>
      <c r="G335" s="7">
        <f>(E335/D335)*100</f>
        <v>123.95833333333333</v>
      </c>
      <c r="H335" t="s">
        <v>20</v>
      </c>
      <c r="I335" s="21">
        <v>253</v>
      </c>
      <c r="J335" t="s">
        <v>21</v>
      </c>
      <c r="K335" t="s">
        <v>22</v>
      </c>
      <c r="L335">
        <v>1542693600</v>
      </c>
      <c r="M335" s="12">
        <f>(((L335/60)/60)/24)+DATE(1970,1,1)</f>
        <v>43424.25</v>
      </c>
      <c r="N335">
        <v>1545112800</v>
      </c>
      <c r="O335" s="12">
        <f>(((N335/60)/60)/24)+DATE(1970,1,1)</f>
        <v>43452.25</v>
      </c>
      <c r="P335" t="b">
        <v>0</v>
      </c>
      <c r="Q335" t="b">
        <v>0</v>
      </c>
      <c r="R335" t="s">
        <v>33</v>
      </c>
      <c r="S335" t="str">
        <f>LEFT($R335,SEARCH("/",$R335,1)-1)</f>
        <v>theater</v>
      </c>
      <c r="T335" t="str">
        <f>RIGHT(R335,LEN(R335)-SEARCH("/",R335,1))</f>
        <v>plays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9">
        <f>IFERROR($E336/$I336,0)</f>
        <v>110.99550763701707</v>
      </c>
      <c r="G336" s="7">
        <f>(E336/D336)*100</f>
        <v>186.61329305135951</v>
      </c>
      <c r="H336" t="s">
        <v>20</v>
      </c>
      <c r="I336" s="21">
        <v>1113</v>
      </c>
      <c r="J336" t="s">
        <v>21</v>
      </c>
      <c r="K336" t="s">
        <v>22</v>
      </c>
      <c r="L336">
        <v>1515564000</v>
      </c>
      <c r="M336" s="12">
        <f>(((L336/60)/60)/24)+DATE(1970,1,1)</f>
        <v>43110.25</v>
      </c>
      <c r="N336">
        <v>1516168800</v>
      </c>
      <c r="O336" s="12">
        <f>(((N336/60)/60)/24)+DATE(1970,1,1)</f>
        <v>43117.25</v>
      </c>
      <c r="P336" t="b">
        <v>0</v>
      </c>
      <c r="Q336" t="b">
        <v>0</v>
      </c>
      <c r="R336" t="s">
        <v>23</v>
      </c>
      <c r="S336" t="str">
        <f>LEFT($R336,SEARCH("/",$R336,1)-1)</f>
        <v>music</v>
      </c>
      <c r="T336" t="str">
        <f>RIGHT(R336,LEN(R336)-SEARCH("/",R336,1))</f>
        <v>rock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9">
        <f>IFERROR($E337/$I337,0)</f>
        <v>87.003066141042481</v>
      </c>
      <c r="G337" s="7">
        <f>(E337/D337)*100</f>
        <v>114.28538550057536</v>
      </c>
      <c r="H337" t="s">
        <v>20</v>
      </c>
      <c r="I337" s="21">
        <v>2283</v>
      </c>
      <c r="J337" t="s">
        <v>21</v>
      </c>
      <c r="K337" t="s">
        <v>22</v>
      </c>
      <c r="L337">
        <v>1573797600</v>
      </c>
      <c r="M337" s="12">
        <f>(((L337/60)/60)/24)+DATE(1970,1,1)</f>
        <v>43784.25</v>
      </c>
      <c r="N337">
        <v>1574920800</v>
      </c>
      <c r="O337" s="12">
        <f>(((N337/60)/60)/24)+DATE(1970,1,1)</f>
        <v>43797.25</v>
      </c>
      <c r="P337" t="b">
        <v>0</v>
      </c>
      <c r="Q337" t="b">
        <v>0</v>
      </c>
      <c r="R337" t="s">
        <v>23</v>
      </c>
      <c r="S337" t="str">
        <f>LEFT($R337,SEARCH("/",$R337,1)-1)</f>
        <v>music</v>
      </c>
      <c r="T337" t="str">
        <f>RIGHT(R337,LEN(R337)-SEARCH("/",R337,1))</f>
        <v>rock</v>
      </c>
    </row>
    <row r="338" spans="1:20" x14ac:dyDescent="0.3">
      <c r="A338">
        <v>673</v>
      </c>
      <c r="B338" s="4" t="s">
        <v>1386</v>
      </c>
      <c r="C338" s="3" t="s">
        <v>1387</v>
      </c>
      <c r="D338">
        <v>5600</v>
      </c>
      <c r="E338">
        <v>2445</v>
      </c>
      <c r="F338" s="9">
        <f>IFERROR($E338/$I338,0)</f>
        <v>42.155172413793103</v>
      </c>
      <c r="G338" s="7">
        <f>(E338/D338)*100</f>
        <v>43.660714285714285</v>
      </c>
      <c r="H338" t="s">
        <v>14</v>
      </c>
      <c r="I338" s="21">
        <v>58</v>
      </c>
      <c r="J338" t="s">
        <v>107</v>
      </c>
      <c r="K338" t="s">
        <v>108</v>
      </c>
      <c r="L338">
        <v>1460696400</v>
      </c>
      <c r="M338" s="12">
        <f>(((L338/60)/60)/24)+DATE(1970,1,1)</f>
        <v>42475.208333333328</v>
      </c>
      <c r="N338">
        <v>1462510800</v>
      </c>
      <c r="O338" s="12">
        <f>(((N338/60)/60)/24)+DATE(1970,1,1)</f>
        <v>42496.208333333328</v>
      </c>
      <c r="P338" t="b">
        <v>0</v>
      </c>
      <c r="Q338" t="b">
        <v>0</v>
      </c>
      <c r="R338" t="s">
        <v>60</v>
      </c>
      <c r="S338" t="str">
        <f>LEFT($R338,SEARCH("/",$R338,1)-1)</f>
        <v>music</v>
      </c>
      <c r="T338" t="str">
        <f>RIGHT(R338,LEN(R338)-SEARCH("/",R338,1))</f>
        <v>indie rock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9">
        <f>IFERROR($E339/$I339,0)</f>
        <v>105.9945205479452</v>
      </c>
      <c r="G339" s="7">
        <f>(E339/D339)*100</f>
        <v>122.81904761904762</v>
      </c>
      <c r="H339" t="s">
        <v>20</v>
      </c>
      <c r="I339" s="21">
        <v>1095</v>
      </c>
      <c r="J339" t="s">
        <v>21</v>
      </c>
      <c r="K339" t="s">
        <v>22</v>
      </c>
      <c r="L339">
        <v>1573452000</v>
      </c>
      <c r="M339" s="12">
        <f>(((L339/60)/60)/24)+DATE(1970,1,1)</f>
        <v>43780.25</v>
      </c>
      <c r="N339">
        <v>1573538400</v>
      </c>
      <c r="O339" s="12">
        <f>(((N339/60)/60)/24)+DATE(1970,1,1)</f>
        <v>43781.25</v>
      </c>
      <c r="P339" t="b">
        <v>0</v>
      </c>
      <c r="Q339" t="b">
        <v>0</v>
      </c>
      <c r="R339" t="s">
        <v>33</v>
      </c>
      <c r="S339" t="str">
        <f>LEFT($R339,SEARCH("/",$R339,1)-1)</f>
        <v>theater</v>
      </c>
      <c r="T339" t="str">
        <f>RIGHT(R339,LEN(R339)-SEARCH("/",R339,1))</f>
        <v>plays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9">
        <f>IFERROR($E340/$I340,0)</f>
        <v>73.989349112426041</v>
      </c>
      <c r="G340" s="7">
        <f>(E340/D340)*100</f>
        <v>179.14326647564468</v>
      </c>
      <c r="H340" t="s">
        <v>20</v>
      </c>
      <c r="I340" s="21">
        <v>1690</v>
      </c>
      <c r="J340" t="s">
        <v>21</v>
      </c>
      <c r="K340" t="s">
        <v>22</v>
      </c>
      <c r="L340">
        <v>1317790800</v>
      </c>
      <c r="M340" s="12">
        <f>(((L340/60)/60)/24)+DATE(1970,1,1)</f>
        <v>40821.208333333336</v>
      </c>
      <c r="N340">
        <v>1320382800</v>
      </c>
      <c r="O340" s="12">
        <f>(((N340/60)/60)/24)+DATE(1970,1,1)</f>
        <v>40851.208333333336</v>
      </c>
      <c r="P340" t="b">
        <v>0</v>
      </c>
      <c r="Q340" t="b">
        <v>0</v>
      </c>
      <c r="R340" t="s">
        <v>33</v>
      </c>
      <c r="S340" t="str">
        <f>LEFT($R340,SEARCH("/",$R340,1)-1)</f>
        <v>theater</v>
      </c>
      <c r="T340" t="str">
        <f>RIGHT(R340,LEN(R340)-SEARCH("/",R340,1))</f>
        <v>plays</v>
      </c>
    </row>
    <row r="341" spans="1:20" x14ac:dyDescent="0.3">
      <c r="A341">
        <v>781</v>
      </c>
      <c r="B341" s="4" t="s">
        <v>1597</v>
      </c>
      <c r="C341" s="3" t="s">
        <v>1598</v>
      </c>
      <c r="D341">
        <v>8700</v>
      </c>
      <c r="E341">
        <v>4414</v>
      </c>
      <c r="F341" s="9">
        <f>IFERROR($E341/$I341,0)</f>
        <v>78.821428571428569</v>
      </c>
      <c r="G341" s="7">
        <f>(E341/D341)*100</f>
        <v>50.735632183908038</v>
      </c>
      <c r="H341" t="s">
        <v>74</v>
      </c>
      <c r="I341">
        <v>56</v>
      </c>
      <c r="J341" t="s">
        <v>98</v>
      </c>
      <c r="K341" t="s">
        <v>99</v>
      </c>
      <c r="L341">
        <v>1288501200</v>
      </c>
      <c r="M341" s="12">
        <f>(((L341/60)/60)/24)+DATE(1970,1,1)</f>
        <v>40482.208333333336</v>
      </c>
      <c r="N341">
        <v>1292911200</v>
      </c>
      <c r="O341" s="12">
        <f>(((N341/60)/60)/24)+DATE(1970,1,1)</f>
        <v>40533.25</v>
      </c>
      <c r="P341" t="b">
        <v>0</v>
      </c>
      <c r="Q341" t="b">
        <v>0</v>
      </c>
      <c r="R341" t="s">
        <v>33</v>
      </c>
      <c r="S341" t="str">
        <f>LEFT($R341,SEARCH("/",$R341,1)-1)</f>
        <v>theater</v>
      </c>
      <c r="T341" t="str">
        <f>RIGHT(R341,LEN(R341)-SEARCH("/",R341,1))</f>
        <v>plays</v>
      </c>
    </row>
    <row r="342" spans="1:20" x14ac:dyDescent="0.3">
      <c r="A342">
        <v>109</v>
      </c>
      <c r="B342" s="4" t="s">
        <v>267</v>
      </c>
      <c r="C342" s="3" t="s">
        <v>268</v>
      </c>
      <c r="D342">
        <v>5200</v>
      </c>
      <c r="E342">
        <v>3079</v>
      </c>
      <c r="F342" s="9">
        <f>IFERROR($E342/$I342,0)</f>
        <v>51.31666666666667</v>
      </c>
      <c r="G342" s="7">
        <f>(E342/D342)*100</f>
        <v>59.21153846153846</v>
      </c>
      <c r="H342" t="s">
        <v>14</v>
      </c>
      <c r="I342" s="21">
        <v>60</v>
      </c>
      <c r="J342" t="s">
        <v>21</v>
      </c>
      <c r="K342" t="s">
        <v>22</v>
      </c>
      <c r="L342">
        <v>1389506400</v>
      </c>
      <c r="M342" s="12">
        <f>(((L342/60)/60)/24)+DATE(1970,1,1)</f>
        <v>41651.25</v>
      </c>
      <c r="N342">
        <v>1389679200</v>
      </c>
      <c r="O342" s="12">
        <f>(((N342/60)/60)/24)+DATE(1970,1,1)</f>
        <v>41653.25</v>
      </c>
      <c r="P342" t="b">
        <v>0</v>
      </c>
      <c r="Q342" t="b">
        <v>0</v>
      </c>
      <c r="R342" t="s">
        <v>269</v>
      </c>
      <c r="S342" t="str">
        <f>LEFT($R342,SEARCH("/",$R342,1)-1)</f>
        <v>film &amp; video</v>
      </c>
      <c r="T342" t="str">
        <f>RIGHT(R342,LEN(R342)-SEARCH("/",R342,1))</f>
        <v>television</v>
      </c>
    </row>
    <row r="343" spans="1:20" x14ac:dyDescent="0.3">
      <c r="A343">
        <v>504</v>
      </c>
      <c r="B343" s="4" t="s">
        <v>1055</v>
      </c>
      <c r="C343" s="3" t="s">
        <v>1056</v>
      </c>
      <c r="D343">
        <v>7500</v>
      </c>
      <c r="E343">
        <v>6924</v>
      </c>
      <c r="F343" s="9">
        <f>IFERROR($E343/$I343,0)</f>
        <v>111.6774193548387</v>
      </c>
      <c r="G343" s="7">
        <f>(E343/D343)*100</f>
        <v>92.320000000000007</v>
      </c>
      <c r="H343" t="s">
        <v>14</v>
      </c>
      <c r="I343" s="21">
        <v>62</v>
      </c>
      <c r="J343" t="s">
        <v>107</v>
      </c>
      <c r="K343" t="s">
        <v>108</v>
      </c>
      <c r="L343">
        <v>1431925200</v>
      </c>
      <c r="M343" s="12">
        <f>(((L343/60)/60)/24)+DATE(1970,1,1)</f>
        <v>42142.208333333328</v>
      </c>
      <c r="N343">
        <v>1432011600</v>
      </c>
      <c r="O343" s="12">
        <f>(((N343/60)/60)/24)+DATE(1970,1,1)</f>
        <v>42143.208333333328</v>
      </c>
      <c r="P343" t="b">
        <v>0</v>
      </c>
      <c r="Q343" t="b">
        <v>0</v>
      </c>
      <c r="R343" t="s">
        <v>23</v>
      </c>
      <c r="S343" t="str">
        <f>LEFT($R343,SEARCH("/",$R343,1)-1)</f>
        <v>music</v>
      </c>
      <c r="T343" t="str">
        <f>RIGHT(R343,LEN(R343)-SEARCH("/",R343,1))</f>
        <v>rock</v>
      </c>
    </row>
    <row r="344" spans="1:20" ht="31.2" x14ac:dyDescent="0.3">
      <c r="A344">
        <v>625</v>
      </c>
      <c r="B344" s="4" t="s">
        <v>1292</v>
      </c>
      <c r="C344" s="3" t="s">
        <v>1293</v>
      </c>
      <c r="D344">
        <v>7500</v>
      </c>
      <c r="E344">
        <v>5803</v>
      </c>
      <c r="F344" s="9">
        <f>IFERROR($E344/$I344,0)</f>
        <v>93.596774193548384</v>
      </c>
      <c r="G344" s="7">
        <f>(E344/D344)*100</f>
        <v>77.373333333333335</v>
      </c>
      <c r="H344" t="s">
        <v>14</v>
      </c>
      <c r="I344" s="21">
        <v>62</v>
      </c>
      <c r="J344" t="s">
        <v>21</v>
      </c>
      <c r="K344" t="s">
        <v>22</v>
      </c>
      <c r="L344">
        <v>1580104800</v>
      </c>
      <c r="M344" s="12">
        <f>(((L344/60)/60)/24)+DATE(1970,1,1)</f>
        <v>43857.25</v>
      </c>
      <c r="N344">
        <v>1581314400</v>
      </c>
      <c r="O344" s="12">
        <f>(((N344/60)/60)/24)+DATE(1970,1,1)</f>
        <v>43871.25</v>
      </c>
      <c r="P344" t="b">
        <v>0</v>
      </c>
      <c r="Q344" t="b">
        <v>0</v>
      </c>
      <c r="R344" t="s">
        <v>33</v>
      </c>
      <c r="S344" t="str">
        <f>LEFT($R344,SEARCH("/",$R344,1)-1)</f>
        <v>theater</v>
      </c>
      <c r="T344" t="str">
        <f>RIGHT(R344,LEN(R344)-SEARCH("/",R344,1))</f>
        <v>plays</v>
      </c>
    </row>
    <row r="345" spans="1:20" ht="31.2" x14ac:dyDescent="0.3">
      <c r="A345">
        <v>525</v>
      </c>
      <c r="B345" s="4" t="s">
        <v>1095</v>
      </c>
      <c r="C345" s="3" t="s">
        <v>1096</v>
      </c>
      <c r="D345">
        <v>2100</v>
      </c>
      <c r="E345">
        <v>1768</v>
      </c>
      <c r="F345" s="9">
        <f>IFERROR($E345/$I345,0)</f>
        <v>28.063492063492063</v>
      </c>
      <c r="G345" s="7">
        <f>(E345/D345)*100</f>
        <v>84.19047619047619</v>
      </c>
      <c r="H345" t="s">
        <v>14</v>
      </c>
      <c r="I345" s="21">
        <v>63</v>
      </c>
      <c r="J345" t="s">
        <v>21</v>
      </c>
      <c r="K345" t="s">
        <v>22</v>
      </c>
      <c r="L345">
        <v>1290492000</v>
      </c>
      <c r="M345" s="12">
        <f>(((L345/60)/60)/24)+DATE(1970,1,1)</f>
        <v>40505.25</v>
      </c>
      <c r="N345">
        <v>1290837600</v>
      </c>
      <c r="O345" s="12">
        <f>(((N345/60)/60)/24)+DATE(1970,1,1)</f>
        <v>40509.25</v>
      </c>
      <c r="P345" t="b">
        <v>0</v>
      </c>
      <c r="Q345" t="b">
        <v>0</v>
      </c>
      <c r="R345" t="s">
        <v>65</v>
      </c>
      <c r="S345" t="str">
        <f>LEFT($R345,SEARCH("/",$R345,1)-1)</f>
        <v>technology</v>
      </c>
      <c r="T345" t="str">
        <f>RIGHT(R345,LEN(R345)-SEARCH("/",R345,1))</f>
        <v>wearables</v>
      </c>
    </row>
    <row r="346" spans="1:20" ht="31.2" x14ac:dyDescent="0.3">
      <c r="A346">
        <v>859</v>
      </c>
      <c r="B346" s="4" t="s">
        <v>1750</v>
      </c>
      <c r="C346" s="3" t="s">
        <v>1751</v>
      </c>
      <c r="D346">
        <v>7300</v>
      </c>
      <c r="E346">
        <v>2594</v>
      </c>
      <c r="F346" s="9">
        <f>IFERROR($E346/$I346,0)</f>
        <v>41.174603174603178</v>
      </c>
      <c r="G346" s="7">
        <f>(E346/D346)*100</f>
        <v>35.534246575342465</v>
      </c>
      <c r="H346" t="s">
        <v>14</v>
      </c>
      <c r="I346" s="21">
        <v>63</v>
      </c>
      <c r="J346" t="s">
        <v>21</v>
      </c>
      <c r="K346" t="s">
        <v>22</v>
      </c>
      <c r="L346">
        <v>1362117600</v>
      </c>
      <c r="M346" s="12">
        <f>(((L346/60)/60)/24)+DATE(1970,1,1)</f>
        <v>41334.25</v>
      </c>
      <c r="N346">
        <v>1363669200</v>
      </c>
      <c r="O346" s="12">
        <f>(((N346/60)/60)/24)+DATE(1970,1,1)</f>
        <v>41352.208333333336</v>
      </c>
      <c r="P346" t="b">
        <v>0</v>
      </c>
      <c r="Q346" t="b">
        <v>1</v>
      </c>
      <c r="R346" t="s">
        <v>33</v>
      </c>
      <c r="S346" t="str">
        <f>LEFT($R346,SEARCH("/",$R346,1)-1)</f>
        <v>theater</v>
      </c>
      <c r="T346" t="str">
        <f>RIGHT(R346,LEN(R346)-SEARCH("/",R346,1))</f>
        <v>plays</v>
      </c>
    </row>
    <row r="347" spans="1:20" ht="31.2" x14ac:dyDescent="0.3">
      <c r="A347">
        <v>576</v>
      </c>
      <c r="B347" s="4" t="s">
        <v>1196</v>
      </c>
      <c r="C347" s="3" t="s">
        <v>1197</v>
      </c>
      <c r="D347">
        <v>9700</v>
      </c>
      <c r="E347">
        <v>6298</v>
      </c>
      <c r="F347" s="9">
        <f>IFERROR($E347/$I347,0)</f>
        <v>98.40625</v>
      </c>
      <c r="G347" s="7">
        <f>(E347/D347)*100</f>
        <v>64.927835051546396</v>
      </c>
      <c r="H347" t="s">
        <v>14</v>
      </c>
      <c r="I347" s="21">
        <v>64</v>
      </c>
      <c r="J347" t="s">
        <v>21</v>
      </c>
      <c r="K347" t="s">
        <v>22</v>
      </c>
      <c r="L347">
        <v>1509512400</v>
      </c>
      <c r="M347" s="12">
        <f>(((L347/60)/60)/24)+DATE(1970,1,1)</f>
        <v>43040.208333333328</v>
      </c>
      <c r="N347">
        <v>1510984800</v>
      </c>
      <c r="O347" s="12">
        <f>(((N347/60)/60)/24)+DATE(1970,1,1)</f>
        <v>43057.25</v>
      </c>
      <c r="P347" t="b">
        <v>0</v>
      </c>
      <c r="Q347" t="b">
        <v>0</v>
      </c>
      <c r="R347" t="s">
        <v>33</v>
      </c>
      <c r="S347" t="str">
        <f>LEFT($R347,SEARCH("/",$R347,1)-1)</f>
        <v>theater</v>
      </c>
      <c r="T347" t="str">
        <f>RIGHT(R347,LEN(R347)-SEARCH("/",R347,1))</f>
        <v>plays</v>
      </c>
    </row>
    <row r="348" spans="1:20" x14ac:dyDescent="0.3">
      <c r="A348">
        <v>622</v>
      </c>
      <c r="B348" s="4" t="s">
        <v>1286</v>
      </c>
      <c r="C348" s="3" t="s">
        <v>1287</v>
      </c>
      <c r="D348">
        <v>189000</v>
      </c>
      <c r="E348">
        <v>5916</v>
      </c>
      <c r="F348" s="9">
        <f>IFERROR($E348/$I348,0)</f>
        <v>92.4375</v>
      </c>
      <c r="G348" s="7">
        <f>(E348/D348)*100</f>
        <v>3.1301587301587301</v>
      </c>
      <c r="H348" t="s">
        <v>14</v>
      </c>
      <c r="I348" s="21">
        <v>64</v>
      </c>
      <c r="J348" t="s">
        <v>21</v>
      </c>
      <c r="K348" t="s">
        <v>22</v>
      </c>
      <c r="L348">
        <v>1523768400</v>
      </c>
      <c r="M348" s="12">
        <f>(((L348/60)/60)/24)+DATE(1970,1,1)</f>
        <v>43205.208333333328</v>
      </c>
      <c r="N348">
        <v>1526014800</v>
      </c>
      <c r="O348" s="12">
        <f>(((N348/60)/60)/24)+DATE(1970,1,1)</f>
        <v>43231.208333333328</v>
      </c>
      <c r="P348" t="b">
        <v>0</v>
      </c>
      <c r="Q348" t="b">
        <v>0</v>
      </c>
      <c r="R348" t="s">
        <v>60</v>
      </c>
      <c r="S348" t="str">
        <f>LEFT($R348,SEARCH("/",$R348,1)-1)</f>
        <v>music</v>
      </c>
      <c r="T348" t="str">
        <f>RIGHT(R348,LEN(R348)-SEARCH("/",R348,1))</f>
        <v>indie rock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9">
        <f>IFERROR($E349/$I349,0)</f>
        <v>66.005235602094245</v>
      </c>
      <c r="G349" s="7">
        <f>(E349/D349)*100</f>
        <v>1400.7777777777778</v>
      </c>
      <c r="H349" t="s">
        <v>20</v>
      </c>
      <c r="I349" s="21">
        <v>191</v>
      </c>
      <c r="J349" t="s">
        <v>21</v>
      </c>
      <c r="K349" t="s">
        <v>22</v>
      </c>
      <c r="L349">
        <v>1423634400</v>
      </c>
      <c r="M349" s="12">
        <f>(((L349/60)/60)/24)+DATE(1970,1,1)</f>
        <v>42046.25</v>
      </c>
      <c r="N349">
        <v>1425708000</v>
      </c>
      <c r="O349" s="12">
        <f>(((N349/60)/60)/24)+DATE(1970,1,1)</f>
        <v>42070.25</v>
      </c>
      <c r="P349" t="b">
        <v>0</v>
      </c>
      <c r="Q349" t="b">
        <v>0</v>
      </c>
      <c r="R349" t="s">
        <v>28</v>
      </c>
      <c r="S349" t="str">
        <f>LEFT($R349,SEARCH("/",$R349,1)-1)</f>
        <v>technology</v>
      </c>
      <c r="T349" t="str">
        <f>RIGHT(R349,LEN(R349)-SEARCH("/",R349,1))</f>
        <v>web</v>
      </c>
    </row>
    <row r="350" spans="1:20" x14ac:dyDescent="0.3">
      <c r="A350">
        <v>988</v>
      </c>
      <c r="B350" s="4" t="s">
        <v>2004</v>
      </c>
      <c r="C350" s="3" t="s">
        <v>2005</v>
      </c>
      <c r="D350">
        <v>9400</v>
      </c>
      <c r="E350">
        <v>4899</v>
      </c>
      <c r="F350" s="9">
        <f>IFERROR($E350/$I350,0)</f>
        <v>76.546875</v>
      </c>
      <c r="G350" s="7">
        <f>(E350/D350)*100</f>
        <v>52.117021276595743</v>
      </c>
      <c r="H350" t="s">
        <v>14</v>
      </c>
      <c r="I350" s="21">
        <v>64</v>
      </c>
      <c r="J350" t="s">
        <v>21</v>
      </c>
      <c r="K350" t="s">
        <v>22</v>
      </c>
      <c r="L350">
        <v>1478930400</v>
      </c>
      <c r="M350" s="12">
        <f>(((L350/60)/60)/24)+DATE(1970,1,1)</f>
        <v>42686.25</v>
      </c>
      <c r="N350">
        <v>1480744800</v>
      </c>
      <c r="O350" s="12">
        <f>(((N350/60)/60)/24)+DATE(1970,1,1)</f>
        <v>42707.25</v>
      </c>
      <c r="P350" t="b">
        <v>0</v>
      </c>
      <c r="Q350" t="b">
        <v>0</v>
      </c>
      <c r="R350" t="s">
        <v>133</v>
      </c>
      <c r="S350" t="str">
        <f>LEFT($R350,SEARCH("/",$R350,1)-1)</f>
        <v>publishing</v>
      </c>
      <c r="T350" t="str">
        <f>RIGHT(R350,LEN(R350)-SEARCH("/",R350,1))</f>
        <v>radio &amp; podcasts</v>
      </c>
    </row>
    <row r="351" spans="1:20" x14ac:dyDescent="0.3">
      <c r="A351">
        <v>990</v>
      </c>
      <c r="B351" s="4" t="s">
        <v>2008</v>
      </c>
      <c r="C351" s="3" t="s">
        <v>2009</v>
      </c>
      <c r="D351">
        <v>7800</v>
      </c>
      <c r="E351">
        <v>6839</v>
      </c>
      <c r="F351" s="9">
        <f>IFERROR($E351/$I351,0)</f>
        <v>106.859375</v>
      </c>
      <c r="G351" s="7">
        <f>(E351/D351)*100</f>
        <v>87.679487179487182</v>
      </c>
      <c r="H351" t="s">
        <v>14</v>
      </c>
      <c r="I351" s="21">
        <v>64</v>
      </c>
      <c r="J351" t="s">
        <v>21</v>
      </c>
      <c r="K351" t="s">
        <v>22</v>
      </c>
      <c r="L351">
        <v>1456984800</v>
      </c>
      <c r="M351" s="12">
        <f>(((L351/60)/60)/24)+DATE(1970,1,1)</f>
        <v>42432.25</v>
      </c>
      <c r="N351">
        <v>1458882000</v>
      </c>
      <c r="O351" s="12">
        <f>(((N351/60)/60)/24)+DATE(1970,1,1)</f>
        <v>42454.208333333328</v>
      </c>
      <c r="P351" t="b">
        <v>0</v>
      </c>
      <c r="Q351" t="b">
        <v>1</v>
      </c>
      <c r="R351" t="s">
        <v>53</v>
      </c>
      <c r="S351" t="str">
        <f>LEFT($R351,SEARCH("/",$R351,1)-1)</f>
        <v>film &amp; video</v>
      </c>
      <c r="T351" t="str">
        <f>RIGHT(R351,LEN(R351)-SEARCH("/",R351,1))</f>
        <v>drama</v>
      </c>
    </row>
    <row r="352" spans="1:20" x14ac:dyDescent="0.3">
      <c r="A352">
        <v>193</v>
      </c>
      <c r="B352" s="4" t="s">
        <v>438</v>
      </c>
      <c r="C352" s="3" t="s">
        <v>439</v>
      </c>
      <c r="D352">
        <v>6600</v>
      </c>
      <c r="E352">
        <v>3012</v>
      </c>
      <c r="F352" s="9">
        <f>IFERROR($E352/$I352,0)</f>
        <v>46.338461538461537</v>
      </c>
      <c r="G352" s="7">
        <f>(E352/D352)*100</f>
        <v>45.636363636363633</v>
      </c>
      <c r="H352" t="s">
        <v>14</v>
      </c>
      <c r="I352" s="21">
        <v>65</v>
      </c>
      <c r="J352" t="s">
        <v>21</v>
      </c>
      <c r="K352" t="s">
        <v>22</v>
      </c>
      <c r="L352">
        <v>1523163600</v>
      </c>
      <c r="M352" s="12">
        <f>(((L352/60)/60)/24)+DATE(1970,1,1)</f>
        <v>43198.208333333328</v>
      </c>
      <c r="N352">
        <v>1523509200</v>
      </c>
      <c r="O352" s="12">
        <f>(((N352/60)/60)/24)+DATE(1970,1,1)</f>
        <v>43202.208333333328</v>
      </c>
      <c r="P352" t="b">
        <v>1</v>
      </c>
      <c r="Q352" t="b">
        <v>0</v>
      </c>
      <c r="R352" t="s">
        <v>60</v>
      </c>
      <c r="S352" t="str">
        <f>LEFT($R352,SEARCH("/",$R352,1)-1)</f>
        <v>music</v>
      </c>
      <c r="T352" t="str">
        <f>RIGHT(R352,LEN(R352)-SEARCH("/",R352,1))</f>
        <v>indie rock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9">
        <f>IFERROR($E353/$I353,0)</f>
        <v>47.009935419771487</v>
      </c>
      <c r="G353" s="7">
        <f>(E353/D353)*100</f>
        <v>127.70715249662618</v>
      </c>
      <c r="H353" t="s">
        <v>20</v>
      </c>
      <c r="I353" s="21">
        <v>2013</v>
      </c>
      <c r="J353" t="s">
        <v>21</v>
      </c>
      <c r="K353" t="s">
        <v>22</v>
      </c>
      <c r="L353">
        <v>1440392400</v>
      </c>
      <c r="M353" s="12">
        <f>(((L353/60)/60)/24)+DATE(1970,1,1)</f>
        <v>42240.208333333328</v>
      </c>
      <c r="N353">
        <v>1441602000</v>
      </c>
      <c r="O353" s="12">
        <f>(((N353/60)/60)/24)+DATE(1970,1,1)</f>
        <v>42254.208333333328</v>
      </c>
      <c r="P353" t="b">
        <v>0</v>
      </c>
      <c r="Q353" t="b">
        <v>0</v>
      </c>
      <c r="R353" t="s">
        <v>23</v>
      </c>
      <c r="S353" t="str">
        <f>LEFT($R353,SEARCH("/",$R353,1)-1)</f>
        <v>music</v>
      </c>
      <c r="T353" t="str">
        <f>RIGHT(R353,LEN(R353)-SEARCH("/",R353,1))</f>
        <v>rock</v>
      </c>
    </row>
    <row r="354" spans="1:20" x14ac:dyDescent="0.3">
      <c r="A354">
        <v>637</v>
      </c>
      <c r="B354" s="4" t="s">
        <v>1316</v>
      </c>
      <c r="C354" s="3" t="s">
        <v>1317</v>
      </c>
      <c r="D354">
        <v>8500</v>
      </c>
      <c r="E354">
        <v>6750</v>
      </c>
      <c r="F354" s="9">
        <f>IFERROR($E354/$I354,0)</f>
        <v>103.84615384615384</v>
      </c>
      <c r="G354" s="7">
        <f>(E354/D354)*100</f>
        <v>79.411764705882348</v>
      </c>
      <c r="H354" t="s">
        <v>14</v>
      </c>
      <c r="I354" s="21">
        <v>65</v>
      </c>
      <c r="J354" t="s">
        <v>21</v>
      </c>
      <c r="K354" t="s">
        <v>22</v>
      </c>
      <c r="L354">
        <v>1479103200</v>
      </c>
      <c r="M354" s="12">
        <f>(((L354/60)/60)/24)+DATE(1970,1,1)</f>
        <v>42688.25</v>
      </c>
      <c r="N354">
        <v>1479794400</v>
      </c>
      <c r="O354" s="12">
        <f>(((N354/60)/60)/24)+DATE(1970,1,1)</f>
        <v>42696.25</v>
      </c>
      <c r="P354" t="b">
        <v>0</v>
      </c>
      <c r="Q354" t="b">
        <v>0</v>
      </c>
      <c r="R354" t="s">
        <v>33</v>
      </c>
      <c r="S354" t="str">
        <f>LEFT($R354,SEARCH("/",$R354,1)-1)</f>
        <v>theater</v>
      </c>
      <c r="T354" t="str">
        <f>RIGHT(R354,LEN(R354)-SEARCH("/",R354,1))</f>
        <v>plays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9">
        <f>IFERROR($E355/$I355,0)</f>
        <v>81.010569583088667</v>
      </c>
      <c r="G355" s="7">
        <f>(E355/D355)*100</f>
        <v>410.59821428571428</v>
      </c>
      <c r="H355" t="s">
        <v>20</v>
      </c>
      <c r="I355" s="21">
        <v>1703</v>
      </c>
      <c r="J355" t="s">
        <v>21</v>
      </c>
      <c r="K355" t="s">
        <v>22</v>
      </c>
      <c r="L355">
        <v>1562302800</v>
      </c>
      <c r="M355" s="12">
        <f>(((L355/60)/60)/24)+DATE(1970,1,1)</f>
        <v>43651.208333333328</v>
      </c>
      <c r="N355">
        <v>1562389200</v>
      </c>
      <c r="O355" s="12">
        <f>(((N355/60)/60)/24)+DATE(1970,1,1)</f>
        <v>43652.208333333328</v>
      </c>
      <c r="P355" t="b">
        <v>0</v>
      </c>
      <c r="Q355" t="b">
        <v>0</v>
      </c>
      <c r="R355" t="s">
        <v>33</v>
      </c>
      <c r="S355" t="str">
        <f>LEFT($R355,SEARCH("/",$R355,1)-1)</f>
        <v>theater</v>
      </c>
      <c r="T355" t="str">
        <f>RIGHT(R355,LEN(R355)-SEARCH("/",R355,1))</f>
        <v>plays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9">
        <f>IFERROR($E356/$I356,0)</f>
        <v>94.35</v>
      </c>
      <c r="G356" s="7">
        <f>(E356/D356)*100</f>
        <v>123.73770491803278</v>
      </c>
      <c r="H356" t="s">
        <v>20</v>
      </c>
      <c r="I356" s="21">
        <v>80</v>
      </c>
      <c r="J356" t="s">
        <v>36</v>
      </c>
      <c r="K356" t="s">
        <v>37</v>
      </c>
      <c r="L356">
        <v>1378184400</v>
      </c>
      <c r="M356" s="12">
        <f>(((L356/60)/60)/24)+DATE(1970,1,1)</f>
        <v>41520.208333333336</v>
      </c>
      <c r="N356">
        <v>1378789200</v>
      </c>
      <c r="O356" s="12">
        <f>(((N356/60)/60)/24)+DATE(1970,1,1)</f>
        <v>41527.208333333336</v>
      </c>
      <c r="P356" t="b">
        <v>0</v>
      </c>
      <c r="Q356" t="b">
        <v>0</v>
      </c>
      <c r="R356" t="s">
        <v>42</v>
      </c>
      <c r="S356" t="str">
        <f>LEFT($R356,SEARCH("/",$R356,1)-1)</f>
        <v>film &amp; video</v>
      </c>
      <c r="T356" t="str">
        <f>RIGHT(R356,LEN(R356)-SEARCH("/",R356,1))</f>
        <v>documentary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9">
        <f>IFERROR($E357/$I357,0)</f>
        <v>26.058139534883722</v>
      </c>
      <c r="G357" s="7">
        <f>(E357/D357)*100</f>
        <v>58.973684210526315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12">
        <f>(((L357/60)/60)/24)+DATE(1970,1,1)</f>
        <v>42757.25</v>
      </c>
      <c r="N357">
        <v>1488520800</v>
      </c>
      <c r="O357" s="12">
        <f>(((N357/60)/60)/24)+DATE(1970,1,1)</f>
        <v>42797.25</v>
      </c>
      <c r="P357" t="b">
        <v>0</v>
      </c>
      <c r="Q357" t="b">
        <v>0</v>
      </c>
      <c r="R357" t="s">
        <v>65</v>
      </c>
      <c r="S357" t="str">
        <f>LEFT($R357,SEARCH("/",$R357,1)-1)</f>
        <v>technology</v>
      </c>
      <c r="T357" t="str">
        <f>RIGHT(R357,LEN(R357)-SEARCH("/",R357,1))</f>
        <v>wearables</v>
      </c>
    </row>
    <row r="358" spans="1:20" x14ac:dyDescent="0.3">
      <c r="A358">
        <v>170</v>
      </c>
      <c r="B358" s="4" t="s">
        <v>392</v>
      </c>
      <c r="C358" s="3" t="s">
        <v>393</v>
      </c>
      <c r="D358">
        <v>188100</v>
      </c>
      <c r="E358">
        <v>5528</v>
      </c>
      <c r="F358" s="9">
        <f>IFERROR($E358/$I358,0)</f>
        <v>82.507462686567166</v>
      </c>
      <c r="G358" s="7">
        <f>(E358/D358)*100</f>
        <v>2.93886230728336</v>
      </c>
      <c r="H358" t="s">
        <v>14</v>
      </c>
      <c r="I358" s="21">
        <v>67</v>
      </c>
      <c r="J358" t="s">
        <v>21</v>
      </c>
      <c r="K358" t="s">
        <v>22</v>
      </c>
      <c r="L358">
        <v>1501736400</v>
      </c>
      <c r="M358" s="12">
        <f>(((L358/60)/60)/24)+DATE(1970,1,1)</f>
        <v>42950.208333333328</v>
      </c>
      <c r="N358">
        <v>1502341200</v>
      </c>
      <c r="O358" s="12">
        <f>(((N358/60)/60)/24)+DATE(1970,1,1)</f>
        <v>42957.208333333328</v>
      </c>
      <c r="P358" t="b">
        <v>0</v>
      </c>
      <c r="Q358" t="b">
        <v>0</v>
      </c>
      <c r="R358" t="s">
        <v>60</v>
      </c>
      <c r="S358" t="str">
        <f>LEFT($R358,SEARCH("/",$R358,1)-1)</f>
        <v>music</v>
      </c>
      <c r="T358" t="str">
        <f>RIGHT(R358,LEN(R358)-SEARCH("/",R358,1))</f>
        <v>indie rock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9">
        <f>IFERROR($E359/$I359,0)</f>
        <v>103.73170731707317</v>
      </c>
      <c r="G359" s="7">
        <f>(E359/D359)*100</f>
        <v>184.91304347826087</v>
      </c>
      <c r="H359" t="s">
        <v>20</v>
      </c>
      <c r="I359" s="21">
        <v>41</v>
      </c>
      <c r="J359" t="s">
        <v>21</v>
      </c>
      <c r="K359" t="s">
        <v>22</v>
      </c>
      <c r="L359">
        <v>1441256400</v>
      </c>
      <c r="M359" s="12">
        <f>(((L359/60)/60)/24)+DATE(1970,1,1)</f>
        <v>42250.208333333328</v>
      </c>
      <c r="N359">
        <v>1443416400</v>
      </c>
      <c r="O359" s="12">
        <f>(((N359/60)/60)/24)+DATE(1970,1,1)</f>
        <v>42275.208333333328</v>
      </c>
      <c r="P359" t="b">
        <v>0</v>
      </c>
      <c r="Q359" t="b">
        <v>0</v>
      </c>
      <c r="R359" t="s">
        <v>89</v>
      </c>
      <c r="S359" t="str">
        <f>LEFT($R359,SEARCH("/",$R359,1)-1)</f>
        <v>games</v>
      </c>
      <c r="T359" t="str">
        <f>RIGHT(R359,LEN(R359)-SEARCH("/",R359,1))</f>
        <v>video games</v>
      </c>
    </row>
    <row r="360" spans="1:20" ht="31.2" x14ac:dyDescent="0.3">
      <c r="A360">
        <v>382</v>
      </c>
      <c r="B360" s="4" t="s">
        <v>816</v>
      </c>
      <c r="C360" s="3" t="s">
        <v>817</v>
      </c>
      <c r="D360">
        <v>9100</v>
      </c>
      <c r="E360">
        <v>5803</v>
      </c>
      <c r="F360" s="9">
        <f>IFERROR($E360/$I360,0)</f>
        <v>86.611940298507463</v>
      </c>
      <c r="G360" s="7">
        <f>(E360/D360)*100</f>
        <v>63.769230769230766</v>
      </c>
      <c r="H360" t="s">
        <v>14</v>
      </c>
      <c r="I360" s="21">
        <v>67</v>
      </c>
      <c r="J360" t="s">
        <v>21</v>
      </c>
      <c r="K360" t="s">
        <v>22</v>
      </c>
      <c r="L360">
        <v>1508130000</v>
      </c>
      <c r="M360" s="12">
        <f>(((L360/60)/60)/24)+DATE(1970,1,1)</f>
        <v>43024.208333333328</v>
      </c>
      <c r="N360">
        <v>1509771600</v>
      </c>
      <c r="O360" s="12">
        <f>(((N360/60)/60)/24)+DATE(1970,1,1)</f>
        <v>43043.208333333328</v>
      </c>
      <c r="P360" t="b">
        <v>0</v>
      </c>
      <c r="Q360" t="b">
        <v>0</v>
      </c>
      <c r="R360" t="s">
        <v>122</v>
      </c>
      <c r="S360" t="str">
        <f>LEFT($R360,SEARCH("/",$R360,1)-1)</f>
        <v>photography</v>
      </c>
      <c r="T360" t="str">
        <f>RIGHT(R360,LEN(R360)-SEARCH("/",R360,1))</f>
        <v>photography books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9">
        <f>IFERROR($E361/$I361,0)</f>
        <v>63.893048128342244</v>
      </c>
      <c r="G361" s="7">
        <f>(E361/D361)*100</f>
        <v>298.7</v>
      </c>
      <c r="H361" t="s">
        <v>20</v>
      </c>
      <c r="I361" s="21">
        <v>187</v>
      </c>
      <c r="J361" t="s">
        <v>21</v>
      </c>
      <c r="K361" t="s">
        <v>22</v>
      </c>
      <c r="L361">
        <v>1314421200</v>
      </c>
      <c r="M361" s="12">
        <f>(((L361/60)/60)/24)+DATE(1970,1,1)</f>
        <v>40782.208333333336</v>
      </c>
      <c r="N361">
        <v>1315026000</v>
      </c>
      <c r="O361" s="12">
        <f>(((N361/60)/60)/24)+DATE(1970,1,1)</f>
        <v>40789.208333333336</v>
      </c>
      <c r="P361" t="b">
        <v>0</v>
      </c>
      <c r="Q361" t="b">
        <v>0</v>
      </c>
      <c r="R361" t="s">
        <v>71</v>
      </c>
      <c r="S361" t="str">
        <f>LEFT($R361,SEARCH("/",$R361,1)-1)</f>
        <v>film &amp; video</v>
      </c>
      <c r="T361" t="str">
        <f>RIGHT(R361,LEN(R361)-SEARCH("/",R361,1))</f>
        <v>animation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9">
        <f>IFERROR($E362/$I362,0)</f>
        <v>47.002434782608695</v>
      </c>
      <c r="G362" s="7">
        <f>(E362/D362)*100</f>
        <v>226.35175879396985</v>
      </c>
      <c r="H362" t="s">
        <v>20</v>
      </c>
      <c r="I362" s="21">
        <v>2875</v>
      </c>
      <c r="J362" t="s">
        <v>40</v>
      </c>
      <c r="K362" t="s">
        <v>41</v>
      </c>
      <c r="L362">
        <v>1293861600</v>
      </c>
      <c r="M362" s="12">
        <f>(((L362/60)/60)/24)+DATE(1970,1,1)</f>
        <v>40544.25</v>
      </c>
      <c r="N362">
        <v>1295071200</v>
      </c>
      <c r="O362" s="12">
        <f>(((N362/60)/60)/24)+DATE(1970,1,1)</f>
        <v>40558.25</v>
      </c>
      <c r="P362" t="b">
        <v>0</v>
      </c>
      <c r="Q362" t="b">
        <v>1</v>
      </c>
      <c r="R362" t="s">
        <v>33</v>
      </c>
      <c r="S362" t="str">
        <f>LEFT($R362,SEARCH("/",$R362,1)-1)</f>
        <v>theater</v>
      </c>
      <c r="T362" t="str">
        <f>RIGHT(R362,LEN(R362)-SEARCH("/",R362,1))</f>
        <v>plays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9">
        <f>IFERROR($E363/$I363,0)</f>
        <v>108.47727272727273</v>
      </c>
      <c r="G363" s="7">
        <f>(E363/D363)*100</f>
        <v>173.56363636363636</v>
      </c>
      <c r="H363" t="s">
        <v>20</v>
      </c>
      <c r="I363" s="21">
        <v>88</v>
      </c>
      <c r="J363" t="s">
        <v>21</v>
      </c>
      <c r="K363" t="s">
        <v>22</v>
      </c>
      <c r="L363">
        <v>1507352400</v>
      </c>
      <c r="M363" s="12">
        <f>(((L363/60)/60)/24)+DATE(1970,1,1)</f>
        <v>43015.208333333328</v>
      </c>
      <c r="N363">
        <v>1509426000</v>
      </c>
      <c r="O363" s="12">
        <f>(((N363/60)/60)/24)+DATE(1970,1,1)</f>
        <v>43039.208333333328</v>
      </c>
      <c r="P363" t="b">
        <v>0</v>
      </c>
      <c r="Q363" t="b">
        <v>0</v>
      </c>
      <c r="R363" t="s">
        <v>33</v>
      </c>
      <c r="S363" t="str">
        <f>LEFT($R363,SEARCH("/",$R363,1)-1)</f>
        <v>theater</v>
      </c>
      <c r="T363" t="str">
        <f>RIGHT(R363,LEN(R363)-SEARCH("/",R363,1))</f>
        <v>plays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9">
        <f>IFERROR($E364/$I364,0)</f>
        <v>72.015706806282722</v>
      </c>
      <c r="G364" s="7">
        <f>(E364/D364)*100</f>
        <v>371.75675675675677</v>
      </c>
      <c r="H364" t="s">
        <v>20</v>
      </c>
      <c r="I364" s="21">
        <v>191</v>
      </c>
      <c r="J364" t="s">
        <v>21</v>
      </c>
      <c r="K364" t="s">
        <v>22</v>
      </c>
      <c r="L364">
        <v>1296108000</v>
      </c>
      <c r="M364" s="12">
        <f>(((L364/60)/60)/24)+DATE(1970,1,1)</f>
        <v>40570.25</v>
      </c>
      <c r="N364">
        <v>1299391200</v>
      </c>
      <c r="O364" s="12">
        <f>(((N364/60)/60)/24)+DATE(1970,1,1)</f>
        <v>40608.25</v>
      </c>
      <c r="P364" t="b">
        <v>0</v>
      </c>
      <c r="Q364" t="b">
        <v>0</v>
      </c>
      <c r="R364" t="s">
        <v>23</v>
      </c>
      <c r="S364" t="str">
        <f>LEFT($R364,SEARCH("/",$R364,1)-1)</f>
        <v>music</v>
      </c>
      <c r="T364" t="str">
        <f>RIGHT(R364,LEN(R364)-SEARCH("/",R364,1))</f>
        <v>rock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9">
        <f>IFERROR($E365/$I365,0)</f>
        <v>59.928057553956833</v>
      </c>
      <c r="G365" s="7">
        <f>(E365/D365)*100</f>
        <v>160.19230769230771</v>
      </c>
      <c r="H365" t="s">
        <v>20</v>
      </c>
      <c r="I365" s="21">
        <v>139</v>
      </c>
      <c r="J365" t="s">
        <v>21</v>
      </c>
      <c r="K365" t="s">
        <v>22</v>
      </c>
      <c r="L365">
        <v>1324965600</v>
      </c>
      <c r="M365" s="12">
        <f>(((L365/60)/60)/24)+DATE(1970,1,1)</f>
        <v>40904.25</v>
      </c>
      <c r="N365">
        <v>1325052000</v>
      </c>
      <c r="O365" s="12">
        <f>(((N365/60)/60)/24)+DATE(1970,1,1)</f>
        <v>40905.25</v>
      </c>
      <c r="P365" t="b">
        <v>0</v>
      </c>
      <c r="Q365" t="b">
        <v>0</v>
      </c>
      <c r="R365" t="s">
        <v>23</v>
      </c>
      <c r="S365" t="str">
        <f>LEFT($R365,SEARCH("/",$R365,1)-1)</f>
        <v>music</v>
      </c>
      <c r="T365" t="str">
        <f>RIGHT(R365,LEN(R365)-SEARCH("/",R365,1))</f>
        <v>rock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9">
        <f>IFERROR($E366/$I366,0)</f>
        <v>78.209677419354833</v>
      </c>
      <c r="G366" s="7">
        <f>(E366/D366)*100</f>
        <v>1616.3333333333335</v>
      </c>
      <c r="H366" t="s">
        <v>20</v>
      </c>
      <c r="I366" s="21">
        <v>186</v>
      </c>
      <c r="J366" t="s">
        <v>21</v>
      </c>
      <c r="K366" t="s">
        <v>22</v>
      </c>
      <c r="L366">
        <v>1520229600</v>
      </c>
      <c r="M366" s="12">
        <f>(((L366/60)/60)/24)+DATE(1970,1,1)</f>
        <v>43164.25</v>
      </c>
      <c r="N366">
        <v>1522818000</v>
      </c>
      <c r="O366" s="12">
        <f>(((N366/60)/60)/24)+DATE(1970,1,1)</f>
        <v>43194.208333333328</v>
      </c>
      <c r="P366" t="b">
        <v>0</v>
      </c>
      <c r="Q366" t="b">
        <v>0</v>
      </c>
      <c r="R366" t="s">
        <v>60</v>
      </c>
      <c r="S366" t="str">
        <f>LEFT($R366,SEARCH("/",$R366,1)-1)</f>
        <v>music</v>
      </c>
      <c r="T366" t="str">
        <f>RIGHT(R366,LEN(R366)-SEARCH("/",R366,1))</f>
        <v>indie rock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9">
        <f>IFERROR($E367/$I367,0)</f>
        <v>104.77678571428571</v>
      </c>
      <c r="G367" s="7">
        <f>(E367/D367)*100</f>
        <v>733.4375</v>
      </c>
      <c r="H367" t="s">
        <v>20</v>
      </c>
      <c r="I367" s="21">
        <v>112</v>
      </c>
      <c r="J367" t="s">
        <v>26</v>
      </c>
      <c r="K367" t="s">
        <v>27</v>
      </c>
      <c r="L367">
        <v>1482991200</v>
      </c>
      <c r="M367" s="12">
        <f>(((L367/60)/60)/24)+DATE(1970,1,1)</f>
        <v>42733.25</v>
      </c>
      <c r="N367">
        <v>1485324000</v>
      </c>
      <c r="O367" s="12">
        <f>(((N367/60)/60)/24)+DATE(1970,1,1)</f>
        <v>42760.25</v>
      </c>
      <c r="P367" t="b">
        <v>0</v>
      </c>
      <c r="Q367" t="b">
        <v>0</v>
      </c>
      <c r="R367" t="s">
        <v>33</v>
      </c>
      <c r="S367" t="str">
        <f>LEFT($R367,SEARCH("/",$R367,1)-1)</f>
        <v>theater</v>
      </c>
      <c r="T367" t="str">
        <f>RIGHT(R367,LEN(R367)-SEARCH("/",R367,1))</f>
        <v>plays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9">
        <f>IFERROR($E368/$I368,0)</f>
        <v>105.52475247524752</v>
      </c>
      <c r="G368" s="7">
        <f>(E368/D368)*100</f>
        <v>592.11111111111109</v>
      </c>
      <c r="H368" t="s">
        <v>20</v>
      </c>
      <c r="I368" s="21">
        <v>101</v>
      </c>
      <c r="J368" t="s">
        <v>21</v>
      </c>
      <c r="K368" t="s">
        <v>22</v>
      </c>
      <c r="L368">
        <v>1294034400</v>
      </c>
      <c r="M368" s="12">
        <f>(((L368/60)/60)/24)+DATE(1970,1,1)</f>
        <v>40546.25</v>
      </c>
      <c r="N368">
        <v>1294120800</v>
      </c>
      <c r="O368" s="12">
        <f>(((N368/60)/60)/24)+DATE(1970,1,1)</f>
        <v>40547.25</v>
      </c>
      <c r="P368" t="b">
        <v>0</v>
      </c>
      <c r="Q368" t="b">
        <v>1</v>
      </c>
      <c r="R368" t="s">
        <v>33</v>
      </c>
      <c r="S368" t="str">
        <f>LEFT($R368,SEARCH("/",$R368,1)-1)</f>
        <v>theater</v>
      </c>
      <c r="T368" t="str">
        <f>RIGHT(R368,LEN(R368)-SEARCH("/",R368,1))</f>
        <v>plays</v>
      </c>
    </row>
    <row r="369" spans="1:20" ht="31.2" x14ac:dyDescent="0.3">
      <c r="A369">
        <v>805</v>
      </c>
      <c r="B369" s="4" t="s">
        <v>1645</v>
      </c>
      <c r="C369" s="3" t="s">
        <v>1646</v>
      </c>
      <c r="D369">
        <v>9700</v>
      </c>
      <c r="E369">
        <v>4932</v>
      </c>
      <c r="F369" s="9">
        <f>IFERROR($E369/$I369,0)</f>
        <v>73.611940298507463</v>
      </c>
      <c r="G369" s="7">
        <f>(E369/D369)*100</f>
        <v>50.845360824742272</v>
      </c>
      <c r="H369" t="s">
        <v>14</v>
      </c>
      <c r="I369" s="21">
        <v>67</v>
      </c>
      <c r="J369" t="s">
        <v>26</v>
      </c>
      <c r="K369" t="s">
        <v>27</v>
      </c>
      <c r="L369">
        <v>1416031200</v>
      </c>
      <c r="M369" s="12">
        <f>(((L369/60)/60)/24)+DATE(1970,1,1)</f>
        <v>41958.25</v>
      </c>
      <c r="N369">
        <v>1420437600</v>
      </c>
      <c r="O369" s="12">
        <f>(((N369/60)/60)/24)+DATE(1970,1,1)</f>
        <v>42009.25</v>
      </c>
      <c r="P369" t="b">
        <v>0</v>
      </c>
      <c r="Q369" t="b">
        <v>0</v>
      </c>
      <c r="R369" t="s">
        <v>42</v>
      </c>
      <c r="S369" t="str">
        <f>LEFT($R369,SEARCH("/",$R369,1)-1)</f>
        <v>film &amp; video</v>
      </c>
      <c r="T369" t="str">
        <f>RIGHT(R369,LEN(R369)-SEARCH("/",R369,1))</f>
        <v>documentary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9">
        <f>IFERROR($E370/$I370,0)</f>
        <v>69.873786407766985</v>
      </c>
      <c r="G370" s="7">
        <f>(E370/D370)*100</f>
        <v>276.80769230769232</v>
      </c>
      <c r="H370" t="s">
        <v>20</v>
      </c>
      <c r="I370" s="21">
        <v>206</v>
      </c>
      <c r="J370" t="s">
        <v>40</v>
      </c>
      <c r="K370" t="s">
        <v>41</v>
      </c>
      <c r="L370">
        <v>1286946000</v>
      </c>
      <c r="M370" s="12">
        <f>(((L370/60)/60)/24)+DATE(1970,1,1)</f>
        <v>40464.208333333336</v>
      </c>
      <c r="N370">
        <v>1288933200</v>
      </c>
      <c r="O370" s="12">
        <f>(((N370/60)/60)/24)+DATE(1970,1,1)</f>
        <v>40487.208333333336</v>
      </c>
      <c r="P370" t="b">
        <v>0</v>
      </c>
      <c r="Q370" t="b">
        <v>1</v>
      </c>
      <c r="R370" t="s">
        <v>42</v>
      </c>
      <c r="S370" t="str">
        <f>LEFT($R370,SEARCH("/",$R370,1)-1)</f>
        <v>film &amp; video</v>
      </c>
      <c r="T370" t="str">
        <f>RIGHT(R370,LEN(R370)-SEARCH("/",R370,1))</f>
        <v>documentary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9">
        <f>IFERROR($E371/$I371,0)</f>
        <v>95.733766233766232</v>
      </c>
      <c r="G371" s="7">
        <f>(E371/D371)*100</f>
        <v>273.01851851851848</v>
      </c>
      <c r="H371" t="s">
        <v>20</v>
      </c>
      <c r="I371" s="21">
        <v>154</v>
      </c>
      <c r="J371" t="s">
        <v>21</v>
      </c>
      <c r="K371" t="s">
        <v>22</v>
      </c>
      <c r="L371">
        <v>1359871200</v>
      </c>
      <c r="M371" s="12">
        <f>(((L371/60)/60)/24)+DATE(1970,1,1)</f>
        <v>41308.25</v>
      </c>
      <c r="N371">
        <v>1363237200</v>
      </c>
      <c r="O371" s="12">
        <f>(((N371/60)/60)/24)+DATE(1970,1,1)</f>
        <v>41347.208333333336</v>
      </c>
      <c r="P371" t="b">
        <v>0</v>
      </c>
      <c r="Q371" t="b">
        <v>1</v>
      </c>
      <c r="R371" t="s">
        <v>269</v>
      </c>
      <c r="S371" t="str">
        <f>LEFT($R371,SEARCH("/",$R371,1)-1)</f>
        <v>film &amp; video</v>
      </c>
      <c r="T371" t="str">
        <f>RIGHT(R371,LEN(R371)-SEARCH("/",R371,1))</f>
        <v>television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9">
        <f>IFERROR($E372/$I372,0)</f>
        <v>29.997485752598056</v>
      </c>
      <c r="G372" s="7">
        <f>(E372/D372)*100</f>
        <v>159.36331255565449</v>
      </c>
      <c r="H372" t="s">
        <v>20</v>
      </c>
      <c r="I372" s="21">
        <v>5966</v>
      </c>
      <c r="J372" t="s">
        <v>21</v>
      </c>
      <c r="K372" t="s">
        <v>22</v>
      </c>
      <c r="L372">
        <v>1555304400</v>
      </c>
      <c r="M372" s="12">
        <f>(((L372/60)/60)/24)+DATE(1970,1,1)</f>
        <v>43570.208333333328</v>
      </c>
      <c r="N372">
        <v>1555822800</v>
      </c>
      <c r="O372" s="12">
        <f>(((N372/60)/60)/24)+DATE(1970,1,1)</f>
        <v>43576.208333333328</v>
      </c>
      <c r="P372" t="b">
        <v>0</v>
      </c>
      <c r="Q372" t="b">
        <v>0</v>
      </c>
      <c r="R372" t="s">
        <v>33</v>
      </c>
      <c r="S372" t="str">
        <f>LEFT($R372,SEARCH("/",$R372,1)-1)</f>
        <v>theater</v>
      </c>
      <c r="T372" t="str">
        <f>RIGHT(R372,LEN(R372)-SEARCH("/",R372,1))</f>
        <v>plays</v>
      </c>
    </row>
    <row r="373" spans="1:20" x14ac:dyDescent="0.3">
      <c r="A373">
        <v>875</v>
      </c>
      <c r="B373" s="4" t="s">
        <v>1782</v>
      </c>
      <c r="C373" s="3" t="s">
        <v>1783</v>
      </c>
      <c r="D373">
        <v>7900</v>
      </c>
      <c r="E373">
        <v>5465</v>
      </c>
      <c r="F373" s="9">
        <f>IFERROR($E373/$I373,0)</f>
        <v>81.567164179104481</v>
      </c>
      <c r="G373" s="7">
        <f>(E373/D373)*100</f>
        <v>69.177215189873422</v>
      </c>
      <c r="H373" t="s">
        <v>14</v>
      </c>
      <c r="I373" s="21">
        <v>67</v>
      </c>
      <c r="J373" t="s">
        <v>21</v>
      </c>
      <c r="K373" t="s">
        <v>22</v>
      </c>
      <c r="L373">
        <v>1294898400</v>
      </c>
      <c r="M373" s="12">
        <f>(((L373/60)/60)/24)+DATE(1970,1,1)</f>
        <v>40556.25</v>
      </c>
      <c r="N373">
        <v>1294984800</v>
      </c>
      <c r="O373" s="12">
        <f>(((N373/60)/60)/24)+DATE(1970,1,1)</f>
        <v>40557.25</v>
      </c>
      <c r="P373" t="b">
        <v>0</v>
      </c>
      <c r="Q373" t="b">
        <v>0</v>
      </c>
      <c r="R373" t="s">
        <v>23</v>
      </c>
      <c r="S373" t="str">
        <f>LEFT($R373,SEARCH("/",$R373,1)-1)</f>
        <v>music</v>
      </c>
      <c r="T373" t="str">
        <f>RIGHT(R373,LEN(R373)-SEARCH("/",R373,1))</f>
        <v>rock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9">
        <f>IFERROR($E374/$I374,0)</f>
        <v>84.757396449704146</v>
      </c>
      <c r="G374" s="7">
        <f>(E374/D374)*100</f>
        <v>1591.5555555555554</v>
      </c>
      <c r="H374" t="s">
        <v>20</v>
      </c>
      <c r="I374" s="21">
        <v>169</v>
      </c>
      <c r="J374" t="s">
        <v>21</v>
      </c>
      <c r="K374" t="s">
        <v>22</v>
      </c>
      <c r="L374">
        <v>1420696800</v>
      </c>
      <c r="M374" s="12">
        <f>(((L374/60)/60)/24)+DATE(1970,1,1)</f>
        <v>42012.25</v>
      </c>
      <c r="N374">
        <v>1422424800</v>
      </c>
      <c r="O374" s="12">
        <f>(((N374/60)/60)/24)+DATE(1970,1,1)</f>
        <v>42032.25</v>
      </c>
      <c r="P374" t="b">
        <v>0</v>
      </c>
      <c r="Q374" t="b">
        <v>1</v>
      </c>
      <c r="R374" t="s">
        <v>42</v>
      </c>
      <c r="S374" t="str">
        <f>LEFT($R374,SEARCH("/",$R374,1)-1)</f>
        <v>film &amp; video</v>
      </c>
      <c r="T374" t="str">
        <f>RIGHT(R374,LEN(R374)-SEARCH("/",R374,1))</f>
        <v>documentary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9">
        <f>IFERROR($E375/$I375,0)</f>
        <v>78.010921177587846</v>
      </c>
      <c r="G375" s="7">
        <f>(E375/D375)*100</f>
        <v>730.18222222222221</v>
      </c>
      <c r="H375" t="s">
        <v>20</v>
      </c>
      <c r="I375" s="21">
        <v>2106</v>
      </c>
      <c r="J375" t="s">
        <v>21</v>
      </c>
      <c r="K375" t="s">
        <v>22</v>
      </c>
      <c r="L375">
        <v>1502946000</v>
      </c>
      <c r="M375" s="12">
        <f>(((L375/60)/60)/24)+DATE(1970,1,1)</f>
        <v>42964.208333333328</v>
      </c>
      <c r="N375">
        <v>1503637200</v>
      </c>
      <c r="O375" s="12">
        <f>(((N375/60)/60)/24)+DATE(1970,1,1)</f>
        <v>42972.208333333328</v>
      </c>
      <c r="P375" t="b">
        <v>0</v>
      </c>
      <c r="Q375" t="b">
        <v>0</v>
      </c>
      <c r="R375" t="s">
        <v>33</v>
      </c>
      <c r="S375" t="str">
        <f>LEFT($R375,SEARCH("/",$R375,1)-1)</f>
        <v>theater</v>
      </c>
      <c r="T375" t="str">
        <f>RIGHT(R375,LEN(R375)-SEARCH("/",R375,1))</f>
        <v>plays</v>
      </c>
    </row>
    <row r="376" spans="1:20" ht="31.2" x14ac:dyDescent="0.3">
      <c r="A376">
        <v>939</v>
      </c>
      <c r="B376" s="4" t="s">
        <v>1909</v>
      </c>
      <c r="C376" s="3" t="s">
        <v>1910</v>
      </c>
      <c r="D376">
        <v>7800</v>
      </c>
      <c r="E376">
        <v>3839</v>
      </c>
      <c r="F376" s="9">
        <f>IFERROR($E376/$I376,0)</f>
        <v>57.298507462686565</v>
      </c>
      <c r="G376" s="7">
        <f>(E376/D376)*100</f>
        <v>49.217948717948715</v>
      </c>
      <c r="H376" t="s">
        <v>14</v>
      </c>
      <c r="I376" s="21">
        <v>67</v>
      </c>
      <c r="J376" t="s">
        <v>21</v>
      </c>
      <c r="K376" t="s">
        <v>22</v>
      </c>
      <c r="L376">
        <v>1304744400</v>
      </c>
      <c r="M376" s="12">
        <f>(((L376/60)/60)/24)+DATE(1970,1,1)</f>
        <v>40670.208333333336</v>
      </c>
      <c r="N376">
        <v>1306213200</v>
      </c>
      <c r="O376" s="12">
        <f>(((N376/60)/60)/24)+DATE(1970,1,1)</f>
        <v>40687.208333333336</v>
      </c>
      <c r="P376" t="b">
        <v>0</v>
      </c>
      <c r="Q376" t="b">
        <v>1</v>
      </c>
      <c r="R376" t="s">
        <v>89</v>
      </c>
      <c r="S376" t="str">
        <f>LEFT($R376,SEARCH("/",$R376,1)-1)</f>
        <v>games</v>
      </c>
      <c r="T376" t="str">
        <f>RIGHT(R376,LEN(R376)-SEARCH("/",R376,1))</f>
        <v>video games</v>
      </c>
    </row>
    <row r="377" spans="1:20" x14ac:dyDescent="0.3">
      <c r="A377">
        <v>942</v>
      </c>
      <c r="B377" s="4" t="s">
        <v>1907</v>
      </c>
      <c r="C377" s="3" t="s">
        <v>1915</v>
      </c>
      <c r="D377">
        <v>9600</v>
      </c>
      <c r="E377">
        <v>6205</v>
      </c>
      <c r="F377" s="9">
        <f>IFERROR($E377/$I377,0)</f>
        <v>92.611940298507463</v>
      </c>
      <c r="G377" s="7">
        <f>(E377/D377)*100</f>
        <v>64.635416666666671</v>
      </c>
      <c r="H377" t="s">
        <v>14</v>
      </c>
      <c r="I377" s="21">
        <v>67</v>
      </c>
      <c r="J377" t="s">
        <v>26</v>
      </c>
      <c r="K377" t="s">
        <v>27</v>
      </c>
      <c r="L377">
        <v>1295935200</v>
      </c>
      <c r="M377" s="12">
        <f>(((L377/60)/60)/24)+DATE(1970,1,1)</f>
        <v>40568.25</v>
      </c>
      <c r="N377">
        <v>1296194400</v>
      </c>
      <c r="O377" s="12">
        <f>(((N377/60)/60)/24)+DATE(1970,1,1)</f>
        <v>40571.25</v>
      </c>
      <c r="P377" t="b">
        <v>0</v>
      </c>
      <c r="Q377" t="b">
        <v>0</v>
      </c>
      <c r="R377" t="s">
        <v>33</v>
      </c>
      <c r="S377" t="str">
        <f>LEFT($R377,SEARCH("/",$R377,1)-1)</f>
        <v>theater</v>
      </c>
      <c r="T377" t="str">
        <f>RIGHT(R377,LEN(R377)-SEARCH("/",R377,1))</f>
        <v>plays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9">
        <f>IFERROR($E378/$I378,0)</f>
        <v>93.702290076335885</v>
      </c>
      <c r="G378" s="7">
        <f>(E378/D378)*100</f>
        <v>361.02941176470591</v>
      </c>
      <c r="H378" t="s">
        <v>20</v>
      </c>
      <c r="I378" s="21">
        <v>131</v>
      </c>
      <c r="J378" t="s">
        <v>21</v>
      </c>
      <c r="K378" t="s">
        <v>22</v>
      </c>
      <c r="L378">
        <v>1404622800</v>
      </c>
      <c r="M378" s="12">
        <f>(((L378/60)/60)/24)+DATE(1970,1,1)</f>
        <v>41826.208333333336</v>
      </c>
      <c r="N378">
        <v>1405141200</v>
      </c>
      <c r="O378" s="12">
        <f>(((N378/60)/60)/24)+DATE(1970,1,1)</f>
        <v>41832.208333333336</v>
      </c>
      <c r="P378" t="b">
        <v>0</v>
      </c>
      <c r="Q378" t="b">
        <v>0</v>
      </c>
      <c r="R378" t="s">
        <v>23</v>
      </c>
      <c r="S378" t="str">
        <f>LEFT($R378,SEARCH("/",$R378,1)-1)</f>
        <v>music</v>
      </c>
      <c r="T378" t="str">
        <f>RIGHT(R378,LEN(R378)-SEARCH("/",R378,1))</f>
        <v>rock</v>
      </c>
    </row>
    <row r="379" spans="1:20" x14ac:dyDescent="0.3">
      <c r="A379">
        <v>977</v>
      </c>
      <c r="B379" s="4" t="s">
        <v>1258</v>
      </c>
      <c r="C379" s="3" t="s">
        <v>1983</v>
      </c>
      <c r="D379">
        <v>7000</v>
      </c>
      <c r="E379">
        <v>5177</v>
      </c>
      <c r="F379" s="9">
        <f>IFERROR($E379/$I379,0)</f>
        <v>77.268656716417908</v>
      </c>
      <c r="G379" s="7">
        <f>(E379/D379)*100</f>
        <v>73.957142857142856</v>
      </c>
      <c r="H379" t="s">
        <v>14</v>
      </c>
      <c r="I379" s="21">
        <v>67</v>
      </c>
      <c r="J379" t="s">
        <v>21</v>
      </c>
      <c r="K379" t="s">
        <v>22</v>
      </c>
      <c r="L379">
        <v>1517983200</v>
      </c>
      <c r="M379" s="12">
        <f>(((L379/60)/60)/24)+DATE(1970,1,1)</f>
        <v>43138.25</v>
      </c>
      <c r="N379">
        <v>1520748000</v>
      </c>
      <c r="O379" s="12">
        <f>(((N379/60)/60)/24)+DATE(1970,1,1)</f>
        <v>43170.25</v>
      </c>
      <c r="P379" t="b">
        <v>0</v>
      </c>
      <c r="Q379" t="b">
        <v>0</v>
      </c>
      <c r="R379" t="s">
        <v>17</v>
      </c>
      <c r="S379" t="str">
        <f>LEFT($R379,SEARCH("/",$R379,1)-1)</f>
        <v>food</v>
      </c>
      <c r="T379" t="str">
        <f>RIGHT(R379,LEN(R379)-SEARCH("/",R379,1))</f>
        <v>food trucks</v>
      </c>
    </row>
    <row r="380" spans="1:20" ht="31.2" x14ac:dyDescent="0.3">
      <c r="A380">
        <v>828</v>
      </c>
      <c r="B380" s="4" t="s">
        <v>1689</v>
      </c>
      <c r="C380" s="3" t="s">
        <v>1690</v>
      </c>
      <c r="D380">
        <v>7100</v>
      </c>
      <c r="E380">
        <v>4899</v>
      </c>
      <c r="F380" s="9">
        <f>IFERROR($E380/$I380,0)</f>
        <v>69.98571428571428</v>
      </c>
      <c r="G380" s="7">
        <f>(E380/D380)*100</f>
        <v>69</v>
      </c>
      <c r="H380" t="s">
        <v>14</v>
      </c>
      <c r="I380" s="21">
        <v>70</v>
      </c>
      <c r="J380" t="s">
        <v>21</v>
      </c>
      <c r="K380" t="s">
        <v>22</v>
      </c>
      <c r="L380">
        <v>1535432400</v>
      </c>
      <c r="M380" s="12">
        <f>(((L380/60)/60)/24)+DATE(1970,1,1)</f>
        <v>43340.208333333328</v>
      </c>
      <c r="N380">
        <v>1537592400</v>
      </c>
      <c r="O380" s="12">
        <f>(((N380/60)/60)/24)+DATE(1970,1,1)</f>
        <v>43365.208333333328</v>
      </c>
      <c r="P380" t="b">
        <v>0</v>
      </c>
      <c r="Q380" t="b">
        <v>0</v>
      </c>
      <c r="R380" t="s">
        <v>33</v>
      </c>
      <c r="S380" t="str">
        <f>LEFT($R380,SEARCH("/",$R380,1)-1)</f>
        <v>theater</v>
      </c>
      <c r="T380" t="str">
        <f>RIGHT(R380,LEN(R380)-SEARCH("/",R380,1))</f>
        <v>plays</v>
      </c>
    </row>
    <row r="381" spans="1:20" x14ac:dyDescent="0.3">
      <c r="A381">
        <v>581</v>
      </c>
      <c r="B381" s="4" t="s">
        <v>1205</v>
      </c>
      <c r="C381" s="3" t="s">
        <v>1206</v>
      </c>
      <c r="D381">
        <v>6000</v>
      </c>
      <c r="E381">
        <v>3841</v>
      </c>
      <c r="F381" s="9">
        <f>IFERROR($E381/$I381,0)</f>
        <v>54.098591549295776</v>
      </c>
      <c r="G381" s="7">
        <f>(E381/D381)*100</f>
        <v>64.016666666666666</v>
      </c>
      <c r="H381" t="s">
        <v>14</v>
      </c>
      <c r="I381" s="21">
        <v>71</v>
      </c>
      <c r="J381" t="s">
        <v>21</v>
      </c>
      <c r="K381" t="s">
        <v>22</v>
      </c>
      <c r="L381">
        <v>1304053200</v>
      </c>
      <c r="M381" s="12">
        <f>(((L381/60)/60)/24)+DATE(1970,1,1)</f>
        <v>40662.208333333336</v>
      </c>
      <c r="N381">
        <v>1305349200</v>
      </c>
      <c r="O381" s="12">
        <f>(((N381/60)/60)/24)+DATE(1970,1,1)</f>
        <v>40677.208333333336</v>
      </c>
      <c r="P381" t="b">
        <v>0</v>
      </c>
      <c r="Q381" t="b">
        <v>0</v>
      </c>
      <c r="R381" t="s">
        <v>28</v>
      </c>
      <c r="S381" t="str">
        <f>LEFT($R381,SEARCH("/",$R381,1)-1)</f>
        <v>technology</v>
      </c>
      <c r="T381" t="str">
        <f>RIGHT(R381,LEN(R381)-SEARCH("/",R381,1))</f>
        <v>web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9">
        <f>IFERROR($E382/$I382,0)</f>
        <v>47.714285714285715</v>
      </c>
      <c r="G382" s="7">
        <f>(E382/D382)*100</f>
        <v>160.32</v>
      </c>
      <c r="H382" t="s">
        <v>20</v>
      </c>
      <c r="I382" s="21">
        <v>84</v>
      </c>
      <c r="J382" t="s">
        <v>21</v>
      </c>
      <c r="K382" t="s">
        <v>22</v>
      </c>
      <c r="L382">
        <v>1371963600</v>
      </c>
      <c r="M382" s="12">
        <f>(((L382/60)/60)/24)+DATE(1970,1,1)</f>
        <v>41448.208333333336</v>
      </c>
      <c r="N382">
        <v>1372395600</v>
      </c>
      <c r="O382" s="12">
        <f>(((N382/60)/60)/24)+DATE(1970,1,1)</f>
        <v>41453.208333333336</v>
      </c>
      <c r="P382" t="b">
        <v>0</v>
      </c>
      <c r="Q382" t="b">
        <v>0</v>
      </c>
      <c r="R382" t="s">
        <v>33</v>
      </c>
      <c r="S382" t="str">
        <f>LEFT($R382,SEARCH("/",$R382,1)-1)</f>
        <v>theater</v>
      </c>
      <c r="T382" t="str">
        <f>RIGHT(R382,LEN(R382)-SEARCH("/",R382,1))</f>
        <v>plays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9">
        <f>IFERROR($E383/$I383,0)</f>
        <v>62.896774193548389</v>
      </c>
      <c r="G383" s="7">
        <f>(E383/D383)*100</f>
        <v>183.9433962264151</v>
      </c>
      <c r="H383" t="s">
        <v>20</v>
      </c>
      <c r="I383" s="21">
        <v>155</v>
      </c>
      <c r="J383" t="s">
        <v>21</v>
      </c>
      <c r="K383" t="s">
        <v>22</v>
      </c>
      <c r="L383">
        <v>1433739600</v>
      </c>
      <c r="M383" s="12">
        <f>(((L383/60)/60)/24)+DATE(1970,1,1)</f>
        <v>42163.208333333328</v>
      </c>
      <c r="N383">
        <v>1437714000</v>
      </c>
      <c r="O383" s="12">
        <f>(((N383/60)/60)/24)+DATE(1970,1,1)</f>
        <v>42209.208333333328</v>
      </c>
      <c r="P383" t="b">
        <v>0</v>
      </c>
      <c r="Q383" t="b">
        <v>0</v>
      </c>
      <c r="R383" t="s">
        <v>33</v>
      </c>
      <c r="S383" t="str">
        <f>LEFT($R383,SEARCH("/",$R383,1)-1)</f>
        <v>theater</v>
      </c>
      <c r="T383" t="str">
        <f>RIGHT(R383,LEN(R383)-SEARCH("/",R383,1))</f>
        <v>plays</v>
      </c>
    </row>
    <row r="384" spans="1:20" ht="31.2" x14ac:dyDescent="0.3">
      <c r="A384">
        <v>116</v>
      </c>
      <c r="B384" s="4" t="s">
        <v>282</v>
      </c>
      <c r="C384" s="3" t="s">
        <v>283</v>
      </c>
      <c r="D384">
        <v>7200</v>
      </c>
      <c r="E384">
        <v>6336</v>
      </c>
      <c r="F384" s="9">
        <f>IFERROR($E384/$I384,0)</f>
        <v>86.794520547945211</v>
      </c>
      <c r="G384" s="7">
        <f>(E384/D384)*100</f>
        <v>88</v>
      </c>
      <c r="H384" t="s">
        <v>14</v>
      </c>
      <c r="I384" s="21">
        <v>73</v>
      </c>
      <c r="J384" t="s">
        <v>21</v>
      </c>
      <c r="K384" t="s">
        <v>22</v>
      </c>
      <c r="L384">
        <v>1442552400</v>
      </c>
      <c r="M384" s="12">
        <f>(((L384/60)/60)/24)+DATE(1970,1,1)</f>
        <v>42265.208333333328</v>
      </c>
      <c r="N384">
        <v>1442638800</v>
      </c>
      <c r="O384" s="12">
        <f>(((N384/60)/60)/24)+DATE(1970,1,1)</f>
        <v>42266.208333333328</v>
      </c>
      <c r="P384" t="b">
        <v>0</v>
      </c>
      <c r="Q384" t="b">
        <v>0</v>
      </c>
      <c r="R384" t="s">
        <v>33</v>
      </c>
      <c r="S384" t="str">
        <f>LEFT($R384,SEARCH("/",$R384,1)-1)</f>
        <v>theater</v>
      </c>
      <c r="T384" t="str">
        <f>RIGHT(R384,LEN(R384)-SEARCH("/",R384,1))</f>
        <v>plays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9">
        <f>IFERROR($E385/$I385,0)</f>
        <v>75.126984126984127</v>
      </c>
      <c r="G385" s="7">
        <f>(E385/D385)*100</f>
        <v>225.38095238095238</v>
      </c>
      <c r="H385" t="s">
        <v>20</v>
      </c>
      <c r="I385" s="21">
        <v>189</v>
      </c>
      <c r="J385" t="s">
        <v>21</v>
      </c>
      <c r="K385" t="s">
        <v>22</v>
      </c>
      <c r="L385">
        <v>1550037600</v>
      </c>
      <c r="M385" s="12">
        <f>(((L385/60)/60)/24)+DATE(1970,1,1)</f>
        <v>43509.25</v>
      </c>
      <c r="N385">
        <v>1550556000</v>
      </c>
      <c r="O385" s="12">
        <f>(((N385/60)/60)/24)+DATE(1970,1,1)</f>
        <v>43515.25</v>
      </c>
      <c r="P385" t="b">
        <v>0</v>
      </c>
      <c r="Q385" t="b">
        <v>1</v>
      </c>
      <c r="R385" t="s">
        <v>17</v>
      </c>
      <c r="S385" t="str">
        <f>LEFT($R385,SEARCH("/",$R385,1)-1)</f>
        <v>food</v>
      </c>
      <c r="T385" t="str">
        <f>RIGHT(R385,LEN(R385)-SEARCH("/",R385,1))</f>
        <v>food trucks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9">
        <f>IFERROR($E386/$I386,0)</f>
        <v>41.004167534903104</v>
      </c>
      <c r="G386" s="7">
        <f>(E386/D386)*100</f>
        <v>172.00961538461539</v>
      </c>
      <c r="H386" t="s">
        <v>20</v>
      </c>
      <c r="I386" s="21">
        <v>4799</v>
      </c>
      <c r="J386" t="s">
        <v>21</v>
      </c>
      <c r="K386" t="s">
        <v>22</v>
      </c>
      <c r="L386">
        <v>1486706400</v>
      </c>
      <c r="M386" s="12">
        <f>(((L386/60)/60)/24)+DATE(1970,1,1)</f>
        <v>42776.25</v>
      </c>
      <c r="N386">
        <v>1489039200</v>
      </c>
      <c r="O386" s="12">
        <f>(((N386/60)/60)/24)+DATE(1970,1,1)</f>
        <v>42803.25</v>
      </c>
      <c r="P386" t="b">
        <v>1</v>
      </c>
      <c r="Q386" t="b">
        <v>1</v>
      </c>
      <c r="R386" t="s">
        <v>42</v>
      </c>
      <c r="S386" t="str">
        <f>LEFT($R386,SEARCH("/",$R386,1)-1)</f>
        <v>film &amp; video</v>
      </c>
      <c r="T386" t="str">
        <f>RIGHT(R386,LEN(R386)-SEARCH("/",R386,1))</f>
        <v>documentary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9">
        <f>IFERROR($E387/$I387,0)</f>
        <v>50.007915567282325</v>
      </c>
      <c r="G387" s="7">
        <f>(E387/D387)*100</f>
        <v>146.16709511568124</v>
      </c>
      <c r="H387" t="s">
        <v>20</v>
      </c>
      <c r="I387" s="21">
        <v>1137</v>
      </c>
      <c r="J387" t="s">
        <v>21</v>
      </c>
      <c r="K387" t="s">
        <v>22</v>
      </c>
      <c r="L387">
        <v>1553835600</v>
      </c>
      <c r="M387" s="12">
        <f>(((L387/60)/60)/24)+DATE(1970,1,1)</f>
        <v>43553.208333333328</v>
      </c>
      <c r="N387">
        <v>1556600400</v>
      </c>
      <c r="O387" s="12">
        <f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>LEFT($R387,SEARCH("/",$R387,1)-1)</f>
        <v>publishing</v>
      </c>
      <c r="T387" t="str">
        <f>RIGHT(R387,LEN(R387)-SEARCH("/",R387,1))</f>
        <v>nonfiction</v>
      </c>
    </row>
    <row r="388" spans="1:20" ht="31.2" x14ac:dyDescent="0.3">
      <c r="A388">
        <v>325</v>
      </c>
      <c r="B388" s="4" t="s">
        <v>702</v>
      </c>
      <c r="C388" s="3" t="s">
        <v>703</v>
      </c>
      <c r="D388">
        <v>6500</v>
      </c>
      <c r="E388">
        <v>5897</v>
      </c>
      <c r="F388" s="9">
        <f>IFERROR($E388/$I388,0)</f>
        <v>80.780821917808225</v>
      </c>
      <c r="G388" s="7">
        <f>(E388/D388)*100</f>
        <v>90.723076923076931</v>
      </c>
      <c r="H388" t="s">
        <v>14</v>
      </c>
      <c r="I388" s="21">
        <v>73</v>
      </c>
      <c r="J388" t="s">
        <v>21</v>
      </c>
      <c r="K388" t="s">
        <v>22</v>
      </c>
      <c r="L388">
        <v>1529125200</v>
      </c>
      <c r="M388" s="12">
        <f>(((L388/60)/60)/24)+DATE(1970,1,1)</f>
        <v>43267.208333333328</v>
      </c>
      <c r="N388">
        <v>1531112400</v>
      </c>
      <c r="O388" s="12">
        <f>(((N388/60)/60)/24)+DATE(1970,1,1)</f>
        <v>43290.208333333328</v>
      </c>
      <c r="P388" t="b">
        <v>0</v>
      </c>
      <c r="Q388" t="b">
        <v>1</v>
      </c>
      <c r="R388" t="s">
        <v>33</v>
      </c>
      <c r="S388" t="str">
        <f>LEFT($R388,SEARCH("/",$R388,1)-1)</f>
        <v>theater</v>
      </c>
      <c r="T388" t="str">
        <f>RIGHT(R388,LEN(R388)-SEARCH("/",R388,1))</f>
        <v>plays</v>
      </c>
    </row>
    <row r="389" spans="1:20" x14ac:dyDescent="0.3">
      <c r="A389">
        <v>52</v>
      </c>
      <c r="B389" s="4" t="s">
        <v>151</v>
      </c>
      <c r="C389" s="3" t="s">
        <v>152</v>
      </c>
      <c r="D389">
        <v>7200</v>
      </c>
      <c r="E389">
        <v>2459</v>
      </c>
      <c r="F389" s="9">
        <f>IFERROR($E389/$I389,0)</f>
        <v>32.786666666666669</v>
      </c>
      <c r="G389" s="7">
        <f>(E389/D389)*100</f>
        <v>34.152777777777779</v>
      </c>
      <c r="H389" t="s">
        <v>14</v>
      </c>
      <c r="I389" s="21">
        <v>75</v>
      </c>
      <c r="J389" t="s">
        <v>21</v>
      </c>
      <c r="K389" t="s">
        <v>22</v>
      </c>
      <c r="L389">
        <v>1284526800</v>
      </c>
      <c r="M389" s="12">
        <f>(((L389/60)/60)/24)+DATE(1970,1,1)</f>
        <v>40436.208333333336</v>
      </c>
      <c r="N389">
        <v>1284872400</v>
      </c>
      <c r="O389" s="12">
        <f>(((N389/60)/60)/24)+DATE(1970,1,1)</f>
        <v>40440.208333333336</v>
      </c>
      <c r="P389" t="b">
        <v>0</v>
      </c>
      <c r="Q389" t="b">
        <v>0</v>
      </c>
      <c r="R389" t="s">
        <v>33</v>
      </c>
      <c r="S389" t="str">
        <f>LEFT($R389,SEARCH("/",$R389,1)-1)</f>
        <v>theater</v>
      </c>
      <c r="T389" t="str">
        <f>RIGHT(R389,LEN(R389)-SEARCH("/",R389,1))</f>
        <v>plays</v>
      </c>
    </row>
    <row r="390" spans="1:20" ht="31.2" x14ac:dyDescent="0.3">
      <c r="A390">
        <v>146</v>
      </c>
      <c r="B390" s="4" t="s">
        <v>344</v>
      </c>
      <c r="C390" s="3" t="s">
        <v>345</v>
      </c>
      <c r="D390">
        <v>8800</v>
      </c>
      <c r="E390">
        <v>1518</v>
      </c>
      <c r="F390" s="9">
        <f>IFERROR($E390/$I390,0)</f>
        <v>29.764705882352942</v>
      </c>
      <c r="G390" s="7">
        <f>(E390/D390)*100</f>
        <v>17.25</v>
      </c>
      <c r="H390" t="s">
        <v>74</v>
      </c>
      <c r="I390">
        <v>51</v>
      </c>
      <c r="J390" t="s">
        <v>21</v>
      </c>
      <c r="K390" t="s">
        <v>22</v>
      </c>
      <c r="L390">
        <v>1320732000</v>
      </c>
      <c r="M390" s="12">
        <f>(((L390/60)/60)/24)+DATE(1970,1,1)</f>
        <v>40855.25</v>
      </c>
      <c r="N390">
        <v>1322460000</v>
      </c>
      <c r="O390" s="12">
        <f>(((N390/60)/60)/24)+DATE(1970,1,1)</f>
        <v>40875.25</v>
      </c>
      <c r="P390" t="b">
        <v>0</v>
      </c>
      <c r="Q390" t="b">
        <v>0</v>
      </c>
      <c r="R390" t="s">
        <v>33</v>
      </c>
      <c r="S390" t="str">
        <f>LEFT($R390,SEARCH("/",$R390,1)-1)</f>
        <v>theater</v>
      </c>
      <c r="T390" t="str">
        <f>RIGHT(R390,LEN(R390)-SEARCH("/",R390,1))</f>
        <v>plays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9">
        <f>IFERROR($E391/$I391,0)</f>
        <v>87.979166666666671</v>
      </c>
      <c r="G391" s="7">
        <f>(E391/D391)*100</f>
        <v>122.11084337349398</v>
      </c>
      <c r="H391" t="s">
        <v>20</v>
      </c>
      <c r="I391" s="21">
        <v>1152</v>
      </c>
      <c r="J391" t="s">
        <v>21</v>
      </c>
      <c r="K391" t="s">
        <v>22</v>
      </c>
      <c r="L391">
        <v>1288242000</v>
      </c>
      <c r="M391" s="12">
        <f>(((L391/60)/60)/24)+DATE(1970,1,1)</f>
        <v>40479.208333333336</v>
      </c>
      <c r="N391">
        <v>1290578400</v>
      </c>
      <c r="O391" s="12">
        <f>(((N391/60)/60)/24)+DATE(1970,1,1)</f>
        <v>40506.25</v>
      </c>
      <c r="P391" t="b">
        <v>0</v>
      </c>
      <c r="Q391" t="b">
        <v>0</v>
      </c>
      <c r="R391" t="s">
        <v>33</v>
      </c>
      <c r="S391" t="str">
        <f>LEFT($R391,SEARCH("/",$R391,1)-1)</f>
        <v>theater</v>
      </c>
      <c r="T391" t="str">
        <f>RIGHT(R391,LEN(R391)-SEARCH("/",R391,1))</f>
        <v>plays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9">
        <f>IFERROR($E392/$I392,0)</f>
        <v>89.54</v>
      </c>
      <c r="G392" s="7">
        <f>(E392/D392)*100</f>
        <v>186.54166666666669</v>
      </c>
      <c r="H392" t="s">
        <v>20</v>
      </c>
      <c r="I392" s="21">
        <v>50</v>
      </c>
      <c r="J392" t="s">
        <v>21</v>
      </c>
      <c r="K392" t="s">
        <v>22</v>
      </c>
      <c r="L392">
        <v>1379048400</v>
      </c>
      <c r="M392" s="12">
        <f>(((L392/60)/60)/24)+DATE(1970,1,1)</f>
        <v>41530.208333333336</v>
      </c>
      <c r="N392">
        <v>1380344400</v>
      </c>
      <c r="O392" s="12">
        <f>(((N392/60)/60)/24)+DATE(1970,1,1)</f>
        <v>41545.208333333336</v>
      </c>
      <c r="P392" t="b">
        <v>0</v>
      </c>
      <c r="Q392" t="b">
        <v>0</v>
      </c>
      <c r="R392" t="s">
        <v>122</v>
      </c>
      <c r="S392" t="str">
        <f>LEFT($R392,SEARCH("/",$R392,1)-1)</f>
        <v>photography</v>
      </c>
      <c r="T392" t="str">
        <f>RIGHT(R392,LEN(R392)-SEARCH("/",R392,1))</f>
        <v>photography books</v>
      </c>
    </row>
    <row r="393" spans="1:20" ht="31.2" x14ac:dyDescent="0.3">
      <c r="A393">
        <v>161</v>
      </c>
      <c r="B393" s="4" t="s">
        <v>374</v>
      </c>
      <c r="C393" s="3" t="s">
        <v>375</v>
      </c>
      <c r="D393">
        <v>5500</v>
      </c>
      <c r="E393">
        <v>4300</v>
      </c>
      <c r="F393" s="9">
        <f>IFERROR($E393/$I393,0)</f>
        <v>57.333333333333336</v>
      </c>
      <c r="G393" s="7">
        <f>(E393/D393)*100</f>
        <v>78.181818181818187</v>
      </c>
      <c r="H393" t="s">
        <v>14</v>
      </c>
      <c r="I393" s="21">
        <v>75</v>
      </c>
      <c r="J393" t="s">
        <v>21</v>
      </c>
      <c r="K393" t="s">
        <v>22</v>
      </c>
      <c r="L393">
        <v>1442984400</v>
      </c>
      <c r="M393" s="12">
        <f>(((L393/60)/60)/24)+DATE(1970,1,1)</f>
        <v>42270.208333333328</v>
      </c>
      <c r="N393">
        <v>1443502800</v>
      </c>
      <c r="O393" s="12">
        <f>(((N393/60)/60)/24)+DATE(1970,1,1)</f>
        <v>42276.208333333328</v>
      </c>
      <c r="P393" t="b">
        <v>0</v>
      </c>
      <c r="Q393" t="b">
        <v>1</v>
      </c>
      <c r="R393" t="s">
        <v>28</v>
      </c>
      <c r="S393" t="str">
        <f>LEFT($R393,SEARCH("/",$R393,1)-1)</f>
        <v>technology</v>
      </c>
      <c r="T393" t="str">
        <f>RIGHT(R393,LEN(R393)-SEARCH("/",R393,1))</f>
        <v>web</v>
      </c>
    </row>
    <row r="394" spans="1:20" x14ac:dyDescent="0.3">
      <c r="A394">
        <v>367</v>
      </c>
      <c r="B394" s="4" t="s">
        <v>786</v>
      </c>
      <c r="C394" s="3" t="s">
        <v>787</v>
      </c>
      <c r="D394">
        <v>9900</v>
      </c>
      <c r="E394">
        <v>1870</v>
      </c>
      <c r="F394" s="9">
        <f>IFERROR($E394/$I394,0)</f>
        <v>24.933333333333334</v>
      </c>
      <c r="G394" s="7">
        <f>(E394/D394)*100</f>
        <v>18.888888888888889</v>
      </c>
      <c r="H394" t="s">
        <v>14</v>
      </c>
      <c r="I394" s="21">
        <v>75</v>
      </c>
      <c r="J394" t="s">
        <v>21</v>
      </c>
      <c r="K394" t="s">
        <v>22</v>
      </c>
      <c r="L394">
        <v>1413608400</v>
      </c>
      <c r="M394" s="12">
        <f>(((L394/60)/60)/24)+DATE(1970,1,1)</f>
        <v>41930.208333333336</v>
      </c>
      <c r="N394">
        <v>1415685600</v>
      </c>
      <c r="O394" s="12">
        <f>(((N394/60)/60)/24)+DATE(1970,1,1)</f>
        <v>41954.25</v>
      </c>
      <c r="P394" t="b">
        <v>0</v>
      </c>
      <c r="Q394" t="b">
        <v>1</v>
      </c>
      <c r="R394" t="s">
        <v>33</v>
      </c>
      <c r="S394" t="str">
        <f>LEFT($R394,SEARCH("/",$R394,1)-1)</f>
        <v>theater</v>
      </c>
      <c r="T394" t="str">
        <f>RIGHT(R394,LEN(R394)-SEARCH("/",R394,1))</f>
        <v>plays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9">
        <f>IFERROR($E395/$I395,0)</f>
        <v>47.004903563255965</v>
      </c>
      <c r="G395" s="7">
        <f>(E395/D395)*100</f>
        <v>228.96178343949046</v>
      </c>
      <c r="H395" t="s">
        <v>20</v>
      </c>
      <c r="I395" s="21">
        <v>3059</v>
      </c>
      <c r="J395" t="s">
        <v>15</v>
      </c>
      <c r="K395" t="s">
        <v>16</v>
      </c>
      <c r="L395">
        <v>1500267600</v>
      </c>
      <c r="M395" s="12">
        <f>(((L395/60)/60)/24)+DATE(1970,1,1)</f>
        <v>42933.208333333328</v>
      </c>
      <c r="N395">
        <v>1500354000</v>
      </c>
      <c r="O395" s="12">
        <f>(((N395/60)/60)/24)+DATE(1970,1,1)</f>
        <v>42934.208333333328</v>
      </c>
      <c r="P395" t="b">
        <v>0</v>
      </c>
      <c r="Q395" t="b">
        <v>0</v>
      </c>
      <c r="R395" t="s">
        <v>159</v>
      </c>
      <c r="S395" t="str">
        <f>LEFT($R395,SEARCH("/",$R395,1)-1)</f>
        <v>music</v>
      </c>
      <c r="T395" t="str">
        <f>RIGHT(R395,LEN(R395)-SEARCH("/",R395,1))</f>
        <v>jazz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9">
        <f>IFERROR($E396/$I396,0)</f>
        <v>110.44117647058823</v>
      </c>
      <c r="G396" s="7">
        <f>(E396/D396)*100</f>
        <v>469.37499999999994</v>
      </c>
      <c r="H396" t="s">
        <v>20</v>
      </c>
      <c r="I396" s="21">
        <v>34</v>
      </c>
      <c r="J396" t="s">
        <v>21</v>
      </c>
      <c r="K396" t="s">
        <v>22</v>
      </c>
      <c r="L396">
        <v>1375074000</v>
      </c>
      <c r="M396" s="12">
        <f>(((L396/60)/60)/24)+DATE(1970,1,1)</f>
        <v>41484.208333333336</v>
      </c>
      <c r="N396">
        <v>1375938000</v>
      </c>
      <c r="O396" s="12">
        <f>(((N396/60)/60)/24)+DATE(1970,1,1)</f>
        <v>41494.208333333336</v>
      </c>
      <c r="P396" t="b">
        <v>0</v>
      </c>
      <c r="Q396" t="b">
        <v>1</v>
      </c>
      <c r="R396" t="s">
        <v>42</v>
      </c>
      <c r="S396" t="str">
        <f>LEFT($R396,SEARCH("/",$R396,1)-1)</f>
        <v>film &amp; video</v>
      </c>
      <c r="T396" t="str">
        <f>RIGHT(R396,LEN(R396)-SEARCH("/",R396,1))</f>
        <v>documentary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9">
        <f>IFERROR($E397/$I397,0)</f>
        <v>41.990909090909092</v>
      </c>
      <c r="G397" s="7">
        <f>(E397/D397)*100</f>
        <v>130.11267605633802</v>
      </c>
      <c r="H397" t="s">
        <v>20</v>
      </c>
      <c r="I397" s="21">
        <v>220</v>
      </c>
      <c r="J397" t="s">
        <v>21</v>
      </c>
      <c r="K397" t="s">
        <v>22</v>
      </c>
      <c r="L397">
        <v>1323324000</v>
      </c>
      <c r="M397" s="12">
        <f>(((L397/60)/60)/24)+DATE(1970,1,1)</f>
        <v>40885.25</v>
      </c>
      <c r="N397">
        <v>1323410400</v>
      </c>
      <c r="O397" s="12">
        <f>(((N397/60)/60)/24)+DATE(1970,1,1)</f>
        <v>40886.25</v>
      </c>
      <c r="P397" t="b">
        <v>1</v>
      </c>
      <c r="Q397" t="b">
        <v>0</v>
      </c>
      <c r="R397" t="s">
        <v>33</v>
      </c>
      <c r="S397" t="str">
        <f>LEFT($R397,SEARCH("/",$R397,1)-1)</f>
        <v>theater</v>
      </c>
      <c r="T397" t="str">
        <f>RIGHT(R397,LEN(R397)-SEARCH("/",R397,1))</f>
        <v>plays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9">
        <f>IFERROR($E398/$I398,0)</f>
        <v>48.012468827930178</v>
      </c>
      <c r="G398" s="7">
        <f>(E398/D398)*100</f>
        <v>167.05422993492408</v>
      </c>
      <c r="H398" t="s">
        <v>20</v>
      </c>
      <c r="I398" s="21">
        <v>1604</v>
      </c>
      <c r="J398" t="s">
        <v>26</v>
      </c>
      <c r="K398" t="s">
        <v>27</v>
      </c>
      <c r="L398">
        <v>1538715600</v>
      </c>
      <c r="M398" s="12">
        <f>(((L398/60)/60)/24)+DATE(1970,1,1)</f>
        <v>43378.208333333328</v>
      </c>
      <c r="N398">
        <v>1539406800</v>
      </c>
      <c r="O398" s="12">
        <f>(((N398/60)/60)/24)+DATE(1970,1,1)</f>
        <v>43386.208333333328</v>
      </c>
      <c r="P398" t="b">
        <v>0</v>
      </c>
      <c r="Q398" t="b">
        <v>0</v>
      </c>
      <c r="R398" t="s">
        <v>53</v>
      </c>
      <c r="S398" t="str">
        <f>LEFT($R398,SEARCH("/",$R398,1)-1)</f>
        <v>film &amp; video</v>
      </c>
      <c r="T398" t="str">
        <f>RIGHT(R398,LEN(R398)-SEARCH("/",R398,1))</f>
        <v>drama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9">
        <f>IFERROR($E399/$I399,0)</f>
        <v>31.019823788546255</v>
      </c>
      <c r="G399" s="7">
        <f>(E399/D399)*100</f>
        <v>173.8641975308642</v>
      </c>
      <c r="H399" t="s">
        <v>20</v>
      </c>
      <c r="I399" s="21">
        <v>454</v>
      </c>
      <c r="J399" t="s">
        <v>21</v>
      </c>
      <c r="K399" t="s">
        <v>22</v>
      </c>
      <c r="L399">
        <v>1369285200</v>
      </c>
      <c r="M399" s="12">
        <f>(((L399/60)/60)/24)+DATE(1970,1,1)</f>
        <v>41417.208333333336</v>
      </c>
      <c r="N399">
        <v>1369803600</v>
      </c>
      <c r="O399" s="12">
        <f>(((N399/60)/60)/24)+DATE(1970,1,1)</f>
        <v>41423.208333333336</v>
      </c>
      <c r="P399" t="b">
        <v>0</v>
      </c>
      <c r="Q399" t="b">
        <v>0</v>
      </c>
      <c r="R399" t="s">
        <v>23</v>
      </c>
      <c r="S399" t="str">
        <f>LEFT($R399,SEARCH("/",$R399,1)-1)</f>
        <v>music</v>
      </c>
      <c r="T399" t="str">
        <f>RIGHT(R399,LEN(R399)-SEARCH("/",R399,1))</f>
        <v>rock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9">
        <f>IFERROR($E400/$I400,0)</f>
        <v>99.203252032520325</v>
      </c>
      <c r="G400" s="7">
        <f>(E400/D400)*100</f>
        <v>717.76470588235293</v>
      </c>
      <c r="H400" t="s">
        <v>20</v>
      </c>
      <c r="I400" s="21">
        <v>123</v>
      </c>
      <c r="J400" t="s">
        <v>107</v>
      </c>
      <c r="K400" t="s">
        <v>108</v>
      </c>
      <c r="L400">
        <v>1525755600</v>
      </c>
      <c r="M400" s="12">
        <f>(((L400/60)/60)/24)+DATE(1970,1,1)</f>
        <v>43228.208333333328</v>
      </c>
      <c r="N400">
        <v>1525928400</v>
      </c>
      <c r="O400" s="12">
        <f>(((N400/60)/60)/24)+DATE(1970,1,1)</f>
        <v>43230.208333333328</v>
      </c>
      <c r="P400" t="b">
        <v>0</v>
      </c>
      <c r="Q400" t="b">
        <v>1</v>
      </c>
      <c r="R400" t="s">
        <v>71</v>
      </c>
      <c r="S400" t="str">
        <f>LEFT($R400,SEARCH("/",$R400,1)-1)</f>
        <v>film &amp; video</v>
      </c>
      <c r="T400" t="str">
        <f>RIGHT(R400,LEN(R400)-SEARCH("/",R400,1))</f>
        <v>animation</v>
      </c>
    </row>
    <row r="401" spans="1:20" x14ac:dyDescent="0.3">
      <c r="A401">
        <v>982</v>
      </c>
      <c r="B401" s="4" t="s">
        <v>1992</v>
      </c>
      <c r="C401" s="3" t="s">
        <v>1993</v>
      </c>
      <c r="D401">
        <v>7200</v>
      </c>
      <c r="E401">
        <v>6115</v>
      </c>
      <c r="F401" s="9">
        <f>IFERROR($E401/$I401,0)</f>
        <v>81.533333333333331</v>
      </c>
      <c r="G401" s="7">
        <f>(E401/D401)*100</f>
        <v>84.930555555555557</v>
      </c>
      <c r="H401" t="s">
        <v>14</v>
      </c>
      <c r="I401" s="21">
        <v>75</v>
      </c>
      <c r="J401" t="s">
        <v>21</v>
      </c>
      <c r="K401" t="s">
        <v>22</v>
      </c>
      <c r="L401">
        <v>1311051600</v>
      </c>
      <c r="M401" s="12">
        <f>(((L401/60)/60)/24)+DATE(1970,1,1)</f>
        <v>40743.208333333336</v>
      </c>
      <c r="N401">
        <v>1311224400</v>
      </c>
      <c r="O401" s="12">
        <f>(((N401/60)/60)/24)+DATE(1970,1,1)</f>
        <v>40745.208333333336</v>
      </c>
      <c r="P401" t="b">
        <v>0</v>
      </c>
      <c r="Q401" t="b">
        <v>1</v>
      </c>
      <c r="R401" t="s">
        <v>42</v>
      </c>
      <c r="S401" t="str">
        <f>LEFT($R401,SEARCH("/",$R401,1)-1)</f>
        <v>film &amp; video</v>
      </c>
      <c r="T401" t="str">
        <f>RIGHT(R401,LEN(R401)-SEARCH("/",R401,1))</f>
        <v>documentary</v>
      </c>
    </row>
    <row r="402" spans="1:20" ht="31.2" x14ac:dyDescent="0.3">
      <c r="A402">
        <v>668</v>
      </c>
      <c r="B402" s="4" t="s">
        <v>1377</v>
      </c>
      <c r="C402" s="3" t="s">
        <v>1378</v>
      </c>
      <c r="D402">
        <v>27500</v>
      </c>
      <c r="E402">
        <v>5593</v>
      </c>
      <c r="F402" s="9">
        <f>IFERROR($E402/$I402,0)</f>
        <v>73.59210526315789</v>
      </c>
      <c r="G402" s="7">
        <f>(E402/D402)*100</f>
        <v>20.33818181818182</v>
      </c>
      <c r="H402" t="s">
        <v>14</v>
      </c>
      <c r="I402" s="21">
        <v>76</v>
      </c>
      <c r="J402" t="s">
        <v>21</v>
      </c>
      <c r="K402" t="s">
        <v>22</v>
      </c>
      <c r="L402">
        <v>1343797200</v>
      </c>
      <c r="M402" s="12">
        <f>(((L402/60)/60)/24)+DATE(1970,1,1)</f>
        <v>41122.208333333336</v>
      </c>
      <c r="N402">
        <v>1344834000</v>
      </c>
      <c r="O402" s="12">
        <f>(((N402/60)/60)/24)+DATE(1970,1,1)</f>
        <v>41134.208333333336</v>
      </c>
      <c r="P402" t="b">
        <v>0</v>
      </c>
      <c r="Q402" t="b">
        <v>0</v>
      </c>
      <c r="R402" t="s">
        <v>33</v>
      </c>
      <c r="S402" t="str">
        <f>LEFT($R402,SEARCH("/",$R402,1)-1)</f>
        <v>theater</v>
      </c>
      <c r="T402" t="str">
        <f>RIGHT(R402,LEN(R402)-SEARCH("/",R402,1))</f>
        <v>plays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9">
        <f>IFERROR($E403/$I403,0)</f>
        <v>46.060200668896321</v>
      </c>
      <c r="G403" s="7">
        <f>(E403/D403)*100</f>
        <v>1530.2222222222222</v>
      </c>
      <c r="H403" t="s">
        <v>20</v>
      </c>
      <c r="I403" s="21">
        <v>299</v>
      </c>
      <c r="J403" t="s">
        <v>21</v>
      </c>
      <c r="K403" t="s">
        <v>22</v>
      </c>
      <c r="L403">
        <v>1572152400</v>
      </c>
      <c r="M403" s="12">
        <f>(((L403/60)/60)/24)+DATE(1970,1,1)</f>
        <v>43765.208333333328</v>
      </c>
      <c r="N403">
        <v>1572152400</v>
      </c>
      <c r="O403" s="12">
        <f>(((N403/60)/60)/24)+DATE(1970,1,1)</f>
        <v>43765.208333333328</v>
      </c>
      <c r="P403" t="b">
        <v>0</v>
      </c>
      <c r="Q403" t="b">
        <v>0</v>
      </c>
      <c r="R403" t="s">
        <v>33</v>
      </c>
      <c r="S403" t="str">
        <f>LEFT($R403,SEARCH("/",$R403,1)-1)</f>
        <v>theater</v>
      </c>
      <c r="T403" t="str">
        <f>RIGHT(R403,LEN(R403)-SEARCH("/",R403,1))</f>
        <v>plays</v>
      </c>
    </row>
    <row r="404" spans="1:20" x14ac:dyDescent="0.3">
      <c r="A404">
        <v>539</v>
      </c>
      <c r="B404" s="4" t="s">
        <v>1123</v>
      </c>
      <c r="C404" s="3" t="s">
        <v>1124</v>
      </c>
      <c r="D404">
        <v>9800</v>
      </c>
      <c r="E404">
        <v>7120</v>
      </c>
      <c r="F404" s="9">
        <f>IFERROR($E404/$I404,0)</f>
        <v>92.467532467532465</v>
      </c>
      <c r="G404" s="7">
        <f>(E404/D404)*100</f>
        <v>72.653061224489804</v>
      </c>
      <c r="H404" t="s">
        <v>14</v>
      </c>
      <c r="I404" s="21">
        <v>77</v>
      </c>
      <c r="J404" t="s">
        <v>21</v>
      </c>
      <c r="K404" t="s">
        <v>22</v>
      </c>
      <c r="L404">
        <v>1561957200</v>
      </c>
      <c r="M404" s="12">
        <f>(((L404/60)/60)/24)+DATE(1970,1,1)</f>
        <v>43647.208333333328</v>
      </c>
      <c r="N404">
        <v>1562475600</v>
      </c>
      <c r="O404" s="12">
        <f>(((N404/60)/60)/24)+DATE(1970,1,1)</f>
        <v>43653.208333333328</v>
      </c>
      <c r="P404" t="b">
        <v>0</v>
      </c>
      <c r="Q404" t="b">
        <v>1</v>
      </c>
      <c r="R404" t="s">
        <v>17</v>
      </c>
      <c r="S404" t="str">
        <f>LEFT($R404,SEARCH("/",$R404,1)-1)</f>
        <v>food</v>
      </c>
      <c r="T404" t="str">
        <f>RIGHT(R404,LEN(R404)-SEARCH("/",R404,1))</f>
        <v>food trucks</v>
      </c>
    </row>
    <row r="405" spans="1:20" x14ac:dyDescent="0.3">
      <c r="A405">
        <v>660</v>
      </c>
      <c r="B405" s="4" t="s">
        <v>1362</v>
      </c>
      <c r="C405" s="3" t="s">
        <v>1363</v>
      </c>
      <c r="D405">
        <v>9100</v>
      </c>
      <c r="E405">
        <v>7438</v>
      </c>
      <c r="F405" s="9">
        <f>IFERROR($E405/$I405,0)</f>
        <v>96.597402597402592</v>
      </c>
      <c r="G405" s="7">
        <f>(E405/D405)*100</f>
        <v>81.736263736263737</v>
      </c>
      <c r="H405" t="s">
        <v>14</v>
      </c>
      <c r="I405" s="21">
        <v>77</v>
      </c>
      <c r="J405" t="s">
        <v>21</v>
      </c>
      <c r="K405" t="s">
        <v>22</v>
      </c>
      <c r="L405">
        <v>1440133200</v>
      </c>
      <c r="M405" s="12">
        <f>(((L405/60)/60)/24)+DATE(1970,1,1)</f>
        <v>42237.208333333328</v>
      </c>
      <c r="N405">
        <v>1440910800</v>
      </c>
      <c r="O405" s="12">
        <f>(((N405/60)/60)/24)+DATE(1970,1,1)</f>
        <v>42246.208333333328</v>
      </c>
      <c r="P405" t="b">
        <v>1</v>
      </c>
      <c r="Q405" t="b">
        <v>0</v>
      </c>
      <c r="R405" t="s">
        <v>33</v>
      </c>
      <c r="S405" t="str">
        <f>LEFT($R405,SEARCH("/",$R405,1)-1)</f>
        <v>theater</v>
      </c>
      <c r="T405" t="str">
        <f>RIGHT(R405,LEN(R405)-SEARCH("/",R405,1))</f>
        <v>plays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9">
        <f>IFERROR($E406/$I406,0)</f>
        <v>68.985695127402778</v>
      </c>
      <c r="G406" s="7">
        <f>(E406/D406)*100</f>
        <v>315.58486707566465</v>
      </c>
      <c r="H406" t="s">
        <v>20</v>
      </c>
      <c r="I406" s="21">
        <v>2237</v>
      </c>
      <c r="J406" t="s">
        <v>21</v>
      </c>
      <c r="K406" t="s">
        <v>22</v>
      </c>
      <c r="L406">
        <v>1510639200</v>
      </c>
      <c r="M406" s="12">
        <f>(((L406/60)/60)/24)+DATE(1970,1,1)</f>
        <v>43053.25</v>
      </c>
      <c r="N406">
        <v>1510898400</v>
      </c>
      <c r="O406" s="12">
        <f>(((N406/60)/60)/24)+DATE(1970,1,1)</f>
        <v>43056.25</v>
      </c>
      <c r="P406" t="b">
        <v>0</v>
      </c>
      <c r="Q406" t="b">
        <v>0</v>
      </c>
      <c r="R406" t="s">
        <v>33</v>
      </c>
      <c r="S406" t="str">
        <f>LEFT($R406,SEARCH("/",$R406,1)-1)</f>
        <v>theater</v>
      </c>
      <c r="T406" t="str">
        <f>RIGHT(R406,LEN(R406)-SEARCH("/",R406,1))</f>
        <v>plays</v>
      </c>
    </row>
    <row r="407" spans="1:20" ht="31.2" x14ac:dyDescent="0.3">
      <c r="A407">
        <v>692</v>
      </c>
      <c r="B407" s="4" t="s">
        <v>1423</v>
      </c>
      <c r="C407" s="3" t="s">
        <v>1424</v>
      </c>
      <c r="D407">
        <v>6000</v>
      </c>
      <c r="E407">
        <v>5438</v>
      </c>
      <c r="F407" s="9">
        <f>IFERROR($E407/$I407,0)</f>
        <v>70.623376623376629</v>
      </c>
      <c r="G407" s="7">
        <f>(E407/D407)*100</f>
        <v>90.633333333333326</v>
      </c>
      <c r="H407" t="s">
        <v>14</v>
      </c>
      <c r="I407" s="21">
        <v>77</v>
      </c>
      <c r="J407" t="s">
        <v>40</v>
      </c>
      <c r="K407" t="s">
        <v>41</v>
      </c>
      <c r="L407">
        <v>1562648400</v>
      </c>
      <c r="M407" s="12">
        <f>(((L407/60)/60)/24)+DATE(1970,1,1)</f>
        <v>43655.208333333328</v>
      </c>
      <c r="N407">
        <v>1564203600</v>
      </c>
      <c r="O407" s="12">
        <f>(((N407/60)/60)/24)+DATE(1970,1,1)</f>
        <v>43673.208333333328</v>
      </c>
      <c r="P407" t="b">
        <v>0</v>
      </c>
      <c r="Q407" t="b">
        <v>0</v>
      </c>
      <c r="R407" t="s">
        <v>23</v>
      </c>
      <c r="S407" t="str">
        <f>LEFT($R407,SEARCH("/",$R407,1)-1)</f>
        <v>music</v>
      </c>
      <c r="T407" t="str">
        <f>RIGHT(R407,LEN(R407)-SEARCH("/",R407,1))</f>
        <v>rock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9">
        <f>IFERROR($E408/$I408,0)</f>
        <v>110.98139534883721</v>
      </c>
      <c r="G408" s="7">
        <f>(E408/D408)*100</f>
        <v>182.14503816793894</v>
      </c>
      <c r="H408" t="s">
        <v>20</v>
      </c>
      <c r="I408" s="21">
        <v>645</v>
      </c>
      <c r="J408" t="s">
        <v>21</v>
      </c>
      <c r="K408" t="s">
        <v>22</v>
      </c>
      <c r="L408">
        <v>1359525600</v>
      </c>
      <c r="M408" s="12">
        <f>(((L408/60)/60)/24)+DATE(1970,1,1)</f>
        <v>41304.25</v>
      </c>
      <c r="N408">
        <v>1360562400</v>
      </c>
      <c r="O408" s="12">
        <f>(((N408/60)/60)/24)+DATE(1970,1,1)</f>
        <v>41316.25</v>
      </c>
      <c r="P408" t="b">
        <v>1</v>
      </c>
      <c r="Q408" t="b">
        <v>0</v>
      </c>
      <c r="R408" t="s">
        <v>42</v>
      </c>
      <c r="S408" t="str">
        <f>LEFT($R408,SEARCH("/",$R408,1)-1)</f>
        <v>film &amp; video</v>
      </c>
      <c r="T408" t="str">
        <f>RIGHT(R408,LEN(R408)-SEARCH("/",R408,1))</f>
        <v>documentary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9">
        <f>IFERROR($E409/$I409,0)</f>
        <v>25</v>
      </c>
      <c r="G409" s="7">
        <f>(E409/D409)*100</f>
        <v>355.88235294117646</v>
      </c>
      <c r="H409" t="s">
        <v>20</v>
      </c>
      <c r="I409" s="21">
        <v>484</v>
      </c>
      <c r="J409" t="s">
        <v>36</v>
      </c>
      <c r="K409" t="s">
        <v>37</v>
      </c>
      <c r="L409">
        <v>1570942800</v>
      </c>
      <c r="M409" s="12">
        <f>(((L409/60)/60)/24)+DATE(1970,1,1)</f>
        <v>43751.208333333328</v>
      </c>
      <c r="N409">
        <v>1571547600</v>
      </c>
      <c r="O409" s="12">
        <f>(((N409/60)/60)/24)+DATE(1970,1,1)</f>
        <v>43758.208333333328</v>
      </c>
      <c r="P409" t="b">
        <v>0</v>
      </c>
      <c r="Q409" t="b">
        <v>0</v>
      </c>
      <c r="R409" t="s">
        <v>33</v>
      </c>
      <c r="S409" t="str">
        <f>LEFT($R409,SEARCH("/",$R409,1)-1)</f>
        <v>theater</v>
      </c>
      <c r="T409" t="str">
        <f>RIGHT(R409,LEN(R409)-SEARCH("/",R409,1))</f>
        <v>plays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9">
        <f>IFERROR($E410/$I410,0)</f>
        <v>78.759740259740255</v>
      </c>
      <c r="G410" s="7">
        <f>(E410/D410)*100</f>
        <v>131.83695652173913</v>
      </c>
      <c r="H410" t="s">
        <v>20</v>
      </c>
      <c r="I410" s="21">
        <v>154</v>
      </c>
      <c r="J410" t="s">
        <v>15</v>
      </c>
      <c r="K410" t="s">
        <v>16</v>
      </c>
      <c r="L410">
        <v>1466398800</v>
      </c>
      <c r="M410" s="12">
        <f>(((L410/60)/60)/24)+DATE(1970,1,1)</f>
        <v>42541.208333333328</v>
      </c>
      <c r="N410">
        <v>1468126800</v>
      </c>
      <c r="O410" s="12">
        <f>(((N410/60)/60)/24)+DATE(1970,1,1)</f>
        <v>42561.208333333328</v>
      </c>
      <c r="P410" t="b">
        <v>0</v>
      </c>
      <c r="Q410" t="b">
        <v>0</v>
      </c>
      <c r="R410" t="s">
        <v>42</v>
      </c>
      <c r="S410" t="str">
        <f>LEFT($R410,SEARCH("/",$R410,1)-1)</f>
        <v>film &amp; video</v>
      </c>
      <c r="T410" t="str">
        <f>RIGHT(R410,LEN(R410)-SEARCH("/",R410,1))</f>
        <v>documentary</v>
      </c>
    </row>
    <row r="411" spans="1:20" x14ac:dyDescent="0.3">
      <c r="A411">
        <v>796</v>
      </c>
      <c r="B411" s="4" t="s">
        <v>1627</v>
      </c>
      <c r="C411" s="3" t="s">
        <v>1628</v>
      </c>
      <c r="D411">
        <v>7800</v>
      </c>
      <c r="E411">
        <v>4275</v>
      </c>
      <c r="F411" s="9">
        <f>IFERROR($E411/$I411,0)</f>
        <v>54.807692307692307</v>
      </c>
      <c r="G411" s="7">
        <f>(E411/D411)*100</f>
        <v>54.807692307692314</v>
      </c>
      <c r="H411" t="s">
        <v>14</v>
      </c>
      <c r="I411" s="21">
        <v>78</v>
      </c>
      <c r="J411" t="s">
        <v>21</v>
      </c>
      <c r="K411" t="s">
        <v>22</v>
      </c>
      <c r="L411">
        <v>1407474000</v>
      </c>
      <c r="M411" s="12">
        <f>(((L411/60)/60)/24)+DATE(1970,1,1)</f>
        <v>41859.208333333336</v>
      </c>
      <c r="N411">
        <v>1408078800</v>
      </c>
      <c r="O411" s="12">
        <f>(((N411/60)/60)/24)+DATE(1970,1,1)</f>
        <v>41866.208333333336</v>
      </c>
      <c r="P411" t="b">
        <v>0</v>
      </c>
      <c r="Q411" t="b">
        <v>1</v>
      </c>
      <c r="R411" t="s">
        <v>292</v>
      </c>
      <c r="S411" t="str">
        <f>LEFT($R411,SEARCH("/",$R411,1)-1)</f>
        <v>games</v>
      </c>
      <c r="T411" t="str">
        <f>RIGHT(R411,LEN(R411)-SEARCH("/",R411,1))</f>
        <v>mobile games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9">
        <f>IFERROR($E412/$I412,0)</f>
        <v>49.987398739873989</v>
      </c>
      <c r="G412" s="7">
        <f>(E412/D412)*100</f>
        <v>36.132726089785294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12">
        <f>(((L412/60)/60)/24)+DATE(1970,1,1)</f>
        <v>42122.208333333328</v>
      </c>
      <c r="N412">
        <v>1430197200</v>
      </c>
      <c r="O412" s="12">
        <f>(((N412/60)/60)/24)+DATE(1970,1,1)</f>
        <v>42122.208333333328</v>
      </c>
      <c r="P412" t="b">
        <v>0</v>
      </c>
      <c r="Q412" t="b">
        <v>0</v>
      </c>
      <c r="R412" t="s">
        <v>292</v>
      </c>
      <c r="S412" t="str">
        <f>LEFT($R412,SEARCH("/",$R412,1)-1)</f>
        <v>games</v>
      </c>
      <c r="T412" t="str">
        <f>RIGHT(R412,LEN(R412)-SEARCH("/",R412,1))</f>
        <v>mobile games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9">
        <f>IFERROR($E413/$I413,0)</f>
        <v>99.524390243902445</v>
      </c>
      <c r="G413" s="7">
        <f>(E413/D413)*100</f>
        <v>104.62820512820512</v>
      </c>
      <c r="H413" t="s">
        <v>20</v>
      </c>
      <c r="I413" s="21">
        <v>82</v>
      </c>
      <c r="J413" t="s">
        <v>21</v>
      </c>
      <c r="K413" t="s">
        <v>22</v>
      </c>
      <c r="L413">
        <v>1496034000</v>
      </c>
      <c r="M413" s="12">
        <f>(((L413/60)/60)/24)+DATE(1970,1,1)</f>
        <v>42884.208333333328</v>
      </c>
      <c r="N413">
        <v>1496206800</v>
      </c>
      <c r="O413" s="12">
        <f>(((N413/60)/60)/24)+DATE(1970,1,1)</f>
        <v>42886.208333333328</v>
      </c>
      <c r="P413" t="b">
        <v>0</v>
      </c>
      <c r="Q413" t="b">
        <v>0</v>
      </c>
      <c r="R413" t="s">
        <v>33</v>
      </c>
      <c r="S413" t="str">
        <f>LEFT($R413,SEARCH("/",$R413,1)-1)</f>
        <v>theater</v>
      </c>
      <c r="T413" t="str">
        <f>RIGHT(R413,LEN(R413)-SEARCH("/",R413,1))</f>
        <v>plays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9">
        <f>IFERROR($E414/$I414,0)</f>
        <v>104.82089552238806</v>
      </c>
      <c r="G414" s="7">
        <f>(E414/D414)*100</f>
        <v>668.85714285714289</v>
      </c>
      <c r="H414" t="s">
        <v>20</v>
      </c>
      <c r="I414" s="21">
        <v>134</v>
      </c>
      <c r="J414" t="s">
        <v>21</v>
      </c>
      <c r="K414" t="s">
        <v>22</v>
      </c>
      <c r="L414">
        <v>1388728800</v>
      </c>
      <c r="M414" s="12">
        <f>(((L414/60)/60)/24)+DATE(1970,1,1)</f>
        <v>41642.25</v>
      </c>
      <c r="N414">
        <v>1389592800</v>
      </c>
      <c r="O414" s="12">
        <f>(((N414/60)/60)/24)+DATE(1970,1,1)</f>
        <v>41652.25</v>
      </c>
      <c r="P414" t="b">
        <v>0</v>
      </c>
      <c r="Q414" t="b">
        <v>0</v>
      </c>
      <c r="R414" t="s">
        <v>119</v>
      </c>
      <c r="S414" t="str">
        <f>LEFT($R414,SEARCH("/",$R414,1)-1)</f>
        <v>publishing</v>
      </c>
      <c r="T414" t="str">
        <f>RIGHT(R414,LEN(R414)-SEARCH("/",R414,1))</f>
        <v>fiction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9">
        <f>IFERROR($E415/$I415,0)</f>
        <v>108.01469237832875</v>
      </c>
      <c r="G415" s="7">
        <f>(E415/D415)*100</f>
        <v>62.072823218997364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12">
        <f>(((L415/60)/60)/24)+DATE(1970,1,1)</f>
        <v>43431.25</v>
      </c>
      <c r="N415">
        <v>1545631200</v>
      </c>
      <c r="O415" s="12">
        <f>(((N415/60)/60)/24)+DATE(1970,1,1)</f>
        <v>43458.25</v>
      </c>
      <c r="P415" t="b">
        <v>0</v>
      </c>
      <c r="Q415" t="b">
        <v>0</v>
      </c>
      <c r="R415" t="s">
        <v>71</v>
      </c>
      <c r="S415" t="str">
        <f>LEFT($R415,SEARCH("/",$R415,1)-1)</f>
        <v>film &amp; video</v>
      </c>
      <c r="T415" t="str">
        <f>RIGHT(R415,LEN(R415)-SEARCH("/",R415,1))</f>
        <v>animation</v>
      </c>
    </row>
    <row r="416" spans="1:20" x14ac:dyDescent="0.3">
      <c r="A416">
        <v>941</v>
      </c>
      <c r="B416" s="4" t="s">
        <v>1913</v>
      </c>
      <c r="C416" s="3" t="s">
        <v>1914</v>
      </c>
      <c r="D416">
        <v>43000</v>
      </c>
      <c r="E416">
        <v>5615</v>
      </c>
      <c r="F416" s="9">
        <f>IFERROR($E416/$I416,0)</f>
        <v>71.987179487179489</v>
      </c>
      <c r="G416" s="7">
        <f>(E416/D416)*100</f>
        <v>13.05813953488372</v>
      </c>
      <c r="H416" t="s">
        <v>14</v>
      </c>
      <c r="I416" s="21">
        <v>78</v>
      </c>
      <c r="J416" t="s">
        <v>21</v>
      </c>
      <c r="K416" t="s">
        <v>22</v>
      </c>
      <c r="L416">
        <v>1294552800</v>
      </c>
      <c r="M416" s="12">
        <f>(((L416/60)/60)/24)+DATE(1970,1,1)</f>
        <v>40552.25</v>
      </c>
      <c r="N416">
        <v>1297576800</v>
      </c>
      <c r="O416" s="12">
        <f>(((N416/60)/60)/24)+DATE(1970,1,1)</f>
        <v>40587.25</v>
      </c>
      <c r="P416" t="b">
        <v>1</v>
      </c>
      <c r="Q416" t="b">
        <v>0</v>
      </c>
      <c r="R416" t="s">
        <v>33</v>
      </c>
      <c r="S416" t="str">
        <f>LEFT($R416,SEARCH("/",$R416,1)-1)</f>
        <v>theater</v>
      </c>
      <c r="T416" t="str">
        <f>RIGHT(R416,LEN(R416)-SEARCH("/",R416,1))</f>
        <v>plays</v>
      </c>
    </row>
    <row r="417" spans="1:20" x14ac:dyDescent="0.3">
      <c r="A417">
        <v>694</v>
      </c>
      <c r="B417" s="4" t="s">
        <v>1427</v>
      </c>
      <c r="C417" s="3" t="s">
        <v>1428</v>
      </c>
      <c r="D417">
        <v>9100</v>
      </c>
      <c r="E417">
        <v>7656</v>
      </c>
      <c r="F417" s="9">
        <f>IFERROR($E417/$I417,0)</f>
        <v>96.911392405063296</v>
      </c>
      <c r="G417" s="7">
        <f>(E417/D417)*100</f>
        <v>84.131868131868131</v>
      </c>
      <c r="H417" t="s">
        <v>14</v>
      </c>
      <c r="I417" s="21">
        <v>79</v>
      </c>
      <c r="J417" t="s">
        <v>21</v>
      </c>
      <c r="K417" t="s">
        <v>22</v>
      </c>
      <c r="L417">
        <v>1511762400</v>
      </c>
      <c r="M417" s="12">
        <f>(((L417/60)/60)/24)+DATE(1970,1,1)</f>
        <v>43066.25</v>
      </c>
      <c r="N417">
        <v>1514959200</v>
      </c>
      <c r="O417" s="12">
        <f>(((N417/60)/60)/24)+DATE(1970,1,1)</f>
        <v>43103.25</v>
      </c>
      <c r="P417" t="b">
        <v>0</v>
      </c>
      <c r="Q417" t="b">
        <v>0</v>
      </c>
      <c r="R417" t="s">
        <v>33</v>
      </c>
      <c r="S417" t="str">
        <f>LEFT($R417,SEARCH("/",$R417,1)-1)</f>
        <v>theater</v>
      </c>
      <c r="T417" t="str">
        <f>RIGHT(R417,LEN(R417)-SEARCH("/",R417,1))</f>
        <v>plays</v>
      </c>
    </row>
    <row r="418" spans="1:20" x14ac:dyDescent="0.3">
      <c r="A418">
        <v>320</v>
      </c>
      <c r="B418" s="4" t="s">
        <v>692</v>
      </c>
      <c r="C418" s="3" t="s">
        <v>693</v>
      </c>
      <c r="D418">
        <v>84400</v>
      </c>
      <c r="E418">
        <v>8092</v>
      </c>
      <c r="F418" s="9">
        <f>IFERROR($E418/$I418,0)</f>
        <v>101.15</v>
      </c>
      <c r="G418" s="7">
        <f>(E418/D418)*100</f>
        <v>9.5876777251184837</v>
      </c>
      <c r="H418" t="s">
        <v>14</v>
      </c>
      <c r="I418" s="21">
        <v>80</v>
      </c>
      <c r="J418" t="s">
        <v>21</v>
      </c>
      <c r="K418" t="s">
        <v>22</v>
      </c>
      <c r="L418">
        <v>1305003600</v>
      </c>
      <c r="M418" s="12">
        <f>(((L418/60)/60)/24)+DATE(1970,1,1)</f>
        <v>40673.208333333336</v>
      </c>
      <c r="N418">
        <v>1305781200</v>
      </c>
      <c r="O418" s="12">
        <f>(((N418/60)/60)/24)+DATE(1970,1,1)</f>
        <v>40682.208333333336</v>
      </c>
      <c r="P418" t="b">
        <v>0</v>
      </c>
      <c r="Q418" t="b">
        <v>0</v>
      </c>
      <c r="R418" t="s">
        <v>119</v>
      </c>
      <c r="S418" t="str">
        <f>LEFT($R418,SEARCH("/",$R418,1)-1)</f>
        <v>publishing</v>
      </c>
      <c r="T418" t="str">
        <f>RIGHT(R418,LEN(R418)-SEARCH("/",R418,1))</f>
        <v>fiction</v>
      </c>
    </row>
    <row r="419" spans="1:20" x14ac:dyDescent="0.3">
      <c r="A419">
        <v>528</v>
      </c>
      <c r="B419" s="4" t="s">
        <v>1101</v>
      </c>
      <c r="C419" s="3" t="s">
        <v>1102</v>
      </c>
      <c r="D419">
        <v>9000</v>
      </c>
      <c r="E419">
        <v>7227</v>
      </c>
      <c r="F419" s="9">
        <f>IFERROR($E419/$I419,0)</f>
        <v>90.337500000000006</v>
      </c>
      <c r="G419" s="7">
        <f>(E419/D419)*100</f>
        <v>80.300000000000011</v>
      </c>
      <c r="H419" t="s">
        <v>14</v>
      </c>
      <c r="I419" s="21">
        <v>80</v>
      </c>
      <c r="J419" t="s">
        <v>40</v>
      </c>
      <c r="K419" t="s">
        <v>41</v>
      </c>
      <c r="L419">
        <v>1385186400</v>
      </c>
      <c r="M419" s="12">
        <f>(((L419/60)/60)/24)+DATE(1970,1,1)</f>
        <v>41601.25</v>
      </c>
      <c r="N419">
        <v>1389074400</v>
      </c>
      <c r="O419" s="12">
        <f>(((N419/60)/60)/24)+DATE(1970,1,1)</f>
        <v>41646.25</v>
      </c>
      <c r="P419" t="b">
        <v>0</v>
      </c>
      <c r="Q419" t="b">
        <v>0</v>
      </c>
      <c r="R419" t="s">
        <v>60</v>
      </c>
      <c r="S419" t="str">
        <f>LEFT($R419,SEARCH("/",$R419,1)-1)</f>
        <v>music</v>
      </c>
      <c r="T419" t="str">
        <f>RIGHT(R419,LEN(R419)-SEARCH("/",R419,1))</f>
        <v>indie rock</v>
      </c>
    </row>
    <row r="420" spans="1:20" ht="31.2" x14ac:dyDescent="0.3">
      <c r="A420">
        <v>599</v>
      </c>
      <c r="B420" s="4" t="s">
        <v>1240</v>
      </c>
      <c r="C420" s="3" t="s">
        <v>1241</v>
      </c>
      <c r="D420">
        <v>140300</v>
      </c>
      <c r="E420">
        <v>5112</v>
      </c>
      <c r="F420" s="9">
        <f>IFERROR($E420/$I420,0)</f>
        <v>62.341463414634148</v>
      </c>
      <c r="G420" s="7">
        <f>(E420/D420)*100</f>
        <v>3.6436208125445471</v>
      </c>
      <c r="H420" t="s">
        <v>14</v>
      </c>
      <c r="I420" s="21">
        <v>82</v>
      </c>
      <c r="J420" t="s">
        <v>36</v>
      </c>
      <c r="K420" t="s">
        <v>37</v>
      </c>
      <c r="L420">
        <v>1423720800</v>
      </c>
      <c r="M420" s="12">
        <f>(((L420/60)/60)/24)+DATE(1970,1,1)</f>
        <v>42047.25</v>
      </c>
      <c r="N420">
        <v>1424412000</v>
      </c>
      <c r="O420" s="12">
        <f>(((N420/60)/60)/24)+DATE(1970,1,1)</f>
        <v>42055.25</v>
      </c>
      <c r="P420" t="b">
        <v>0</v>
      </c>
      <c r="Q420" t="b">
        <v>0</v>
      </c>
      <c r="R420" t="s">
        <v>42</v>
      </c>
      <c r="S420" t="str">
        <f>LEFT($R420,SEARCH("/",$R420,1)-1)</f>
        <v>film &amp; video</v>
      </c>
      <c r="T420" t="str">
        <f>RIGHT(R420,LEN(R420)-SEARCH("/",R420,1))</f>
        <v>documentary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9">
        <f>IFERROR($E421/$I421,0)</f>
        <v>26.997693638285604</v>
      </c>
      <c r="G421" s="7">
        <f>(E421/D421)*100</f>
        <v>123.43497363796135</v>
      </c>
      <c r="H421" t="s">
        <v>20</v>
      </c>
      <c r="I421" s="21">
        <v>5203</v>
      </c>
      <c r="J421" t="s">
        <v>21</v>
      </c>
      <c r="K421" t="s">
        <v>22</v>
      </c>
      <c r="L421">
        <v>1324533600</v>
      </c>
      <c r="M421" s="12">
        <f>(((L421/60)/60)/24)+DATE(1970,1,1)</f>
        <v>40899.25</v>
      </c>
      <c r="N421">
        <v>1325052000</v>
      </c>
      <c r="O421" s="12">
        <f>(((N421/60)/60)/24)+DATE(1970,1,1)</f>
        <v>40905.25</v>
      </c>
      <c r="P421" t="b">
        <v>0</v>
      </c>
      <c r="Q421" t="b">
        <v>0</v>
      </c>
      <c r="R421" t="s">
        <v>28</v>
      </c>
      <c r="S421" t="str">
        <f>LEFT($R421,SEARCH("/",$R421,1)-1)</f>
        <v>technology</v>
      </c>
      <c r="T421" t="str">
        <f>RIGHT(R421,LEN(R421)-SEARCH("/",R421,1))</f>
        <v>web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9">
        <f>IFERROR($E422/$I422,0)</f>
        <v>68.329787234042556</v>
      </c>
      <c r="G422" s="7">
        <f>(E422/D422)*100</f>
        <v>128.46</v>
      </c>
      <c r="H422" t="s">
        <v>20</v>
      </c>
      <c r="I422" s="21">
        <v>94</v>
      </c>
      <c r="J422" t="s">
        <v>21</v>
      </c>
      <c r="K422" t="s">
        <v>22</v>
      </c>
      <c r="L422">
        <v>1498366800</v>
      </c>
      <c r="M422" s="12">
        <f>(((L422/60)/60)/24)+DATE(1970,1,1)</f>
        <v>42911.208333333328</v>
      </c>
      <c r="N422">
        <v>1499576400</v>
      </c>
      <c r="O422" s="12">
        <f>(((N422/60)/60)/24)+DATE(1970,1,1)</f>
        <v>42925.208333333328</v>
      </c>
      <c r="P422" t="b">
        <v>0</v>
      </c>
      <c r="Q422" t="b">
        <v>0</v>
      </c>
      <c r="R422" t="s">
        <v>33</v>
      </c>
      <c r="S422" t="str">
        <f>LEFT($R422,SEARCH("/",$R422,1)-1)</f>
        <v>theater</v>
      </c>
      <c r="T422" t="str">
        <f>RIGHT(R422,LEN(R422)-SEARCH("/",R422,1))</f>
        <v>plays</v>
      </c>
    </row>
    <row r="423" spans="1:20" x14ac:dyDescent="0.3">
      <c r="A423">
        <v>424</v>
      </c>
      <c r="B423" s="4" t="s">
        <v>897</v>
      </c>
      <c r="C423" s="3" t="s">
        <v>898</v>
      </c>
      <c r="D423">
        <v>5100</v>
      </c>
      <c r="E423">
        <v>2064</v>
      </c>
      <c r="F423" s="9">
        <f>IFERROR($E423/$I423,0)</f>
        <v>24.867469879518072</v>
      </c>
      <c r="G423" s="7">
        <f>(E423/D423)*100</f>
        <v>40.470588235294116</v>
      </c>
      <c r="H423" t="s">
        <v>14</v>
      </c>
      <c r="I423" s="21">
        <v>83</v>
      </c>
      <c r="J423" t="s">
        <v>21</v>
      </c>
      <c r="K423" t="s">
        <v>22</v>
      </c>
      <c r="L423">
        <v>1524027600</v>
      </c>
      <c r="M423" s="12">
        <f>(((L423/60)/60)/24)+DATE(1970,1,1)</f>
        <v>43208.208333333328</v>
      </c>
      <c r="N423">
        <v>1524546000</v>
      </c>
      <c r="O423" s="12">
        <f>(((N423/60)/60)/24)+DATE(1970,1,1)</f>
        <v>43214.208333333328</v>
      </c>
      <c r="P423" t="b">
        <v>0</v>
      </c>
      <c r="Q423" t="b">
        <v>0</v>
      </c>
      <c r="R423" t="s">
        <v>60</v>
      </c>
      <c r="S423" t="str">
        <f>LEFT($R423,SEARCH("/",$R423,1)-1)</f>
        <v>music</v>
      </c>
      <c r="T423" t="str">
        <f>RIGHT(R423,LEN(R423)-SEARCH("/",R423,1))</f>
        <v>indie rock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9">
        <f>IFERROR($E424/$I424,0)</f>
        <v>54.024390243902438</v>
      </c>
      <c r="G424" s="7">
        <f>(E424/D424)*100</f>
        <v>127.29885057471265</v>
      </c>
      <c r="H424" t="s">
        <v>20</v>
      </c>
      <c r="I424" s="21">
        <v>205</v>
      </c>
      <c r="J424" t="s">
        <v>21</v>
      </c>
      <c r="K424" t="s">
        <v>22</v>
      </c>
      <c r="L424">
        <v>1271480400</v>
      </c>
      <c r="M424" s="12">
        <f>(((L424/60)/60)/24)+DATE(1970,1,1)</f>
        <v>40285.208333333336</v>
      </c>
      <c r="N424">
        <v>1273208400</v>
      </c>
      <c r="O424" s="12">
        <f>(((N424/60)/60)/24)+DATE(1970,1,1)</f>
        <v>40305.208333333336</v>
      </c>
      <c r="P424" t="b">
        <v>0</v>
      </c>
      <c r="Q424" t="b">
        <v>1</v>
      </c>
      <c r="R424" t="s">
        <v>33</v>
      </c>
      <c r="S424" t="str">
        <f>LEFT($R424,SEARCH("/",$R424,1)-1)</f>
        <v>theater</v>
      </c>
      <c r="T424" t="str">
        <f>RIGHT(R424,LEN(R424)-SEARCH("/",R424,1))</f>
        <v>plays</v>
      </c>
    </row>
    <row r="425" spans="1:20" ht="31.2" x14ac:dyDescent="0.3">
      <c r="A425">
        <v>702</v>
      </c>
      <c r="B425" s="4" t="s">
        <v>1442</v>
      </c>
      <c r="C425" s="3" t="s">
        <v>1443</v>
      </c>
      <c r="D425">
        <v>8700</v>
      </c>
      <c r="E425">
        <v>4710</v>
      </c>
      <c r="F425" s="9">
        <f>IFERROR($E425/$I425,0)</f>
        <v>56.746987951807228</v>
      </c>
      <c r="G425" s="7">
        <f>(E425/D425)*100</f>
        <v>54.137931034482754</v>
      </c>
      <c r="H425" t="s">
        <v>14</v>
      </c>
      <c r="I425" s="21">
        <v>83</v>
      </c>
      <c r="J425" t="s">
        <v>21</v>
      </c>
      <c r="K425" t="s">
        <v>22</v>
      </c>
      <c r="L425">
        <v>1374469200</v>
      </c>
      <c r="M425" s="12">
        <f>(((L425/60)/60)/24)+DATE(1970,1,1)</f>
        <v>41477.208333333336</v>
      </c>
      <c r="N425">
        <v>1374901200</v>
      </c>
      <c r="O425" s="12">
        <f>(((N425/60)/60)/24)+DATE(1970,1,1)</f>
        <v>41482.208333333336</v>
      </c>
      <c r="P425" t="b">
        <v>0</v>
      </c>
      <c r="Q425" t="b">
        <v>0</v>
      </c>
      <c r="R425" t="s">
        <v>65</v>
      </c>
      <c r="S425" t="str">
        <f>LEFT($R425,SEARCH("/",$R425,1)-1)</f>
        <v>technology</v>
      </c>
      <c r="T425" t="str">
        <f>RIGHT(R425,LEN(R425)-SEARCH("/",R425,1))</f>
        <v>wearables</v>
      </c>
    </row>
    <row r="426" spans="1:20" ht="31.2" x14ac:dyDescent="0.3">
      <c r="A426">
        <v>430</v>
      </c>
      <c r="B426" s="4" t="s">
        <v>909</v>
      </c>
      <c r="C426" s="3" t="s">
        <v>910</v>
      </c>
      <c r="D426">
        <v>8100</v>
      </c>
      <c r="E426">
        <v>5487</v>
      </c>
      <c r="F426" s="9">
        <f>IFERROR($E426/$I426,0)</f>
        <v>65.321428571428569</v>
      </c>
      <c r="G426" s="7">
        <f>(E426/D426)*100</f>
        <v>67.740740740740748</v>
      </c>
      <c r="H426" t="s">
        <v>14</v>
      </c>
      <c r="I426" s="21">
        <v>84</v>
      </c>
      <c r="J426" t="s">
        <v>21</v>
      </c>
      <c r="K426" t="s">
        <v>22</v>
      </c>
      <c r="L426">
        <v>1569733200</v>
      </c>
      <c r="M426" s="12">
        <f>(((L426/60)/60)/24)+DATE(1970,1,1)</f>
        <v>43737.208333333328</v>
      </c>
      <c r="N426">
        <v>1572670800</v>
      </c>
      <c r="O426" s="12">
        <f>(((N426/60)/60)/24)+DATE(1970,1,1)</f>
        <v>43771.208333333328</v>
      </c>
      <c r="P426" t="b">
        <v>0</v>
      </c>
      <c r="Q426" t="b">
        <v>0</v>
      </c>
      <c r="R426" t="s">
        <v>33</v>
      </c>
      <c r="S426" t="str">
        <f>LEFT($R426,SEARCH("/",$R426,1)-1)</f>
        <v>theater</v>
      </c>
      <c r="T426" t="str">
        <f>RIGHT(R426,LEN(R426)-SEARCH("/",R426,1))</f>
        <v>plays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9">
        <f>IFERROR($E427/$I427,0)</f>
        <v>84.423913043478265</v>
      </c>
      <c r="G427" s="7">
        <f>(E427/D427)*100</f>
        <v>287.66666666666663</v>
      </c>
      <c r="H427" t="s">
        <v>20</v>
      </c>
      <c r="I427" s="21">
        <v>92</v>
      </c>
      <c r="J427" t="s">
        <v>21</v>
      </c>
      <c r="K427" t="s">
        <v>22</v>
      </c>
      <c r="L427">
        <v>1438059600</v>
      </c>
      <c r="M427" s="12">
        <f>(((L427/60)/60)/24)+DATE(1970,1,1)</f>
        <v>42213.208333333328</v>
      </c>
      <c r="N427">
        <v>1438578000</v>
      </c>
      <c r="O427" s="12">
        <f>(((N427/60)/60)/24)+DATE(1970,1,1)</f>
        <v>42219.208333333328</v>
      </c>
      <c r="P427" t="b">
        <v>0</v>
      </c>
      <c r="Q427" t="b">
        <v>0</v>
      </c>
      <c r="R427" t="s">
        <v>122</v>
      </c>
      <c r="S427" t="str">
        <f>LEFT($R427,SEARCH("/",$R427,1)-1)</f>
        <v>photography</v>
      </c>
      <c r="T427" t="str">
        <f>RIGHT(R427,LEN(R427)-SEARCH("/",R427,1))</f>
        <v>photography books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9">
        <f>IFERROR($E428/$I428,0)</f>
        <v>47.091324200913242</v>
      </c>
      <c r="G428" s="7">
        <f>(E428/D428)*100</f>
        <v>572.94444444444446</v>
      </c>
      <c r="H428" t="s">
        <v>20</v>
      </c>
      <c r="I428" s="21">
        <v>219</v>
      </c>
      <c r="J428" t="s">
        <v>21</v>
      </c>
      <c r="K428" t="s">
        <v>22</v>
      </c>
      <c r="L428">
        <v>1361944800</v>
      </c>
      <c r="M428" s="12">
        <f>(((L428/60)/60)/24)+DATE(1970,1,1)</f>
        <v>41332.25</v>
      </c>
      <c r="N428">
        <v>1362549600</v>
      </c>
      <c r="O428" s="12">
        <f>(((N428/60)/60)/24)+DATE(1970,1,1)</f>
        <v>41339.25</v>
      </c>
      <c r="P428" t="b">
        <v>0</v>
      </c>
      <c r="Q428" t="b">
        <v>0</v>
      </c>
      <c r="R428" t="s">
        <v>33</v>
      </c>
      <c r="S428" t="str">
        <f>LEFT($R428,SEARCH("/",$R428,1)-1)</f>
        <v>theater</v>
      </c>
      <c r="T428" t="str">
        <f>RIGHT(R428,LEN(R428)-SEARCH("/",R428,1))</f>
        <v>plays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9">
        <f>IFERROR($E429/$I429,0)</f>
        <v>77.996041171813147</v>
      </c>
      <c r="G429" s="7">
        <f>(E429/D429)*100</f>
        <v>112.90429799426933</v>
      </c>
      <c r="H429" t="s">
        <v>20</v>
      </c>
      <c r="I429" s="21">
        <v>2526</v>
      </c>
      <c r="J429" t="s">
        <v>21</v>
      </c>
      <c r="K429" t="s">
        <v>22</v>
      </c>
      <c r="L429">
        <v>1410584400</v>
      </c>
      <c r="M429" s="12">
        <f>(((L429/60)/60)/24)+DATE(1970,1,1)</f>
        <v>41895.208333333336</v>
      </c>
      <c r="N429">
        <v>1413349200</v>
      </c>
      <c r="O429" s="12">
        <f>(((N429/60)/60)/24)+DATE(1970,1,1)</f>
        <v>41927.208333333336</v>
      </c>
      <c r="P429" t="b">
        <v>0</v>
      </c>
      <c r="Q429" t="b">
        <v>1</v>
      </c>
      <c r="R429" t="s">
        <v>33</v>
      </c>
      <c r="S429" t="str">
        <f>LEFT($R429,SEARCH("/",$R429,1)-1)</f>
        <v>theater</v>
      </c>
      <c r="T429" t="str">
        <f>RIGHT(R429,LEN(R429)-SEARCH("/",R429,1))</f>
        <v>plays</v>
      </c>
    </row>
    <row r="430" spans="1:20" ht="31.2" x14ac:dyDescent="0.3">
      <c r="A430">
        <v>183</v>
      </c>
      <c r="B430" s="4" t="s">
        <v>418</v>
      </c>
      <c r="C430" s="3" t="s">
        <v>419</v>
      </c>
      <c r="D430">
        <v>5100</v>
      </c>
      <c r="E430">
        <v>3525</v>
      </c>
      <c r="F430" s="9">
        <f>IFERROR($E430/$I430,0)</f>
        <v>40.988372093023258</v>
      </c>
      <c r="G430" s="7">
        <f>(E430/D430)*100</f>
        <v>69.117647058823522</v>
      </c>
      <c r="H430" t="s">
        <v>14</v>
      </c>
      <c r="I430" s="21">
        <v>86</v>
      </c>
      <c r="J430" t="s">
        <v>15</v>
      </c>
      <c r="K430" t="s">
        <v>16</v>
      </c>
      <c r="L430">
        <v>1284008400</v>
      </c>
      <c r="M430" s="12">
        <f>(((L430/60)/60)/24)+DATE(1970,1,1)</f>
        <v>40430.208333333336</v>
      </c>
      <c r="N430">
        <v>1285131600</v>
      </c>
      <c r="O430" s="12">
        <f>(((N430/60)/60)/24)+DATE(1970,1,1)</f>
        <v>40443.208333333336</v>
      </c>
      <c r="P430" t="b">
        <v>0</v>
      </c>
      <c r="Q430" t="b">
        <v>0</v>
      </c>
      <c r="R430" t="s">
        <v>23</v>
      </c>
      <c r="S430" t="str">
        <f>LEFT($R430,SEARCH("/",$R430,1)-1)</f>
        <v>music</v>
      </c>
      <c r="T430" t="str">
        <f>RIGHT(R430,LEN(R430)-SEARCH("/",R430,1))</f>
        <v>rock</v>
      </c>
    </row>
    <row r="431" spans="1:20" x14ac:dyDescent="0.3">
      <c r="A431">
        <v>844</v>
      </c>
      <c r="B431" s="4" t="s">
        <v>1721</v>
      </c>
      <c r="C431" s="3" t="s">
        <v>1722</v>
      </c>
      <c r="D431">
        <v>8800</v>
      </c>
      <c r="E431">
        <v>8747</v>
      </c>
      <c r="F431" s="9">
        <f>IFERROR($E431/$I431,0)</f>
        <v>93.053191489361708</v>
      </c>
      <c r="G431" s="7">
        <f>(E431/D431)*100</f>
        <v>99.39772727272728</v>
      </c>
      <c r="H431" t="s">
        <v>74</v>
      </c>
      <c r="I431">
        <v>94</v>
      </c>
      <c r="J431" t="s">
        <v>21</v>
      </c>
      <c r="K431" t="s">
        <v>22</v>
      </c>
      <c r="L431">
        <v>1327212000</v>
      </c>
      <c r="M431" s="12">
        <f>(((L431/60)/60)/24)+DATE(1970,1,1)</f>
        <v>40930.25</v>
      </c>
      <c r="N431">
        <v>1327471200</v>
      </c>
      <c r="O431" s="12">
        <f>(((N431/60)/60)/24)+DATE(1970,1,1)</f>
        <v>40933.25</v>
      </c>
      <c r="P431" t="b">
        <v>0</v>
      </c>
      <c r="Q431" t="b">
        <v>0</v>
      </c>
      <c r="R431" t="s">
        <v>42</v>
      </c>
      <c r="S431" t="str">
        <f>LEFT($R431,SEARCH("/",$R431,1)-1)</f>
        <v>film &amp; video</v>
      </c>
      <c r="T431" t="str">
        <f>RIGHT(R431,LEN(R431)-SEARCH("/",R431,1))</f>
        <v>documentary</v>
      </c>
    </row>
    <row r="432" spans="1:20" x14ac:dyDescent="0.3">
      <c r="A432">
        <v>191</v>
      </c>
      <c r="B432" s="4" t="s">
        <v>434</v>
      </c>
      <c r="C432" s="3" t="s">
        <v>435</v>
      </c>
      <c r="D432">
        <v>8400</v>
      </c>
      <c r="E432">
        <v>3188</v>
      </c>
      <c r="F432" s="9">
        <f>IFERROR($E432/$I432,0)</f>
        <v>37.069767441860463</v>
      </c>
      <c r="G432" s="7">
        <f>(E432/D432)*100</f>
        <v>37.952380952380956</v>
      </c>
      <c r="H432" t="s">
        <v>14</v>
      </c>
      <c r="I432" s="21">
        <v>86</v>
      </c>
      <c r="J432" t="s">
        <v>107</v>
      </c>
      <c r="K432" t="s">
        <v>108</v>
      </c>
      <c r="L432">
        <v>1552366800</v>
      </c>
      <c r="M432" s="12">
        <f>(((L432/60)/60)/24)+DATE(1970,1,1)</f>
        <v>43536.208333333328</v>
      </c>
      <c r="N432">
        <v>1552626000</v>
      </c>
      <c r="O432" s="12">
        <f>(((N432/60)/60)/24)+DATE(1970,1,1)</f>
        <v>43539.208333333328</v>
      </c>
      <c r="P432" t="b">
        <v>0</v>
      </c>
      <c r="Q432" t="b">
        <v>0</v>
      </c>
      <c r="R432" t="s">
        <v>33</v>
      </c>
      <c r="S432" t="str">
        <f>LEFT($R432,SEARCH("/",$R432,1)-1)</f>
        <v>theater</v>
      </c>
      <c r="T432" t="str">
        <f>RIGHT(R432,LEN(R432)-SEARCH("/",R432,1))</f>
        <v>plays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9">
        <f>IFERROR($E433/$I433,0)</f>
        <v>104.43617021276596</v>
      </c>
      <c r="G433" s="7">
        <f>(E433/D433)*100</f>
        <v>192.49019607843135</v>
      </c>
      <c r="H433" t="s">
        <v>20</v>
      </c>
      <c r="I433" s="21">
        <v>94</v>
      </c>
      <c r="J433" t="s">
        <v>21</v>
      </c>
      <c r="K433" t="s">
        <v>22</v>
      </c>
      <c r="L433">
        <v>1529643600</v>
      </c>
      <c r="M433" s="12">
        <f>(((L433/60)/60)/24)+DATE(1970,1,1)</f>
        <v>43273.208333333328</v>
      </c>
      <c r="N433">
        <v>1531112400</v>
      </c>
      <c r="O433" s="12">
        <f>(((N433/60)/60)/24)+DATE(1970,1,1)</f>
        <v>43290.208333333328</v>
      </c>
      <c r="P433" t="b">
        <v>1</v>
      </c>
      <c r="Q433" t="b">
        <v>0</v>
      </c>
      <c r="R433" t="s">
        <v>33</v>
      </c>
      <c r="S433" t="str">
        <f>LEFT($R433,SEARCH("/",$R433,1)-1)</f>
        <v>theater</v>
      </c>
      <c r="T433" t="str">
        <f>RIGHT(R433,LEN(R433)-SEARCH("/",R433,1))</f>
        <v>plays</v>
      </c>
    </row>
    <row r="434" spans="1:20" ht="31.2" x14ac:dyDescent="0.3">
      <c r="A434">
        <v>590</v>
      </c>
      <c r="B434" s="4" t="s">
        <v>1222</v>
      </c>
      <c r="C434" s="3" t="s">
        <v>1223</v>
      </c>
      <c r="D434">
        <v>7100</v>
      </c>
      <c r="E434">
        <v>5824</v>
      </c>
      <c r="F434" s="9">
        <f>IFERROR($E434/$I434,0)</f>
        <v>67.720930232558146</v>
      </c>
      <c r="G434" s="7">
        <f>(E434/D434)*100</f>
        <v>82.028169014084511</v>
      </c>
      <c r="H434" t="s">
        <v>14</v>
      </c>
      <c r="I434" s="21">
        <v>86</v>
      </c>
      <c r="J434" t="s">
        <v>26</v>
      </c>
      <c r="K434" t="s">
        <v>27</v>
      </c>
      <c r="L434">
        <v>1419141600</v>
      </c>
      <c r="M434" s="12">
        <f>(((L434/60)/60)/24)+DATE(1970,1,1)</f>
        <v>41994.25</v>
      </c>
      <c r="N434">
        <v>1420092000</v>
      </c>
      <c r="O434" s="12">
        <f>(((N434/60)/60)/24)+DATE(1970,1,1)</f>
        <v>42005.25</v>
      </c>
      <c r="P434" t="b">
        <v>0</v>
      </c>
      <c r="Q434" t="b">
        <v>0</v>
      </c>
      <c r="R434" t="s">
        <v>133</v>
      </c>
      <c r="S434" t="str">
        <f>LEFT($R434,SEARCH("/",$R434,1)-1)</f>
        <v>publishing</v>
      </c>
      <c r="T434" t="str">
        <f>RIGHT(R434,LEN(R434)-SEARCH("/",R434,1))</f>
        <v>radio &amp; podcasts</v>
      </c>
    </row>
    <row r="435" spans="1:20" x14ac:dyDescent="0.3">
      <c r="A435">
        <v>663</v>
      </c>
      <c r="B435" s="4" t="s">
        <v>1368</v>
      </c>
      <c r="C435" s="3" t="s">
        <v>1369</v>
      </c>
      <c r="D435">
        <v>10000</v>
      </c>
      <c r="E435">
        <v>7724</v>
      </c>
      <c r="F435" s="9">
        <f>IFERROR($E435/$I435,0)</f>
        <v>88.781609195402297</v>
      </c>
      <c r="G435" s="7">
        <f>(E435/D435)*100</f>
        <v>77.239999999999995</v>
      </c>
      <c r="H435" t="s">
        <v>14</v>
      </c>
      <c r="I435" s="21">
        <v>87</v>
      </c>
      <c r="J435" t="s">
        <v>21</v>
      </c>
      <c r="K435" t="s">
        <v>22</v>
      </c>
      <c r="L435">
        <v>1286427600</v>
      </c>
      <c r="M435" s="12">
        <f>(((L435/60)/60)/24)+DATE(1970,1,1)</f>
        <v>40458.208333333336</v>
      </c>
      <c r="N435">
        <v>1288414800</v>
      </c>
      <c r="O435" s="12">
        <f>(((N435/60)/60)/24)+DATE(1970,1,1)</f>
        <v>40481.208333333336</v>
      </c>
      <c r="P435" t="b">
        <v>0</v>
      </c>
      <c r="Q435" t="b">
        <v>0</v>
      </c>
      <c r="R435" t="s">
        <v>33</v>
      </c>
      <c r="S435" t="str">
        <f>LEFT($R435,SEARCH("/",$R435,1)-1)</f>
        <v>theater</v>
      </c>
      <c r="T435" t="str">
        <f>RIGHT(R435,LEN(R435)-SEARCH("/",R435,1))</f>
        <v>plays</v>
      </c>
    </row>
    <row r="436" spans="1:20" x14ac:dyDescent="0.3">
      <c r="A436">
        <v>206</v>
      </c>
      <c r="B436" s="4" t="s">
        <v>464</v>
      </c>
      <c r="C436" s="3" t="s">
        <v>465</v>
      </c>
      <c r="D436">
        <v>9000</v>
      </c>
      <c r="E436">
        <v>3496</v>
      </c>
      <c r="F436" s="9">
        <f>IFERROR($E436/$I436,0)</f>
        <v>61.333333333333336</v>
      </c>
      <c r="G436" s="7">
        <f>(E436/D436)*100</f>
        <v>38.844444444444441</v>
      </c>
      <c r="H436" t="s">
        <v>74</v>
      </c>
      <c r="I436">
        <v>57</v>
      </c>
      <c r="J436" t="s">
        <v>21</v>
      </c>
      <c r="K436" t="s">
        <v>22</v>
      </c>
      <c r="L436">
        <v>1267250400</v>
      </c>
      <c r="M436" s="12">
        <f>(((L436/60)/60)/24)+DATE(1970,1,1)</f>
        <v>40236.25</v>
      </c>
      <c r="N436">
        <v>1268028000</v>
      </c>
      <c r="O436" s="12">
        <f>(((N436/60)/60)/24)+DATE(1970,1,1)</f>
        <v>40245.25</v>
      </c>
      <c r="P436" t="b">
        <v>0</v>
      </c>
      <c r="Q436" t="b">
        <v>0</v>
      </c>
      <c r="R436" t="s">
        <v>119</v>
      </c>
      <c r="S436" t="str">
        <f>LEFT($R436,SEARCH("/",$R436,1)-1)</f>
        <v>publishing</v>
      </c>
      <c r="T436" t="str">
        <f>RIGHT(R436,LEN(R436)-SEARCH("/",R436,1))</f>
        <v>fiction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9">
        <f>IFERROR($E437/$I437,0)</f>
        <v>103.98131932282546</v>
      </c>
      <c r="G437" s="7">
        <f>(E437/D437)*100</f>
        <v>116.87664041994749</v>
      </c>
      <c r="H437" t="s">
        <v>20</v>
      </c>
      <c r="I437" s="21">
        <v>1713</v>
      </c>
      <c r="J437" t="s">
        <v>107</v>
      </c>
      <c r="K437" t="s">
        <v>108</v>
      </c>
      <c r="L437">
        <v>1418623200</v>
      </c>
      <c r="M437" s="12">
        <f>(((L437/60)/60)/24)+DATE(1970,1,1)</f>
        <v>41988.25</v>
      </c>
      <c r="N437">
        <v>1419660000</v>
      </c>
      <c r="O437" s="12">
        <f>(((N437/60)/60)/24)+DATE(1970,1,1)</f>
        <v>42000.25</v>
      </c>
      <c r="P437" t="b">
        <v>0</v>
      </c>
      <c r="Q437" t="b">
        <v>1</v>
      </c>
      <c r="R437" t="s">
        <v>33</v>
      </c>
      <c r="S437" t="str">
        <f>LEFT($R437,SEARCH("/",$R437,1)-1)</f>
        <v>theater</v>
      </c>
      <c r="T437" t="str">
        <f>RIGHT(R437,LEN(R437)-SEARCH("/",R437,1))</f>
        <v>plays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9">
        <f>IFERROR($E438/$I438,0)</f>
        <v>54.931726907630519</v>
      </c>
      <c r="G438" s="7">
        <f>(E438/D438)*100</f>
        <v>1052.1538461538462</v>
      </c>
      <c r="H438" t="s">
        <v>20</v>
      </c>
      <c r="I438" s="21">
        <v>249</v>
      </c>
      <c r="J438" t="s">
        <v>21</v>
      </c>
      <c r="K438" t="s">
        <v>22</v>
      </c>
      <c r="L438">
        <v>1555736400</v>
      </c>
      <c r="M438" s="12">
        <f>(((L438/60)/60)/24)+DATE(1970,1,1)</f>
        <v>43575.208333333328</v>
      </c>
      <c r="N438">
        <v>1555822800</v>
      </c>
      <c r="O438" s="12">
        <f>(((N438/60)/60)/24)+DATE(1970,1,1)</f>
        <v>43576.208333333328</v>
      </c>
      <c r="P438" t="b">
        <v>0</v>
      </c>
      <c r="Q438" t="b">
        <v>0</v>
      </c>
      <c r="R438" t="s">
        <v>159</v>
      </c>
      <c r="S438" t="str">
        <f>LEFT($R438,SEARCH("/",$R438,1)-1)</f>
        <v>music</v>
      </c>
      <c r="T438" t="str">
        <f>RIGHT(R438,LEN(R438)-SEARCH("/",R438,1))</f>
        <v>jazz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9">
        <f>IFERROR($E439/$I439,0)</f>
        <v>51.921875</v>
      </c>
      <c r="G439" s="7">
        <f>(E439/D439)*100</f>
        <v>123.07407407407408</v>
      </c>
      <c r="H439" t="s">
        <v>20</v>
      </c>
      <c r="I439" s="21">
        <v>192</v>
      </c>
      <c r="J439" t="s">
        <v>21</v>
      </c>
      <c r="K439" t="s">
        <v>22</v>
      </c>
      <c r="L439">
        <v>1442120400</v>
      </c>
      <c r="M439" s="12">
        <f>(((L439/60)/60)/24)+DATE(1970,1,1)</f>
        <v>42260.208333333328</v>
      </c>
      <c r="N439">
        <v>1442379600</v>
      </c>
      <c r="O439" s="12">
        <f>(((N439/60)/60)/24)+DATE(1970,1,1)</f>
        <v>42263.208333333328</v>
      </c>
      <c r="P439" t="b">
        <v>0</v>
      </c>
      <c r="Q439" t="b">
        <v>1</v>
      </c>
      <c r="R439" t="s">
        <v>71</v>
      </c>
      <c r="S439" t="str">
        <f>LEFT($R439,SEARCH("/",$R439,1)-1)</f>
        <v>film &amp; video</v>
      </c>
      <c r="T439" t="str">
        <f>RIGHT(R439,LEN(R439)-SEARCH("/",R439,1))</f>
        <v>animation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9">
        <f>IFERROR($E440/$I440,0)</f>
        <v>60.02834008097166</v>
      </c>
      <c r="G440" s="7">
        <f>(E440/D440)*100</f>
        <v>178.63855421686748</v>
      </c>
      <c r="H440" t="s">
        <v>20</v>
      </c>
      <c r="I440" s="21">
        <v>247</v>
      </c>
      <c r="J440" t="s">
        <v>21</v>
      </c>
      <c r="K440" t="s">
        <v>22</v>
      </c>
      <c r="L440">
        <v>1362376800</v>
      </c>
      <c r="M440" s="12">
        <f>(((L440/60)/60)/24)+DATE(1970,1,1)</f>
        <v>41337.25</v>
      </c>
      <c r="N440">
        <v>1364965200</v>
      </c>
      <c r="O440" s="12">
        <f>(((N440/60)/60)/24)+DATE(1970,1,1)</f>
        <v>41367.208333333336</v>
      </c>
      <c r="P440" t="b">
        <v>0</v>
      </c>
      <c r="Q440" t="b">
        <v>0</v>
      </c>
      <c r="R440" t="s">
        <v>33</v>
      </c>
      <c r="S440" t="str">
        <f>LEFT($R440,SEARCH("/",$R440,1)-1)</f>
        <v>theater</v>
      </c>
      <c r="T440" t="str">
        <f>RIGHT(R440,LEN(R440)-SEARCH("/",R440,1))</f>
        <v>plays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9">
        <f>IFERROR($E441/$I441,0)</f>
        <v>44.003488879197555</v>
      </c>
      <c r="G441" s="7">
        <f>(E441/D441)*100</f>
        <v>355.28169014084506</v>
      </c>
      <c r="H441" t="s">
        <v>20</v>
      </c>
      <c r="I441" s="21">
        <v>2293</v>
      </c>
      <c r="J441" t="s">
        <v>21</v>
      </c>
      <c r="K441" t="s">
        <v>22</v>
      </c>
      <c r="L441">
        <v>1478408400</v>
      </c>
      <c r="M441" s="12">
        <f>(((L441/60)/60)/24)+DATE(1970,1,1)</f>
        <v>42680.208333333328</v>
      </c>
      <c r="N441">
        <v>1479016800</v>
      </c>
      <c r="O441" s="12">
        <f>(((N441/60)/60)/24)+DATE(1970,1,1)</f>
        <v>42687.25</v>
      </c>
      <c r="P441" t="b">
        <v>0</v>
      </c>
      <c r="Q441" t="b">
        <v>0</v>
      </c>
      <c r="R441" t="s">
        <v>474</v>
      </c>
      <c r="S441" t="str">
        <f>LEFT($R441,SEARCH("/",$R441,1)-1)</f>
        <v>film &amp; video</v>
      </c>
      <c r="T441" t="str">
        <f>RIGHT(R441,LEN(R441)-SEARCH("/",R441,1))</f>
        <v>science fiction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9">
        <f>IFERROR($E442/$I442,0)</f>
        <v>53.003513254551258</v>
      </c>
      <c r="G442" s="7">
        <f>(E442/D442)*100</f>
        <v>161.90634146341463</v>
      </c>
      <c r="H442" t="s">
        <v>20</v>
      </c>
      <c r="I442" s="21">
        <v>3131</v>
      </c>
      <c r="J442" t="s">
        <v>21</v>
      </c>
      <c r="K442" t="s">
        <v>22</v>
      </c>
      <c r="L442">
        <v>1498798800</v>
      </c>
      <c r="M442" s="12">
        <f>(((L442/60)/60)/24)+DATE(1970,1,1)</f>
        <v>42916.208333333328</v>
      </c>
      <c r="N442">
        <v>1499662800</v>
      </c>
      <c r="O442" s="12">
        <f>(((N442/60)/60)/24)+DATE(1970,1,1)</f>
        <v>42926.208333333328</v>
      </c>
      <c r="P442" t="b">
        <v>0</v>
      </c>
      <c r="Q442" t="b">
        <v>0</v>
      </c>
      <c r="R442" t="s">
        <v>269</v>
      </c>
      <c r="S442" t="str">
        <f>LEFT($R442,SEARCH("/",$R442,1)-1)</f>
        <v>film &amp; video</v>
      </c>
      <c r="T442" t="str">
        <f>RIGHT(R442,LEN(R442)-SEARCH("/",R442,1))</f>
        <v>television</v>
      </c>
    </row>
    <row r="443" spans="1:20" x14ac:dyDescent="0.3">
      <c r="A443">
        <v>39</v>
      </c>
      <c r="B443" s="4" t="s">
        <v>123</v>
      </c>
      <c r="C443" s="3" t="s">
        <v>124</v>
      </c>
      <c r="D443">
        <v>9900</v>
      </c>
      <c r="E443">
        <v>5027</v>
      </c>
      <c r="F443" s="9">
        <f>IFERROR($E443/$I443,0)</f>
        <v>57.125</v>
      </c>
      <c r="G443" s="7">
        <f>(E443/D443)*100</f>
        <v>50.777777777777779</v>
      </c>
      <c r="H443" t="s">
        <v>14</v>
      </c>
      <c r="I443" s="21">
        <v>88</v>
      </c>
      <c r="J443" t="s">
        <v>36</v>
      </c>
      <c r="K443" t="s">
        <v>37</v>
      </c>
      <c r="L443">
        <v>1361772000</v>
      </c>
      <c r="M443" s="12">
        <f>(((L443/60)/60)/24)+DATE(1970,1,1)</f>
        <v>41330.25</v>
      </c>
      <c r="N443">
        <v>1362978000</v>
      </c>
      <c r="O443" s="12">
        <f>(((N443/60)/60)/24)+DATE(1970,1,1)</f>
        <v>41344.208333333336</v>
      </c>
      <c r="P443" t="b">
        <v>0</v>
      </c>
      <c r="Q443" t="b">
        <v>0</v>
      </c>
      <c r="R443" t="s">
        <v>33</v>
      </c>
      <c r="S443" t="str">
        <f>LEFT($R443,SEARCH("/",$R443,1)-1)</f>
        <v>theater</v>
      </c>
      <c r="T443" t="str">
        <f>RIGHT(R443,LEN(R443)-SEARCH("/",R443,1))</f>
        <v>plays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9">
        <f>IFERROR($E444/$I444,0)</f>
        <v>75.04195804195804</v>
      </c>
      <c r="G444" s="7">
        <f>(E444/D444)*100</f>
        <v>198.72222222222223</v>
      </c>
      <c r="H444" t="s">
        <v>20</v>
      </c>
      <c r="I444" s="21">
        <v>143</v>
      </c>
      <c r="J444" t="s">
        <v>107</v>
      </c>
      <c r="K444" t="s">
        <v>108</v>
      </c>
      <c r="L444">
        <v>1504328400</v>
      </c>
      <c r="M444" s="12">
        <f>(((L444/60)/60)/24)+DATE(1970,1,1)</f>
        <v>42980.208333333328</v>
      </c>
      <c r="N444">
        <v>1505710800</v>
      </c>
      <c r="O444" s="12">
        <f>(((N444/60)/60)/24)+DATE(1970,1,1)</f>
        <v>42996.208333333328</v>
      </c>
      <c r="P444" t="b">
        <v>0</v>
      </c>
      <c r="Q444" t="b">
        <v>0</v>
      </c>
      <c r="R444" t="s">
        <v>33</v>
      </c>
      <c r="S444" t="str">
        <f>LEFT($R444,SEARCH("/",$R444,1)-1)</f>
        <v>theater</v>
      </c>
      <c r="T444" t="str">
        <f>RIGHT(R444,LEN(R444)-SEARCH("/",R444,1))</f>
        <v>plays</v>
      </c>
    </row>
    <row r="445" spans="1:20" x14ac:dyDescent="0.3">
      <c r="A445">
        <v>572</v>
      </c>
      <c r="B445" s="4" t="s">
        <v>1188</v>
      </c>
      <c r="C445" s="3" t="s">
        <v>1189</v>
      </c>
      <c r="D445">
        <v>9000</v>
      </c>
      <c r="E445">
        <v>4896</v>
      </c>
      <c r="F445" s="9">
        <f>IFERROR($E445/$I445,0)</f>
        <v>52.085106382978722</v>
      </c>
      <c r="G445" s="7">
        <f>(E445/D445)*100</f>
        <v>54.400000000000006</v>
      </c>
      <c r="H445" t="s">
        <v>74</v>
      </c>
      <c r="I445">
        <v>94</v>
      </c>
      <c r="J445" t="s">
        <v>21</v>
      </c>
      <c r="K445" t="s">
        <v>22</v>
      </c>
      <c r="L445">
        <v>1443416400</v>
      </c>
      <c r="M445" s="12">
        <f>(((L445/60)/60)/24)+DATE(1970,1,1)</f>
        <v>42275.208333333328</v>
      </c>
      <c r="N445">
        <v>1444798800</v>
      </c>
      <c r="O445" s="12">
        <f>(((N445/60)/60)/24)+DATE(1970,1,1)</f>
        <v>42291.208333333328</v>
      </c>
      <c r="P445" t="b">
        <v>0</v>
      </c>
      <c r="Q445" t="b">
        <v>1</v>
      </c>
      <c r="R445" t="s">
        <v>23</v>
      </c>
      <c r="S445" t="str">
        <f>LEFT($R445,SEARCH("/",$R445,1)-1)</f>
        <v>music</v>
      </c>
      <c r="T445" t="str">
        <f>RIGHT(R445,LEN(R445)-SEARCH("/",R445,1))</f>
        <v>rock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9">
        <f>IFERROR($E446/$I446,0)</f>
        <v>36.952702702702702</v>
      </c>
      <c r="G446" s="7">
        <f>(E446/D446)*100</f>
        <v>176.41935483870967</v>
      </c>
      <c r="H446" t="s">
        <v>20</v>
      </c>
      <c r="I446" s="21">
        <v>296</v>
      </c>
      <c r="J446" t="s">
        <v>21</v>
      </c>
      <c r="K446" t="s">
        <v>22</v>
      </c>
      <c r="L446">
        <v>1311483600</v>
      </c>
      <c r="M446" s="12">
        <f>(((L446/60)/60)/24)+DATE(1970,1,1)</f>
        <v>40748.208333333336</v>
      </c>
      <c r="N446">
        <v>1311656400</v>
      </c>
      <c r="O446" s="12">
        <f>(((N446/60)/60)/24)+DATE(1970,1,1)</f>
        <v>40750.208333333336</v>
      </c>
      <c r="P446" t="b">
        <v>0</v>
      </c>
      <c r="Q446" t="b">
        <v>1</v>
      </c>
      <c r="R446" t="s">
        <v>60</v>
      </c>
      <c r="S446" t="str">
        <f>LEFT($R446,SEARCH("/",$R446,1)-1)</f>
        <v>music</v>
      </c>
      <c r="T446" t="str">
        <f>RIGHT(R446,LEN(R446)-SEARCH("/",R446,1))</f>
        <v>indie rock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9">
        <f>IFERROR($E447/$I447,0)</f>
        <v>63.170588235294119</v>
      </c>
      <c r="G447" s="7">
        <f>(E447/D447)*100</f>
        <v>511.38095238095235</v>
      </c>
      <c r="H447" t="s">
        <v>20</v>
      </c>
      <c r="I447" s="21">
        <v>170</v>
      </c>
      <c r="J447" t="s">
        <v>21</v>
      </c>
      <c r="K447" t="s">
        <v>22</v>
      </c>
      <c r="L447">
        <v>1291356000</v>
      </c>
      <c r="M447" s="12">
        <f>(((L447/60)/60)/24)+DATE(1970,1,1)</f>
        <v>40515.25</v>
      </c>
      <c r="N447">
        <v>1293170400</v>
      </c>
      <c r="O447" s="12">
        <f>(((N447/60)/60)/24)+DATE(1970,1,1)</f>
        <v>40536.25</v>
      </c>
      <c r="P447" t="b">
        <v>0</v>
      </c>
      <c r="Q447" t="b">
        <v>1</v>
      </c>
      <c r="R447" t="s">
        <v>33</v>
      </c>
      <c r="S447" t="str">
        <f>LEFT($R447,SEARCH("/",$R447,1)-1)</f>
        <v>theater</v>
      </c>
      <c r="T447" t="str">
        <f>RIGHT(R447,LEN(R447)-SEARCH("/",R447,1))</f>
        <v>plays</v>
      </c>
    </row>
    <row r="448" spans="1:20" ht="31.2" x14ac:dyDescent="0.3">
      <c r="A448">
        <v>432</v>
      </c>
      <c r="B448" s="4" t="s">
        <v>913</v>
      </c>
      <c r="C448" s="3" t="s">
        <v>914</v>
      </c>
      <c r="D448">
        <v>7700</v>
      </c>
      <c r="E448">
        <v>6369</v>
      </c>
      <c r="F448" s="9">
        <f>IFERROR($E448/$I448,0)</f>
        <v>69.989010989010993</v>
      </c>
      <c r="G448" s="7">
        <f>(E448/D448)*100</f>
        <v>82.714285714285722</v>
      </c>
      <c r="H448" t="s">
        <v>14</v>
      </c>
      <c r="I448" s="21">
        <v>91</v>
      </c>
      <c r="J448" t="s">
        <v>21</v>
      </c>
      <c r="K448" t="s">
        <v>22</v>
      </c>
      <c r="L448">
        <v>1399006800</v>
      </c>
      <c r="M448" s="12">
        <f>(((L448/60)/60)/24)+DATE(1970,1,1)</f>
        <v>41761.208333333336</v>
      </c>
      <c r="N448">
        <v>1400734800</v>
      </c>
      <c r="O448" s="12">
        <f>(((N448/60)/60)/24)+DATE(1970,1,1)</f>
        <v>41781.208333333336</v>
      </c>
      <c r="P448" t="b">
        <v>0</v>
      </c>
      <c r="Q448" t="b">
        <v>0</v>
      </c>
      <c r="R448" t="s">
        <v>33</v>
      </c>
      <c r="S448" t="str">
        <f>LEFT($R448,SEARCH("/",$R448,1)-1)</f>
        <v>theater</v>
      </c>
      <c r="T448" t="str">
        <f>RIGHT(R448,LEN(R448)-SEARCH("/",R448,1))</f>
        <v>plays</v>
      </c>
    </row>
    <row r="449" spans="1:20" x14ac:dyDescent="0.3">
      <c r="A449">
        <v>18</v>
      </c>
      <c r="B449" s="4" t="s">
        <v>72</v>
      </c>
      <c r="C449" s="3" t="s">
        <v>73</v>
      </c>
      <c r="D449">
        <v>9100</v>
      </c>
      <c r="E449">
        <v>6089</v>
      </c>
      <c r="F449" s="9">
        <f>IFERROR($E449/$I449,0)</f>
        <v>45.103703703703701</v>
      </c>
      <c r="G449" s="7">
        <f>(E449/D449)*100</f>
        <v>66.912087912087912</v>
      </c>
      <c r="H449" t="s">
        <v>74</v>
      </c>
      <c r="I449">
        <v>135</v>
      </c>
      <c r="J449" t="s">
        <v>21</v>
      </c>
      <c r="K449" t="s">
        <v>22</v>
      </c>
      <c r="L449">
        <v>1536382800</v>
      </c>
      <c r="M449" s="12">
        <f>(((L449/60)/60)/24)+DATE(1970,1,1)</f>
        <v>43351.208333333328</v>
      </c>
      <c r="N449">
        <v>1537074000</v>
      </c>
      <c r="O449" s="12">
        <f>(((N449/60)/60)/24)+DATE(1970,1,1)</f>
        <v>43359.208333333328</v>
      </c>
      <c r="P449" t="b">
        <v>0</v>
      </c>
      <c r="Q449" t="b">
        <v>0</v>
      </c>
      <c r="R449" t="s">
        <v>33</v>
      </c>
      <c r="S449" t="str">
        <f>LEFT($R449,SEARCH("/",$R449,1)-1)</f>
        <v>theater</v>
      </c>
      <c r="T449" t="str">
        <f>RIGHT(R449,LEN(R449)-SEARCH("/",R449,1))</f>
        <v>plays</v>
      </c>
    </row>
    <row r="450" spans="1:20" ht="31.2" x14ac:dyDescent="0.3">
      <c r="A450">
        <v>235</v>
      </c>
      <c r="B450" s="4" t="s">
        <v>522</v>
      </c>
      <c r="C450" s="3" t="s">
        <v>523</v>
      </c>
      <c r="D450">
        <v>8600</v>
      </c>
      <c r="E450">
        <v>3589</v>
      </c>
      <c r="F450" s="9">
        <f>IFERROR($E450/$I450,0)</f>
        <v>39.010869565217391</v>
      </c>
      <c r="G450" s="7">
        <f>(E450/D450)*100</f>
        <v>41.732558139534881</v>
      </c>
      <c r="H450" t="s">
        <v>14</v>
      </c>
      <c r="I450" s="21">
        <v>92</v>
      </c>
      <c r="J450" t="s">
        <v>21</v>
      </c>
      <c r="K450" t="s">
        <v>22</v>
      </c>
      <c r="L450">
        <v>1486965600</v>
      </c>
      <c r="M450" s="12">
        <f>(((L450/60)/60)/24)+DATE(1970,1,1)</f>
        <v>42779.25</v>
      </c>
      <c r="N450">
        <v>1487397600</v>
      </c>
      <c r="O450" s="12">
        <f>(((N450/60)/60)/24)+DATE(1970,1,1)</f>
        <v>42784.25</v>
      </c>
      <c r="P450" t="b">
        <v>0</v>
      </c>
      <c r="Q450" t="b">
        <v>0</v>
      </c>
      <c r="R450" t="s">
        <v>71</v>
      </c>
      <c r="S450" t="str">
        <f>LEFT($R450,SEARCH("/",$R450,1)-1)</f>
        <v>film &amp; video</v>
      </c>
      <c r="T450" t="str">
        <f>RIGHT(R450,LEN(R450)-SEARCH("/",R450,1))</f>
        <v>animation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9">
        <f>IFERROR($E451/$I451,0)</f>
        <v>101.19767441860465</v>
      </c>
      <c r="G451" s="7">
        <f>(E451/D451)*100</f>
        <v>967</v>
      </c>
      <c r="H451" t="s">
        <v>20</v>
      </c>
      <c r="I451" s="21">
        <v>86</v>
      </c>
      <c r="J451" t="s">
        <v>36</v>
      </c>
      <c r="K451" t="s">
        <v>37</v>
      </c>
      <c r="L451">
        <v>1551852000</v>
      </c>
      <c r="M451" s="12">
        <f>(((L451/60)/60)/24)+DATE(1970,1,1)</f>
        <v>43530.25</v>
      </c>
      <c r="N451">
        <v>1553317200</v>
      </c>
      <c r="O451" s="12">
        <f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>LEFT($R451,SEARCH("/",$R451,1)-1)</f>
        <v>games</v>
      </c>
      <c r="T451" t="str">
        <f>RIGHT(R451,LEN(R451)-SEARCH("/",R451,1))</f>
        <v>video games</v>
      </c>
    </row>
    <row r="452" spans="1:20" x14ac:dyDescent="0.3">
      <c r="A452">
        <v>552</v>
      </c>
      <c r="B452" s="4" t="s">
        <v>1149</v>
      </c>
      <c r="C452" s="3" t="s">
        <v>1150</v>
      </c>
      <c r="D452">
        <v>9000</v>
      </c>
      <c r="E452">
        <v>8866</v>
      </c>
      <c r="F452" s="9">
        <f>IFERROR($E452/$I452,0)</f>
        <v>96.369565217391298</v>
      </c>
      <c r="G452" s="7">
        <f>(E452/D452)*100</f>
        <v>98.51111111111112</v>
      </c>
      <c r="H452" t="s">
        <v>14</v>
      </c>
      <c r="I452" s="21">
        <v>92</v>
      </c>
      <c r="J452" t="s">
        <v>21</v>
      </c>
      <c r="K452" t="s">
        <v>22</v>
      </c>
      <c r="L452">
        <v>1480140000</v>
      </c>
      <c r="M452" s="12">
        <f>(((L452/60)/60)/24)+DATE(1970,1,1)</f>
        <v>42700.25</v>
      </c>
      <c r="N452">
        <v>1480312800</v>
      </c>
      <c r="O452" s="12">
        <f>(((N452/60)/60)/24)+DATE(1970,1,1)</f>
        <v>42702.25</v>
      </c>
      <c r="P452" t="b">
        <v>0</v>
      </c>
      <c r="Q452" t="b">
        <v>0</v>
      </c>
      <c r="R452" t="s">
        <v>33</v>
      </c>
      <c r="S452" t="str">
        <f>LEFT($R452,SEARCH("/",$R452,1)-1)</f>
        <v>theater</v>
      </c>
      <c r="T452" t="str">
        <f>RIGHT(R452,LEN(R452)-SEARCH("/",R452,1))</f>
        <v>plays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9">
        <f>IFERROR($E453/$I453,0)</f>
        <v>29.001272669424118</v>
      </c>
      <c r="G453" s="7">
        <f>(E453/D453)*100</f>
        <v>122.84501347708894</v>
      </c>
      <c r="H453" t="s">
        <v>20</v>
      </c>
      <c r="I453" s="21">
        <v>6286</v>
      </c>
      <c r="J453" t="s">
        <v>21</v>
      </c>
      <c r="K453" t="s">
        <v>22</v>
      </c>
      <c r="L453">
        <v>1500440400</v>
      </c>
      <c r="M453" s="12">
        <f>(((L453/60)/60)/24)+DATE(1970,1,1)</f>
        <v>42935.208333333328</v>
      </c>
      <c r="N453">
        <v>1503118800</v>
      </c>
      <c r="O453" s="12">
        <f>(((N453/60)/60)/24)+DATE(1970,1,1)</f>
        <v>42966.208333333328</v>
      </c>
      <c r="P453" t="b">
        <v>0</v>
      </c>
      <c r="Q453" t="b">
        <v>0</v>
      </c>
      <c r="R453" t="s">
        <v>23</v>
      </c>
      <c r="S453" t="str">
        <f>LEFT($R453,SEARCH("/",$R453,1)-1)</f>
        <v>music</v>
      </c>
      <c r="T453" t="str">
        <f>RIGHT(R453,LEN(R453)-SEARCH("/",R453,1))</f>
        <v>rock</v>
      </c>
    </row>
    <row r="454" spans="1:20" ht="31.2" x14ac:dyDescent="0.3">
      <c r="A454">
        <v>986</v>
      </c>
      <c r="B454" s="4" t="s">
        <v>2000</v>
      </c>
      <c r="C454" s="3" t="s">
        <v>2001</v>
      </c>
      <c r="D454">
        <v>7800</v>
      </c>
      <c r="E454">
        <v>3144</v>
      </c>
      <c r="F454" s="9">
        <f>IFERROR($E454/$I454,0)</f>
        <v>34.173913043478258</v>
      </c>
      <c r="G454" s="7">
        <f>(E454/D454)*100</f>
        <v>40.307692307692307</v>
      </c>
      <c r="H454" t="s">
        <v>14</v>
      </c>
      <c r="I454" s="21">
        <v>92</v>
      </c>
      <c r="J454" t="s">
        <v>21</v>
      </c>
      <c r="K454" t="s">
        <v>22</v>
      </c>
      <c r="L454">
        <v>1301979600</v>
      </c>
      <c r="M454" s="12">
        <f>(((L454/60)/60)/24)+DATE(1970,1,1)</f>
        <v>40638.208333333336</v>
      </c>
      <c r="N454">
        <v>1303189200</v>
      </c>
      <c r="O454" s="12">
        <f>(((N454/60)/60)/24)+DATE(1970,1,1)</f>
        <v>40652.208333333336</v>
      </c>
      <c r="P454" t="b">
        <v>0</v>
      </c>
      <c r="Q454" t="b">
        <v>0</v>
      </c>
      <c r="R454" t="s">
        <v>23</v>
      </c>
      <c r="S454" t="str">
        <f>LEFT($R454,SEARCH("/",$R454,1)-1)</f>
        <v>music</v>
      </c>
      <c r="T454" t="str">
        <f>RIGHT(R454,LEN(R454)-SEARCH("/",R454,1))</f>
        <v>rock</v>
      </c>
    </row>
    <row r="455" spans="1:20" x14ac:dyDescent="0.3">
      <c r="A455">
        <v>638</v>
      </c>
      <c r="B455" s="4" t="s">
        <v>1318</v>
      </c>
      <c r="C455" s="3" t="s">
        <v>1319</v>
      </c>
      <c r="D455">
        <v>81600</v>
      </c>
      <c r="E455">
        <v>9318</v>
      </c>
      <c r="F455" s="9">
        <f>IFERROR($E455/$I455,0)</f>
        <v>99.127659574468083</v>
      </c>
      <c r="G455" s="7">
        <f>(E455/D455)*100</f>
        <v>11.419117647058824</v>
      </c>
      <c r="H455" t="s">
        <v>14</v>
      </c>
      <c r="I455" s="21">
        <v>94</v>
      </c>
      <c r="J455" t="s">
        <v>21</v>
      </c>
      <c r="K455" t="s">
        <v>22</v>
      </c>
      <c r="L455">
        <v>1280206800</v>
      </c>
      <c r="M455" s="12">
        <f>(((L455/60)/60)/24)+DATE(1970,1,1)</f>
        <v>40386.208333333336</v>
      </c>
      <c r="N455">
        <v>1281243600</v>
      </c>
      <c r="O455" s="12">
        <f>(((N455/60)/60)/24)+DATE(1970,1,1)</f>
        <v>40398.208333333336</v>
      </c>
      <c r="P455" t="b">
        <v>0</v>
      </c>
      <c r="Q455" t="b">
        <v>1</v>
      </c>
      <c r="R455" t="s">
        <v>33</v>
      </c>
      <c r="S455" t="str">
        <f>LEFT($R455,SEARCH("/",$R455,1)-1)</f>
        <v>theater</v>
      </c>
      <c r="T455" t="str">
        <f>RIGHT(R455,LEN(R455)-SEARCH("/",R455,1))</f>
        <v>plays</v>
      </c>
    </row>
    <row r="456" spans="1:20" x14ac:dyDescent="0.3">
      <c r="A456">
        <v>836</v>
      </c>
      <c r="B456" s="4" t="s">
        <v>1705</v>
      </c>
      <c r="C456" s="3" t="s">
        <v>1706</v>
      </c>
      <c r="D456">
        <v>8100</v>
      </c>
      <c r="E456">
        <v>6086</v>
      </c>
      <c r="F456" s="9">
        <f>IFERROR($E456/$I456,0)</f>
        <v>64.744680851063833</v>
      </c>
      <c r="G456" s="7">
        <f>(E456/D456)*100</f>
        <v>75.135802469135797</v>
      </c>
      <c r="H456" t="s">
        <v>14</v>
      </c>
      <c r="I456" s="21">
        <v>94</v>
      </c>
      <c r="J456" t="s">
        <v>21</v>
      </c>
      <c r="K456" t="s">
        <v>22</v>
      </c>
      <c r="L456">
        <v>1265349600</v>
      </c>
      <c r="M456" s="12">
        <f>(((L456/60)/60)/24)+DATE(1970,1,1)</f>
        <v>40214.25</v>
      </c>
      <c r="N456">
        <v>1266300000</v>
      </c>
      <c r="O456" s="12">
        <f>(((N456/60)/60)/24)+DATE(1970,1,1)</f>
        <v>40225.25</v>
      </c>
      <c r="P456" t="b">
        <v>0</v>
      </c>
      <c r="Q456" t="b">
        <v>0</v>
      </c>
      <c r="R456" t="s">
        <v>60</v>
      </c>
      <c r="S456" t="str">
        <f>LEFT($R456,SEARCH("/",$R456,1)-1)</f>
        <v>music</v>
      </c>
      <c r="T456" t="str">
        <f>RIGHT(R456,LEN(R456)-SEARCH("/",R456,1))</f>
        <v>indie rock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9">
        <f>IFERROR($E457/$I457,0)</f>
        <v>37.001341561577675</v>
      </c>
      <c r="G457" s="7">
        <f>(E457/D457)*100</f>
        <v>118.37253218884121</v>
      </c>
      <c r="H457" t="s">
        <v>20</v>
      </c>
      <c r="I457" s="21">
        <v>3727</v>
      </c>
      <c r="J457" t="s">
        <v>21</v>
      </c>
      <c r="K457" t="s">
        <v>22</v>
      </c>
      <c r="L457">
        <v>1316754000</v>
      </c>
      <c r="M457" s="12">
        <f>(((L457/60)/60)/24)+DATE(1970,1,1)</f>
        <v>40809.208333333336</v>
      </c>
      <c r="N457">
        <v>1318741200</v>
      </c>
      <c r="O457" s="12">
        <f>(((N457/60)/60)/24)+DATE(1970,1,1)</f>
        <v>40832.208333333336</v>
      </c>
      <c r="P457" t="b">
        <v>0</v>
      </c>
      <c r="Q457" t="b">
        <v>0</v>
      </c>
      <c r="R457" t="s">
        <v>33</v>
      </c>
      <c r="S457" t="str">
        <f>LEFT($R457,SEARCH("/",$R457,1)-1)</f>
        <v>theater</v>
      </c>
      <c r="T457" t="str">
        <f>RIGHT(R457,LEN(R457)-SEARCH("/",R457,1))</f>
        <v>plays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9">
        <f>IFERROR($E458/$I458,0)</f>
        <v>94.976947040498445</v>
      </c>
      <c r="G458" s="7">
        <f>(E458/D458)*100</f>
        <v>104.1243169398907</v>
      </c>
      <c r="H458" t="s">
        <v>20</v>
      </c>
      <c r="I458" s="21">
        <v>1605</v>
      </c>
      <c r="J458" t="s">
        <v>21</v>
      </c>
      <c r="K458" t="s">
        <v>22</v>
      </c>
      <c r="L458">
        <v>1518242400</v>
      </c>
      <c r="M458" s="12">
        <f>(((L458/60)/60)/24)+DATE(1970,1,1)</f>
        <v>43141.25</v>
      </c>
      <c r="N458">
        <v>1518242400</v>
      </c>
      <c r="O458" s="12">
        <f>(((N458/60)/60)/24)+DATE(1970,1,1)</f>
        <v>43141.25</v>
      </c>
      <c r="P458" t="b">
        <v>0</v>
      </c>
      <c r="Q458" t="b">
        <v>1</v>
      </c>
      <c r="R458" t="s">
        <v>60</v>
      </c>
      <c r="S458" t="str">
        <f>LEFT($R458,SEARCH("/",$R458,1)-1)</f>
        <v>music</v>
      </c>
      <c r="T458" t="str">
        <f>RIGHT(R458,LEN(R458)-SEARCH("/",R458,1))</f>
        <v>indie rock</v>
      </c>
    </row>
    <row r="459" spans="1:20" x14ac:dyDescent="0.3">
      <c r="A459">
        <v>196</v>
      </c>
      <c r="B459" s="4" t="s">
        <v>444</v>
      </c>
      <c r="C459" s="3" t="s">
        <v>445</v>
      </c>
      <c r="D459">
        <v>8200</v>
      </c>
      <c r="E459">
        <v>5178</v>
      </c>
      <c r="F459" s="9">
        <f>IFERROR($E459/$I459,0)</f>
        <v>51.78</v>
      </c>
      <c r="G459" s="7">
        <f>(E459/D459)*100</f>
        <v>63.146341463414636</v>
      </c>
      <c r="H459" t="s">
        <v>14</v>
      </c>
      <c r="I459" s="21">
        <v>100</v>
      </c>
      <c r="J459" t="s">
        <v>36</v>
      </c>
      <c r="K459" t="s">
        <v>37</v>
      </c>
      <c r="L459">
        <v>1472878800</v>
      </c>
      <c r="M459" s="12">
        <f>(((L459/60)/60)/24)+DATE(1970,1,1)</f>
        <v>42616.208333333328</v>
      </c>
      <c r="N459">
        <v>1474520400</v>
      </c>
      <c r="O459" s="12">
        <f>(((N459/60)/60)/24)+DATE(1970,1,1)</f>
        <v>42635.208333333328</v>
      </c>
      <c r="P459" t="b">
        <v>0</v>
      </c>
      <c r="Q459" t="b">
        <v>0</v>
      </c>
      <c r="R459" t="s">
        <v>65</v>
      </c>
      <c r="S459" t="str">
        <f>LEFT($R459,SEARCH("/",$R459,1)-1)</f>
        <v>technology</v>
      </c>
      <c r="T459" t="str">
        <f>RIGHT(R459,LEN(R459)-SEARCH("/",R459,1))</f>
        <v>wearables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9">
        <f>IFERROR($E460/$I460,0)</f>
        <v>55.993396226415094</v>
      </c>
      <c r="G460" s="7">
        <f>(E460/D460)*100</f>
        <v>351.20118343195264</v>
      </c>
      <c r="H460" t="s">
        <v>20</v>
      </c>
      <c r="I460" s="21">
        <v>2120</v>
      </c>
      <c r="J460" t="s">
        <v>21</v>
      </c>
      <c r="K460" t="s">
        <v>22</v>
      </c>
      <c r="L460">
        <v>1269752400</v>
      </c>
      <c r="M460" s="12">
        <f>(((L460/60)/60)/24)+DATE(1970,1,1)</f>
        <v>40265.208333333336</v>
      </c>
      <c r="N460">
        <v>1273554000</v>
      </c>
      <c r="O460" s="12">
        <f>(((N460/60)/60)/24)+DATE(1970,1,1)</f>
        <v>40309.208333333336</v>
      </c>
      <c r="P460" t="b">
        <v>0</v>
      </c>
      <c r="Q460" t="b">
        <v>0</v>
      </c>
      <c r="R460" t="s">
        <v>33</v>
      </c>
      <c r="S460" t="str">
        <f>LEFT($R460,SEARCH("/",$R460,1)-1)</f>
        <v>theater</v>
      </c>
      <c r="T460" t="str">
        <f>RIGHT(R460,LEN(R460)-SEARCH("/",R460,1))</f>
        <v>plays</v>
      </c>
    </row>
    <row r="461" spans="1:20" x14ac:dyDescent="0.3">
      <c r="A461">
        <v>251</v>
      </c>
      <c r="B461" s="4" t="s">
        <v>554</v>
      </c>
      <c r="C461" s="3" t="s">
        <v>555</v>
      </c>
      <c r="D461">
        <v>7100</v>
      </c>
      <c r="E461">
        <v>3840</v>
      </c>
      <c r="F461" s="9">
        <f>IFERROR($E461/$I461,0)</f>
        <v>38.019801980198018</v>
      </c>
      <c r="G461" s="7">
        <f>(E461/D461)*100</f>
        <v>54.084507042253513</v>
      </c>
      <c r="H461" t="s">
        <v>14</v>
      </c>
      <c r="I461" s="21">
        <v>101</v>
      </c>
      <c r="J461" t="s">
        <v>21</v>
      </c>
      <c r="K461" t="s">
        <v>22</v>
      </c>
      <c r="L461">
        <v>1355032800</v>
      </c>
      <c r="M461" s="12">
        <f>(((L461/60)/60)/24)+DATE(1970,1,1)</f>
        <v>41252.25</v>
      </c>
      <c r="N461">
        <v>1355205600</v>
      </c>
      <c r="O461" s="12">
        <f>(((N461/60)/60)/24)+DATE(1970,1,1)</f>
        <v>41254.25</v>
      </c>
      <c r="P461" t="b">
        <v>0</v>
      </c>
      <c r="Q461" t="b">
        <v>0</v>
      </c>
      <c r="R461" t="s">
        <v>33</v>
      </c>
      <c r="S461" t="str">
        <f>LEFT($R461,SEARCH("/",$R461,1)-1)</f>
        <v>theater</v>
      </c>
      <c r="T461" t="str">
        <f>RIGHT(R461,LEN(R461)-SEARCH("/",R461,1))</f>
        <v>plays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9">
        <f>IFERROR($E462/$I462,0)</f>
        <v>82.38</v>
      </c>
      <c r="G462" s="7">
        <f>(E462/D462)*100</f>
        <v>171.625</v>
      </c>
      <c r="H462" t="s">
        <v>20</v>
      </c>
      <c r="I462" s="21">
        <v>50</v>
      </c>
      <c r="J462" t="s">
        <v>21</v>
      </c>
      <c r="K462" t="s">
        <v>22</v>
      </c>
      <c r="L462">
        <v>1281330000</v>
      </c>
      <c r="M462" s="12">
        <f>(((L462/60)/60)/24)+DATE(1970,1,1)</f>
        <v>40399.208333333336</v>
      </c>
      <c r="N462">
        <v>1281589200</v>
      </c>
      <c r="O462" s="12">
        <f>(((N462/60)/60)/24)+DATE(1970,1,1)</f>
        <v>40402.208333333336</v>
      </c>
      <c r="P462" t="b">
        <v>0</v>
      </c>
      <c r="Q462" t="b">
        <v>0</v>
      </c>
      <c r="R462" t="s">
        <v>33</v>
      </c>
      <c r="S462" t="str">
        <f>LEFT($R462,SEARCH("/",$R462,1)-1)</f>
        <v>theater</v>
      </c>
      <c r="T462" t="str">
        <f>RIGHT(R462,LEN(R462)-SEARCH("/",R462,1))</f>
        <v>plays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9">
        <f>IFERROR($E463/$I463,0)</f>
        <v>66.997115384615384</v>
      </c>
      <c r="G463" s="7">
        <f>(E463/D463)*100</f>
        <v>141.04655870445345</v>
      </c>
      <c r="H463" t="s">
        <v>20</v>
      </c>
      <c r="I463" s="21">
        <v>2080</v>
      </c>
      <c r="J463" t="s">
        <v>21</v>
      </c>
      <c r="K463" t="s">
        <v>22</v>
      </c>
      <c r="L463">
        <v>1398661200</v>
      </c>
      <c r="M463" s="12">
        <f>(((L463/60)/60)/24)+DATE(1970,1,1)</f>
        <v>41757.208333333336</v>
      </c>
      <c r="N463">
        <v>1400389200</v>
      </c>
      <c r="O463" s="12">
        <f>(((N463/60)/60)/24)+DATE(1970,1,1)</f>
        <v>41777.208333333336</v>
      </c>
      <c r="P463" t="b">
        <v>0</v>
      </c>
      <c r="Q463" t="b">
        <v>0</v>
      </c>
      <c r="R463" t="s">
        <v>53</v>
      </c>
      <c r="S463" t="str">
        <f>LEFT($R463,SEARCH("/",$R463,1)-1)</f>
        <v>film &amp; video</v>
      </c>
      <c r="T463" t="str">
        <f>RIGHT(R463,LEN(R463)-SEARCH("/",R463,1))</f>
        <v>drama</v>
      </c>
    </row>
    <row r="464" spans="1:20" x14ac:dyDescent="0.3">
      <c r="A464">
        <v>589</v>
      </c>
      <c r="B464" s="4" t="s">
        <v>1220</v>
      </c>
      <c r="C464" s="3" t="s">
        <v>1221</v>
      </c>
      <c r="D464">
        <v>7900</v>
      </c>
      <c r="E464">
        <v>5113</v>
      </c>
      <c r="F464" s="9">
        <f>IFERROR($E464/$I464,0)</f>
        <v>50.127450980392155</v>
      </c>
      <c r="G464" s="7">
        <f>(E464/D464)*100</f>
        <v>64.721518987341781</v>
      </c>
      <c r="H464" t="s">
        <v>14</v>
      </c>
      <c r="I464" s="21">
        <v>102</v>
      </c>
      <c r="J464" t="s">
        <v>21</v>
      </c>
      <c r="K464" t="s">
        <v>22</v>
      </c>
      <c r="L464">
        <v>1436072400</v>
      </c>
      <c r="M464" s="12">
        <f>(((L464/60)/60)/24)+DATE(1970,1,1)</f>
        <v>42190.208333333328</v>
      </c>
      <c r="N464">
        <v>1436677200</v>
      </c>
      <c r="O464" s="12">
        <f>(((N464/60)/60)/24)+DATE(1970,1,1)</f>
        <v>42197.208333333328</v>
      </c>
      <c r="P464" t="b">
        <v>0</v>
      </c>
      <c r="Q464" t="b">
        <v>0</v>
      </c>
      <c r="R464" t="s">
        <v>42</v>
      </c>
      <c r="S464" t="str">
        <f>LEFT($R464,SEARCH("/",$R464,1)-1)</f>
        <v>film &amp; video</v>
      </c>
      <c r="T464" t="str">
        <f>RIGHT(R464,LEN(R464)-SEARCH("/",R464,1))</f>
        <v>documentary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9">
        <f>IFERROR($E465/$I465,0)</f>
        <v>69.009501187648453</v>
      </c>
      <c r="G465" s="7">
        <f>(E465/D465)*100</f>
        <v>108.16455696202532</v>
      </c>
      <c r="H465" t="s">
        <v>20</v>
      </c>
      <c r="I465" s="21">
        <v>2105</v>
      </c>
      <c r="J465" t="s">
        <v>21</v>
      </c>
      <c r="K465" t="s">
        <v>22</v>
      </c>
      <c r="L465">
        <v>1388469600</v>
      </c>
      <c r="M465" s="12">
        <f>(((L465/60)/60)/24)+DATE(1970,1,1)</f>
        <v>41639.25</v>
      </c>
      <c r="N465">
        <v>1388815200</v>
      </c>
      <c r="O465" s="12">
        <f>(((N465/60)/60)/24)+DATE(1970,1,1)</f>
        <v>41643.25</v>
      </c>
      <c r="P465" t="b">
        <v>0</v>
      </c>
      <c r="Q465" t="b">
        <v>0</v>
      </c>
      <c r="R465" t="s">
        <v>71</v>
      </c>
      <c r="S465" t="str">
        <f>LEFT($R465,SEARCH("/",$R465,1)-1)</f>
        <v>film &amp; video</v>
      </c>
      <c r="T465" t="str">
        <f>RIGHT(R465,LEN(R465)-SEARCH("/",R465,1))</f>
        <v>animation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9">
        <f>IFERROR($E466/$I466,0)</f>
        <v>39.006568144499177</v>
      </c>
      <c r="G466" s="7">
        <f>(E466/D466)*100</f>
        <v>133.45505617977528</v>
      </c>
      <c r="H466" t="s">
        <v>20</v>
      </c>
      <c r="I466" s="21">
        <v>2436</v>
      </c>
      <c r="J466" t="s">
        <v>21</v>
      </c>
      <c r="K466" t="s">
        <v>22</v>
      </c>
      <c r="L466">
        <v>1518328800</v>
      </c>
      <c r="M466" s="12">
        <f>(((L466/60)/60)/24)+DATE(1970,1,1)</f>
        <v>43142.25</v>
      </c>
      <c r="N466">
        <v>1519538400</v>
      </c>
      <c r="O466" s="12">
        <f>(((N466/60)/60)/24)+DATE(1970,1,1)</f>
        <v>43156.25</v>
      </c>
      <c r="P466" t="b">
        <v>0</v>
      </c>
      <c r="Q466" t="b">
        <v>0</v>
      </c>
      <c r="R466" t="s">
        <v>33</v>
      </c>
      <c r="S466" t="str">
        <f>LEFT($R466,SEARCH("/",$R466,1)-1)</f>
        <v>theater</v>
      </c>
      <c r="T466" t="str">
        <f>RIGHT(R466,LEN(R466)-SEARCH("/",R466,1))</f>
        <v>plays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9">
        <f>IFERROR($E467/$I467,0)</f>
        <v>110.3625</v>
      </c>
      <c r="G467" s="7">
        <f>(E467/D467)*100</f>
        <v>187.85106382978722</v>
      </c>
      <c r="H467" t="s">
        <v>20</v>
      </c>
      <c r="I467" s="21">
        <v>80</v>
      </c>
      <c r="J467" t="s">
        <v>21</v>
      </c>
      <c r="K467" t="s">
        <v>22</v>
      </c>
      <c r="L467">
        <v>1517032800</v>
      </c>
      <c r="M467" s="12">
        <f>(((L467/60)/60)/24)+DATE(1970,1,1)</f>
        <v>43127.25</v>
      </c>
      <c r="N467">
        <v>1517810400</v>
      </c>
      <c r="O467" s="12">
        <f>(((N467/60)/60)/24)+DATE(1970,1,1)</f>
        <v>43136.25</v>
      </c>
      <c r="P467" t="b">
        <v>0</v>
      </c>
      <c r="Q467" t="b">
        <v>0</v>
      </c>
      <c r="R467" t="s">
        <v>206</v>
      </c>
      <c r="S467" t="str">
        <f>LEFT($R467,SEARCH("/",$R467,1)-1)</f>
        <v>publishing</v>
      </c>
      <c r="T467" t="str">
        <f>RIGHT(R467,LEN(R467)-SEARCH("/",R467,1))</f>
        <v>translations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9">
        <f>IFERROR($E468/$I468,0)</f>
        <v>94.857142857142861</v>
      </c>
      <c r="G468" s="7">
        <f>(E468/D468)*100</f>
        <v>332</v>
      </c>
      <c r="H468" t="s">
        <v>20</v>
      </c>
      <c r="I468" s="21">
        <v>42</v>
      </c>
      <c r="J468" t="s">
        <v>21</v>
      </c>
      <c r="K468" t="s">
        <v>22</v>
      </c>
      <c r="L468">
        <v>1368594000</v>
      </c>
      <c r="M468" s="12">
        <f>(((L468/60)/60)/24)+DATE(1970,1,1)</f>
        <v>41409.208333333336</v>
      </c>
      <c r="N468">
        <v>1370581200</v>
      </c>
      <c r="O468" s="12">
        <f>(((N468/60)/60)/24)+DATE(1970,1,1)</f>
        <v>41432.208333333336</v>
      </c>
      <c r="P468" t="b">
        <v>0</v>
      </c>
      <c r="Q468" t="b">
        <v>1</v>
      </c>
      <c r="R468" t="s">
        <v>65</v>
      </c>
      <c r="S468" t="str">
        <f>LEFT($R468,SEARCH("/",$R468,1)-1)</f>
        <v>technology</v>
      </c>
      <c r="T468" t="str">
        <f>RIGHT(R468,LEN(R468)-SEARCH("/",R468,1))</f>
        <v>wearables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9">
        <f>IFERROR($E469/$I469,0)</f>
        <v>57.935251798561154</v>
      </c>
      <c r="G469" s="7">
        <f>(E469/D469)*100</f>
        <v>575.21428571428578</v>
      </c>
      <c r="H469" t="s">
        <v>20</v>
      </c>
      <c r="I469" s="21">
        <v>139</v>
      </c>
      <c r="J469" t="s">
        <v>15</v>
      </c>
      <c r="K469" t="s">
        <v>16</v>
      </c>
      <c r="L469">
        <v>1448258400</v>
      </c>
      <c r="M469" s="12">
        <f>(((L469/60)/60)/24)+DATE(1970,1,1)</f>
        <v>42331.25</v>
      </c>
      <c r="N469">
        <v>1448863200</v>
      </c>
      <c r="O469" s="12">
        <f>(((N469/60)/60)/24)+DATE(1970,1,1)</f>
        <v>42338.25</v>
      </c>
      <c r="P469" t="b">
        <v>0</v>
      </c>
      <c r="Q469" t="b">
        <v>1</v>
      </c>
      <c r="R469" t="s">
        <v>28</v>
      </c>
      <c r="S469" t="str">
        <f>LEFT($R469,SEARCH("/",$R469,1)-1)</f>
        <v>technology</v>
      </c>
      <c r="T469" t="str">
        <f>RIGHT(R469,LEN(R469)-SEARCH("/",R469,1))</f>
        <v>web</v>
      </c>
    </row>
    <row r="470" spans="1:20" x14ac:dyDescent="0.3">
      <c r="A470">
        <v>297</v>
      </c>
      <c r="B470" s="4" t="s">
        <v>646</v>
      </c>
      <c r="C470" s="3" t="s">
        <v>647</v>
      </c>
      <c r="D470">
        <v>7200</v>
      </c>
      <c r="E470">
        <v>6785</v>
      </c>
      <c r="F470" s="9">
        <f>IFERROR($E470/$I470,0)</f>
        <v>65.240384615384613</v>
      </c>
      <c r="G470" s="7">
        <f>(E470/D470)*100</f>
        <v>94.236111111111114</v>
      </c>
      <c r="H470" t="s">
        <v>14</v>
      </c>
      <c r="I470" s="21">
        <v>104</v>
      </c>
      <c r="J470" t="s">
        <v>26</v>
      </c>
      <c r="K470" t="s">
        <v>27</v>
      </c>
      <c r="L470">
        <v>1389679200</v>
      </c>
      <c r="M470" s="12">
        <f>(((L470/60)/60)/24)+DATE(1970,1,1)</f>
        <v>41653.25</v>
      </c>
      <c r="N470">
        <v>1390456800</v>
      </c>
      <c r="O470" s="12">
        <f>(((N470/60)/60)/24)+DATE(1970,1,1)</f>
        <v>41662.25</v>
      </c>
      <c r="P470" t="b">
        <v>0</v>
      </c>
      <c r="Q470" t="b">
        <v>1</v>
      </c>
      <c r="R470" t="s">
        <v>33</v>
      </c>
      <c r="S470" t="str">
        <f>LEFT($R470,SEARCH("/",$R470,1)-1)</f>
        <v>theater</v>
      </c>
      <c r="T470" t="str">
        <f>RIGHT(R470,LEN(R470)-SEARCH("/",R470,1))</f>
        <v>plays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9">
        <f>IFERROR($E471/$I471,0)</f>
        <v>64.95597484276729</v>
      </c>
      <c r="G471" s="7">
        <f>(E471/D471)*100</f>
        <v>184.42857142857144</v>
      </c>
      <c r="H471" t="s">
        <v>20</v>
      </c>
      <c r="I471" s="21">
        <v>159</v>
      </c>
      <c r="J471" t="s">
        <v>21</v>
      </c>
      <c r="K471" t="s">
        <v>22</v>
      </c>
      <c r="L471">
        <v>1431925200</v>
      </c>
      <c r="M471" s="12">
        <f>(((L471/60)/60)/24)+DATE(1970,1,1)</f>
        <v>42142.208333333328</v>
      </c>
      <c r="N471">
        <v>1432098000</v>
      </c>
      <c r="O471" s="12">
        <f>(((N471/60)/60)/24)+DATE(1970,1,1)</f>
        <v>42144.208333333328</v>
      </c>
      <c r="P471" t="b">
        <v>0</v>
      </c>
      <c r="Q471" t="b">
        <v>0</v>
      </c>
      <c r="R471" t="s">
        <v>53</v>
      </c>
      <c r="S471" t="str">
        <f>LEFT($R471,SEARCH("/",$R471,1)-1)</f>
        <v>film &amp; video</v>
      </c>
      <c r="T471" t="str">
        <f>RIGHT(R471,LEN(R471)-SEARCH("/",R471,1))</f>
        <v>drama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9">
        <f>IFERROR($E472/$I472,0)</f>
        <v>27.00524934383202</v>
      </c>
      <c r="G472" s="7">
        <f>(E472/D472)*100</f>
        <v>285.80555555555554</v>
      </c>
      <c r="H472" t="s">
        <v>20</v>
      </c>
      <c r="I472" s="21">
        <v>381</v>
      </c>
      <c r="J472" t="s">
        <v>21</v>
      </c>
      <c r="K472" t="s">
        <v>22</v>
      </c>
      <c r="L472">
        <v>1481522400</v>
      </c>
      <c r="M472" s="12">
        <f>(((L472/60)/60)/24)+DATE(1970,1,1)</f>
        <v>42716.25</v>
      </c>
      <c r="N472">
        <v>1482127200</v>
      </c>
      <c r="O472" s="12">
        <f>(((N472/60)/60)/24)+DATE(1970,1,1)</f>
        <v>42723.25</v>
      </c>
      <c r="P472" t="b">
        <v>0</v>
      </c>
      <c r="Q472" t="b">
        <v>0</v>
      </c>
      <c r="R472" t="s">
        <v>65</v>
      </c>
      <c r="S472" t="str">
        <f>LEFT($R472,SEARCH("/",$R472,1)-1)</f>
        <v>technology</v>
      </c>
      <c r="T472" t="str">
        <f>RIGHT(R472,LEN(R472)-SEARCH("/",R472,1))</f>
        <v>wearables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9">
        <f>IFERROR($E473/$I473,0)</f>
        <v>50.97422680412371</v>
      </c>
      <c r="G473" s="7">
        <f>(E473/D473)*100</f>
        <v>319</v>
      </c>
      <c r="H473" t="s">
        <v>20</v>
      </c>
      <c r="I473" s="21">
        <v>194</v>
      </c>
      <c r="J473" t="s">
        <v>40</v>
      </c>
      <c r="K473" t="s">
        <v>41</v>
      </c>
      <c r="L473">
        <v>1335934800</v>
      </c>
      <c r="M473" s="12">
        <f>(((L473/60)/60)/24)+DATE(1970,1,1)</f>
        <v>41031.208333333336</v>
      </c>
      <c r="N473">
        <v>1335934800</v>
      </c>
      <c r="O473" s="12">
        <f>(((N473/60)/60)/24)+DATE(1970,1,1)</f>
        <v>41031.208333333336</v>
      </c>
      <c r="P473" t="b">
        <v>0</v>
      </c>
      <c r="Q473" t="b">
        <v>1</v>
      </c>
      <c r="R473" t="s">
        <v>17</v>
      </c>
      <c r="S473" t="str">
        <f>LEFT($R473,SEARCH("/",$R473,1)-1)</f>
        <v>food</v>
      </c>
      <c r="T473" t="str">
        <f>RIGHT(R473,LEN(R473)-SEARCH("/",R473,1))</f>
        <v>food trucks</v>
      </c>
    </row>
    <row r="474" spans="1:20" x14ac:dyDescent="0.3">
      <c r="A474">
        <v>459</v>
      </c>
      <c r="B474" s="4" t="s">
        <v>966</v>
      </c>
      <c r="C474" s="3" t="s">
        <v>967</v>
      </c>
      <c r="D474">
        <v>6300</v>
      </c>
      <c r="E474">
        <v>5674</v>
      </c>
      <c r="F474" s="9">
        <f>IFERROR($E474/$I474,0)</f>
        <v>54.038095238095238</v>
      </c>
      <c r="G474" s="7">
        <f>(E474/D474)*100</f>
        <v>90.063492063492063</v>
      </c>
      <c r="H474" t="s">
        <v>14</v>
      </c>
      <c r="I474" s="21">
        <v>105</v>
      </c>
      <c r="J474" t="s">
        <v>21</v>
      </c>
      <c r="K474" t="s">
        <v>22</v>
      </c>
      <c r="L474">
        <v>1419746400</v>
      </c>
      <c r="M474" s="12">
        <f>(((L474/60)/60)/24)+DATE(1970,1,1)</f>
        <v>42001.25</v>
      </c>
      <c r="N474">
        <v>1421906400</v>
      </c>
      <c r="O474" s="12">
        <f>(((N474/60)/60)/24)+DATE(1970,1,1)</f>
        <v>42026.25</v>
      </c>
      <c r="P474" t="b">
        <v>0</v>
      </c>
      <c r="Q474" t="b">
        <v>0</v>
      </c>
      <c r="R474" t="s">
        <v>42</v>
      </c>
      <c r="S474" t="str">
        <f>LEFT($R474,SEARCH("/",$R474,1)-1)</f>
        <v>film &amp; video</v>
      </c>
      <c r="T474" t="str">
        <f>RIGHT(R474,LEN(R474)-SEARCH("/",R474,1))</f>
        <v>documentary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9">
        <f>IFERROR($E475/$I475,0)</f>
        <v>84.028301886792448</v>
      </c>
      <c r="G475" s="7">
        <f>(E475/D475)*100</f>
        <v>178.14000000000001</v>
      </c>
      <c r="H475" t="s">
        <v>20</v>
      </c>
      <c r="I475" s="21">
        <v>106</v>
      </c>
      <c r="J475" t="s">
        <v>21</v>
      </c>
      <c r="K475" t="s">
        <v>22</v>
      </c>
      <c r="L475">
        <v>1529989200</v>
      </c>
      <c r="M475" s="12">
        <f>(((L475/60)/60)/24)+DATE(1970,1,1)</f>
        <v>43277.208333333328</v>
      </c>
      <c r="N475">
        <v>1530075600</v>
      </c>
      <c r="O475" s="12">
        <f>(((N475/60)/60)/24)+DATE(1970,1,1)</f>
        <v>43278.208333333328</v>
      </c>
      <c r="P475" t="b">
        <v>0</v>
      </c>
      <c r="Q475" t="b">
        <v>0</v>
      </c>
      <c r="R475" t="s">
        <v>50</v>
      </c>
      <c r="S475" t="str">
        <f>LEFT($R475,SEARCH("/",$R475,1)-1)</f>
        <v>music</v>
      </c>
      <c r="T475" t="str">
        <f>RIGHT(R475,LEN(R475)-SEARCH("/",R475,1))</f>
        <v>electric music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9">
        <f>IFERROR($E476/$I476,0)</f>
        <v>102.85915492957747</v>
      </c>
      <c r="G476" s="7">
        <f>(E476/D476)*100</f>
        <v>365.15</v>
      </c>
      <c r="H476" t="s">
        <v>20</v>
      </c>
      <c r="I476" s="21">
        <v>142</v>
      </c>
      <c r="J476" t="s">
        <v>21</v>
      </c>
      <c r="K476" t="s">
        <v>22</v>
      </c>
      <c r="L476">
        <v>1418709600</v>
      </c>
      <c r="M476" s="12">
        <f>(((L476/60)/60)/24)+DATE(1970,1,1)</f>
        <v>41989.25</v>
      </c>
      <c r="N476">
        <v>1418796000</v>
      </c>
      <c r="O476" s="12">
        <f>(((N476/60)/60)/24)+DATE(1970,1,1)</f>
        <v>41990.25</v>
      </c>
      <c r="P476" t="b">
        <v>0</v>
      </c>
      <c r="Q476" t="b">
        <v>0</v>
      </c>
      <c r="R476" t="s">
        <v>269</v>
      </c>
      <c r="S476" t="str">
        <f>LEFT($R476,SEARCH("/",$R476,1)-1)</f>
        <v>film &amp; video</v>
      </c>
      <c r="T476" t="str">
        <f>RIGHT(R476,LEN(R476)-SEARCH("/",R476,1))</f>
        <v>television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9">
        <f>IFERROR($E477/$I477,0)</f>
        <v>39.962085308056871</v>
      </c>
      <c r="G477" s="7">
        <f>(E477/D477)*100</f>
        <v>113.94594594594594</v>
      </c>
      <c r="H477" t="s">
        <v>20</v>
      </c>
      <c r="I477" s="21">
        <v>211</v>
      </c>
      <c r="J477" t="s">
        <v>21</v>
      </c>
      <c r="K477" t="s">
        <v>22</v>
      </c>
      <c r="L477">
        <v>1372136400</v>
      </c>
      <c r="M477" s="12">
        <f>(((L477/60)/60)/24)+DATE(1970,1,1)</f>
        <v>41450.208333333336</v>
      </c>
      <c r="N477">
        <v>1372482000</v>
      </c>
      <c r="O477" s="12">
        <f>(((N477/60)/60)/24)+DATE(1970,1,1)</f>
        <v>41454.208333333336</v>
      </c>
      <c r="P477" t="b">
        <v>0</v>
      </c>
      <c r="Q477" t="b">
        <v>1</v>
      </c>
      <c r="R477" t="s">
        <v>206</v>
      </c>
      <c r="S477" t="str">
        <f>LEFT($R477,SEARCH("/",$R477,1)-1)</f>
        <v>publishing</v>
      </c>
      <c r="T477" t="str">
        <f>RIGHT(R477,LEN(R477)-SEARCH("/",R477,1))</f>
        <v>translations</v>
      </c>
    </row>
    <row r="478" spans="1:20" ht="31.2" x14ac:dyDescent="0.3">
      <c r="A478">
        <v>633</v>
      </c>
      <c r="B478" s="4" t="s">
        <v>1308</v>
      </c>
      <c r="C478" s="3" t="s">
        <v>1309</v>
      </c>
      <c r="D478">
        <v>6700</v>
      </c>
      <c r="E478">
        <v>5569</v>
      </c>
      <c r="F478" s="9">
        <f>IFERROR($E478/$I478,0)</f>
        <v>53.038095238095238</v>
      </c>
      <c r="G478" s="7">
        <f>(E478/D478)*100</f>
        <v>83.119402985074629</v>
      </c>
      <c r="H478" t="s">
        <v>14</v>
      </c>
      <c r="I478" s="21">
        <v>105</v>
      </c>
      <c r="J478" t="s">
        <v>21</v>
      </c>
      <c r="K478" t="s">
        <v>22</v>
      </c>
      <c r="L478">
        <v>1446876000</v>
      </c>
      <c r="M478" s="12">
        <f>(((L478/60)/60)/24)+DATE(1970,1,1)</f>
        <v>42315.25</v>
      </c>
      <c r="N478">
        <v>1447221600</v>
      </c>
      <c r="O478" s="12">
        <f>(((N478/60)/60)/24)+DATE(1970,1,1)</f>
        <v>42319.25</v>
      </c>
      <c r="P478" t="b">
        <v>0</v>
      </c>
      <c r="Q478" t="b">
        <v>0</v>
      </c>
      <c r="R478" t="s">
        <v>71</v>
      </c>
      <c r="S478" t="str">
        <f>LEFT($R478,SEARCH("/",$R478,1)-1)</f>
        <v>film &amp; video</v>
      </c>
      <c r="T478" t="str">
        <f>RIGHT(R478,LEN(R478)-SEARCH("/",R478,1))</f>
        <v>animation</v>
      </c>
    </row>
    <row r="479" spans="1:20" x14ac:dyDescent="0.3">
      <c r="A479">
        <v>90</v>
      </c>
      <c r="B479" s="4" t="s">
        <v>229</v>
      </c>
      <c r="C479" s="3" t="s">
        <v>230</v>
      </c>
      <c r="D479">
        <v>7800</v>
      </c>
      <c r="E479">
        <v>6132</v>
      </c>
      <c r="F479" s="9">
        <f>IFERROR($E479/$I479,0)</f>
        <v>57.849056603773583</v>
      </c>
      <c r="G479" s="7">
        <f>(E479/D479)*100</f>
        <v>78.615384615384613</v>
      </c>
      <c r="H479" t="s">
        <v>14</v>
      </c>
      <c r="I479" s="21">
        <v>106</v>
      </c>
      <c r="J479" t="s">
        <v>21</v>
      </c>
      <c r="K479" t="s">
        <v>22</v>
      </c>
      <c r="L479">
        <v>1456380000</v>
      </c>
      <c r="M479" s="12">
        <f>(((L479/60)/60)/24)+DATE(1970,1,1)</f>
        <v>42425.25</v>
      </c>
      <c r="N479">
        <v>1456380000</v>
      </c>
      <c r="O479" s="12">
        <f>(((N479/60)/60)/24)+DATE(1970,1,1)</f>
        <v>42425.25</v>
      </c>
      <c r="P479" t="b">
        <v>0</v>
      </c>
      <c r="Q479" t="b">
        <v>1</v>
      </c>
      <c r="R479" t="s">
        <v>33</v>
      </c>
      <c r="S479" t="str">
        <f>LEFT($R479,SEARCH("/",$R479,1)-1)</f>
        <v>theater</v>
      </c>
      <c r="T479" t="str">
        <f>RIGHT(R479,LEN(R479)-SEARCH("/",R479,1))</f>
        <v>plays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9">
        <f>IFERROR($E480/$I480,0)</f>
        <v>58.999637155297535</v>
      </c>
      <c r="G480" s="7">
        <f>(E480/D480)*100</f>
        <v>236.34156976744185</v>
      </c>
      <c r="H480" t="s">
        <v>20</v>
      </c>
      <c r="I480" s="21">
        <v>2756</v>
      </c>
      <c r="J480" t="s">
        <v>21</v>
      </c>
      <c r="K480" t="s">
        <v>22</v>
      </c>
      <c r="L480">
        <v>1425877200</v>
      </c>
      <c r="M480" s="12">
        <f>(((L480/60)/60)/24)+DATE(1970,1,1)</f>
        <v>42072.208333333328</v>
      </c>
      <c r="N480">
        <v>1426914000</v>
      </c>
      <c r="O480" s="12">
        <f>(((N480/60)/60)/24)+DATE(1970,1,1)</f>
        <v>42084.208333333328</v>
      </c>
      <c r="P480" t="b">
        <v>0</v>
      </c>
      <c r="Q480" t="b">
        <v>0</v>
      </c>
      <c r="R480" t="s">
        <v>65</v>
      </c>
      <c r="S480" t="str">
        <f>LEFT($R480,SEARCH("/",$R480,1)-1)</f>
        <v>technology</v>
      </c>
      <c r="T480" t="str">
        <f>RIGHT(R480,LEN(R480)-SEARCH("/",R480,1))</f>
        <v>wearables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9">
        <f>IFERROR($E481/$I481,0)</f>
        <v>71.156069364161851</v>
      </c>
      <c r="G481" s="7">
        <f>(E481/D481)*100</f>
        <v>512.91666666666663</v>
      </c>
      <c r="H481" t="s">
        <v>20</v>
      </c>
      <c r="I481" s="21">
        <v>173</v>
      </c>
      <c r="J481" t="s">
        <v>40</v>
      </c>
      <c r="K481" t="s">
        <v>41</v>
      </c>
      <c r="L481">
        <v>1501304400</v>
      </c>
      <c r="M481" s="12">
        <f>(((L481/60)/60)/24)+DATE(1970,1,1)</f>
        <v>42945.208333333328</v>
      </c>
      <c r="N481">
        <v>1501477200</v>
      </c>
      <c r="O481" s="12">
        <f>(((N481/60)/60)/24)+DATE(1970,1,1)</f>
        <v>42947.208333333328</v>
      </c>
      <c r="P481" t="b">
        <v>0</v>
      </c>
      <c r="Q481" t="b">
        <v>0</v>
      </c>
      <c r="R481" t="s">
        <v>17</v>
      </c>
      <c r="S481" t="str">
        <f>LEFT($R481,SEARCH("/",$R481,1)-1)</f>
        <v>food</v>
      </c>
      <c r="T481" t="str">
        <f>RIGHT(R481,LEN(R481)-SEARCH("/",R481,1))</f>
        <v>food trucks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9">
        <f>IFERROR($E482/$I482,0)</f>
        <v>99.494252873563212</v>
      </c>
      <c r="G482" s="7">
        <f>(E482/D482)*100</f>
        <v>100.65116279069768</v>
      </c>
      <c r="H482" t="s">
        <v>20</v>
      </c>
      <c r="I482" s="21">
        <v>87</v>
      </c>
      <c r="J482" t="s">
        <v>21</v>
      </c>
      <c r="K482" t="s">
        <v>22</v>
      </c>
      <c r="L482">
        <v>1268287200</v>
      </c>
      <c r="M482" s="12">
        <f>(((L482/60)/60)/24)+DATE(1970,1,1)</f>
        <v>40248.25</v>
      </c>
      <c r="N482">
        <v>1269061200</v>
      </c>
      <c r="O482" s="12">
        <f>(((N482/60)/60)/24)+DATE(1970,1,1)</f>
        <v>40257.208333333336</v>
      </c>
      <c r="P482" t="b">
        <v>0</v>
      </c>
      <c r="Q482" t="b">
        <v>1</v>
      </c>
      <c r="R482" t="s">
        <v>122</v>
      </c>
      <c r="S482" t="str">
        <f>LEFT($R482,SEARCH("/",$R482,1)-1)</f>
        <v>photography</v>
      </c>
      <c r="T482" t="str">
        <f>RIGHT(R482,LEN(R482)-SEARCH("/",R482,1))</f>
        <v>photography books</v>
      </c>
    </row>
    <row r="483" spans="1:20" ht="31.2" x14ac:dyDescent="0.3">
      <c r="A483">
        <v>895</v>
      </c>
      <c r="B483" s="4" t="s">
        <v>1822</v>
      </c>
      <c r="C483" s="3" t="s">
        <v>1823</v>
      </c>
      <c r="D483">
        <v>159800</v>
      </c>
      <c r="E483">
        <v>11108</v>
      </c>
      <c r="F483" s="9">
        <f>IFERROR($E483/$I483,0)</f>
        <v>103.81308411214954</v>
      </c>
      <c r="G483" s="7">
        <f>(E483/D483)*100</f>
        <v>6.9511889862327907</v>
      </c>
      <c r="H483" t="s">
        <v>14</v>
      </c>
      <c r="I483" s="21">
        <v>107</v>
      </c>
      <c r="J483" t="s">
        <v>21</v>
      </c>
      <c r="K483" t="s">
        <v>22</v>
      </c>
      <c r="L483">
        <v>1517637600</v>
      </c>
      <c r="M483" s="12">
        <f>(((L483/60)/60)/24)+DATE(1970,1,1)</f>
        <v>43134.25</v>
      </c>
      <c r="N483">
        <v>1518415200</v>
      </c>
      <c r="O483" s="12">
        <f>(((N483/60)/60)/24)+DATE(1970,1,1)</f>
        <v>43143.25</v>
      </c>
      <c r="P483" t="b">
        <v>0</v>
      </c>
      <c r="Q483" t="b">
        <v>0</v>
      </c>
      <c r="R483" t="s">
        <v>33</v>
      </c>
      <c r="S483" t="str">
        <f>LEFT($R483,SEARCH("/",$R483,1)-1)</f>
        <v>theater</v>
      </c>
      <c r="T483" t="str">
        <f>RIGHT(R483,LEN(R483)-SEARCH("/",R483,1))</f>
        <v>plays</v>
      </c>
    </row>
    <row r="484" spans="1:20" x14ac:dyDescent="0.3">
      <c r="A484">
        <v>316</v>
      </c>
      <c r="B484" s="4" t="s">
        <v>684</v>
      </c>
      <c r="C484" s="3" t="s">
        <v>685</v>
      </c>
      <c r="D484">
        <v>9600</v>
      </c>
      <c r="E484">
        <v>6401</v>
      </c>
      <c r="F484" s="9">
        <f>IFERROR($E484/$I484,0)</f>
        <v>59.268518518518519</v>
      </c>
      <c r="G484" s="7">
        <f>(E484/D484)*100</f>
        <v>66.677083333333329</v>
      </c>
      <c r="H484" t="s">
        <v>14</v>
      </c>
      <c r="I484" s="21">
        <v>108</v>
      </c>
      <c r="J484" t="s">
        <v>107</v>
      </c>
      <c r="K484" t="s">
        <v>108</v>
      </c>
      <c r="L484">
        <v>1574143200</v>
      </c>
      <c r="M484" s="12">
        <f>(((L484/60)/60)/24)+DATE(1970,1,1)</f>
        <v>43788.25</v>
      </c>
      <c r="N484">
        <v>1574229600</v>
      </c>
      <c r="O484" s="12">
        <f>(((N484/60)/60)/24)+DATE(1970,1,1)</f>
        <v>43789.25</v>
      </c>
      <c r="P484" t="b">
        <v>0</v>
      </c>
      <c r="Q484" t="b">
        <v>1</v>
      </c>
      <c r="R484" t="s">
        <v>17</v>
      </c>
      <c r="S484" t="str">
        <f>LEFT($R484,SEARCH("/",$R484,1)-1)</f>
        <v>food</v>
      </c>
      <c r="T484" t="str">
        <f>RIGHT(R484,LEN(R484)-SEARCH("/",R484,1))</f>
        <v>food trucks</v>
      </c>
    </row>
    <row r="485" spans="1:20" x14ac:dyDescent="0.3">
      <c r="A485">
        <v>677</v>
      </c>
      <c r="B485" s="4" t="s">
        <v>1394</v>
      </c>
      <c r="C485" s="3" t="s">
        <v>1395</v>
      </c>
      <c r="D485">
        <v>5300</v>
      </c>
      <c r="E485">
        <v>4432</v>
      </c>
      <c r="F485" s="9">
        <f>IFERROR($E485/$I485,0)</f>
        <v>39.927927927927925</v>
      </c>
      <c r="G485" s="7">
        <f>(E485/D485)*100</f>
        <v>83.622641509433961</v>
      </c>
      <c r="H485" t="s">
        <v>14</v>
      </c>
      <c r="I485" s="21">
        <v>111</v>
      </c>
      <c r="J485" t="s">
        <v>21</v>
      </c>
      <c r="K485" t="s">
        <v>22</v>
      </c>
      <c r="L485">
        <v>1468126800</v>
      </c>
      <c r="M485" s="12">
        <f>(((L485/60)/60)/24)+DATE(1970,1,1)</f>
        <v>42561.208333333328</v>
      </c>
      <c r="N485">
        <v>1472446800</v>
      </c>
      <c r="O485" s="12">
        <f>(((N485/60)/60)/24)+DATE(1970,1,1)</f>
        <v>42611.208333333328</v>
      </c>
      <c r="P485" t="b">
        <v>0</v>
      </c>
      <c r="Q485" t="b">
        <v>0</v>
      </c>
      <c r="R485" t="s">
        <v>119</v>
      </c>
      <c r="S485" t="str">
        <f>LEFT($R485,SEARCH("/",$R485,1)-1)</f>
        <v>publishing</v>
      </c>
      <c r="T485" t="str">
        <f>RIGHT(R485,LEN(R485)-SEARCH("/",R485,1))</f>
        <v>fiction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9">
        <f>IFERROR($E486/$I486,0)</f>
        <v>48.99554707379135</v>
      </c>
      <c r="G486" s="7">
        <f>(E486/D486)*100</f>
        <v>260.20608108108109</v>
      </c>
      <c r="H486" t="s">
        <v>20</v>
      </c>
      <c r="I486" s="21">
        <v>1572</v>
      </c>
      <c r="J486" t="s">
        <v>40</v>
      </c>
      <c r="K486" t="s">
        <v>41</v>
      </c>
      <c r="L486">
        <v>1407128400</v>
      </c>
      <c r="M486" s="12">
        <f>(((L486/60)/60)/24)+DATE(1970,1,1)</f>
        <v>41855.208333333336</v>
      </c>
      <c r="N486">
        <v>1411362000</v>
      </c>
      <c r="O486" s="12">
        <f>(((N486/60)/60)/24)+DATE(1970,1,1)</f>
        <v>41904.208333333336</v>
      </c>
      <c r="P486" t="b">
        <v>0</v>
      </c>
      <c r="Q486" t="b">
        <v>1</v>
      </c>
      <c r="R486" t="s">
        <v>17</v>
      </c>
      <c r="S486" t="str">
        <f>LEFT($R486,SEARCH("/",$R486,1)-1)</f>
        <v>food</v>
      </c>
      <c r="T486" t="str">
        <f>RIGHT(R486,LEN(R486)-SEARCH("/",R486,1))</f>
        <v>food trucks</v>
      </c>
    </row>
    <row r="487" spans="1:20" x14ac:dyDescent="0.3">
      <c r="A487">
        <v>931</v>
      </c>
      <c r="B487" s="4" t="s">
        <v>1894</v>
      </c>
      <c r="C487" s="3" t="s">
        <v>1895</v>
      </c>
      <c r="D487">
        <v>7900</v>
      </c>
      <c r="E487">
        <v>5729</v>
      </c>
      <c r="F487" s="9">
        <f>IFERROR($E487/$I487,0)</f>
        <v>51.151785714285715</v>
      </c>
      <c r="G487" s="7">
        <f>(E487/D487)*100</f>
        <v>72.51898734177216</v>
      </c>
      <c r="H487" t="s">
        <v>14</v>
      </c>
      <c r="I487" s="21">
        <v>112</v>
      </c>
      <c r="J487" t="s">
        <v>21</v>
      </c>
      <c r="K487" t="s">
        <v>22</v>
      </c>
      <c r="L487">
        <v>1403931600</v>
      </c>
      <c r="M487" s="12">
        <f>(((L487/60)/60)/24)+DATE(1970,1,1)</f>
        <v>41818.208333333336</v>
      </c>
      <c r="N487">
        <v>1404104400</v>
      </c>
      <c r="O487" s="12">
        <f>(((N487/60)/60)/24)+DATE(1970,1,1)</f>
        <v>41820.208333333336</v>
      </c>
      <c r="P487" t="b">
        <v>0</v>
      </c>
      <c r="Q487" t="b">
        <v>1</v>
      </c>
      <c r="R487" t="s">
        <v>33</v>
      </c>
      <c r="S487" t="str">
        <f>LEFT($R487,SEARCH("/",$R487,1)-1)</f>
        <v>theater</v>
      </c>
      <c r="T487" t="str">
        <f>RIGHT(R487,LEN(R487)-SEARCH("/",R487,1))</f>
        <v>plays</v>
      </c>
    </row>
    <row r="488" spans="1:20" ht="31.2" x14ac:dyDescent="0.3">
      <c r="A488">
        <v>996</v>
      </c>
      <c r="B488" s="4" t="s">
        <v>2019</v>
      </c>
      <c r="C488" s="3" t="s">
        <v>2020</v>
      </c>
      <c r="D488">
        <v>6600</v>
      </c>
      <c r="E488">
        <v>4814</v>
      </c>
      <c r="F488" s="9">
        <f>IFERROR($E488/$I488,0)</f>
        <v>42.982142857142854</v>
      </c>
      <c r="G488" s="7">
        <f>(E488/D488)*100</f>
        <v>72.939393939393938</v>
      </c>
      <c r="H488" t="s">
        <v>14</v>
      </c>
      <c r="I488" s="21">
        <v>112</v>
      </c>
      <c r="J488" t="s">
        <v>21</v>
      </c>
      <c r="K488" t="s">
        <v>22</v>
      </c>
      <c r="L488">
        <v>1357106400</v>
      </c>
      <c r="M488" s="12">
        <f>(((L488/60)/60)/24)+DATE(1970,1,1)</f>
        <v>41276.25</v>
      </c>
      <c r="N488">
        <v>1359698400</v>
      </c>
      <c r="O488" s="12">
        <f>(((N488/60)/60)/24)+DATE(1970,1,1)</f>
        <v>41306.25</v>
      </c>
      <c r="P488" t="b">
        <v>0</v>
      </c>
      <c r="Q488" t="b">
        <v>0</v>
      </c>
      <c r="R488" t="s">
        <v>33</v>
      </c>
      <c r="S488" t="str">
        <f>LEFT($R488,SEARCH("/",$R488,1)-1)</f>
        <v>theater</v>
      </c>
      <c r="T488" t="str">
        <f>RIGHT(R488,LEN(R488)-SEARCH("/",R488,1))</f>
        <v>plays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9">
        <f>IFERROR($E489/$I489,0)</f>
        <v>83.982949701619773</v>
      </c>
      <c r="G489" s="7">
        <f>(E489/D489)*100</f>
        <v>178.62556663644605</v>
      </c>
      <c r="H489" t="s">
        <v>20</v>
      </c>
      <c r="I489" s="21">
        <v>2346</v>
      </c>
      <c r="J489" t="s">
        <v>21</v>
      </c>
      <c r="K489" t="s">
        <v>22</v>
      </c>
      <c r="L489">
        <v>1492664400</v>
      </c>
      <c r="M489" s="12">
        <f>(((L489/60)/60)/24)+DATE(1970,1,1)</f>
        <v>42845.208333333328</v>
      </c>
      <c r="N489">
        <v>1495515600</v>
      </c>
      <c r="O489" s="12">
        <f>(((N489/60)/60)/24)+DATE(1970,1,1)</f>
        <v>42878.208333333328</v>
      </c>
      <c r="P489" t="b">
        <v>0</v>
      </c>
      <c r="Q489" t="b">
        <v>0</v>
      </c>
      <c r="R489" t="s">
        <v>33</v>
      </c>
      <c r="S489" t="str">
        <f>LEFT($R489,SEARCH("/",$R489,1)-1)</f>
        <v>theater</v>
      </c>
      <c r="T489" t="str">
        <f>RIGHT(R489,LEN(R489)-SEARCH("/",R489,1))</f>
        <v>plays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9">
        <f>IFERROR($E490/$I490,0)</f>
        <v>101.41739130434783</v>
      </c>
      <c r="G490" s="7">
        <f>(E490/D490)*100</f>
        <v>220.0566037735849</v>
      </c>
      <c r="H490" t="s">
        <v>20</v>
      </c>
      <c r="I490" s="21">
        <v>115</v>
      </c>
      <c r="J490" t="s">
        <v>21</v>
      </c>
      <c r="K490" t="s">
        <v>22</v>
      </c>
      <c r="L490">
        <v>1454479200</v>
      </c>
      <c r="M490" s="12">
        <f>(((L490/60)/60)/24)+DATE(1970,1,1)</f>
        <v>42403.25</v>
      </c>
      <c r="N490">
        <v>1455948000</v>
      </c>
      <c r="O490" s="12">
        <f>(((N490/60)/60)/24)+DATE(1970,1,1)</f>
        <v>42420.25</v>
      </c>
      <c r="P490" t="b">
        <v>0</v>
      </c>
      <c r="Q490" t="b">
        <v>0</v>
      </c>
      <c r="R490" t="s">
        <v>33</v>
      </c>
      <c r="S490" t="str">
        <f>LEFT($R490,SEARCH("/",$R490,1)-1)</f>
        <v>theater</v>
      </c>
      <c r="T490" t="str">
        <f>RIGHT(R490,LEN(R490)-SEARCH("/",R490,1))</f>
        <v>plays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9">
        <f>IFERROR($E491/$I491,0)</f>
        <v>109.87058823529412</v>
      </c>
      <c r="G491" s="7">
        <f>(E491/D491)*100</f>
        <v>101.5108695652174</v>
      </c>
      <c r="H491" t="s">
        <v>20</v>
      </c>
      <c r="I491" s="21">
        <v>85</v>
      </c>
      <c r="J491" t="s">
        <v>107</v>
      </c>
      <c r="K491" t="s">
        <v>108</v>
      </c>
      <c r="L491">
        <v>1281934800</v>
      </c>
      <c r="M491" s="12">
        <f>(((L491/60)/60)/24)+DATE(1970,1,1)</f>
        <v>40406.208333333336</v>
      </c>
      <c r="N491">
        <v>1282366800</v>
      </c>
      <c r="O491" s="12">
        <f>(((N491/60)/60)/24)+DATE(1970,1,1)</f>
        <v>40411.208333333336</v>
      </c>
      <c r="P491" t="b">
        <v>0</v>
      </c>
      <c r="Q491" t="b">
        <v>0</v>
      </c>
      <c r="R491" t="s">
        <v>65</v>
      </c>
      <c r="S491" t="str">
        <f>LEFT($R491,SEARCH("/",$R491,1)-1)</f>
        <v>technology</v>
      </c>
      <c r="T491" t="str">
        <f>RIGHT(R491,LEN(R491)-SEARCH("/",R491,1))</f>
        <v>wearables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9">
        <f>IFERROR($E492/$I492,0)</f>
        <v>31.916666666666668</v>
      </c>
      <c r="G492" s="7">
        <f>(E492/D492)*100</f>
        <v>191.5</v>
      </c>
      <c r="H492" t="s">
        <v>20</v>
      </c>
      <c r="I492" s="21">
        <v>144</v>
      </c>
      <c r="J492" t="s">
        <v>21</v>
      </c>
      <c r="K492" t="s">
        <v>22</v>
      </c>
      <c r="L492">
        <v>1573970400</v>
      </c>
      <c r="M492" s="12">
        <f>(((L492/60)/60)/24)+DATE(1970,1,1)</f>
        <v>43786.25</v>
      </c>
      <c r="N492">
        <v>1574575200</v>
      </c>
      <c r="O492" s="12">
        <f>(((N492/60)/60)/24)+DATE(1970,1,1)</f>
        <v>43793.25</v>
      </c>
      <c r="P492" t="b">
        <v>0</v>
      </c>
      <c r="Q492" t="b">
        <v>0</v>
      </c>
      <c r="R492" t="s">
        <v>1029</v>
      </c>
      <c r="S492" t="str">
        <f>LEFT($R492,SEARCH("/",$R492,1)-1)</f>
        <v>journalism</v>
      </c>
      <c r="T492" t="str">
        <f>RIGHT(R492,LEN(R492)-SEARCH("/",R492,1))</f>
        <v>audio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9">
        <f>IFERROR($E493/$I493,0)</f>
        <v>70.993450675399103</v>
      </c>
      <c r="G493" s="7">
        <f>(E493/D493)*100</f>
        <v>305.34683098591546</v>
      </c>
      <c r="H493" t="s">
        <v>20</v>
      </c>
      <c r="I493" s="21">
        <v>2443</v>
      </c>
      <c r="J493" t="s">
        <v>21</v>
      </c>
      <c r="K493" t="s">
        <v>22</v>
      </c>
      <c r="L493">
        <v>1372654800</v>
      </c>
      <c r="M493" s="12">
        <f>(((L493/60)/60)/24)+DATE(1970,1,1)</f>
        <v>41456.208333333336</v>
      </c>
      <c r="N493">
        <v>1374901200</v>
      </c>
      <c r="O493" s="12">
        <f>(((N493/60)/60)/24)+DATE(1970,1,1)</f>
        <v>41482.208333333336</v>
      </c>
      <c r="P493" t="b">
        <v>0</v>
      </c>
      <c r="Q493" t="b">
        <v>1</v>
      </c>
      <c r="R493" t="s">
        <v>17</v>
      </c>
      <c r="S493" t="str">
        <f>LEFT($R493,SEARCH("/",$R493,1)-1)</f>
        <v>food</v>
      </c>
      <c r="T493" t="str">
        <f>RIGHT(R493,LEN(R493)-SEARCH("/",R493,1))</f>
        <v>food trucks</v>
      </c>
    </row>
    <row r="494" spans="1:20" x14ac:dyDescent="0.3">
      <c r="A494">
        <v>443</v>
      </c>
      <c r="B494" s="4" t="s">
        <v>935</v>
      </c>
      <c r="C494" s="3" t="s">
        <v>936</v>
      </c>
      <c r="D494">
        <v>9300</v>
      </c>
      <c r="E494">
        <v>3232</v>
      </c>
      <c r="F494" s="9">
        <f>IFERROR($E494/$I494,0)</f>
        <v>35.911111111111111</v>
      </c>
      <c r="G494" s="7">
        <f>(E494/D494)*100</f>
        <v>34.752688172043008</v>
      </c>
      <c r="H494" t="s">
        <v>74</v>
      </c>
      <c r="I494">
        <v>90</v>
      </c>
      <c r="J494" t="s">
        <v>21</v>
      </c>
      <c r="K494" t="s">
        <v>22</v>
      </c>
      <c r="L494">
        <v>1285822800</v>
      </c>
      <c r="M494" s="12">
        <f>(((L494/60)/60)/24)+DATE(1970,1,1)</f>
        <v>40451.208333333336</v>
      </c>
      <c r="N494">
        <v>1287464400</v>
      </c>
      <c r="O494" s="12">
        <f>(((N494/60)/60)/24)+DATE(1970,1,1)</f>
        <v>40470.208333333336</v>
      </c>
      <c r="P494" t="b">
        <v>0</v>
      </c>
      <c r="Q494" t="b">
        <v>0</v>
      </c>
      <c r="R494" t="s">
        <v>33</v>
      </c>
      <c r="S494" t="str">
        <f>LEFT($R494,SEARCH("/",$R494,1)-1)</f>
        <v>theater</v>
      </c>
      <c r="T494" t="str">
        <f>RIGHT(R494,LEN(R494)-SEARCH("/",R494,1))</f>
        <v>plays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9">
        <f>IFERROR($E495/$I495,0)</f>
        <v>101.78125</v>
      </c>
      <c r="G495" s="7">
        <f>(E495/D495)*100</f>
        <v>723.77777777777771</v>
      </c>
      <c r="H495" t="s">
        <v>20</v>
      </c>
      <c r="I495" s="21">
        <v>64</v>
      </c>
      <c r="J495" t="s">
        <v>21</v>
      </c>
      <c r="K495" t="s">
        <v>22</v>
      </c>
      <c r="L495">
        <v>1561784400</v>
      </c>
      <c r="M495" s="12">
        <f>(((L495/60)/60)/24)+DATE(1970,1,1)</f>
        <v>43645.208333333328</v>
      </c>
      <c r="N495">
        <v>1562907600</v>
      </c>
      <c r="O495" s="12">
        <f>(((N495/60)/60)/24)+DATE(1970,1,1)</f>
        <v>43658.208333333328</v>
      </c>
      <c r="P495" t="b">
        <v>0</v>
      </c>
      <c r="Q495" t="b">
        <v>0</v>
      </c>
      <c r="R495" t="s">
        <v>122</v>
      </c>
      <c r="S495" t="str">
        <f>LEFT($R495,SEARCH("/",$R495,1)-1)</f>
        <v>photography</v>
      </c>
      <c r="T495" t="str">
        <f>RIGHT(R495,LEN(R495)-SEARCH("/",R495,1))</f>
        <v>photography books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9">
        <f>IFERROR($E496/$I496,0)</f>
        <v>51.059701492537314</v>
      </c>
      <c r="G496" s="7">
        <f>(E496/D496)*100</f>
        <v>547.36</v>
      </c>
      <c r="H496" t="s">
        <v>20</v>
      </c>
      <c r="I496" s="21">
        <v>268</v>
      </c>
      <c r="J496" t="s">
        <v>21</v>
      </c>
      <c r="K496" t="s">
        <v>22</v>
      </c>
      <c r="L496">
        <v>1332392400</v>
      </c>
      <c r="M496" s="12">
        <f>(((L496/60)/60)/24)+DATE(1970,1,1)</f>
        <v>40990.208333333336</v>
      </c>
      <c r="N496">
        <v>1332478800</v>
      </c>
      <c r="O496" s="12">
        <f>(((N496/60)/60)/24)+DATE(1970,1,1)</f>
        <v>40991.208333333336</v>
      </c>
      <c r="P496" t="b">
        <v>0</v>
      </c>
      <c r="Q496" t="b">
        <v>0</v>
      </c>
      <c r="R496" t="s">
        <v>65</v>
      </c>
      <c r="S496" t="str">
        <f>LEFT($R496,SEARCH("/",$R496,1)-1)</f>
        <v>technology</v>
      </c>
      <c r="T496" t="str">
        <f>RIGHT(R496,LEN(R496)-SEARCH("/",R496,1))</f>
        <v>wearables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9">
        <f>IFERROR($E497/$I497,0)</f>
        <v>68.02051282051282</v>
      </c>
      <c r="G497" s="7">
        <f>(E497/D497)*100</f>
        <v>414.49999999999994</v>
      </c>
      <c r="H497" t="s">
        <v>20</v>
      </c>
      <c r="I497" s="21">
        <v>195</v>
      </c>
      <c r="J497" t="s">
        <v>36</v>
      </c>
      <c r="K497" t="s">
        <v>37</v>
      </c>
      <c r="L497">
        <v>1402376400</v>
      </c>
      <c r="M497" s="12">
        <f>(((L497/60)/60)/24)+DATE(1970,1,1)</f>
        <v>41800.208333333336</v>
      </c>
      <c r="N497">
        <v>1402722000</v>
      </c>
      <c r="O497" s="12">
        <f>(((N497/60)/60)/24)+DATE(1970,1,1)</f>
        <v>41804.208333333336</v>
      </c>
      <c r="P497" t="b">
        <v>0</v>
      </c>
      <c r="Q497" t="b">
        <v>0</v>
      </c>
      <c r="R497" t="s">
        <v>33</v>
      </c>
      <c r="S497" t="str">
        <f>LEFT($R497,SEARCH("/",$R497,1)-1)</f>
        <v>theater</v>
      </c>
      <c r="T497" t="str">
        <f>RIGHT(R497,LEN(R497)-SEARCH("/",R497,1))</f>
        <v>plays</v>
      </c>
    </row>
    <row r="498" spans="1:20" x14ac:dyDescent="0.3">
      <c r="A498">
        <v>477</v>
      </c>
      <c r="B498" s="4" t="s">
        <v>1001</v>
      </c>
      <c r="C498" s="3" t="s">
        <v>1002</v>
      </c>
      <c r="D498">
        <v>8500</v>
      </c>
      <c r="E498">
        <v>4613</v>
      </c>
      <c r="F498" s="9">
        <f>IFERROR($E498/$I498,0)</f>
        <v>40.823008849557525</v>
      </c>
      <c r="G498" s="7">
        <f>(E498/D498)*100</f>
        <v>54.270588235294113</v>
      </c>
      <c r="H498" t="s">
        <v>14</v>
      </c>
      <c r="I498" s="21">
        <v>113</v>
      </c>
      <c r="J498" t="s">
        <v>21</v>
      </c>
      <c r="K498" t="s">
        <v>22</v>
      </c>
      <c r="L498">
        <v>1309064400</v>
      </c>
      <c r="M498" s="12">
        <f>(((L498/60)/60)/24)+DATE(1970,1,1)</f>
        <v>40720.208333333336</v>
      </c>
      <c r="N498">
        <v>1311397200</v>
      </c>
      <c r="O498" s="12">
        <f>(((N498/60)/60)/24)+DATE(1970,1,1)</f>
        <v>40747.208333333336</v>
      </c>
      <c r="P498" t="b">
        <v>0</v>
      </c>
      <c r="Q498" t="b">
        <v>0</v>
      </c>
      <c r="R498" t="s">
        <v>474</v>
      </c>
      <c r="S498" t="str">
        <f>LEFT($R498,SEARCH("/",$R498,1)-1)</f>
        <v>film &amp; video</v>
      </c>
      <c r="T498" t="str">
        <f>RIGHT(R498,LEN(R498)-SEARCH("/",R498,1))</f>
        <v>science fiction</v>
      </c>
    </row>
    <row r="499" spans="1:20" x14ac:dyDescent="0.3">
      <c r="A499">
        <v>963</v>
      </c>
      <c r="B499" s="4" t="s">
        <v>1956</v>
      </c>
      <c r="C499" s="3" t="s">
        <v>1957</v>
      </c>
      <c r="D499">
        <v>5900</v>
      </c>
      <c r="E499">
        <v>4997</v>
      </c>
      <c r="F499" s="9">
        <f>IFERROR($E499/$I499,0)</f>
        <v>43.833333333333336</v>
      </c>
      <c r="G499" s="7">
        <f>(E499/D499)*100</f>
        <v>84.694915254237287</v>
      </c>
      <c r="H499" t="s">
        <v>14</v>
      </c>
      <c r="I499" s="21">
        <v>114</v>
      </c>
      <c r="J499" t="s">
        <v>107</v>
      </c>
      <c r="K499" t="s">
        <v>108</v>
      </c>
      <c r="L499">
        <v>1299304800</v>
      </c>
      <c r="M499" s="12">
        <f>(((L499/60)/60)/24)+DATE(1970,1,1)</f>
        <v>40607.25</v>
      </c>
      <c r="N499">
        <v>1299823200</v>
      </c>
      <c r="O499" s="12">
        <f>(((N499/60)/60)/24)+DATE(1970,1,1)</f>
        <v>40613.25</v>
      </c>
      <c r="P499" t="b">
        <v>0</v>
      </c>
      <c r="Q499" t="b">
        <v>1</v>
      </c>
      <c r="R499" t="s">
        <v>122</v>
      </c>
      <c r="S499" t="str">
        <f>LEFT($R499,SEARCH("/",$R499,1)-1)</f>
        <v>photography</v>
      </c>
      <c r="T499" t="str">
        <f>RIGHT(R499,LEN(R499)-SEARCH("/",R499,1))</f>
        <v>photography books</v>
      </c>
    </row>
    <row r="500" spans="1:20" ht="31.2" x14ac:dyDescent="0.3">
      <c r="A500">
        <v>138</v>
      </c>
      <c r="B500" s="4" t="s">
        <v>328</v>
      </c>
      <c r="C500" s="3" t="s">
        <v>329</v>
      </c>
      <c r="D500">
        <v>9600</v>
      </c>
      <c r="E500">
        <v>9216</v>
      </c>
      <c r="F500" s="9">
        <f>IFERROR($E500/$I500,0)</f>
        <v>80.139130434782615</v>
      </c>
      <c r="G500" s="7">
        <f>(E500/D500)*100</f>
        <v>96</v>
      </c>
      <c r="H500" t="s">
        <v>14</v>
      </c>
      <c r="I500" s="21">
        <v>115</v>
      </c>
      <c r="J500" t="s">
        <v>21</v>
      </c>
      <c r="K500" t="s">
        <v>22</v>
      </c>
      <c r="L500">
        <v>1348808400</v>
      </c>
      <c r="M500" s="12">
        <f>(((L500/60)/60)/24)+DATE(1970,1,1)</f>
        <v>41180.208333333336</v>
      </c>
      <c r="N500">
        <v>1349326800</v>
      </c>
      <c r="O500" s="12">
        <f>(((N500/60)/60)/24)+DATE(1970,1,1)</f>
        <v>41186.208333333336</v>
      </c>
      <c r="P500" t="b">
        <v>0</v>
      </c>
      <c r="Q500" t="b">
        <v>0</v>
      </c>
      <c r="R500" t="s">
        <v>292</v>
      </c>
      <c r="S500" t="str">
        <f>LEFT($R500,SEARCH("/",$R500,1)-1)</f>
        <v>games</v>
      </c>
      <c r="T500" t="str">
        <f>RIGHT(R500,LEN(R500)-SEARCH("/",R500,1))</f>
        <v>mobile games</v>
      </c>
    </row>
    <row r="501" spans="1:20" x14ac:dyDescent="0.3">
      <c r="A501">
        <v>135</v>
      </c>
      <c r="B501" s="4" t="s">
        <v>322</v>
      </c>
      <c r="C501" s="3" t="s">
        <v>323</v>
      </c>
      <c r="D501">
        <v>7700</v>
      </c>
      <c r="E501">
        <v>5488</v>
      </c>
      <c r="F501" s="9">
        <f>IFERROR($E501/$I501,0)</f>
        <v>46.905982905982903</v>
      </c>
      <c r="G501" s="7">
        <f>(E501/D501)*100</f>
        <v>71.27272727272728</v>
      </c>
      <c r="H501" t="s">
        <v>14</v>
      </c>
      <c r="I501" s="21">
        <v>117</v>
      </c>
      <c r="J501" t="s">
        <v>21</v>
      </c>
      <c r="K501" t="s">
        <v>22</v>
      </c>
      <c r="L501">
        <v>1362636000</v>
      </c>
      <c r="M501" s="12">
        <f>(((L501/60)/60)/24)+DATE(1970,1,1)</f>
        <v>41340.25</v>
      </c>
      <c r="N501">
        <v>1363064400</v>
      </c>
      <c r="O501" s="12">
        <f>(((N501/60)/60)/24)+DATE(1970,1,1)</f>
        <v>41345.208333333336</v>
      </c>
      <c r="P501" t="b">
        <v>0</v>
      </c>
      <c r="Q501" t="b">
        <v>1</v>
      </c>
      <c r="R501" t="s">
        <v>33</v>
      </c>
      <c r="S501" t="str">
        <f>LEFT($R501,SEARCH("/",$R501,1)-1)</f>
        <v>theater</v>
      </c>
      <c r="T501" t="str">
        <f>RIGHT(R501,LEN(R501)-SEARCH("/",R501,1))</f>
        <v>plays</v>
      </c>
    </row>
    <row r="502" spans="1:20" x14ac:dyDescent="0.3">
      <c r="A502">
        <v>421</v>
      </c>
      <c r="B502" s="4" t="s">
        <v>891</v>
      </c>
      <c r="C502" s="3" t="s">
        <v>892</v>
      </c>
      <c r="D502">
        <v>9400</v>
      </c>
      <c r="E502">
        <v>6015</v>
      </c>
      <c r="F502" s="9">
        <f>IFERROR($E502/$I502,0)</f>
        <v>50.974576271186443</v>
      </c>
      <c r="G502" s="7">
        <f>(E502/D502)*100</f>
        <v>63.989361702127653</v>
      </c>
      <c r="H502" t="s">
        <v>14</v>
      </c>
      <c r="I502" s="21">
        <v>118</v>
      </c>
      <c r="J502" t="s">
        <v>21</v>
      </c>
      <c r="K502" t="s">
        <v>22</v>
      </c>
      <c r="L502">
        <v>1498712400</v>
      </c>
      <c r="M502" s="12">
        <f>(((L502/60)/60)/24)+DATE(1970,1,1)</f>
        <v>42915.208333333328</v>
      </c>
      <c r="N502">
        <v>1501304400</v>
      </c>
      <c r="O502" s="12">
        <f>(((N502/60)/60)/24)+DATE(1970,1,1)</f>
        <v>42945.208333333328</v>
      </c>
      <c r="P502" t="b">
        <v>0</v>
      </c>
      <c r="Q502" t="b">
        <v>1</v>
      </c>
      <c r="R502" t="s">
        <v>65</v>
      </c>
      <c r="S502" t="str">
        <f>LEFT($R502,SEARCH("/",$R502,1)-1)</f>
        <v>technology</v>
      </c>
      <c r="T502" t="str">
        <f>RIGHT(R502,LEN(R502)-SEARCH("/",R502,1))</f>
        <v>wearables</v>
      </c>
    </row>
    <row r="503" spans="1:20" ht="31.2" x14ac:dyDescent="0.3">
      <c r="A503">
        <v>54</v>
      </c>
      <c r="B503" s="4" t="s">
        <v>155</v>
      </c>
      <c r="C503" s="3" t="s">
        <v>156</v>
      </c>
      <c r="D503">
        <v>6000</v>
      </c>
      <c r="E503">
        <v>5392</v>
      </c>
      <c r="F503" s="9">
        <f>IFERROR($E503/$I503,0)</f>
        <v>44.93333333333333</v>
      </c>
      <c r="G503" s="7">
        <f>(E503/D503)*100</f>
        <v>89.86666666666666</v>
      </c>
      <c r="H503" t="s">
        <v>14</v>
      </c>
      <c r="I503" s="21">
        <v>120</v>
      </c>
      <c r="J503" t="s">
        <v>21</v>
      </c>
      <c r="K503" t="s">
        <v>22</v>
      </c>
      <c r="L503">
        <v>1520748000</v>
      </c>
      <c r="M503" s="12">
        <f>(((L503/60)/60)/24)+DATE(1970,1,1)</f>
        <v>43170.25</v>
      </c>
      <c r="N503">
        <v>1521262800</v>
      </c>
      <c r="O503" s="12">
        <f>(((N503/60)/60)/24)+DATE(1970,1,1)</f>
        <v>43176.208333333328</v>
      </c>
      <c r="P503" t="b">
        <v>0</v>
      </c>
      <c r="Q503" t="b">
        <v>0</v>
      </c>
      <c r="R503" t="s">
        <v>65</v>
      </c>
      <c r="S503" t="str">
        <f>LEFT($R503,SEARCH("/",$R503,1)-1)</f>
        <v>technology</v>
      </c>
      <c r="T503" t="str">
        <f>RIGHT(R503,LEN(R503)-SEARCH("/",R503,1))</f>
        <v>wearables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9">
        <f>IFERROR($E504/$I504,0)</f>
        <v>37.037634408602152</v>
      </c>
      <c r="G504" s="7">
        <f>(E504/D504)*100</f>
        <v>529.92307692307691</v>
      </c>
      <c r="H504" t="s">
        <v>20</v>
      </c>
      <c r="I504" s="21">
        <v>186</v>
      </c>
      <c r="J504" t="s">
        <v>26</v>
      </c>
      <c r="K504" t="s">
        <v>27</v>
      </c>
      <c r="L504">
        <v>1343365200</v>
      </c>
      <c r="M504" s="12">
        <f>(((L504/60)/60)/24)+DATE(1970,1,1)</f>
        <v>41117.208333333336</v>
      </c>
      <c r="N504">
        <v>1345870800</v>
      </c>
      <c r="O504" s="12">
        <f>(((N504/60)/60)/24)+DATE(1970,1,1)</f>
        <v>41146.208333333336</v>
      </c>
      <c r="P504" t="b">
        <v>0</v>
      </c>
      <c r="Q504" t="b">
        <v>1</v>
      </c>
      <c r="R504" t="s">
        <v>89</v>
      </c>
      <c r="S504" t="str">
        <f>LEFT($R504,SEARCH("/",$R504,1)-1)</f>
        <v>games</v>
      </c>
      <c r="T504" t="str">
        <f>RIGHT(R504,LEN(R504)-SEARCH("/",R504,1))</f>
        <v>video games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9">
        <f>IFERROR($E505/$I505,0)</f>
        <v>99.963043478260872</v>
      </c>
      <c r="G505" s="7">
        <f>(E505/D505)*100</f>
        <v>180.32549019607845</v>
      </c>
      <c r="H505" t="s">
        <v>20</v>
      </c>
      <c r="I505" s="21">
        <v>460</v>
      </c>
      <c r="J505" t="s">
        <v>21</v>
      </c>
      <c r="K505" t="s">
        <v>22</v>
      </c>
      <c r="L505">
        <v>1435726800</v>
      </c>
      <c r="M505" s="12">
        <f>(((L505/60)/60)/24)+DATE(1970,1,1)</f>
        <v>42186.208333333328</v>
      </c>
      <c r="N505">
        <v>1437454800</v>
      </c>
      <c r="O505" s="12">
        <f>(((N505/60)/60)/24)+DATE(1970,1,1)</f>
        <v>42206.208333333328</v>
      </c>
      <c r="P505" t="b">
        <v>0</v>
      </c>
      <c r="Q505" t="b">
        <v>0</v>
      </c>
      <c r="R505" t="s">
        <v>53</v>
      </c>
      <c r="S505" t="str">
        <f>LEFT($R505,SEARCH("/",$R505,1)-1)</f>
        <v>film &amp; video</v>
      </c>
      <c r="T505" t="str">
        <f>RIGHT(R505,LEN(R505)-SEARCH("/",R505,1))</f>
        <v>drama</v>
      </c>
    </row>
    <row r="506" spans="1:20" x14ac:dyDescent="0.3">
      <c r="A506">
        <v>497</v>
      </c>
      <c r="B506" s="4" t="s">
        <v>1042</v>
      </c>
      <c r="C506" s="3" t="s">
        <v>1043</v>
      </c>
      <c r="D506">
        <v>9800</v>
      </c>
      <c r="E506">
        <v>3349</v>
      </c>
      <c r="F506" s="9">
        <f>IFERROR($E506/$I506,0)</f>
        <v>27.908333333333335</v>
      </c>
      <c r="G506" s="7">
        <f>(E506/D506)*100</f>
        <v>34.173469387755098</v>
      </c>
      <c r="H506" t="s">
        <v>14</v>
      </c>
      <c r="I506" s="21">
        <v>120</v>
      </c>
      <c r="J506" t="s">
        <v>21</v>
      </c>
      <c r="K506" t="s">
        <v>22</v>
      </c>
      <c r="L506">
        <v>1482213600</v>
      </c>
      <c r="M506" s="12">
        <f>(((L506/60)/60)/24)+DATE(1970,1,1)</f>
        <v>42724.25</v>
      </c>
      <c r="N506">
        <v>1482213600</v>
      </c>
      <c r="O506" s="12">
        <f>(((N506/60)/60)/24)+DATE(1970,1,1)</f>
        <v>42724.25</v>
      </c>
      <c r="P506" t="b">
        <v>0</v>
      </c>
      <c r="Q506" t="b">
        <v>1</v>
      </c>
      <c r="R506" t="s">
        <v>65</v>
      </c>
      <c r="S506" t="str">
        <f>LEFT($R506,SEARCH("/",$R506,1)-1)</f>
        <v>technology</v>
      </c>
      <c r="T506" t="str">
        <f>RIGHT(R506,LEN(R506)-SEARCH("/",R506,1))</f>
        <v>wearables</v>
      </c>
    </row>
    <row r="507" spans="1:20" x14ac:dyDescent="0.3">
      <c r="A507">
        <v>870</v>
      </c>
      <c r="B507" s="4" t="s">
        <v>1772</v>
      </c>
      <c r="C507" s="3" t="s">
        <v>1773</v>
      </c>
      <c r="D507">
        <v>7700</v>
      </c>
      <c r="E507">
        <v>6920</v>
      </c>
      <c r="F507" s="9">
        <f>IFERROR($E507/$I507,0)</f>
        <v>57.190082644628099</v>
      </c>
      <c r="G507" s="7">
        <f>(E507/D507)*100</f>
        <v>89.870129870129873</v>
      </c>
      <c r="H507" t="s">
        <v>14</v>
      </c>
      <c r="I507" s="21">
        <v>121</v>
      </c>
      <c r="J507" t="s">
        <v>21</v>
      </c>
      <c r="K507" t="s">
        <v>22</v>
      </c>
      <c r="L507">
        <v>1440392400</v>
      </c>
      <c r="M507" s="12">
        <f>(((L507/60)/60)/24)+DATE(1970,1,1)</f>
        <v>42240.208333333328</v>
      </c>
      <c r="N507">
        <v>1442552400</v>
      </c>
      <c r="O507" s="12">
        <f>(((N507/60)/60)/24)+DATE(1970,1,1)</f>
        <v>42265.208333333328</v>
      </c>
      <c r="P507" t="b">
        <v>0</v>
      </c>
      <c r="Q507" t="b">
        <v>0</v>
      </c>
      <c r="R507" t="s">
        <v>33</v>
      </c>
      <c r="S507" t="str">
        <f>LEFT($R507,SEARCH("/",$R507,1)-1)</f>
        <v>theater</v>
      </c>
      <c r="T507" t="str">
        <f>RIGHT(R507,LEN(R507)-SEARCH("/",R507,1))</f>
        <v>plays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9">
        <f>IFERROR($E508/$I508,0)</f>
        <v>66.010284810126578</v>
      </c>
      <c r="G508" s="7">
        <f>(E508/D508)*100</f>
        <v>927.07777777777767</v>
      </c>
      <c r="H508" t="s">
        <v>20</v>
      </c>
      <c r="I508" s="21">
        <v>2528</v>
      </c>
      <c r="J508" t="s">
        <v>21</v>
      </c>
      <c r="K508" t="s">
        <v>22</v>
      </c>
      <c r="L508">
        <v>1511416800</v>
      </c>
      <c r="M508" s="12">
        <f>(((L508/60)/60)/24)+DATE(1970,1,1)</f>
        <v>43062.25</v>
      </c>
      <c r="N508">
        <v>1512885600</v>
      </c>
      <c r="O508" s="12">
        <f>(((N508/60)/60)/24)+DATE(1970,1,1)</f>
        <v>43079.25</v>
      </c>
      <c r="P508" t="b">
        <v>0</v>
      </c>
      <c r="Q508" t="b">
        <v>1</v>
      </c>
      <c r="R508" t="s">
        <v>33</v>
      </c>
      <c r="S508" t="str">
        <f>LEFT($R508,SEARCH("/",$R508,1)-1)</f>
        <v>theater</v>
      </c>
      <c r="T508" t="str">
        <f>RIGHT(R508,LEN(R508)-SEARCH("/",R508,1))</f>
        <v>plays</v>
      </c>
    </row>
    <row r="509" spans="1:20" x14ac:dyDescent="0.3">
      <c r="A509">
        <v>377</v>
      </c>
      <c r="B509" s="4" t="s">
        <v>806</v>
      </c>
      <c r="C509" s="3" t="s">
        <v>807</v>
      </c>
      <c r="D509">
        <v>49700</v>
      </c>
      <c r="E509">
        <v>5098</v>
      </c>
      <c r="F509" s="9">
        <f>IFERROR($E509/$I509,0)</f>
        <v>40.14173228346457</v>
      </c>
      <c r="G509" s="7">
        <f>(E509/D509)*100</f>
        <v>10.257545271629779</v>
      </c>
      <c r="H509" t="s">
        <v>14</v>
      </c>
      <c r="I509" s="21">
        <v>127</v>
      </c>
      <c r="J509" t="s">
        <v>21</v>
      </c>
      <c r="K509" t="s">
        <v>22</v>
      </c>
      <c r="L509">
        <v>1571720400</v>
      </c>
      <c r="M509" s="12">
        <f>(((L509/60)/60)/24)+DATE(1970,1,1)</f>
        <v>43760.208333333328</v>
      </c>
      <c r="N509">
        <v>1572933600</v>
      </c>
      <c r="O509" s="12">
        <f>(((N509/60)/60)/24)+DATE(1970,1,1)</f>
        <v>43774.25</v>
      </c>
      <c r="P509" t="b">
        <v>0</v>
      </c>
      <c r="Q509" t="b">
        <v>0</v>
      </c>
      <c r="R509" t="s">
        <v>33</v>
      </c>
      <c r="S509" t="str">
        <f>LEFT($R509,SEARCH("/",$R509,1)-1)</f>
        <v>theater</v>
      </c>
      <c r="T509" t="str">
        <f>RIGHT(R509,LEN(R509)-SEARCH("/",R509,1))</f>
        <v>plays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9">
        <f>IFERROR($E510/$I510,0)</f>
        <v>52.999726551818434</v>
      </c>
      <c r="G510" s="7">
        <f>(E510/D510)*100</f>
        <v>112.22929936305732</v>
      </c>
      <c r="H510" t="s">
        <v>20</v>
      </c>
      <c r="I510" s="21">
        <v>3657</v>
      </c>
      <c r="J510" t="s">
        <v>21</v>
      </c>
      <c r="K510" t="s">
        <v>22</v>
      </c>
      <c r="L510">
        <v>1532840400</v>
      </c>
      <c r="M510" s="12">
        <f>(((L510/60)/60)/24)+DATE(1970,1,1)</f>
        <v>43310.208333333328</v>
      </c>
      <c r="N510">
        <v>1534654800</v>
      </c>
      <c r="O510" s="12">
        <f>(((N510/60)/60)/24)+DATE(1970,1,1)</f>
        <v>43331.208333333328</v>
      </c>
      <c r="P510" t="b">
        <v>0</v>
      </c>
      <c r="Q510" t="b">
        <v>0</v>
      </c>
      <c r="R510" t="s">
        <v>33</v>
      </c>
      <c r="S510" t="str">
        <f>LEFT($R510,SEARCH("/",$R510,1)-1)</f>
        <v>theater</v>
      </c>
      <c r="T510" t="str">
        <f>RIGHT(R510,LEN(R510)-SEARCH("/",R510,1))</f>
        <v>plays</v>
      </c>
    </row>
    <row r="511" spans="1:20" ht="31.2" x14ac:dyDescent="0.3">
      <c r="A511">
        <v>326</v>
      </c>
      <c r="B511" s="4" t="s">
        <v>704</v>
      </c>
      <c r="C511" s="3" t="s">
        <v>705</v>
      </c>
      <c r="D511">
        <v>7200</v>
      </c>
      <c r="E511">
        <v>3326</v>
      </c>
      <c r="F511" s="9">
        <f>IFERROR($E511/$I511,0)</f>
        <v>25.984375</v>
      </c>
      <c r="G511" s="7">
        <f>(E511/D511)*100</f>
        <v>46.194444444444443</v>
      </c>
      <c r="H511" t="s">
        <v>14</v>
      </c>
      <c r="I511" s="21">
        <v>128</v>
      </c>
      <c r="J511" t="s">
        <v>21</v>
      </c>
      <c r="K511" t="s">
        <v>22</v>
      </c>
      <c r="L511">
        <v>1451109600</v>
      </c>
      <c r="M511" s="12">
        <f>(((L511/60)/60)/24)+DATE(1970,1,1)</f>
        <v>42364.25</v>
      </c>
      <c r="N511">
        <v>1451628000</v>
      </c>
      <c r="O511" s="12">
        <f>(((N511/60)/60)/24)+DATE(1970,1,1)</f>
        <v>42370.25</v>
      </c>
      <c r="P511" t="b">
        <v>0</v>
      </c>
      <c r="Q511" t="b">
        <v>0</v>
      </c>
      <c r="R511" t="s">
        <v>71</v>
      </c>
      <c r="S511" t="str">
        <f>LEFT($R511,SEARCH("/",$R511,1)-1)</f>
        <v>film &amp; video</v>
      </c>
      <c r="T511" t="str">
        <f>RIGHT(R511,LEN(R511)-SEARCH("/",R511,1))</f>
        <v>animation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9">
        <f>IFERROR($E512/$I512,0)</f>
        <v>70.908396946564892</v>
      </c>
      <c r="G512" s="7">
        <f>(E512/D512)*100</f>
        <v>119.08974358974358</v>
      </c>
      <c r="H512" t="s">
        <v>20</v>
      </c>
      <c r="I512" s="21">
        <v>131</v>
      </c>
      <c r="J512" t="s">
        <v>26</v>
      </c>
      <c r="K512" t="s">
        <v>27</v>
      </c>
      <c r="L512">
        <v>1527742800</v>
      </c>
      <c r="M512" s="12">
        <f>(((L512/60)/60)/24)+DATE(1970,1,1)</f>
        <v>43251.208333333328</v>
      </c>
      <c r="N512">
        <v>1529816400</v>
      </c>
      <c r="O512" s="12">
        <f>(((N512/60)/60)/24)+DATE(1970,1,1)</f>
        <v>43275.208333333328</v>
      </c>
      <c r="P512" t="b">
        <v>0</v>
      </c>
      <c r="Q512" t="b">
        <v>0</v>
      </c>
      <c r="R512" t="s">
        <v>53</v>
      </c>
      <c r="S512" t="str">
        <f>LEFT($R512,SEARCH("/",$R512,1)-1)</f>
        <v>film &amp; video</v>
      </c>
      <c r="T512" t="str">
        <f>RIGHT(R512,LEN(R512)-SEARCH("/",R512,1))</f>
        <v>drama</v>
      </c>
    </row>
    <row r="513" spans="1:20" x14ac:dyDescent="0.3">
      <c r="A513">
        <v>959</v>
      </c>
      <c r="B513" s="4" t="s">
        <v>1948</v>
      </c>
      <c r="C513" s="3" t="s">
        <v>1949</v>
      </c>
      <c r="D513">
        <v>145000</v>
      </c>
      <c r="E513">
        <v>6631</v>
      </c>
      <c r="F513" s="9">
        <f>IFERROR($E513/$I513,0)</f>
        <v>51.007692307692309</v>
      </c>
      <c r="G513" s="7">
        <f>(E513/D513)*100</f>
        <v>4.5731034482758623</v>
      </c>
      <c r="H513" t="s">
        <v>14</v>
      </c>
      <c r="I513" s="21">
        <v>130</v>
      </c>
      <c r="J513" t="s">
        <v>21</v>
      </c>
      <c r="K513" t="s">
        <v>22</v>
      </c>
      <c r="L513">
        <v>1277701200</v>
      </c>
      <c r="M513" s="12">
        <f>(((L513/60)/60)/24)+DATE(1970,1,1)</f>
        <v>40357.208333333336</v>
      </c>
      <c r="N513">
        <v>1280120400</v>
      </c>
      <c r="O513" s="12">
        <f>(((N513/60)/60)/24)+DATE(1970,1,1)</f>
        <v>40385.208333333336</v>
      </c>
      <c r="P513" t="b">
        <v>0</v>
      </c>
      <c r="Q513" t="b">
        <v>0</v>
      </c>
      <c r="R513" t="s">
        <v>206</v>
      </c>
      <c r="S513" t="str">
        <f>LEFT($R513,SEARCH("/",$R513,1)-1)</f>
        <v>publishing</v>
      </c>
      <c r="T513" t="str">
        <f>RIGHT(R513,LEN(R513)-SEARCH("/",R513,1))</f>
        <v>translations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9">
        <f>IFERROR($E514/$I514,0)</f>
        <v>53.046025104602514</v>
      </c>
      <c r="G514" s="7">
        <f>(E514/D514)*100</f>
        <v>139.31868131868131</v>
      </c>
      <c r="H514" t="s">
        <v>20</v>
      </c>
      <c r="I514" s="21">
        <v>239</v>
      </c>
      <c r="J514" t="s">
        <v>21</v>
      </c>
      <c r="K514" t="s">
        <v>22</v>
      </c>
      <c r="L514">
        <v>1404536400</v>
      </c>
      <c r="M514" s="12">
        <f>(((L514/60)/60)/24)+DATE(1970,1,1)</f>
        <v>41825.208333333336</v>
      </c>
      <c r="N514">
        <v>1404622800</v>
      </c>
      <c r="O514" s="12">
        <f>(((N514/60)/60)/24)+DATE(1970,1,1)</f>
        <v>41826.208333333336</v>
      </c>
      <c r="P514" t="b">
        <v>0</v>
      </c>
      <c r="Q514" t="b">
        <v>1</v>
      </c>
      <c r="R514" t="s">
        <v>89</v>
      </c>
      <c r="S514" t="str">
        <f>LEFT($R514,SEARCH("/",$R514,1)-1)</f>
        <v>games</v>
      </c>
      <c r="T514" t="str">
        <f>RIGHT(R514,LEN(R514)-SEARCH("/",R514,1))</f>
        <v>video games</v>
      </c>
    </row>
    <row r="515" spans="1:20" x14ac:dyDescent="0.3">
      <c r="A515">
        <v>948</v>
      </c>
      <c r="B515" s="4" t="s">
        <v>1926</v>
      </c>
      <c r="C515" s="3" t="s">
        <v>1927</v>
      </c>
      <c r="D515">
        <v>9400</v>
      </c>
      <c r="E515">
        <v>5918</v>
      </c>
      <c r="F515" s="9">
        <f>IFERROR($E515/$I515,0)</f>
        <v>36.987499999999997</v>
      </c>
      <c r="G515" s="7">
        <f>(E515/D515)*100</f>
        <v>62.957446808510639</v>
      </c>
      <c r="H515" t="s">
        <v>74</v>
      </c>
      <c r="I515">
        <v>160</v>
      </c>
      <c r="J515" t="s">
        <v>21</v>
      </c>
      <c r="K515" t="s">
        <v>22</v>
      </c>
      <c r="L515">
        <v>1418364000</v>
      </c>
      <c r="M515" s="12">
        <f>(((L515/60)/60)/24)+DATE(1970,1,1)</f>
        <v>41985.25</v>
      </c>
      <c r="N515">
        <v>1419228000</v>
      </c>
      <c r="O515" s="12">
        <f>(((N515/60)/60)/24)+DATE(1970,1,1)</f>
        <v>41995.25</v>
      </c>
      <c r="P515" t="b">
        <v>1</v>
      </c>
      <c r="Q515" t="b">
        <v>1</v>
      </c>
      <c r="R515" t="s">
        <v>42</v>
      </c>
      <c r="S515" t="str">
        <f>LEFT($R515,SEARCH("/",$R515,1)-1)</f>
        <v>film &amp; video</v>
      </c>
      <c r="T515" t="str">
        <f>RIGHT(R515,LEN(R515)-SEARCH("/",R515,1))</f>
        <v>documentary</v>
      </c>
    </row>
    <row r="516" spans="1:20" x14ac:dyDescent="0.3">
      <c r="A516">
        <v>630</v>
      </c>
      <c r="B516" s="4" t="s">
        <v>1302</v>
      </c>
      <c r="C516" s="3" t="s">
        <v>1303</v>
      </c>
      <c r="D516">
        <v>9500</v>
      </c>
      <c r="E516">
        <v>5973</v>
      </c>
      <c r="F516" s="9">
        <f>IFERROR($E516/$I516,0)</f>
        <v>68.65517241379311</v>
      </c>
      <c r="G516" s="7">
        <f>(E516/D516)*100</f>
        <v>62.873684210526314</v>
      </c>
      <c r="H516" t="s">
        <v>74</v>
      </c>
      <c r="I516">
        <v>87</v>
      </c>
      <c r="J516" t="s">
        <v>21</v>
      </c>
      <c r="K516" t="s">
        <v>22</v>
      </c>
      <c r="L516">
        <v>1556686800</v>
      </c>
      <c r="M516" s="12">
        <f>(((L516/60)/60)/24)+DATE(1970,1,1)</f>
        <v>43586.208333333328</v>
      </c>
      <c r="N516">
        <v>1557637200</v>
      </c>
      <c r="O516" s="12">
        <f>(((N516/60)/60)/24)+DATE(1970,1,1)</f>
        <v>43597.208333333328</v>
      </c>
      <c r="P516" t="b">
        <v>0</v>
      </c>
      <c r="Q516" t="b">
        <v>1</v>
      </c>
      <c r="R516" t="s">
        <v>33</v>
      </c>
      <c r="S516" t="str">
        <f>LEFT($R516,SEARCH("/",$R516,1)-1)</f>
        <v>theater</v>
      </c>
      <c r="T516" t="str">
        <f>RIGHT(R516,LEN(R516)-SEARCH("/",R516,1))</f>
        <v>plays</v>
      </c>
    </row>
    <row r="517" spans="1:20" x14ac:dyDescent="0.3">
      <c r="A517">
        <v>662</v>
      </c>
      <c r="B517" s="4" t="s">
        <v>1366</v>
      </c>
      <c r="C517" s="3" t="s">
        <v>1367</v>
      </c>
      <c r="D517">
        <v>9100</v>
      </c>
      <c r="E517">
        <v>8906</v>
      </c>
      <c r="F517" s="9">
        <f>IFERROR($E517/$I517,0)</f>
        <v>67.984732824427482</v>
      </c>
      <c r="G517" s="7">
        <f>(E517/D517)*100</f>
        <v>97.868131868131869</v>
      </c>
      <c r="H517" t="s">
        <v>14</v>
      </c>
      <c r="I517" s="21">
        <v>131</v>
      </c>
      <c r="J517" t="s">
        <v>21</v>
      </c>
      <c r="K517" t="s">
        <v>22</v>
      </c>
      <c r="L517">
        <v>1544335200</v>
      </c>
      <c r="M517" s="12">
        <f>(((L517/60)/60)/24)+DATE(1970,1,1)</f>
        <v>43443.25</v>
      </c>
      <c r="N517">
        <v>1544680800</v>
      </c>
      <c r="O517" s="12">
        <f>(((N517/60)/60)/24)+DATE(1970,1,1)</f>
        <v>43447.25</v>
      </c>
      <c r="P517" t="b">
        <v>0</v>
      </c>
      <c r="Q517" t="b">
        <v>0</v>
      </c>
      <c r="R517" t="s">
        <v>33</v>
      </c>
      <c r="S517" t="str">
        <f>LEFT($R517,SEARCH("/",$R517,1)-1)</f>
        <v>theater</v>
      </c>
      <c r="T517" t="str">
        <f>RIGHT(R517,LEN(R517)-SEARCH("/",R517,1))</f>
        <v>plays</v>
      </c>
    </row>
    <row r="518" spans="1:20" x14ac:dyDescent="0.3">
      <c r="A518">
        <v>284</v>
      </c>
      <c r="B518" s="4" t="s">
        <v>620</v>
      </c>
      <c r="C518" s="3" t="s">
        <v>621</v>
      </c>
      <c r="D518">
        <v>9800</v>
      </c>
      <c r="E518">
        <v>8153</v>
      </c>
      <c r="F518" s="9">
        <f>IFERROR($E518/$I518,0)</f>
        <v>61.765151515151516</v>
      </c>
      <c r="G518" s="7">
        <f>(E518/D518)*100</f>
        <v>83.193877551020407</v>
      </c>
      <c r="H518" t="s">
        <v>14</v>
      </c>
      <c r="I518" s="21">
        <v>132</v>
      </c>
      <c r="J518" t="s">
        <v>21</v>
      </c>
      <c r="K518" t="s">
        <v>22</v>
      </c>
      <c r="L518">
        <v>1335848400</v>
      </c>
      <c r="M518" s="12">
        <f>(((L518/60)/60)/24)+DATE(1970,1,1)</f>
        <v>41030.208333333336</v>
      </c>
      <c r="N518">
        <v>1336280400</v>
      </c>
      <c r="O518" s="12">
        <f>(((N518/60)/60)/24)+DATE(1970,1,1)</f>
        <v>41035.208333333336</v>
      </c>
      <c r="P518" t="b">
        <v>0</v>
      </c>
      <c r="Q518" t="b">
        <v>0</v>
      </c>
      <c r="R518" t="s">
        <v>28</v>
      </c>
      <c r="S518" t="str">
        <f>LEFT($R518,SEARCH("/",$R518,1)-1)</f>
        <v>technology</v>
      </c>
      <c r="T518" t="str">
        <f>RIGHT(R518,LEN(R518)-SEARCH("/",R518,1))</f>
        <v>web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9">
        <f>IFERROR($E519/$I519,0)</f>
        <v>84.717948717948715</v>
      </c>
      <c r="G519" s="7">
        <f>(E519/D519)*100</f>
        <v>112.00000000000001</v>
      </c>
      <c r="H519" t="s">
        <v>20</v>
      </c>
      <c r="I519" s="21">
        <v>78</v>
      </c>
      <c r="J519" t="s">
        <v>21</v>
      </c>
      <c r="K519" t="s">
        <v>22</v>
      </c>
      <c r="L519">
        <v>1493960400</v>
      </c>
      <c r="M519" s="12">
        <f>(((L519/60)/60)/24)+DATE(1970,1,1)</f>
        <v>42860.208333333328</v>
      </c>
      <c r="N519">
        <v>1494392400</v>
      </c>
      <c r="O519" s="12">
        <f>(((N519/60)/60)/24)+DATE(1970,1,1)</f>
        <v>42865.208333333328</v>
      </c>
      <c r="P519" t="b">
        <v>0</v>
      </c>
      <c r="Q519" t="b">
        <v>0</v>
      </c>
      <c r="R519" t="s">
        <v>17</v>
      </c>
      <c r="S519" t="str">
        <f>LEFT($R519,SEARCH("/",$R519,1)-1)</f>
        <v>food</v>
      </c>
      <c r="T519" t="str">
        <f>RIGHT(R519,LEN(R519)-SEARCH("/",R519,1))</f>
        <v>food trucks</v>
      </c>
    </row>
    <row r="520" spans="1:20" x14ac:dyDescent="0.3">
      <c r="A520">
        <v>276</v>
      </c>
      <c r="B520" s="4" t="s">
        <v>604</v>
      </c>
      <c r="C520" s="3" t="s">
        <v>605</v>
      </c>
      <c r="D520">
        <v>5500</v>
      </c>
      <c r="E520">
        <v>5324</v>
      </c>
      <c r="F520" s="9">
        <f>IFERROR($E520/$I520,0)</f>
        <v>40.030075187969928</v>
      </c>
      <c r="G520" s="7">
        <f>(E520/D520)*100</f>
        <v>96.8</v>
      </c>
      <c r="H520" t="s">
        <v>14</v>
      </c>
      <c r="I520" s="21">
        <v>133</v>
      </c>
      <c r="J520" t="s">
        <v>21</v>
      </c>
      <c r="K520" t="s">
        <v>22</v>
      </c>
      <c r="L520">
        <v>1334811600</v>
      </c>
      <c r="M520" s="12">
        <f>(((L520/60)/60)/24)+DATE(1970,1,1)</f>
        <v>41018.208333333336</v>
      </c>
      <c r="N520">
        <v>1335243600</v>
      </c>
      <c r="O520" s="12">
        <f>(((N520/60)/60)/24)+DATE(1970,1,1)</f>
        <v>41023.208333333336</v>
      </c>
      <c r="P520" t="b">
        <v>0</v>
      </c>
      <c r="Q520" t="b">
        <v>1</v>
      </c>
      <c r="R520" t="s">
        <v>89</v>
      </c>
      <c r="S520" t="str">
        <f>LEFT($R520,SEARCH("/",$R520,1)-1)</f>
        <v>games</v>
      </c>
      <c r="T520" t="str">
        <f>RIGHT(R520,LEN(R520)-SEARCH("/",R520,1))</f>
        <v>video games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9">
        <f>IFERROR($E521/$I521,0)</f>
        <v>101.97518330513255</v>
      </c>
      <c r="G521" s="7">
        <f>(E521/D521)*100</f>
        <v>101.74563871693867</v>
      </c>
      <c r="H521" t="s">
        <v>20</v>
      </c>
      <c r="I521" s="21">
        <v>1773</v>
      </c>
      <c r="J521" t="s">
        <v>21</v>
      </c>
      <c r="K521" t="s">
        <v>22</v>
      </c>
      <c r="L521">
        <v>1420696800</v>
      </c>
      <c r="M521" s="12">
        <f>(((L521/60)/60)/24)+DATE(1970,1,1)</f>
        <v>42012.25</v>
      </c>
      <c r="N521">
        <v>1421906400</v>
      </c>
      <c r="O521" s="12">
        <f>(((N521/60)/60)/24)+DATE(1970,1,1)</f>
        <v>42026.25</v>
      </c>
      <c r="P521" t="b">
        <v>0</v>
      </c>
      <c r="Q521" t="b">
        <v>1</v>
      </c>
      <c r="R521" t="s">
        <v>23</v>
      </c>
      <c r="S521" t="str">
        <f>LEFT($R521,SEARCH("/",$R521,1)-1)</f>
        <v>music</v>
      </c>
      <c r="T521" t="str">
        <f>RIGHT(R521,LEN(R521)-SEARCH("/",R521,1))</f>
        <v>rock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9">
        <f>IFERROR($E522/$I522,0)</f>
        <v>106.4375</v>
      </c>
      <c r="G522" s="7">
        <f>(E522/D522)*100</f>
        <v>425.75</v>
      </c>
      <c r="H522" t="s">
        <v>20</v>
      </c>
      <c r="I522" s="21">
        <v>32</v>
      </c>
      <c r="J522" t="s">
        <v>21</v>
      </c>
      <c r="K522" t="s">
        <v>22</v>
      </c>
      <c r="L522">
        <v>1555650000</v>
      </c>
      <c r="M522" s="12">
        <f>(((L522/60)/60)/24)+DATE(1970,1,1)</f>
        <v>43574.208333333328</v>
      </c>
      <c r="N522">
        <v>1555909200</v>
      </c>
      <c r="O522" s="12">
        <f>(((N522/60)/60)/24)+DATE(1970,1,1)</f>
        <v>43577.208333333328</v>
      </c>
      <c r="P522" t="b">
        <v>0</v>
      </c>
      <c r="Q522" t="b">
        <v>0</v>
      </c>
      <c r="R522" t="s">
        <v>33</v>
      </c>
      <c r="S522" t="str">
        <f>LEFT($R522,SEARCH("/",$R522,1)-1)</f>
        <v>theater</v>
      </c>
      <c r="T522" t="str">
        <f>RIGHT(R522,LEN(R522)-SEARCH("/",R522,1))</f>
        <v>plays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9">
        <f>IFERROR($E523/$I523,0)</f>
        <v>29.975609756097562</v>
      </c>
      <c r="G523" s="7">
        <f>(E523/D523)*100</f>
        <v>145.53947368421052</v>
      </c>
      <c r="H523" t="s">
        <v>20</v>
      </c>
      <c r="I523" s="21">
        <v>369</v>
      </c>
      <c r="J523" t="s">
        <v>21</v>
      </c>
      <c r="K523" t="s">
        <v>22</v>
      </c>
      <c r="L523">
        <v>1471928400</v>
      </c>
      <c r="M523" s="12">
        <f>(((L523/60)/60)/24)+DATE(1970,1,1)</f>
        <v>42605.208333333328</v>
      </c>
      <c r="N523">
        <v>1472446800</v>
      </c>
      <c r="O523" s="12">
        <f>(((N523/60)/60)/24)+DATE(1970,1,1)</f>
        <v>42611.208333333328</v>
      </c>
      <c r="P523" t="b">
        <v>0</v>
      </c>
      <c r="Q523" t="b">
        <v>1</v>
      </c>
      <c r="R523" t="s">
        <v>53</v>
      </c>
      <c r="S523" t="str">
        <f>LEFT($R523,SEARCH("/",$R523,1)-1)</f>
        <v>film &amp; video</v>
      </c>
      <c r="T523" t="str">
        <f>RIGHT(R523,LEN(R523)-SEARCH("/",R523,1))</f>
        <v>drama</v>
      </c>
    </row>
    <row r="524" spans="1:20" x14ac:dyDescent="0.3">
      <c r="A524">
        <v>515</v>
      </c>
      <c r="B524" s="4" t="s">
        <v>1076</v>
      </c>
      <c r="C524" s="3" t="s">
        <v>1077</v>
      </c>
      <c r="D524">
        <v>8600</v>
      </c>
      <c r="E524">
        <v>4797</v>
      </c>
      <c r="F524" s="9">
        <f>IFERROR($E524/$I524,0)</f>
        <v>36.067669172932334</v>
      </c>
      <c r="G524" s="7">
        <f>(E524/D524)*100</f>
        <v>55.779069767441861</v>
      </c>
      <c r="H524" t="s">
        <v>14</v>
      </c>
      <c r="I524" s="21">
        <v>133</v>
      </c>
      <c r="J524" t="s">
        <v>15</v>
      </c>
      <c r="K524" t="s">
        <v>16</v>
      </c>
      <c r="L524">
        <v>1324620000</v>
      </c>
      <c r="M524" s="12">
        <f>(((L524/60)/60)/24)+DATE(1970,1,1)</f>
        <v>40900.25</v>
      </c>
      <c r="N524">
        <v>1324792800</v>
      </c>
      <c r="O524" s="12">
        <f>(((N524/60)/60)/24)+DATE(1970,1,1)</f>
        <v>40902.25</v>
      </c>
      <c r="P524" t="b">
        <v>0</v>
      </c>
      <c r="Q524" t="b">
        <v>1</v>
      </c>
      <c r="R524" t="s">
        <v>33</v>
      </c>
      <c r="S524" t="str">
        <f>LEFT($R524,SEARCH("/",$R524,1)-1)</f>
        <v>theater</v>
      </c>
      <c r="T524" t="str">
        <f>RIGHT(R524,LEN(R524)-SEARCH("/",R524,1))</f>
        <v>plays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9">
        <f>IFERROR($E525/$I525,0)</f>
        <v>70.82022471910112</v>
      </c>
      <c r="G525" s="7">
        <f>(E525/D525)*100</f>
        <v>700.33333333333326</v>
      </c>
      <c r="H525" t="s">
        <v>20</v>
      </c>
      <c r="I525" s="21">
        <v>89</v>
      </c>
      <c r="J525" t="s">
        <v>21</v>
      </c>
      <c r="K525" t="s">
        <v>22</v>
      </c>
      <c r="L525">
        <v>1267682400</v>
      </c>
      <c r="M525" s="12">
        <f>(((L525/60)/60)/24)+DATE(1970,1,1)</f>
        <v>40241.25</v>
      </c>
      <c r="N525">
        <v>1268114400</v>
      </c>
      <c r="O525" s="12">
        <f>(((N525/60)/60)/24)+DATE(1970,1,1)</f>
        <v>40246.25</v>
      </c>
      <c r="P525" t="b">
        <v>0</v>
      </c>
      <c r="Q525" t="b">
        <v>0</v>
      </c>
      <c r="R525" t="s">
        <v>100</v>
      </c>
      <c r="S525" t="str">
        <f>LEFT($R525,SEARCH("/",$R525,1)-1)</f>
        <v>film &amp; video</v>
      </c>
      <c r="T525" t="str">
        <f>RIGHT(R525,LEN(R525)-SEARCH("/",R525,1))</f>
        <v>shorts</v>
      </c>
    </row>
    <row r="526" spans="1:20" x14ac:dyDescent="0.3">
      <c r="A526">
        <v>181</v>
      </c>
      <c r="B526" s="4" t="s">
        <v>414</v>
      </c>
      <c r="C526" s="3" t="s">
        <v>415</v>
      </c>
      <c r="D526">
        <v>8600</v>
      </c>
      <c r="E526">
        <v>5315</v>
      </c>
      <c r="F526" s="9">
        <f>IFERROR($E526/$I526,0)</f>
        <v>39.080882352941174</v>
      </c>
      <c r="G526" s="7">
        <f>(E526/D526)*100</f>
        <v>61.802325581395344</v>
      </c>
      <c r="H526" t="s">
        <v>14</v>
      </c>
      <c r="I526" s="21">
        <v>136</v>
      </c>
      <c r="J526" t="s">
        <v>21</v>
      </c>
      <c r="K526" t="s">
        <v>22</v>
      </c>
      <c r="L526">
        <v>1507093200</v>
      </c>
      <c r="M526" s="12">
        <f>(((L526/60)/60)/24)+DATE(1970,1,1)</f>
        <v>43012.208333333328</v>
      </c>
      <c r="N526">
        <v>1508648400</v>
      </c>
      <c r="O526" s="12">
        <f>(((N526/60)/60)/24)+DATE(1970,1,1)</f>
        <v>43030.208333333328</v>
      </c>
      <c r="P526" t="b">
        <v>0</v>
      </c>
      <c r="Q526" t="b">
        <v>0</v>
      </c>
      <c r="R526" t="s">
        <v>28</v>
      </c>
      <c r="S526" t="str">
        <f>LEFT($R526,SEARCH("/",$R526,1)-1)</f>
        <v>technology</v>
      </c>
      <c r="T526" t="str">
        <f>RIGHT(R526,LEN(R526)-SEARCH("/",R526,1))</f>
        <v>web</v>
      </c>
    </row>
    <row r="527" spans="1:20" x14ac:dyDescent="0.3">
      <c r="A527">
        <v>288</v>
      </c>
      <c r="B527" s="4" t="s">
        <v>628</v>
      </c>
      <c r="C527" s="3" t="s">
        <v>629</v>
      </c>
      <c r="D527">
        <v>5600</v>
      </c>
      <c r="E527">
        <v>5476</v>
      </c>
      <c r="F527" s="9">
        <f>IFERROR($E527/$I527,0)</f>
        <v>39.970802919708028</v>
      </c>
      <c r="G527" s="7">
        <f>(E527/D527)*100</f>
        <v>97.785714285714292</v>
      </c>
      <c r="H527" t="s">
        <v>14</v>
      </c>
      <c r="I527" s="21">
        <v>137</v>
      </c>
      <c r="J527" t="s">
        <v>36</v>
      </c>
      <c r="K527" t="s">
        <v>37</v>
      </c>
      <c r="L527">
        <v>1331701200</v>
      </c>
      <c r="M527" s="12">
        <f>(((L527/60)/60)/24)+DATE(1970,1,1)</f>
        <v>40982.208333333336</v>
      </c>
      <c r="N527">
        <v>1331787600</v>
      </c>
      <c r="O527" s="12">
        <f>(((N527/60)/60)/24)+DATE(1970,1,1)</f>
        <v>40983.208333333336</v>
      </c>
      <c r="P527" t="b">
        <v>0</v>
      </c>
      <c r="Q527" t="b">
        <v>1</v>
      </c>
      <c r="R527" t="s">
        <v>148</v>
      </c>
      <c r="S527" t="str">
        <f>LEFT($R527,SEARCH("/",$R527,1)-1)</f>
        <v>music</v>
      </c>
      <c r="T527" t="str">
        <f>RIGHT(R527,LEN(R527)-SEARCH("/",R527,1))</f>
        <v>metal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9">
        <f>IFERROR($E528/$I528,0)</f>
        <v>88.054421768707485</v>
      </c>
      <c r="G528" s="7">
        <f>(E528/D528)*100</f>
        <v>155.95180722891567</v>
      </c>
      <c r="H528" t="s">
        <v>20</v>
      </c>
      <c r="I528" s="21">
        <v>147</v>
      </c>
      <c r="J528" t="s">
        <v>21</v>
      </c>
      <c r="K528" t="s">
        <v>22</v>
      </c>
      <c r="L528">
        <v>1451109600</v>
      </c>
      <c r="M528" s="12">
        <f>(((L528/60)/60)/24)+DATE(1970,1,1)</f>
        <v>42364.25</v>
      </c>
      <c r="N528">
        <v>1454306400</v>
      </c>
      <c r="O528" s="12">
        <f>(((N528/60)/60)/24)+DATE(1970,1,1)</f>
        <v>42401.25</v>
      </c>
      <c r="P528" t="b">
        <v>0</v>
      </c>
      <c r="Q528" t="b">
        <v>1</v>
      </c>
      <c r="R528" t="s">
        <v>33</v>
      </c>
      <c r="S528" t="str">
        <f>LEFT($R528,SEARCH("/",$R528,1)-1)</f>
        <v>theater</v>
      </c>
      <c r="T528" t="str">
        <f>RIGHT(R528,LEN(R528)-SEARCH("/",R528,1))</f>
        <v>plays</v>
      </c>
    </row>
    <row r="529" spans="1:20" x14ac:dyDescent="0.3">
      <c r="A529">
        <v>914</v>
      </c>
      <c r="B529" s="4" t="s">
        <v>1860</v>
      </c>
      <c r="C529" s="3" t="s">
        <v>1861</v>
      </c>
      <c r="D529">
        <v>6400</v>
      </c>
      <c r="E529">
        <v>3676</v>
      </c>
      <c r="F529" s="9">
        <f>IFERROR($E529/$I529,0)</f>
        <v>26.070921985815602</v>
      </c>
      <c r="G529" s="7">
        <f>(E529/D529)*100</f>
        <v>57.4375</v>
      </c>
      <c r="H529" t="s">
        <v>14</v>
      </c>
      <c r="I529" s="21">
        <v>141</v>
      </c>
      <c r="J529" t="s">
        <v>40</v>
      </c>
      <c r="K529" t="s">
        <v>41</v>
      </c>
      <c r="L529">
        <v>1375592400</v>
      </c>
      <c r="M529" s="12">
        <f>(((L529/60)/60)/24)+DATE(1970,1,1)</f>
        <v>41490.208333333336</v>
      </c>
      <c r="N529">
        <v>1376629200</v>
      </c>
      <c r="O529" s="12">
        <f>(((N529/60)/60)/24)+DATE(1970,1,1)</f>
        <v>41502.208333333336</v>
      </c>
      <c r="P529" t="b">
        <v>0</v>
      </c>
      <c r="Q529" t="b">
        <v>0</v>
      </c>
      <c r="R529" t="s">
        <v>33</v>
      </c>
      <c r="S529" t="str">
        <f>LEFT($R529,SEARCH("/",$R529,1)-1)</f>
        <v>theater</v>
      </c>
      <c r="T529" t="str">
        <f>RIGHT(R529,LEN(R529)-SEARCH("/",R529,1))</f>
        <v>plays</v>
      </c>
    </row>
    <row r="530" spans="1:20" x14ac:dyDescent="0.3">
      <c r="A530">
        <v>215</v>
      </c>
      <c r="B530" s="4" t="s">
        <v>483</v>
      </c>
      <c r="C530" s="3" t="s">
        <v>484</v>
      </c>
      <c r="D530">
        <v>156800</v>
      </c>
      <c r="E530">
        <v>6024</v>
      </c>
      <c r="F530" s="9">
        <f>IFERROR($E530/$I530,0)</f>
        <v>42.125874125874127</v>
      </c>
      <c r="G530" s="7">
        <f>(E530/D530)*100</f>
        <v>3.841836734693878</v>
      </c>
      <c r="H530" t="s">
        <v>14</v>
      </c>
      <c r="I530" s="21">
        <v>143</v>
      </c>
      <c r="J530" t="s">
        <v>21</v>
      </c>
      <c r="K530" t="s">
        <v>22</v>
      </c>
      <c r="L530">
        <v>1550037600</v>
      </c>
      <c r="M530" s="12">
        <f>(((L530/60)/60)/24)+DATE(1970,1,1)</f>
        <v>43509.25</v>
      </c>
      <c r="N530">
        <v>1550210400</v>
      </c>
      <c r="O530" s="12">
        <f>(((N530/60)/60)/24)+DATE(1970,1,1)</f>
        <v>43511.25</v>
      </c>
      <c r="P530" t="b">
        <v>0</v>
      </c>
      <c r="Q530" t="b">
        <v>0</v>
      </c>
      <c r="R530" t="s">
        <v>33</v>
      </c>
      <c r="S530" t="str">
        <f>LEFT($R530,SEARCH("/",$R530,1)-1)</f>
        <v>theater</v>
      </c>
      <c r="T530" t="str">
        <f>RIGHT(R530,LEN(R530)-SEARCH("/",R530,1))</f>
        <v>plays</v>
      </c>
    </row>
    <row r="531" spans="1:20" x14ac:dyDescent="0.3">
      <c r="A531">
        <v>343</v>
      </c>
      <c r="B531" s="4" t="s">
        <v>738</v>
      </c>
      <c r="C531" s="3" t="s">
        <v>739</v>
      </c>
      <c r="D531">
        <v>9000</v>
      </c>
      <c r="E531">
        <v>4853</v>
      </c>
      <c r="F531" s="9">
        <f>IFERROR($E531/$I531,0)</f>
        <v>33.013605442176868</v>
      </c>
      <c r="G531" s="7">
        <f>(E531/D531)*100</f>
        <v>53.922222222222224</v>
      </c>
      <c r="H531" t="s">
        <v>14</v>
      </c>
      <c r="I531" s="21">
        <v>147</v>
      </c>
      <c r="J531" t="s">
        <v>21</v>
      </c>
      <c r="K531" t="s">
        <v>22</v>
      </c>
      <c r="L531">
        <v>1384840800</v>
      </c>
      <c r="M531" s="12">
        <f>(((L531/60)/60)/24)+DATE(1970,1,1)</f>
        <v>41597.25</v>
      </c>
      <c r="N531">
        <v>1389420000</v>
      </c>
      <c r="O531" s="12">
        <f>(((N531/60)/60)/24)+DATE(1970,1,1)</f>
        <v>41650.25</v>
      </c>
      <c r="P531" t="b">
        <v>0</v>
      </c>
      <c r="Q531" t="b">
        <v>0</v>
      </c>
      <c r="R531" t="s">
        <v>33</v>
      </c>
      <c r="S531" t="str">
        <f>LEFT($R531,SEARCH("/",$R531,1)-1)</f>
        <v>theater</v>
      </c>
      <c r="T531" t="str">
        <f>RIGHT(R531,LEN(R531)-SEARCH("/",R531,1))</f>
        <v>plays</v>
      </c>
    </row>
    <row r="532" spans="1:20" x14ac:dyDescent="0.3">
      <c r="A532">
        <v>391</v>
      </c>
      <c r="B532" s="4" t="s">
        <v>834</v>
      </c>
      <c r="C532" s="3" t="s">
        <v>835</v>
      </c>
      <c r="D532">
        <v>60400</v>
      </c>
      <c r="E532">
        <v>4393</v>
      </c>
      <c r="F532" s="9">
        <f>IFERROR($E532/$I532,0)</f>
        <v>29.09271523178808</v>
      </c>
      <c r="G532" s="7">
        <f>(E532/D532)*100</f>
        <v>7.2731788079470201</v>
      </c>
      <c r="H532" t="s">
        <v>14</v>
      </c>
      <c r="I532" s="21">
        <v>151</v>
      </c>
      <c r="J532" t="s">
        <v>21</v>
      </c>
      <c r="K532" t="s">
        <v>22</v>
      </c>
      <c r="L532">
        <v>1389679200</v>
      </c>
      <c r="M532" s="12">
        <f>(((L532/60)/60)/24)+DATE(1970,1,1)</f>
        <v>41653.25</v>
      </c>
      <c r="N532">
        <v>1389852000</v>
      </c>
      <c r="O532" s="12">
        <f>(((N532/60)/60)/24)+DATE(1970,1,1)</f>
        <v>41655.25</v>
      </c>
      <c r="P532" t="b">
        <v>0</v>
      </c>
      <c r="Q532" t="b">
        <v>0</v>
      </c>
      <c r="R532" t="s">
        <v>68</v>
      </c>
      <c r="S532" t="str">
        <f>LEFT($R532,SEARCH("/",$R532,1)-1)</f>
        <v>publishing</v>
      </c>
      <c r="T532" t="str">
        <f>RIGHT(R532,LEN(R532)-SEARCH("/",R532,1))</f>
        <v>nonfiction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9">
        <f>IFERROR($E533/$I533,0)</f>
        <v>48.993956043956047</v>
      </c>
      <c r="G533" s="7">
        <f>(E533/D533)*100</f>
        <v>95.521156936261391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12">
        <f>(((L533/60)/60)/24)+DATE(1970,1,1)</f>
        <v>41589.25</v>
      </c>
      <c r="N533">
        <v>1388988000</v>
      </c>
      <c r="O533" s="12">
        <f>(((N533/60)/60)/24)+DATE(1970,1,1)</f>
        <v>41645.25</v>
      </c>
      <c r="P533" t="b">
        <v>0</v>
      </c>
      <c r="Q533" t="b">
        <v>0</v>
      </c>
      <c r="R533" t="s">
        <v>89</v>
      </c>
      <c r="S533" t="str">
        <f>LEFT($R533,SEARCH("/",$R533,1)-1)</f>
        <v>games</v>
      </c>
      <c r="T533" t="str">
        <f>RIGHT(R533,LEN(R533)-SEARCH("/",R533,1))</f>
        <v>video games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9">
        <f>IFERROR($E534/$I534,0)</f>
        <v>63.857142857142854</v>
      </c>
      <c r="G534" s="7">
        <f>(E534/D534)*100</f>
        <v>502.87499999999994</v>
      </c>
      <c r="H534" t="s">
        <v>20</v>
      </c>
      <c r="I534" s="21">
        <v>126</v>
      </c>
      <c r="J534" t="s">
        <v>15</v>
      </c>
      <c r="K534" t="s">
        <v>16</v>
      </c>
      <c r="L534">
        <v>1516860000</v>
      </c>
      <c r="M534" s="12">
        <f>(((L534/60)/60)/24)+DATE(1970,1,1)</f>
        <v>43125.25</v>
      </c>
      <c r="N534">
        <v>1516946400</v>
      </c>
      <c r="O534" s="12">
        <f>(((N534/60)/60)/24)+DATE(1970,1,1)</f>
        <v>43126.25</v>
      </c>
      <c r="P534" t="b">
        <v>0</v>
      </c>
      <c r="Q534" t="b">
        <v>0</v>
      </c>
      <c r="R534" t="s">
        <v>33</v>
      </c>
      <c r="S534" t="str">
        <f>LEFT($R534,SEARCH("/",$R534,1)-1)</f>
        <v>theater</v>
      </c>
      <c r="T534" t="str">
        <f>RIGHT(R534,LEN(R534)-SEARCH("/",R534,1))</f>
        <v>plays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9">
        <f>IFERROR($E535/$I535,0)</f>
        <v>82.996393146979258</v>
      </c>
      <c r="G535" s="7">
        <f>(E535/D535)*100</f>
        <v>159.24394463667818</v>
      </c>
      <c r="H535" t="s">
        <v>20</v>
      </c>
      <c r="I535" s="21">
        <v>2218</v>
      </c>
      <c r="J535" t="s">
        <v>40</v>
      </c>
      <c r="K535" t="s">
        <v>41</v>
      </c>
      <c r="L535">
        <v>1374642000</v>
      </c>
      <c r="M535" s="12">
        <f>(((L535/60)/60)/24)+DATE(1970,1,1)</f>
        <v>41479.208333333336</v>
      </c>
      <c r="N535">
        <v>1377752400</v>
      </c>
      <c r="O535" s="12">
        <f>(((N535/60)/60)/24)+DATE(1970,1,1)</f>
        <v>41515.208333333336</v>
      </c>
      <c r="P535" t="b">
        <v>0</v>
      </c>
      <c r="Q535" t="b">
        <v>0</v>
      </c>
      <c r="R535" t="s">
        <v>60</v>
      </c>
      <c r="S535" t="str">
        <f>LEFT($R535,SEARCH("/",$R535,1)-1)</f>
        <v>music</v>
      </c>
      <c r="T535" t="str">
        <f>RIGHT(R535,LEN(R535)-SEARCH("/",R535,1))</f>
        <v>indie rock</v>
      </c>
    </row>
    <row r="536" spans="1:20" x14ac:dyDescent="0.3">
      <c r="A536">
        <v>829</v>
      </c>
      <c r="B536" s="4" t="s">
        <v>1691</v>
      </c>
      <c r="C536" s="3" t="s">
        <v>1692</v>
      </c>
      <c r="D536">
        <v>9600</v>
      </c>
      <c r="E536">
        <v>4929</v>
      </c>
      <c r="F536" s="9">
        <f>IFERROR($E536/$I536,0)</f>
        <v>32.006493506493506</v>
      </c>
      <c r="G536" s="7">
        <f>(E536/D536)*100</f>
        <v>51.34375</v>
      </c>
      <c r="H536" t="s">
        <v>14</v>
      </c>
      <c r="I536" s="21">
        <v>154</v>
      </c>
      <c r="J536" t="s">
        <v>21</v>
      </c>
      <c r="K536" t="s">
        <v>22</v>
      </c>
      <c r="L536">
        <v>1433826000</v>
      </c>
      <c r="M536" s="12">
        <f>(((L536/60)/60)/24)+DATE(1970,1,1)</f>
        <v>42164.208333333328</v>
      </c>
      <c r="N536">
        <v>1435122000</v>
      </c>
      <c r="O536" s="12">
        <f>(((N536/60)/60)/24)+DATE(1970,1,1)</f>
        <v>42179.208333333328</v>
      </c>
      <c r="P536" t="b">
        <v>0</v>
      </c>
      <c r="Q536" t="b">
        <v>0</v>
      </c>
      <c r="R536" t="s">
        <v>33</v>
      </c>
      <c r="S536" t="str">
        <f>LEFT($R536,SEARCH("/",$R536,1)-1)</f>
        <v>theater</v>
      </c>
      <c r="T536" t="str">
        <f>RIGHT(R536,LEN(R536)-SEARCH("/",R536,1))</f>
        <v>plays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9">
        <f>IFERROR($E537/$I537,0)</f>
        <v>62.044554455445542</v>
      </c>
      <c r="G537" s="7">
        <f>(E537/D537)*100</f>
        <v>482.03846153846149</v>
      </c>
      <c r="H537" t="s">
        <v>20</v>
      </c>
      <c r="I537" s="21">
        <v>202</v>
      </c>
      <c r="J537" t="s">
        <v>107</v>
      </c>
      <c r="K537" t="s">
        <v>108</v>
      </c>
      <c r="L537">
        <v>1528434000</v>
      </c>
      <c r="M537" s="12">
        <f>(((L537/60)/60)/24)+DATE(1970,1,1)</f>
        <v>43259.208333333328</v>
      </c>
      <c r="N537">
        <v>1528606800</v>
      </c>
      <c r="O537" s="12">
        <f>(((N537/60)/60)/24)+DATE(1970,1,1)</f>
        <v>43261.208333333328</v>
      </c>
      <c r="P537" t="b">
        <v>0</v>
      </c>
      <c r="Q537" t="b">
        <v>1</v>
      </c>
      <c r="R537" t="s">
        <v>33</v>
      </c>
      <c r="S537" t="str">
        <f>LEFT($R537,SEARCH("/",$R537,1)-1)</f>
        <v>theater</v>
      </c>
      <c r="T537" t="str">
        <f>RIGHT(R537,LEN(R537)-SEARCH("/",R537,1))</f>
        <v>plays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9">
        <f>IFERROR($E538/$I538,0)</f>
        <v>104.97857142857143</v>
      </c>
      <c r="G538" s="7">
        <f>(E538/D538)*100</f>
        <v>149.96938775510205</v>
      </c>
      <c r="H538" t="s">
        <v>20</v>
      </c>
      <c r="I538" s="21">
        <v>140</v>
      </c>
      <c r="J538" t="s">
        <v>107</v>
      </c>
      <c r="K538" t="s">
        <v>108</v>
      </c>
      <c r="L538">
        <v>1282626000</v>
      </c>
      <c r="M538" s="12">
        <f>(((L538/60)/60)/24)+DATE(1970,1,1)</f>
        <v>40414.208333333336</v>
      </c>
      <c r="N538">
        <v>1284872400</v>
      </c>
      <c r="O538" s="12">
        <f>(((N538/60)/60)/24)+DATE(1970,1,1)</f>
        <v>40440.208333333336</v>
      </c>
      <c r="P538" t="b">
        <v>0</v>
      </c>
      <c r="Q538" t="b">
        <v>0</v>
      </c>
      <c r="R538" t="s">
        <v>119</v>
      </c>
      <c r="S538" t="str">
        <f>LEFT($R538,SEARCH("/",$R538,1)-1)</f>
        <v>publishing</v>
      </c>
      <c r="T538" t="str">
        <f>RIGHT(R538,LEN(R538)-SEARCH("/",R538,1))</f>
        <v>fiction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9">
        <f>IFERROR($E539/$I539,0)</f>
        <v>94.044676806083643</v>
      </c>
      <c r="G539" s="7">
        <f>(E539/D539)*100</f>
        <v>117.22156398104266</v>
      </c>
      <c r="H539" t="s">
        <v>20</v>
      </c>
      <c r="I539" s="21">
        <v>1052</v>
      </c>
      <c r="J539" t="s">
        <v>36</v>
      </c>
      <c r="K539" t="s">
        <v>37</v>
      </c>
      <c r="L539">
        <v>1535605200</v>
      </c>
      <c r="M539" s="12">
        <f>(((L539/60)/60)/24)+DATE(1970,1,1)</f>
        <v>43342.208333333328</v>
      </c>
      <c r="N539">
        <v>1537592400</v>
      </c>
      <c r="O539" s="12">
        <f>(((N539/60)/60)/24)+DATE(1970,1,1)</f>
        <v>43365.208333333328</v>
      </c>
      <c r="P539" t="b">
        <v>1</v>
      </c>
      <c r="Q539" t="b">
        <v>1</v>
      </c>
      <c r="R539" t="s">
        <v>42</v>
      </c>
      <c r="S539" t="str">
        <f>LEFT($R539,SEARCH("/",$R539,1)-1)</f>
        <v>film &amp; video</v>
      </c>
      <c r="T539" t="str">
        <f>RIGHT(R539,LEN(R539)-SEARCH("/",R539,1))</f>
        <v>documentary</v>
      </c>
    </row>
    <row r="540" spans="1:20" x14ac:dyDescent="0.3">
      <c r="A540">
        <v>587</v>
      </c>
      <c r="B540" s="4" t="s">
        <v>1216</v>
      </c>
      <c r="C540" s="3" t="s">
        <v>1217</v>
      </c>
      <c r="D540">
        <v>9400</v>
      </c>
      <c r="E540">
        <v>6852</v>
      </c>
      <c r="F540" s="9">
        <f>IFERROR($E540/$I540,0)</f>
        <v>43.92307692307692</v>
      </c>
      <c r="G540" s="7">
        <f>(E540/D540)*100</f>
        <v>72.893617021276597</v>
      </c>
      <c r="H540" t="s">
        <v>14</v>
      </c>
      <c r="I540" s="21">
        <v>156</v>
      </c>
      <c r="J540" t="s">
        <v>15</v>
      </c>
      <c r="K540" t="s">
        <v>16</v>
      </c>
      <c r="L540">
        <v>1547877600</v>
      </c>
      <c r="M540" s="12">
        <f>(((L540/60)/60)/24)+DATE(1970,1,1)</f>
        <v>43484.25</v>
      </c>
      <c r="N540">
        <v>1552366800</v>
      </c>
      <c r="O540" s="12">
        <f>(((N540/60)/60)/24)+DATE(1970,1,1)</f>
        <v>43536.208333333328</v>
      </c>
      <c r="P540" t="b">
        <v>0</v>
      </c>
      <c r="Q540" t="b">
        <v>1</v>
      </c>
      <c r="R540" t="s">
        <v>17</v>
      </c>
      <c r="S540" t="str">
        <f>LEFT($R540,SEARCH("/",$R540,1)-1)</f>
        <v>food</v>
      </c>
      <c r="T540" t="str">
        <f>RIGHT(R540,LEN(R540)-SEARCH("/",R540,1))</f>
        <v>food trucks</v>
      </c>
    </row>
    <row r="541" spans="1:20" ht="31.2" x14ac:dyDescent="0.3">
      <c r="A541">
        <v>594</v>
      </c>
      <c r="B541" s="4" t="s">
        <v>1230</v>
      </c>
      <c r="C541" s="3" t="s">
        <v>1231</v>
      </c>
      <c r="D541">
        <v>157300</v>
      </c>
      <c r="E541">
        <v>11167</v>
      </c>
      <c r="F541" s="9">
        <f>IFERROR($E541/$I541,0)</f>
        <v>71.127388535031841</v>
      </c>
      <c r="G541" s="7">
        <f>(E541/D541)*100</f>
        <v>7.0991735537190088</v>
      </c>
      <c r="H541" t="s">
        <v>14</v>
      </c>
      <c r="I541" s="21">
        <v>157</v>
      </c>
      <c r="J541" t="s">
        <v>21</v>
      </c>
      <c r="K541" t="s">
        <v>22</v>
      </c>
      <c r="L541">
        <v>1467003600</v>
      </c>
      <c r="M541" s="12">
        <f>(((L541/60)/60)/24)+DATE(1970,1,1)</f>
        <v>42548.208333333328</v>
      </c>
      <c r="N541">
        <v>1467262800</v>
      </c>
      <c r="O541" s="12">
        <f>(((N541/60)/60)/24)+DATE(1970,1,1)</f>
        <v>42551.208333333328</v>
      </c>
      <c r="P541" t="b">
        <v>0</v>
      </c>
      <c r="Q541" t="b">
        <v>1</v>
      </c>
      <c r="R541" t="s">
        <v>33</v>
      </c>
      <c r="S541" t="str">
        <f>LEFT($R541,SEARCH("/",$R541,1)-1)</f>
        <v>theater</v>
      </c>
      <c r="T541" t="str">
        <f>RIGHT(R541,LEN(R541)-SEARCH("/",R541,1))</f>
        <v>plays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9">
        <f>IFERROR($E542/$I542,0)</f>
        <v>57.072874493927124</v>
      </c>
      <c r="G542" s="7">
        <f>(E542/D542)*100</f>
        <v>265.98113207547169</v>
      </c>
      <c r="H542" t="s">
        <v>20</v>
      </c>
      <c r="I542" s="21">
        <v>247</v>
      </c>
      <c r="J542" t="s">
        <v>21</v>
      </c>
      <c r="K542" t="s">
        <v>22</v>
      </c>
      <c r="L542">
        <v>1525496400</v>
      </c>
      <c r="M542" s="12">
        <f>(((L542/60)/60)/24)+DATE(1970,1,1)</f>
        <v>43225.208333333328</v>
      </c>
      <c r="N542">
        <v>1527397200</v>
      </c>
      <c r="O542" s="12">
        <f>(((N542/60)/60)/24)+DATE(1970,1,1)</f>
        <v>43247.208333333328</v>
      </c>
      <c r="P542" t="b">
        <v>0</v>
      </c>
      <c r="Q542" t="b">
        <v>0</v>
      </c>
      <c r="R542" t="s">
        <v>122</v>
      </c>
      <c r="S542" t="str">
        <f>LEFT($R542,SEARCH("/",$R542,1)-1)</f>
        <v>photography</v>
      </c>
      <c r="T542" t="str">
        <f>RIGHT(R542,LEN(R542)-SEARCH("/",R542,1))</f>
        <v>photography books</v>
      </c>
    </row>
    <row r="543" spans="1:20" x14ac:dyDescent="0.3">
      <c r="A543">
        <v>423</v>
      </c>
      <c r="B543" s="4" t="s">
        <v>895</v>
      </c>
      <c r="C543" s="3" t="s">
        <v>896</v>
      </c>
      <c r="D543">
        <v>147800</v>
      </c>
      <c r="E543">
        <v>15723</v>
      </c>
      <c r="F543" s="9">
        <f>IFERROR($E543/$I543,0)</f>
        <v>97.055555555555557</v>
      </c>
      <c r="G543" s="7">
        <f>(E543/D543)*100</f>
        <v>10.638024357239512</v>
      </c>
      <c r="H543" t="s">
        <v>14</v>
      </c>
      <c r="I543" s="21">
        <v>162</v>
      </c>
      <c r="J543" t="s">
        <v>21</v>
      </c>
      <c r="K543" t="s">
        <v>22</v>
      </c>
      <c r="L543">
        <v>1316667600</v>
      </c>
      <c r="M543" s="12">
        <f>(((L543/60)/60)/24)+DATE(1970,1,1)</f>
        <v>40808.208333333336</v>
      </c>
      <c r="N543">
        <v>1316840400</v>
      </c>
      <c r="O543" s="12">
        <f>(((N543/60)/60)/24)+DATE(1970,1,1)</f>
        <v>40810.208333333336</v>
      </c>
      <c r="P543" t="b">
        <v>0</v>
      </c>
      <c r="Q543" t="b">
        <v>1</v>
      </c>
      <c r="R543" t="s">
        <v>17</v>
      </c>
      <c r="S543" t="str">
        <f>LEFT($R543,SEARCH("/",$R543,1)-1)</f>
        <v>food</v>
      </c>
      <c r="T543" t="str">
        <f>RIGHT(R543,LEN(R543)-SEARCH("/",R543,1))</f>
        <v>food trucks</v>
      </c>
    </row>
    <row r="544" spans="1:20" x14ac:dyDescent="0.3">
      <c r="A544">
        <v>198</v>
      </c>
      <c r="B544" s="4" t="s">
        <v>448</v>
      </c>
      <c r="C544" s="3" t="s">
        <v>449</v>
      </c>
      <c r="D544">
        <v>63200</v>
      </c>
      <c r="E544">
        <v>6041</v>
      </c>
      <c r="F544" s="9">
        <f>IFERROR($E544/$I544,0)</f>
        <v>35.958333333333336</v>
      </c>
      <c r="G544" s="7">
        <f>(E544/D544)*100</f>
        <v>9.5585443037974684</v>
      </c>
      <c r="H544" t="s">
        <v>14</v>
      </c>
      <c r="I544" s="21">
        <v>168</v>
      </c>
      <c r="J544" t="s">
        <v>21</v>
      </c>
      <c r="K544" t="s">
        <v>22</v>
      </c>
      <c r="L544">
        <v>1281070800</v>
      </c>
      <c r="M544" s="12">
        <f>(((L544/60)/60)/24)+DATE(1970,1,1)</f>
        <v>40396.208333333336</v>
      </c>
      <c r="N544">
        <v>1283576400</v>
      </c>
      <c r="O544" s="12">
        <f>(((N544/60)/60)/24)+DATE(1970,1,1)</f>
        <v>40425.208333333336</v>
      </c>
      <c r="P544" t="b">
        <v>0</v>
      </c>
      <c r="Q544" t="b">
        <v>0</v>
      </c>
      <c r="R544" t="s">
        <v>50</v>
      </c>
      <c r="S544" t="str">
        <f>LEFT($R544,SEARCH("/",$R544,1)-1)</f>
        <v>music</v>
      </c>
      <c r="T544" t="str">
        <f>RIGHT(R544,LEN(R544)-SEARCH("/",R544,1))</f>
        <v>electric music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9">
        <f>IFERROR($E545/$I545,0)</f>
        <v>77.022222222222226</v>
      </c>
      <c r="G545" s="7">
        <f>(E545/D545)*100</f>
        <v>16.329799764428738</v>
      </c>
      <c r="H545" t="s">
        <v>14</v>
      </c>
      <c r="I545" s="21">
        <v>180</v>
      </c>
      <c r="J545" t="s">
        <v>21</v>
      </c>
      <c r="K545" t="s">
        <v>22</v>
      </c>
      <c r="L545">
        <v>1378875600</v>
      </c>
      <c r="M545" s="12">
        <f>(((L545/60)/60)/24)+DATE(1970,1,1)</f>
        <v>41528.208333333336</v>
      </c>
      <c r="N545">
        <v>1380171600</v>
      </c>
      <c r="O545" s="12">
        <f>(((N545/60)/60)/24)+DATE(1970,1,1)</f>
        <v>41543.208333333336</v>
      </c>
      <c r="P545" t="b">
        <v>0</v>
      </c>
      <c r="Q545" t="b">
        <v>0</v>
      </c>
      <c r="R545" t="s">
        <v>89</v>
      </c>
      <c r="S545" t="str">
        <f>LEFT($R545,SEARCH("/",$R545,1)-1)</f>
        <v>games</v>
      </c>
      <c r="T545" t="str">
        <f>RIGHT(R545,LEN(R545)-SEARCH("/",R545,1))</f>
        <v>video games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9">
        <f>IFERROR($E546/$I546,0)</f>
        <v>92.166666666666671</v>
      </c>
      <c r="G546" s="7">
        <f>(E546/D546)*100</f>
        <v>276.5</v>
      </c>
      <c r="H546" t="s">
        <v>20</v>
      </c>
      <c r="I546" s="21">
        <v>84</v>
      </c>
      <c r="J546" t="s">
        <v>21</v>
      </c>
      <c r="K546" t="s">
        <v>22</v>
      </c>
      <c r="L546">
        <v>1452232800</v>
      </c>
      <c r="M546" s="12">
        <f>(((L546/60)/60)/24)+DATE(1970,1,1)</f>
        <v>42377.25</v>
      </c>
      <c r="N546">
        <v>1453356000</v>
      </c>
      <c r="O546" s="12">
        <f>(((N546/60)/60)/24)+DATE(1970,1,1)</f>
        <v>42390.25</v>
      </c>
      <c r="P546" t="b">
        <v>0</v>
      </c>
      <c r="Q546" t="b">
        <v>0</v>
      </c>
      <c r="R546" t="s">
        <v>23</v>
      </c>
      <c r="S546" t="str">
        <f>LEFT($R546,SEARCH("/",$R546,1)-1)</f>
        <v>music</v>
      </c>
      <c r="T546" t="str">
        <f>RIGHT(R546,LEN(R546)-SEARCH("/",R546,1))</f>
        <v>rock</v>
      </c>
    </row>
    <row r="547" spans="1:20" ht="31.2" x14ac:dyDescent="0.3">
      <c r="A547">
        <v>946</v>
      </c>
      <c r="B547" s="4" t="s">
        <v>1922</v>
      </c>
      <c r="C547" s="3" t="s">
        <v>1923</v>
      </c>
      <c r="D547">
        <v>153700</v>
      </c>
      <c r="E547">
        <v>15238</v>
      </c>
      <c r="F547" s="9">
        <f>IFERROR($E547/$I547,0)</f>
        <v>84.187845303867405</v>
      </c>
      <c r="G547" s="7">
        <f>(E547/D547)*100</f>
        <v>9.9141184124918666</v>
      </c>
      <c r="H547" t="s">
        <v>14</v>
      </c>
      <c r="I547" s="21">
        <v>181</v>
      </c>
      <c r="J547" t="s">
        <v>21</v>
      </c>
      <c r="K547" t="s">
        <v>22</v>
      </c>
      <c r="L547">
        <v>1308200400</v>
      </c>
      <c r="M547" s="12">
        <f>(((L547/60)/60)/24)+DATE(1970,1,1)</f>
        <v>40710.208333333336</v>
      </c>
      <c r="N547">
        <v>1308373200</v>
      </c>
      <c r="O547" s="12">
        <f>(((N547/60)/60)/24)+DATE(1970,1,1)</f>
        <v>40712.208333333336</v>
      </c>
      <c r="P547" t="b">
        <v>0</v>
      </c>
      <c r="Q547" t="b">
        <v>0</v>
      </c>
      <c r="R547" t="s">
        <v>33</v>
      </c>
      <c r="S547" t="str">
        <f>LEFT($R547,SEARCH("/",$R547,1)-1)</f>
        <v>theater</v>
      </c>
      <c r="T547" t="str">
        <f>RIGHT(R547,LEN(R547)-SEARCH("/",R547,1))</f>
        <v>plays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9">
        <f>IFERROR($E548/$I548,0)</f>
        <v>78.068181818181813</v>
      </c>
      <c r="G548" s="7">
        <f>(E548/D548)*100</f>
        <v>163.57142857142856</v>
      </c>
      <c r="H548" t="s">
        <v>20</v>
      </c>
      <c r="I548" s="21">
        <v>88</v>
      </c>
      <c r="J548" t="s">
        <v>21</v>
      </c>
      <c r="K548" t="s">
        <v>22</v>
      </c>
      <c r="L548">
        <v>1537160400</v>
      </c>
      <c r="M548" s="12">
        <f>(((L548/60)/60)/24)+DATE(1970,1,1)</f>
        <v>43360.208333333328</v>
      </c>
      <c r="N548">
        <v>1537419600</v>
      </c>
      <c r="O548" s="12">
        <f>(((N548/60)/60)/24)+DATE(1970,1,1)</f>
        <v>43363.208333333328</v>
      </c>
      <c r="P548" t="b">
        <v>0</v>
      </c>
      <c r="Q548" t="b">
        <v>1</v>
      </c>
      <c r="R548" t="s">
        <v>33</v>
      </c>
      <c r="S548" t="str">
        <f>LEFT($R548,SEARCH("/",$R548,1)-1)</f>
        <v>theater</v>
      </c>
      <c r="T548" t="str">
        <f>RIGHT(R548,LEN(R548)-SEARCH("/",R548,1))</f>
        <v>plays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9">
        <f>IFERROR($E549/$I549,0)</f>
        <v>80.75</v>
      </c>
      <c r="G549" s="7">
        <f>(E549/D549)*100</f>
        <v>969</v>
      </c>
      <c r="H549" t="s">
        <v>20</v>
      </c>
      <c r="I549" s="21">
        <v>156</v>
      </c>
      <c r="J549" t="s">
        <v>21</v>
      </c>
      <c r="K549" t="s">
        <v>22</v>
      </c>
      <c r="L549">
        <v>1422165600</v>
      </c>
      <c r="M549" s="12">
        <f>(((L549/60)/60)/24)+DATE(1970,1,1)</f>
        <v>42029.25</v>
      </c>
      <c r="N549">
        <v>1423202400</v>
      </c>
      <c r="O549" s="12">
        <f>(((N549/60)/60)/24)+DATE(1970,1,1)</f>
        <v>42041.25</v>
      </c>
      <c r="P549" t="b">
        <v>0</v>
      </c>
      <c r="Q549" t="b">
        <v>0</v>
      </c>
      <c r="R549" t="s">
        <v>53</v>
      </c>
      <c r="S549" t="str">
        <f>LEFT($R549,SEARCH("/",$R549,1)-1)</f>
        <v>film &amp; video</v>
      </c>
      <c r="T549" t="str">
        <f>RIGHT(R549,LEN(R549)-SEARCH("/",R549,1))</f>
        <v>drama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9">
        <f>IFERROR($E550/$I550,0)</f>
        <v>59.991289782244557</v>
      </c>
      <c r="G550" s="7">
        <f>(E550/D550)*100</f>
        <v>270.91376701966715</v>
      </c>
      <c r="H550" t="s">
        <v>20</v>
      </c>
      <c r="I550" s="21">
        <v>2985</v>
      </c>
      <c r="J550" t="s">
        <v>21</v>
      </c>
      <c r="K550" t="s">
        <v>22</v>
      </c>
      <c r="L550">
        <v>1459486800</v>
      </c>
      <c r="M550" s="12">
        <f>(((L550/60)/60)/24)+DATE(1970,1,1)</f>
        <v>42461.208333333328</v>
      </c>
      <c r="N550">
        <v>1460610000</v>
      </c>
      <c r="O550" s="12">
        <f>(((N550/60)/60)/24)+DATE(1970,1,1)</f>
        <v>42474.208333333328</v>
      </c>
      <c r="P550" t="b">
        <v>0</v>
      </c>
      <c r="Q550" t="b">
        <v>0</v>
      </c>
      <c r="R550" t="s">
        <v>33</v>
      </c>
      <c r="S550" t="str">
        <f>LEFT($R550,SEARCH("/",$R550,1)-1)</f>
        <v>theater</v>
      </c>
      <c r="T550" t="str">
        <f>RIGHT(R550,LEN(R550)-SEARCH("/",R550,1))</f>
        <v>plays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9">
        <f>IFERROR($E551/$I551,0)</f>
        <v>110.03018372703411</v>
      </c>
      <c r="G551" s="7">
        <f>(E551/D551)*100</f>
        <v>284.21355932203392</v>
      </c>
      <c r="H551" t="s">
        <v>20</v>
      </c>
      <c r="I551" s="21">
        <v>762</v>
      </c>
      <c r="J551" t="s">
        <v>21</v>
      </c>
      <c r="K551" t="s">
        <v>22</v>
      </c>
      <c r="L551">
        <v>1369717200</v>
      </c>
      <c r="M551" s="12">
        <f>(((L551/60)/60)/24)+DATE(1970,1,1)</f>
        <v>41422.208333333336</v>
      </c>
      <c r="N551">
        <v>1370494800</v>
      </c>
      <c r="O551" s="12">
        <f>(((N551/60)/60)/24)+DATE(1970,1,1)</f>
        <v>41431.208333333336</v>
      </c>
      <c r="P551" t="b">
        <v>0</v>
      </c>
      <c r="Q551" t="b">
        <v>0</v>
      </c>
      <c r="R551" t="s">
        <v>65</v>
      </c>
      <c r="S551" t="str">
        <f>LEFT($R551,SEARCH("/",$R551,1)-1)</f>
        <v>technology</v>
      </c>
      <c r="T551" t="str">
        <f>RIGHT(R551,LEN(R551)-SEARCH("/",R551,1))</f>
        <v>wearables</v>
      </c>
    </row>
    <row r="552" spans="1:20" x14ac:dyDescent="0.3">
      <c r="A552">
        <v>993</v>
      </c>
      <c r="B552" s="4" t="s">
        <v>2013</v>
      </c>
      <c r="C552" s="3" t="s">
        <v>2014</v>
      </c>
      <c r="D552">
        <v>9800</v>
      </c>
      <c r="E552">
        <v>7608</v>
      </c>
      <c r="F552" s="9">
        <f>IFERROR($E552/$I552,0)</f>
        <v>101.44</v>
      </c>
      <c r="G552" s="7">
        <f>(E552/D552)*100</f>
        <v>77.632653061224488</v>
      </c>
      <c r="H552" t="s">
        <v>74</v>
      </c>
      <c r="I552">
        <v>75</v>
      </c>
      <c r="J552" t="s">
        <v>107</v>
      </c>
      <c r="K552" t="s">
        <v>108</v>
      </c>
      <c r="L552">
        <v>1450936800</v>
      </c>
      <c r="M552" s="12">
        <f>(((L552/60)/60)/24)+DATE(1970,1,1)</f>
        <v>42362.25</v>
      </c>
      <c r="N552">
        <v>1452405600</v>
      </c>
      <c r="O552" s="12">
        <f>(((N552/60)/60)/24)+DATE(1970,1,1)</f>
        <v>42379.25</v>
      </c>
      <c r="P552" t="b">
        <v>0</v>
      </c>
      <c r="Q552" t="b">
        <v>1</v>
      </c>
      <c r="R552" t="s">
        <v>122</v>
      </c>
      <c r="S552" t="str">
        <f>LEFT($R552,SEARCH("/",$R552,1)-1)</f>
        <v>photography</v>
      </c>
      <c r="T552" t="str">
        <f>RIGHT(R552,LEN(R552)-SEARCH("/",R552,1))</f>
        <v>photography books</v>
      </c>
    </row>
    <row r="553" spans="1:20" x14ac:dyDescent="0.3">
      <c r="A553">
        <v>596</v>
      </c>
      <c r="B553" s="4" t="s">
        <v>1234</v>
      </c>
      <c r="C553" s="3" t="s">
        <v>1235</v>
      </c>
      <c r="D553">
        <v>7900</v>
      </c>
      <c r="E553">
        <v>7875</v>
      </c>
      <c r="F553" s="9">
        <f>IFERROR($E553/$I553,0)</f>
        <v>43.032786885245905</v>
      </c>
      <c r="G553" s="7">
        <f>(E553/D553)*100</f>
        <v>99.683544303797461</v>
      </c>
      <c r="H553" t="s">
        <v>14</v>
      </c>
      <c r="I553" s="21">
        <v>183</v>
      </c>
      <c r="J553" t="s">
        <v>21</v>
      </c>
      <c r="K553" t="s">
        <v>22</v>
      </c>
      <c r="L553">
        <v>1457157600</v>
      </c>
      <c r="M553" s="12">
        <f>(((L553/60)/60)/24)+DATE(1970,1,1)</f>
        <v>42434.25</v>
      </c>
      <c r="N553">
        <v>1457762400</v>
      </c>
      <c r="O553" s="12">
        <f>(((N553/60)/60)/24)+DATE(1970,1,1)</f>
        <v>42441.25</v>
      </c>
      <c r="P553" t="b">
        <v>0</v>
      </c>
      <c r="Q553" t="b">
        <v>1</v>
      </c>
      <c r="R553" t="s">
        <v>53</v>
      </c>
      <c r="S553" t="str">
        <f>LEFT($R553,SEARCH("/",$R553,1)-1)</f>
        <v>film &amp; video</v>
      </c>
      <c r="T553" t="str">
        <f>RIGHT(R553,LEN(R553)-SEARCH("/",R553,1))</f>
        <v>drama</v>
      </c>
    </row>
    <row r="554" spans="1:20" x14ac:dyDescent="0.3">
      <c r="A554">
        <v>446</v>
      </c>
      <c r="B554" s="4" t="s">
        <v>940</v>
      </c>
      <c r="C554" s="3" t="s">
        <v>941</v>
      </c>
      <c r="D554">
        <v>6800</v>
      </c>
      <c r="E554">
        <v>5579</v>
      </c>
      <c r="F554" s="9">
        <f>IFERROR($E554/$I554,0)</f>
        <v>29.99462365591398</v>
      </c>
      <c r="G554" s="7">
        <f>(E554/D554)*100</f>
        <v>82.044117647058826</v>
      </c>
      <c r="H554" t="s">
        <v>14</v>
      </c>
      <c r="I554" s="21">
        <v>186</v>
      </c>
      <c r="J554" t="s">
        <v>21</v>
      </c>
      <c r="K554" t="s">
        <v>22</v>
      </c>
      <c r="L554">
        <v>1355810400</v>
      </c>
      <c r="M554" s="12">
        <f>(((L554/60)/60)/24)+DATE(1970,1,1)</f>
        <v>41261.25</v>
      </c>
      <c r="N554">
        <v>1355983200</v>
      </c>
      <c r="O554" s="12">
        <f>(((N554/60)/60)/24)+DATE(1970,1,1)</f>
        <v>41263.25</v>
      </c>
      <c r="P554" t="b">
        <v>0</v>
      </c>
      <c r="Q554" t="b">
        <v>0</v>
      </c>
      <c r="R554" t="s">
        <v>65</v>
      </c>
      <c r="S554" t="str">
        <f>LEFT($R554,SEARCH("/",$R554,1)-1)</f>
        <v>technology</v>
      </c>
      <c r="T554" t="str">
        <f>RIGHT(R554,LEN(R554)-SEARCH("/",R554,1))</f>
        <v>wearables</v>
      </c>
    </row>
    <row r="555" spans="1:20" ht="31.2" x14ac:dyDescent="0.3">
      <c r="A555">
        <v>522</v>
      </c>
      <c r="B555" s="4" t="s">
        <v>1089</v>
      </c>
      <c r="C555" s="3" t="s">
        <v>1090</v>
      </c>
      <c r="D555">
        <v>50500</v>
      </c>
      <c r="E555">
        <v>16389</v>
      </c>
      <c r="F555" s="9">
        <f>IFERROR($E555/$I555,0)</f>
        <v>85.806282722513089</v>
      </c>
      <c r="G555" s="7">
        <f>(E555/D555)*100</f>
        <v>32.453465346534657</v>
      </c>
      <c r="H555" t="s">
        <v>14</v>
      </c>
      <c r="I555" s="21">
        <v>191</v>
      </c>
      <c r="J555" t="s">
        <v>21</v>
      </c>
      <c r="K555" t="s">
        <v>22</v>
      </c>
      <c r="L555">
        <v>1341291600</v>
      </c>
      <c r="M555" s="12">
        <f>(((L555/60)/60)/24)+DATE(1970,1,1)</f>
        <v>41093.208333333336</v>
      </c>
      <c r="N555">
        <v>1342328400</v>
      </c>
      <c r="O555" s="12">
        <f>(((N555/60)/60)/24)+DATE(1970,1,1)</f>
        <v>41105.208333333336</v>
      </c>
      <c r="P555" t="b">
        <v>0</v>
      </c>
      <c r="Q555" t="b">
        <v>0</v>
      </c>
      <c r="R555" t="s">
        <v>100</v>
      </c>
      <c r="S555" t="str">
        <f>LEFT($R555,SEARCH("/",$R555,1)-1)</f>
        <v>film &amp; video</v>
      </c>
      <c r="T555" t="str">
        <f>RIGHT(R555,LEN(R555)-SEARCH("/",R555,1))</f>
        <v>shorts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9">
        <f>IFERROR($E556/$I556,0)</f>
        <v>26.007220216606498</v>
      </c>
      <c r="G556" s="7">
        <f>(E556/D556)*100</f>
        <v>151.66315789473683</v>
      </c>
      <c r="H556" t="s">
        <v>20</v>
      </c>
      <c r="I556" s="21">
        <v>554</v>
      </c>
      <c r="J556" t="s">
        <v>15</v>
      </c>
      <c r="K556" t="s">
        <v>16</v>
      </c>
      <c r="L556">
        <v>1482127200</v>
      </c>
      <c r="M556" s="12">
        <f>(((L556/60)/60)/24)+DATE(1970,1,1)</f>
        <v>42723.25</v>
      </c>
      <c r="N556">
        <v>1482645600</v>
      </c>
      <c r="O556" s="12">
        <f>(((N556/60)/60)/24)+DATE(1970,1,1)</f>
        <v>42729.25</v>
      </c>
      <c r="P556" t="b">
        <v>0</v>
      </c>
      <c r="Q556" t="b">
        <v>0</v>
      </c>
      <c r="R556" t="s">
        <v>60</v>
      </c>
      <c r="S556" t="str">
        <f>LEFT($R556,SEARCH("/",$R556,1)-1)</f>
        <v>music</v>
      </c>
      <c r="T556" t="str">
        <f>RIGHT(R556,LEN(R556)-SEARCH("/",R556,1))</f>
        <v>indie rock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9">
        <f>IFERROR($E557/$I557,0)</f>
        <v>104.36296296296297</v>
      </c>
      <c r="G557" s="7">
        <f>(E557/D557)*100</f>
        <v>223.63492063492063</v>
      </c>
      <c r="H557" t="s">
        <v>20</v>
      </c>
      <c r="I557" s="21">
        <v>135</v>
      </c>
      <c r="J557" t="s">
        <v>36</v>
      </c>
      <c r="K557" t="s">
        <v>37</v>
      </c>
      <c r="L557">
        <v>1396414800</v>
      </c>
      <c r="M557" s="12">
        <f>(((L557/60)/60)/24)+DATE(1970,1,1)</f>
        <v>41731.208333333336</v>
      </c>
      <c r="N557">
        <v>1399093200</v>
      </c>
      <c r="O557" s="12">
        <f>(((N557/60)/60)/24)+DATE(1970,1,1)</f>
        <v>41762.208333333336</v>
      </c>
      <c r="P557" t="b">
        <v>0</v>
      </c>
      <c r="Q557" t="b">
        <v>0</v>
      </c>
      <c r="R557" t="s">
        <v>23</v>
      </c>
      <c r="S557" t="str">
        <f>LEFT($R557,SEARCH("/",$R557,1)-1)</f>
        <v>music</v>
      </c>
      <c r="T557" t="str">
        <f>RIGHT(R557,LEN(R557)-SEARCH("/",R557,1))</f>
        <v>rock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9">
        <f>IFERROR($E558/$I558,0)</f>
        <v>102.18852459016394</v>
      </c>
      <c r="G558" s="7">
        <f>(E558/D558)*100</f>
        <v>239.75</v>
      </c>
      <c r="H558" t="s">
        <v>20</v>
      </c>
      <c r="I558" s="21">
        <v>122</v>
      </c>
      <c r="J558" t="s">
        <v>21</v>
      </c>
      <c r="K558" t="s">
        <v>22</v>
      </c>
      <c r="L558">
        <v>1315285200</v>
      </c>
      <c r="M558" s="12">
        <f>(((L558/60)/60)/24)+DATE(1970,1,1)</f>
        <v>40792.208333333336</v>
      </c>
      <c r="N558">
        <v>1315890000</v>
      </c>
      <c r="O558" s="12">
        <f>(((N558/60)/60)/24)+DATE(1970,1,1)</f>
        <v>40799.208333333336</v>
      </c>
      <c r="P558" t="b">
        <v>0</v>
      </c>
      <c r="Q558" t="b">
        <v>1</v>
      </c>
      <c r="R558" t="s">
        <v>206</v>
      </c>
      <c r="S558" t="str">
        <f>LEFT($R558,SEARCH("/",$R558,1)-1)</f>
        <v>publishing</v>
      </c>
      <c r="T558" t="str">
        <f>RIGHT(R558,LEN(R558)-SEARCH("/",R558,1))</f>
        <v>translations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9">
        <f>IFERROR($E559/$I559,0)</f>
        <v>54.117647058823529</v>
      </c>
      <c r="G559" s="7">
        <f>(E559/D559)*100</f>
        <v>199.33333333333334</v>
      </c>
      <c r="H559" t="s">
        <v>20</v>
      </c>
      <c r="I559" s="21">
        <v>221</v>
      </c>
      <c r="J559" t="s">
        <v>21</v>
      </c>
      <c r="K559" t="s">
        <v>22</v>
      </c>
      <c r="L559">
        <v>1443762000</v>
      </c>
      <c r="M559" s="12">
        <f>(((L559/60)/60)/24)+DATE(1970,1,1)</f>
        <v>42279.208333333328</v>
      </c>
      <c r="N559">
        <v>1444021200</v>
      </c>
      <c r="O559" s="12">
        <f>(((N559/60)/60)/24)+DATE(1970,1,1)</f>
        <v>42282.208333333328</v>
      </c>
      <c r="P559" t="b">
        <v>0</v>
      </c>
      <c r="Q559" t="b">
        <v>1</v>
      </c>
      <c r="R559" t="s">
        <v>474</v>
      </c>
      <c r="S559" t="str">
        <f>LEFT($R559,SEARCH("/",$R559,1)-1)</f>
        <v>film &amp; video</v>
      </c>
      <c r="T559" t="str">
        <f>RIGHT(R559,LEN(R559)-SEARCH("/",R559,1))</f>
        <v>science fiction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9">
        <f>IFERROR($E560/$I560,0)</f>
        <v>63.222222222222221</v>
      </c>
      <c r="G560" s="7">
        <f>(E560/D560)*100</f>
        <v>137.34482758620689</v>
      </c>
      <c r="H560" t="s">
        <v>20</v>
      </c>
      <c r="I560" s="21">
        <v>126</v>
      </c>
      <c r="J560" t="s">
        <v>21</v>
      </c>
      <c r="K560" t="s">
        <v>22</v>
      </c>
      <c r="L560">
        <v>1456293600</v>
      </c>
      <c r="M560" s="12">
        <f>(((L560/60)/60)/24)+DATE(1970,1,1)</f>
        <v>42424.25</v>
      </c>
      <c r="N560">
        <v>1460005200</v>
      </c>
      <c r="O560" s="12">
        <f>(((N560/60)/60)/24)+DATE(1970,1,1)</f>
        <v>42467.208333333328</v>
      </c>
      <c r="P560" t="b">
        <v>0</v>
      </c>
      <c r="Q560" t="b">
        <v>0</v>
      </c>
      <c r="R560" t="s">
        <v>33</v>
      </c>
      <c r="S560" t="str">
        <f>LEFT($R560,SEARCH("/",$R560,1)-1)</f>
        <v>theater</v>
      </c>
      <c r="T560" t="str">
        <f>RIGHT(R560,LEN(R560)-SEARCH("/",R560,1))</f>
        <v>plays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9">
        <f>IFERROR($E561/$I561,0)</f>
        <v>104.03228962818004</v>
      </c>
      <c r="G561" s="7">
        <f>(E561/D561)*100</f>
        <v>100.9696106362773</v>
      </c>
      <c r="H561" t="s">
        <v>20</v>
      </c>
      <c r="I561" s="21">
        <v>1022</v>
      </c>
      <c r="J561" t="s">
        <v>21</v>
      </c>
      <c r="K561" t="s">
        <v>22</v>
      </c>
      <c r="L561">
        <v>1470114000</v>
      </c>
      <c r="M561" s="12">
        <f>(((L561/60)/60)/24)+DATE(1970,1,1)</f>
        <v>42584.208333333328</v>
      </c>
      <c r="N561">
        <v>1470718800</v>
      </c>
      <c r="O561" s="12">
        <f>(((N561/60)/60)/24)+DATE(1970,1,1)</f>
        <v>42591.208333333328</v>
      </c>
      <c r="P561" t="b">
        <v>0</v>
      </c>
      <c r="Q561" t="b">
        <v>0</v>
      </c>
      <c r="R561" t="s">
        <v>33</v>
      </c>
      <c r="S561" t="str">
        <f>LEFT($R561,SEARCH("/",$R561,1)-1)</f>
        <v>theater</v>
      </c>
      <c r="T561" t="str">
        <f>RIGHT(R561,LEN(R561)-SEARCH("/",R561,1))</f>
        <v>plays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9">
        <f>IFERROR($E562/$I562,0)</f>
        <v>49.994334277620396</v>
      </c>
      <c r="G562" s="7">
        <f>(E562/D562)*100</f>
        <v>794.16</v>
      </c>
      <c r="H562" t="s">
        <v>20</v>
      </c>
      <c r="I562" s="21">
        <v>3177</v>
      </c>
      <c r="J562" t="s">
        <v>21</v>
      </c>
      <c r="K562" t="s">
        <v>22</v>
      </c>
      <c r="L562">
        <v>1321596000</v>
      </c>
      <c r="M562" s="12">
        <f>(((L562/60)/60)/24)+DATE(1970,1,1)</f>
        <v>40865.25</v>
      </c>
      <c r="N562">
        <v>1325052000</v>
      </c>
      <c r="O562" s="12">
        <f>(((N562/60)/60)/24)+DATE(1970,1,1)</f>
        <v>40905.25</v>
      </c>
      <c r="P562" t="b">
        <v>0</v>
      </c>
      <c r="Q562" t="b">
        <v>0</v>
      </c>
      <c r="R562" t="s">
        <v>71</v>
      </c>
      <c r="S562" t="str">
        <f>LEFT($R562,SEARCH("/",$R562,1)-1)</f>
        <v>film &amp; video</v>
      </c>
      <c r="T562" t="str">
        <f>RIGHT(R562,LEN(R562)-SEARCH("/",R562,1))</f>
        <v>animation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9">
        <f>IFERROR($E563/$I563,0)</f>
        <v>56.015151515151516</v>
      </c>
      <c r="G563" s="7">
        <f>(E563/D563)*100</f>
        <v>369.7</v>
      </c>
      <c r="H563" t="s">
        <v>20</v>
      </c>
      <c r="I563" s="21">
        <v>198</v>
      </c>
      <c r="J563" t="s">
        <v>98</v>
      </c>
      <c r="K563" t="s">
        <v>99</v>
      </c>
      <c r="L563">
        <v>1318827600</v>
      </c>
      <c r="M563" s="12">
        <f>(((L563/60)/60)/24)+DATE(1970,1,1)</f>
        <v>40833.208333333336</v>
      </c>
      <c r="N563">
        <v>1319000400</v>
      </c>
      <c r="O563" s="12">
        <f>(((N563/60)/60)/24)+DATE(1970,1,1)</f>
        <v>40835.208333333336</v>
      </c>
      <c r="P563" t="b">
        <v>0</v>
      </c>
      <c r="Q563" t="b">
        <v>0</v>
      </c>
      <c r="R563" t="s">
        <v>33</v>
      </c>
      <c r="S563" t="str">
        <f>LEFT($R563,SEARCH("/",$R563,1)-1)</f>
        <v>theater</v>
      </c>
      <c r="T563" t="str">
        <f>RIGHT(R563,LEN(R563)-SEARCH("/",R563,1))</f>
        <v>plays</v>
      </c>
    </row>
    <row r="564" spans="1:20" x14ac:dyDescent="0.3">
      <c r="A564">
        <v>739</v>
      </c>
      <c r="B564" s="4" t="s">
        <v>1515</v>
      </c>
      <c r="C564" s="3" t="s">
        <v>1516</v>
      </c>
      <c r="D564">
        <v>10000</v>
      </c>
      <c r="E564">
        <v>6100</v>
      </c>
      <c r="F564" s="9">
        <f>IFERROR($E564/$I564,0)</f>
        <v>31.937172774869111</v>
      </c>
      <c r="G564" s="7">
        <f>(E564/D564)*100</f>
        <v>61</v>
      </c>
      <c r="H564" t="s">
        <v>14</v>
      </c>
      <c r="I564" s="21">
        <v>191</v>
      </c>
      <c r="J564" t="s">
        <v>21</v>
      </c>
      <c r="K564" t="s">
        <v>22</v>
      </c>
      <c r="L564">
        <v>1340946000</v>
      </c>
      <c r="M564" s="12">
        <f>(((L564/60)/60)/24)+DATE(1970,1,1)</f>
        <v>41089.208333333336</v>
      </c>
      <c r="N564">
        <v>1341032400</v>
      </c>
      <c r="O564" s="12">
        <f>(((N564/60)/60)/24)+DATE(1970,1,1)</f>
        <v>41090.208333333336</v>
      </c>
      <c r="P564" t="b">
        <v>0</v>
      </c>
      <c r="Q564" t="b">
        <v>0</v>
      </c>
      <c r="R564" t="s">
        <v>60</v>
      </c>
      <c r="S564" t="str">
        <f>LEFT($R564,SEARCH("/",$R564,1)-1)</f>
        <v>music</v>
      </c>
      <c r="T564" t="str">
        <f>RIGHT(R564,LEN(R564)-SEARCH("/",R564,1))</f>
        <v>indie rock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9">
        <f>IFERROR($E565/$I565,0)</f>
        <v>60.082352941176474</v>
      </c>
      <c r="G565" s="7">
        <f>(E565/D565)*100</f>
        <v>138.02702702702703</v>
      </c>
      <c r="H565" t="s">
        <v>20</v>
      </c>
      <c r="I565" s="21">
        <v>85</v>
      </c>
      <c r="J565" t="s">
        <v>26</v>
      </c>
      <c r="K565" t="s">
        <v>27</v>
      </c>
      <c r="L565">
        <v>1542088800</v>
      </c>
      <c r="M565" s="12">
        <f>(((L565/60)/60)/24)+DATE(1970,1,1)</f>
        <v>43417.25</v>
      </c>
      <c r="N565">
        <v>1543816800</v>
      </c>
      <c r="O565" s="12">
        <f>(((N565/60)/60)/24)+DATE(1970,1,1)</f>
        <v>43437.25</v>
      </c>
      <c r="P565" t="b">
        <v>0</v>
      </c>
      <c r="Q565" t="b">
        <v>0</v>
      </c>
      <c r="R565" t="s">
        <v>42</v>
      </c>
      <c r="S565" t="str">
        <f>LEFT($R565,SEARCH("/",$R565,1)-1)</f>
        <v>film &amp; video</v>
      </c>
      <c r="T565" t="str">
        <f>RIGHT(R565,LEN(R565)-SEARCH("/",R565,1))</f>
        <v>documentary</v>
      </c>
    </row>
    <row r="566" spans="1:20" x14ac:dyDescent="0.3">
      <c r="A566">
        <v>14</v>
      </c>
      <c r="B566" s="4" t="s">
        <v>61</v>
      </c>
      <c r="C566" s="3" t="s">
        <v>62</v>
      </c>
      <c r="D566">
        <v>28200</v>
      </c>
      <c r="E566">
        <v>18829</v>
      </c>
      <c r="F566" s="9">
        <f>IFERROR($E566/$I566,0)</f>
        <v>94.144999999999996</v>
      </c>
      <c r="G566" s="7">
        <f>(E566/D566)*100</f>
        <v>66.769503546099301</v>
      </c>
      <c r="H566" t="s">
        <v>14</v>
      </c>
      <c r="I566" s="21">
        <v>200</v>
      </c>
      <c r="J566" t="s">
        <v>21</v>
      </c>
      <c r="K566" t="s">
        <v>22</v>
      </c>
      <c r="L566">
        <v>1331013600</v>
      </c>
      <c r="M566" s="12">
        <f>(((L566/60)/60)/24)+DATE(1970,1,1)</f>
        <v>40974.25</v>
      </c>
      <c r="N566">
        <v>1333342800</v>
      </c>
      <c r="O566" s="12">
        <f>(((N566/60)/60)/24)+DATE(1970,1,1)</f>
        <v>41001.208333333336</v>
      </c>
      <c r="P566" t="b">
        <v>0</v>
      </c>
      <c r="Q566" t="b">
        <v>0</v>
      </c>
      <c r="R566" t="s">
        <v>60</v>
      </c>
      <c r="S566" t="str">
        <f>LEFT($R566,SEARCH("/",$R566,1)-1)</f>
        <v>music</v>
      </c>
      <c r="T566" t="str">
        <f>RIGHT(R566,LEN(R566)-SEARCH("/",R566,1))</f>
        <v>indie rock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9">
        <f>IFERROR($E567/$I567,0)</f>
        <v>53.99499443826474</v>
      </c>
      <c r="G567" s="7">
        <f>(E567/D567)*100</f>
        <v>204.60063224446787</v>
      </c>
      <c r="H567" t="s">
        <v>20</v>
      </c>
      <c r="I567" s="21">
        <v>3596</v>
      </c>
      <c r="J567" t="s">
        <v>21</v>
      </c>
      <c r="K567" t="s">
        <v>22</v>
      </c>
      <c r="L567">
        <v>1321336800</v>
      </c>
      <c r="M567" s="12">
        <f>(((L567/60)/60)/24)+DATE(1970,1,1)</f>
        <v>40862.25</v>
      </c>
      <c r="N567">
        <v>1323064800</v>
      </c>
      <c r="O567" s="12">
        <f>(((N567/60)/60)/24)+DATE(1970,1,1)</f>
        <v>40882.25</v>
      </c>
      <c r="P567" t="b">
        <v>0</v>
      </c>
      <c r="Q567" t="b">
        <v>0</v>
      </c>
      <c r="R567" t="s">
        <v>33</v>
      </c>
      <c r="S567" t="str">
        <f>LEFT($R567,SEARCH("/",$R567,1)-1)</f>
        <v>theater</v>
      </c>
      <c r="T567" t="str">
        <f>RIGHT(R567,LEN(R567)-SEARCH("/",R567,1))</f>
        <v>plays</v>
      </c>
    </row>
    <row r="568" spans="1:20" x14ac:dyDescent="0.3">
      <c r="A568">
        <v>178</v>
      </c>
      <c r="B568" s="4" t="s">
        <v>408</v>
      </c>
      <c r="C568" s="3" t="s">
        <v>409</v>
      </c>
      <c r="D568">
        <v>7200</v>
      </c>
      <c r="E568">
        <v>6927</v>
      </c>
      <c r="F568" s="9">
        <f>IFERROR($E568/$I568,0)</f>
        <v>32.985714285714288</v>
      </c>
      <c r="G568" s="7">
        <f>(E568/D568)*100</f>
        <v>96.208333333333329</v>
      </c>
      <c r="H568" t="s">
        <v>14</v>
      </c>
      <c r="I568" s="21">
        <v>210</v>
      </c>
      <c r="J568" t="s">
        <v>21</v>
      </c>
      <c r="K568" t="s">
        <v>22</v>
      </c>
      <c r="L568">
        <v>1505970000</v>
      </c>
      <c r="M568" s="12">
        <f>(((L568/60)/60)/24)+DATE(1970,1,1)</f>
        <v>42999.208333333328</v>
      </c>
      <c r="N568">
        <v>1506747600</v>
      </c>
      <c r="O568" s="12">
        <f>(((N568/60)/60)/24)+DATE(1970,1,1)</f>
        <v>43008.208333333328</v>
      </c>
      <c r="P568" t="b">
        <v>0</v>
      </c>
      <c r="Q568" t="b">
        <v>0</v>
      </c>
      <c r="R568" t="s">
        <v>17</v>
      </c>
      <c r="S568" t="str">
        <f>LEFT($R568,SEARCH("/",$R568,1)-1)</f>
        <v>food</v>
      </c>
      <c r="T568" t="str">
        <f>RIGHT(R568,LEN(R568)-SEARCH("/",R568,1))</f>
        <v>food trucks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9">
        <f>IFERROR($E569/$I569,0)</f>
        <v>60.922131147540981</v>
      </c>
      <c r="G569" s="7">
        <f>(E569/D569)*100</f>
        <v>218.60294117647058</v>
      </c>
      <c r="H569" t="s">
        <v>20</v>
      </c>
      <c r="I569" s="21">
        <v>244</v>
      </c>
      <c r="J569" t="s">
        <v>21</v>
      </c>
      <c r="K569" t="s">
        <v>22</v>
      </c>
      <c r="L569">
        <v>1404968400</v>
      </c>
      <c r="M569" s="12">
        <f>(((L569/60)/60)/24)+DATE(1970,1,1)</f>
        <v>41830.208333333336</v>
      </c>
      <c r="N569">
        <v>1405141200</v>
      </c>
      <c r="O569" s="12">
        <f>(((N569/60)/60)/24)+DATE(1970,1,1)</f>
        <v>41832.208333333336</v>
      </c>
      <c r="P569" t="b">
        <v>0</v>
      </c>
      <c r="Q569" t="b">
        <v>0</v>
      </c>
      <c r="R569" t="s">
        <v>23</v>
      </c>
      <c r="S569" t="str">
        <f>LEFT($R569,SEARCH("/",$R569,1)-1)</f>
        <v>music</v>
      </c>
      <c r="T569" t="str">
        <f>RIGHT(R569,LEN(R569)-SEARCH("/",R569,1))</f>
        <v>rock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9">
        <f>IFERROR($E570/$I570,0)</f>
        <v>26.0015444015444</v>
      </c>
      <c r="G570" s="7">
        <f>(E570/D570)*100</f>
        <v>186.03314917127071</v>
      </c>
      <c r="H570" t="s">
        <v>20</v>
      </c>
      <c r="I570" s="21">
        <v>5180</v>
      </c>
      <c r="J570" t="s">
        <v>21</v>
      </c>
      <c r="K570" t="s">
        <v>22</v>
      </c>
      <c r="L570">
        <v>1279170000</v>
      </c>
      <c r="M570" s="12">
        <f>(((L570/60)/60)/24)+DATE(1970,1,1)</f>
        <v>40374.208333333336</v>
      </c>
      <c r="N570">
        <v>1283058000</v>
      </c>
      <c r="O570" s="12">
        <f>(((N570/60)/60)/24)+DATE(1970,1,1)</f>
        <v>40419.208333333336</v>
      </c>
      <c r="P570" t="b">
        <v>0</v>
      </c>
      <c r="Q570" t="b">
        <v>0</v>
      </c>
      <c r="R570" t="s">
        <v>33</v>
      </c>
      <c r="S570" t="str">
        <f>LEFT($R570,SEARCH("/",$R570,1)-1)</f>
        <v>theater</v>
      </c>
      <c r="T570" t="str">
        <f>RIGHT(R570,LEN(R570)-SEARCH("/",R570,1))</f>
        <v>plays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9">
        <f>IFERROR($E571/$I571,0)</f>
        <v>80.993208828522924</v>
      </c>
      <c r="G571" s="7">
        <f>(E571/D571)*100</f>
        <v>237.33830845771143</v>
      </c>
      <c r="H571" t="s">
        <v>20</v>
      </c>
      <c r="I571" s="21">
        <v>589</v>
      </c>
      <c r="J571" t="s">
        <v>107</v>
      </c>
      <c r="K571" t="s">
        <v>108</v>
      </c>
      <c r="L571">
        <v>1294725600</v>
      </c>
      <c r="M571" s="12">
        <f>(((L571/60)/60)/24)+DATE(1970,1,1)</f>
        <v>40554.25</v>
      </c>
      <c r="N571">
        <v>1295762400</v>
      </c>
      <c r="O571" s="12">
        <f>(((N571/60)/60)/24)+DATE(1970,1,1)</f>
        <v>40566.25</v>
      </c>
      <c r="P571" t="b">
        <v>0</v>
      </c>
      <c r="Q571" t="b">
        <v>0</v>
      </c>
      <c r="R571" t="s">
        <v>71</v>
      </c>
      <c r="S571" t="str">
        <f>LEFT($R571,SEARCH("/",$R571,1)-1)</f>
        <v>film &amp; video</v>
      </c>
      <c r="T571" t="str">
        <f>RIGHT(R571,LEN(R571)-SEARCH("/",R571,1))</f>
        <v>animation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9">
        <f>IFERROR($E572/$I572,0)</f>
        <v>34.995963302752294</v>
      </c>
      <c r="G572" s="7">
        <f>(E572/D572)*100</f>
        <v>305.65384615384613</v>
      </c>
      <c r="H572" t="s">
        <v>20</v>
      </c>
      <c r="I572" s="21">
        <v>2725</v>
      </c>
      <c r="J572" t="s">
        <v>21</v>
      </c>
      <c r="K572" t="s">
        <v>22</v>
      </c>
      <c r="L572">
        <v>1419055200</v>
      </c>
      <c r="M572" s="12">
        <f>(((L572/60)/60)/24)+DATE(1970,1,1)</f>
        <v>41993.25</v>
      </c>
      <c r="N572">
        <v>1419573600</v>
      </c>
      <c r="O572" s="12">
        <f>(((N572/60)/60)/24)+DATE(1970,1,1)</f>
        <v>41999.25</v>
      </c>
      <c r="P572" t="b">
        <v>0</v>
      </c>
      <c r="Q572" t="b">
        <v>1</v>
      </c>
      <c r="R572" t="s">
        <v>23</v>
      </c>
      <c r="S572" t="str">
        <f>LEFT($R572,SEARCH("/",$R572,1)-1)</f>
        <v>music</v>
      </c>
      <c r="T572" t="str">
        <f>RIGHT(R572,LEN(R572)-SEARCH("/",R572,1))</f>
        <v>rock</v>
      </c>
    </row>
    <row r="573" spans="1:20" x14ac:dyDescent="0.3">
      <c r="A573">
        <v>760</v>
      </c>
      <c r="B573" s="4" t="s">
        <v>1556</v>
      </c>
      <c r="C573" s="3" t="s">
        <v>1557</v>
      </c>
      <c r="D573">
        <v>48300</v>
      </c>
      <c r="E573">
        <v>16592</v>
      </c>
      <c r="F573" s="9">
        <f>IFERROR($E573/$I573,0)</f>
        <v>79.009523809523813</v>
      </c>
      <c r="G573" s="7">
        <f>(E573/D573)*100</f>
        <v>34.351966873706004</v>
      </c>
      <c r="H573" t="s">
        <v>14</v>
      </c>
      <c r="I573" s="21">
        <v>210</v>
      </c>
      <c r="J573" t="s">
        <v>107</v>
      </c>
      <c r="K573" t="s">
        <v>108</v>
      </c>
      <c r="L573">
        <v>1564635600</v>
      </c>
      <c r="M573" s="12">
        <f>(((L573/60)/60)/24)+DATE(1970,1,1)</f>
        <v>43678.208333333328</v>
      </c>
      <c r="N573">
        <v>1567141200</v>
      </c>
      <c r="O573" s="12">
        <f>(((N573/60)/60)/24)+DATE(1970,1,1)</f>
        <v>43707.208333333328</v>
      </c>
      <c r="P573" t="b">
        <v>0</v>
      </c>
      <c r="Q573" t="b">
        <v>1</v>
      </c>
      <c r="R573" t="s">
        <v>89</v>
      </c>
      <c r="S573" t="str">
        <f>LEFT($R573,SEARCH("/",$R573,1)-1)</f>
        <v>games</v>
      </c>
      <c r="T573" t="str">
        <f>RIGHT(R573,LEN(R573)-SEARCH("/",R573,1))</f>
        <v>video games</v>
      </c>
    </row>
    <row r="574" spans="1:20" x14ac:dyDescent="0.3">
      <c r="A574">
        <v>156</v>
      </c>
      <c r="B574" s="4" t="s">
        <v>364</v>
      </c>
      <c r="C574" s="3" t="s">
        <v>365</v>
      </c>
      <c r="D574">
        <v>36400</v>
      </c>
      <c r="E574">
        <v>26914</v>
      </c>
      <c r="F574" s="9">
        <f>IFERROR($E574/$I574,0)</f>
        <v>71.013192612137203</v>
      </c>
      <c r="G574" s="7">
        <f>(E574/D574)*100</f>
        <v>73.939560439560438</v>
      </c>
      <c r="H574" t="s">
        <v>74</v>
      </c>
      <c r="I574">
        <v>379</v>
      </c>
      <c r="J574" t="s">
        <v>26</v>
      </c>
      <c r="K574" t="s">
        <v>27</v>
      </c>
      <c r="L574">
        <v>1570251600</v>
      </c>
      <c r="M574" s="12">
        <f>(((L574/60)/60)/24)+DATE(1970,1,1)</f>
        <v>43743.208333333328</v>
      </c>
      <c r="N574">
        <v>1572325200</v>
      </c>
      <c r="O574" s="12">
        <f>(((N574/60)/60)/24)+DATE(1970,1,1)</f>
        <v>43767.208333333328</v>
      </c>
      <c r="P574" t="b">
        <v>0</v>
      </c>
      <c r="Q574" t="b">
        <v>0</v>
      </c>
      <c r="R574" t="s">
        <v>23</v>
      </c>
      <c r="S574" t="str">
        <f>LEFT($R574,SEARCH("/",$R574,1)-1)</f>
        <v>music</v>
      </c>
      <c r="T574" t="str">
        <f>RIGHT(R574,LEN(R574)-SEARCH("/",R574,1))</f>
        <v>rock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9">
        <f>IFERROR($E575/$I575,0)</f>
        <v>24.986666666666668</v>
      </c>
      <c r="G575" s="7">
        <f>(E575/D575)*100</f>
        <v>111.88059701492537</v>
      </c>
      <c r="H575" t="s">
        <v>20</v>
      </c>
      <c r="I575" s="21">
        <v>300</v>
      </c>
      <c r="J575" t="s">
        <v>21</v>
      </c>
      <c r="K575" t="s">
        <v>22</v>
      </c>
      <c r="L575">
        <v>1399006800</v>
      </c>
      <c r="M575" s="12">
        <f>(((L575/60)/60)/24)+DATE(1970,1,1)</f>
        <v>41761.208333333336</v>
      </c>
      <c r="N575">
        <v>1399179600</v>
      </c>
      <c r="O575" s="12">
        <f>(((N575/60)/60)/24)+DATE(1970,1,1)</f>
        <v>41763.208333333336</v>
      </c>
      <c r="P575" t="b">
        <v>0</v>
      </c>
      <c r="Q575" t="b">
        <v>0</v>
      </c>
      <c r="R575" t="s">
        <v>1029</v>
      </c>
      <c r="S575" t="str">
        <f>LEFT($R575,SEARCH("/",$R575,1)-1)</f>
        <v>journalism</v>
      </c>
      <c r="T575" t="str">
        <f>RIGHT(R575,LEN(R575)-SEARCH("/",R575,1))</f>
        <v>audio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9">
        <f>IFERROR($E576/$I576,0)</f>
        <v>69.215277777777771</v>
      </c>
      <c r="G576" s="7">
        <f>(E576/D576)*100</f>
        <v>369.14814814814815</v>
      </c>
      <c r="H576" t="s">
        <v>20</v>
      </c>
      <c r="I576" s="21">
        <v>144</v>
      </c>
      <c r="J576" t="s">
        <v>21</v>
      </c>
      <c r="K576" t="s">
        <v>22</v>
      </c>
      <c r="L576">
        <v>1575698400</v>
      </c>
      <c r="M576" s="12">
        <f>(((L576/60)/60)/24)+DATE(1970,1,1)</f>
        <v>43806.25</v>
      </c>
      <c r="N576">
        <v>1576562400</v>
      </c>
      <c r="O576" s="12">
        <f>(((N576/60)/60)/24)+DATE(1970,1,1)</f>
        <v>43816.25</v>
      </c>
      <c r="P576" t="b">
        <v>0</v>
      </c>
      <c r="Q576" t="b">
        <v>1</v>
      </c>
      <c r="R576" t="s">
        <v>17</v>
      </c>
      <c r="S576" t="str">
        <f>LEFT($R576,SEARCH("/",$R576,1)-1)</f>
        <v>food</v>
      </c>
      <c r="T576" t="str">
        <f>RIGHT(R576,LEN(R576)-SEARCH("/",R576,1))</f>
        <v>food trucks</v>
      </c>
    </row>
    <row r="577" spans="1:20" x14ac:dyDescent="0.3">
      <c r="A577">
        <v>919</v>
      </c>
      <c r="B577" s="4" t="s">
        <v>1870</v>
      </c>
      <c r="C577" s="3" t="s">
        <v>1871</v>
      </c>
      <c r="D577">
        <v>35600</v>
      </c>
      <c r="E577">
        <v>20915</v>
      </c>
      <c r="F577" s="9">
        <f>IFERROR($E577/$I577,0)</f>
        <v>92.955555555555549</v>
      </c>
      <c r="G577" s="7">
        <f>(E577/D577)*100</f>
        <v>58.75</v>
      </c>
      <c r="H577" t="s">
        <v>14</v>
      </c>
      <c r="I577" s="21">
        <v>225</v>
      </c>
      <c r="J577" t="s">
        <v>26</v>
      </c>
      <c r="K577" t="s">
        <v>27</v>
      </c>
      <c r="L577">
        <v>1507957200</v>
      </c>
      <c r="M577" s="12">
        <f>(((L577/60)/60)/24)+DATE(1970,1,1)</f>
        <v>43022.208333333328</v>
      </c>
      <c r="N577">
        <v>1510725600</v>
      </c>
      <c r="O577" s="12">
        <f>(((N577/60)/60)/24)+DATE(1970,1,1)</f>
        <v>43054.25</v>
      </c>
      <c r="P577" t="b">
        <v>0</v>
      </c>
      <c r="Q577" t="b">
        <v>1</v>
      </c>
      <c r="R577" t="s">
        <v>33</v>
      </c>
      <c r="S577" t="str">
        <f>LEFT($R577,SEARCH("/",$R577,1)-1)</f>
        <v>theater</v>
      </c>
      <c r="T577" t="str">
        <f>RIGHT(R577,LEN(R577)-SEARCH("/",R577,1))</f>
        <v>plays</v>
      </c>
    </row>
    <row r="578" spans="1:20" x14ac:dyDescent="0.3">
      <c r="A578">
        <v>210</v>
      </c>
      <c r="B578" s="4" t="s">
        <v>472</v>
      </c>
      <c r="C578" s="3" t="s">
        <v>473</v>
      </c>
      <c r="D578">
        <v>9400</v>
      </c>
      <c r="E578">
        <v>6338</v>
      </c>
      <c r="F578" s="9">
        <f>IFERROR($E578/$I578,0)</f>
        <v>28.044247787610619</v>
      </c>
      <c r="G578" s="7">
        <f>(E578/D578)*100</f>
        <v>67.425531914893625</v>
      </c>
      <c r="H578" t="s">
        <v>14</v>
      </c>
      <c r="I578" s="21">
        <v>226</v>
      </c>
      <c r="J578" t="s">
        <v>36</v>
      </c>
      <c r="K578" t="s">
        <v>37</v>
      </c>
      <c r="L578">
        <v>1488520800</v>
      </c>
      <c r="M578" s="12">
        <f>(((L578/60)/60)/24)+DATE(1970,1,1)</f>
        <v>42797.25</v>
      </c>
      <c r="N578">
        <v>1490850000</v>
      </c>
      <c r="O578" s="12">
        <f>(((N578/60)/60)/24)+DATE(1970,1,1)</f>
        <v>42824.208333333328</v>
      </c>
      <c r="P578" t="b">
        <v>0</v>
      </c>
      <c r="Q578" t="b">
        <v>0</v>
      </c>
      <c r="R578" t="s">
        <v>474</v>
      </c>
      <c r="S578" t="str">
        <f>LEFT($R578,SEARCH("/",$R578,1)-1)</f>
        <v>film &amp; video</v>
      </c>
      <c r="T578" t="str">
        <f>RIGHT(R578,LEN(R578)-SEARCH("/",R578,1))</f>
        <v>science fiction</v>
      </c>
    </row>
    <row r="579" spans="1:20" x14ac:dyDescent="0.3">
      <c r="A579">
        <v>658</v>
      </c>
      <c r="B579" s="4" t="s">
        <v>1358</v>
      </c>
      <c r="C579" s="3" t="s">
        <v>1359</v>
      </c>
      <c r="D579">
        <v>52600</v>
      </c>
      <c r="E579">
        <v>31594</v>
      </c>
      <c r="F579" s="9">
        <f>IFERROR($E579/$I579,0)</f>
        <v>81.010256410256417</v>
      </c>
      <c r="G579" s="7">
        <f>(E579/D579)*100</f>
        <v>60.064638783269963</v>
      </c>
      <c r="H579" t="s">
        <v>74</v>
      </c>
      <c r="I579">
        <v>390</v>
      </c>
      <c r="J579" t="s">
        <v>21</v>
      </c>
      <c r="K579" t="s">
        <v>22</v>
      </c>
      <c r="L579">
        <v>1440910800</v>
      </c>
      <c r="M579" s="12">
        <f>(((L579/60)/60)/24)+DATE(1970,1,1)</f>
        <v>42246.208333333328</v>
      </c>
      <c r="N579">
        <v>1442898000</v>
      </c>
      <c r="O579" s="12">
        <f>(((N579/60)/60)/24)+DATE(1970,1,1)</f>
        <v>42269.208333333328</v>
      </c>
      <c r="P579" t="b">
        <v>0</v>
      </c>
      <c r="Q579" t="b">
        <v>0</v>
      </c>
      <c r="R579" t="s">
        <v>23</v>
      </c>
      <c r="S579" t="str">
        <f>LEFT($R579,SEARCH("/",$R579,1)-1)</f>
        <v>music</v>
      </c>
      <c r="T579" t="str">
        <f>RIGHT(R579,LEN(R579)-SEARCH("/",R579,1))</f>
        <v>rock</v>
      </c>
    </row>
    <row r="580" spans="1:20" ht="31.2" x14ac:dyDescent="0.3">
      <c r="A580">
        <v>192</v>
      </c>
      <c r="B580" s="4" t="s">
        <v>436</v>
      </c>
      <c r="C580" s="3" t="s">
        <v>437</v>
      </c>
      <c r="D580">
        <v>42600</v>
      </c>
      <c r="E580">
        <v>8517</v>
      </c>
      <c r="F580" s="9">
        <f>IFERROR($E580/$I580,0)</f>
        <v>35.049382716049379</v>
      </c>
      <c r="G580" s="7">
        <f>(E580/D580)*100</f>
        <v>19.992957746478872</v>
      </c>
      <c r="H580" t="s">
        <v>14</v>
      </c>
      <c r="I580" s="21">
        <v>243</v>
      </c>
      <c r="J580" t="s">
        <v>21</v>
      </c>
      <c r="K580" t="s">
        <v>22</v>
      </c>
      <c r="L580">
        <v>1403845200</v>
      </c>
      <c r="M580" s="12">
        <f>(((L580/60)/60)/24)+DATE(1970,1,1)</f>
        <v>41817.208333333336</v>
      </c>
      <c r="N580">
        <v>1404190800</v>
      </c>
      <c r="O580" s="12">
        <f>(((N580/60)/60)/24)+DATE(1970,1,1)</f>
        <v>41821.208333333336</v>
      </c>
      <c r="P580" t="b">
        <v>0</v>
      </c>
      <c r="Q580" t="b">
        <v>0</v>
      </c>
      <c r="R580" t="s">
        <v>23</v>
      </c>
      <c r="S580" t="str">
        <f>LEFT($R580,SEARCH("/",$R580,1)-1)</f>
        <v>music</v>
      </c>
      <c r="T580" t="str">
        <f>RIGHT(R580,LEN(R580)-SEARCH("/",R580,1))</f>
        <v>rock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9">
        <f>IFERROR($E581/$I581,0)</f>
        <v>72.05747126436782</v>
      </c>
      <c r="G581" s="7">
        <f>(E581/D581)*100</f>
        <v>101.11290322580646</v>
      </c>
      <c r="H581" t="s">
        <v>20</v>
      </c>
      <c r="I581" s="21">
        <v>87</v>
      </c>
      <c r="J581" t="s">
        <v>21</v>
      </c>
      <c r="K581" t="s">
        <v>22</v>
      </c>
      <c r="L581">
        <v>1312693200</v>
      </c>
      <c r="M581" s="12">
        <f>(((L581/60)/60)/24)+DATE(1970,1,1)</f>
        <v>40762.208333333336</v>
      </c>
      <c r="N581">
        <v>1313730000</v>
      </c>
      <c r="O581" s="12">
        <f>(((N581/60)/60)/24)+DATE(1970,1,1)</f>
        <v>40774.208333333336</v>
      </c>
      <c r="P581" t="b">
        <v>0</v>
      </c>
      <c r="Q581" t="b">
        <v>0</v>
      </c>
      <c r="R581" t="s">
        <v>159</v>
      </c>
      <c r="S581" t="str">
        <f>LEFT($R581,SEARCH("/",$R581,1)-1)</f>
        <v>music</v>
      </c>
      <c r="T581" t="str">
        <f>RIGHT(R581,LEN(R581)-SEARCH("/",R581,1))</f>
        <v>jazz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9">
        <f>IFERROR($E582/$I582,0)</f>
        <v>48.003209242618745</v>
      </c>
      <c r="G582" s="7">
        <f>(E582/D582)*100</f>
        <v>341.5022831050228</v>
      </c>
      <c r="H582" t="s">
        <v>20</v>
      </c>
      <c r="I582" s="21">
        <v>3116</v>
      </c>
      <c r="J582" t="s">
        <v>21</v>
      </c>
      <c r="K582" t="s">
        <v>22</v>
      </c>
      <c r="L582">
        <v>1393394400</v>
      </c>
      <c r="M582" s="12">
        <f>(((L582/60)/60)/24)+DATE(1970,1,1)</f>
        <v>41696.25</v>
      </c>
      <c r="N582">
        <v>1394085600</v>
      </c>
      <c r="O582" s="12">
        <f>(((N582/60)/60)/24)+DATE(1970,1,1)</f>
        <v>41704.25</v>
      </c>
      <c r="P582" t="b">
        <v>0</v>
      </c>
      <c r="Q582" t="b">
        <v>0</v>
      </c>
      <c r="R582" t="s">
        <v>33</v>
      </c>
      <c r="S582" t="str">
        <f>LEFT($R582,SEARCH("/",$R582,1)-1)</f>
        <v>theater</v>
      </c>
      <c r="T582" t="str">
        <f>RIGHT(R582,LEN(R582)-SEARCH("/",R582,1))</f>
        <v>plays</v>
      </c>
    </row>
    <row r="583" spans="1:20" x14ac:dyDescent="0.3">
      <c r="A583">
        <v>534</v>
      </c>
      <c r="B583" s="4" t="s">
        <v>1113</v>
      </c>
      <c r="C583" s="3" t="s">
        <v>1114</v>
      </c>
      <c r="D583">
        <v>89100</v>
      </c>
      <c r="E583">
        <v>13385</v>
      </c>
      <c r="F583" s="9">
        <f>IFERROR($E583/$I583,0)</f>
        <v>55.08230452674897</v>
      </c>
      <c r="G583" s="7">
        <f>(E583/D583)*100</f>
        <v>15.022446689113355</v>
      </c>
      <c r="H583" t="s">
        <v>14</v>
      </c>
      <c r="I583" s="21">
        <v>243</v>
      </c>
      <c r="J583" t="s">
        <v>21</v>
      </c>
      <c r="K583" t="s">
        <v>22</v>
      </c>
      <c r="L583">
        <v>1534482000</v>
      </c>
      <c r="M583" s="12">
        <f>(((L583/60)/60)/24)+DATE(1970,1,1)</f>
        <v>43329.208333333328</v>
      </c>
      <c r="N583">
        <v>1534568400</v>
      </c>
      <c r="O583" s="12">
        <f>(((N583/60)/60)/24)+DATE(1970,1,1)</f>
        <v>43330.208333333328</v>
      </c>
      <c r="P583" t="b">
        <v>0</v>
      </c>
      <c r="Q583" t="b">
        <v>1</v>
      </c>
      <c r="R583" t="s">
        <v>53</v>
      </c>
      <c r="S583" t="str">
        <f>LEFT($R583,SEARCH("/",$R583,1)-1)</f>
        <v>film &amp; video</v>
      </c>
      <c r="T583" t="str">
        <f>RIGHT(R583,LEN(R583)-SEARCH("/",R583,1))</f>
        <v>drama</v>
      </c>
    </row>
    <row r="584" spans="1:20" x14ac:dyDescent="0.3">
      <c r="A584">
        <v>302</v>
      </c>
      <c r="B584" s="4" t="s">
        <v>656</v>
      </c>
      <c r="C584" s="3" t="s">
        <v>657</v>
      </c>
      <c r="D584">
        <v>76100</v>
      </c>
      <c r="E584">
        <v>24234</v>
      </c>
      <c r="F584" s="9">
        <f>IFERROR($E584/$I584,0)</f>
        <v>98.914285714285711</v>
      </c>
      <c r="G584" s="7">
        <f>(E584/D584)*100</f>
        <v>31.844940867279899</v>
      </c>
      <c r="H584" t="s">
        <v>14</v>
      </c>
      <c r="I584" s="21">
        <v>245</v>
      </c>
      <c r="J584" t="s">
        <v>21</v>
      </c>
      <c r="K584" t="s">
        <v>22</v>
      </c>
      <c r="L584">
        <v>1535864400</v>
      </c>
      <c r="M584" s="12">
        <f>(((L584/60)/60)/24)+DATE(1970,1,1)</f>
        <v>43345.208333333328</v>
      </c>
      <c r="N584">
        <v>1537074000</v>
      </c>
      <c r="O584" s="12">
        <f>(((N584/60)/60)/24)+DATE(1970,1,1)</f>
        <v>43359.208333333328</v>
      </c>
      <c r="P584" t="b">
        <v>0</v>
      </c>
      <c r="Q584" t="b">
        <v>0</v>
      </c>
      <c r="R584" t="s">
        <v>33</v>
      </c>
      <c r="S584" t="str">
        <f>LEFT($R584,SEARCH("/",$R584,1)-1)</f>
        <v>theater</v>
      </c>
      <c r="T584" t="str">
        <f>RIGHT(R584,LEN(R584)-SEARCH("/",R584,1))</f>
        <v>plays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9">
        <f>IFERROR($E585/$I585,0)</f>
        <v>67.034103410341032</v>
      </c>
      <c r="G585" s="7">
        <f>(E585/D585)*100</f>
        <v>322.40211640211641</v>
      </c>
      <c r="H585" t="s">
        <v>20</v>
      </c>
      <c r="I585" s="21">
        <v>909</v>
      </c>
      <c r="J585" t="s">
        <v>21</v>
      </c>
      <c r="K585" t="s">
        <v>22</v>
      </c>
      <c r="L585">
        <v>1329717600</v>
      </c>
      <c r="M585" s="12">
        <f>(((L585/60)/60)/24)+DATE(1970,1,1)</f>
        <v>40959.25</v>
      </c>
      <c r="N585">
        <v>1331186400</v>
      </c>
      <c r="O585" s="12">
        <f>(((N585/60)/60)/24)+DATE(1970,1,1)</f>
        <v>40976.25</v>
      </c>
      <c r="P585" t="b">
        <v>0</v>
      </c>
      <c r="Q585" t="b">
        <v>0</v>
      </c>
      <c r="R585" t="s">
        <v>42</v>
      </c>
      <c r="S585" t="str">
        <f>LEFT($R585,SEARCH("/",$R585,1)-1)</f>
        <v>film &amp; video</v>
      </c>
      <c r="T585" t="str">
        <f>RIGHT(R585,LEN(R585)-SEARCH("/",R585,1))</f>
        <v>documentary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9">
        <f>IFERROR($E586/$I586,0)</f>
        <v>64.01425914445133</v>
      </c>
      <c r="G586" s="7">
        <f>(E586/D586)*100</f>
        <v>119.50810185185186</v>
      </c>
      <c r="H586" t="s">
        <v>20</v>
      </c>
      <c r="I586" s="21">
        <v>1613</v>
      </c>
      <c r="J586" t="s">
        <v>21</v>
      </c>
      <c r="K586" t="s">
        <v>22</v>
      </c>
      <c r="L586">
        <v>1335330000</v>
      </c>
      <c r="M586" s="12">
        <f>(((L586/60)/60)/24)+DATE(1970,1,1)</f>
        <v>41024.208333333336</v>
      </c>
      <c r="N586">
        <v>1336539600</v>
      </c>
      <c r="O586" s="12">
        <f>(((N586/60)/60)/24)+DATE(1970,1,1)</f>
        <v>41038.208333333336</v>
      </c>
      <c r="P586" t="b">
        <v>0</v>
      </c>
      <c r="Q586" t="b">
        <v>0</v>
      </c>
      <c r="R586" t="s">
        <v>28</v>
      </c>
      <c r="S586" t="str">
        <f>LEFT($R586,SEARCH("/",$R586,1)-1)</f>
        <v>technology</v>
      </c>
      <c r="T586" t="str">
        <f>RIGHT(R586,LEN(R586)-SEARCH("/",R586,1))</f>
        <v>web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9">
        <f>IFERROR($E587/$I587,0)</f>
        <v>96.066176470588232</v>
      </c>
      <c r="G587" s="7">
        <f>(E587/D587)*100</f>
        <v>146.79775280898878</v>
      </c>
      <c r="H587" t="s">
        <v>20</v>
      </c>
      <c r="I587" s="21">
        <v>136</v>
      </c>
      <c r="J587" t="s">
        <v>21</v>
      </c>
      <c r="K587" t="s">
        <v>22</v>
      </c>
      <c r="L587">
        <v>1268888400</v>
      </c>
      <c r="M587" s="12">
        <f>(((L587/60)/60)/24)+DATE(1970,1,1)</f>
        <v>40255.208333333336</v>
      </c>
      <c r="N587">
        <v>1269752400</v>
      </c>
      <c r="O587" s="12">
        <f>(((N587/60)/60)/24)+DATE(1970,1,1)</f>
        <v>40265.208333333336</v>
      </c>
      <c r="P587" t="b">
        <v>0</v>
      </c>
      <c r="Q587" t="b">
        <v>0</v>
      </c>
      <c r="R587" t="s">
        <v>206</v>
      </c>
      <c r="S587" t="str">
        <f>LEFT($R587,SEARCH("/",$R587,1)-1)</f>
        <v>publishing</v>
      </c>
      <c r="T587" t="str">
        <f>RIGHT(R587,LEN(R587)-SEARCH("/",R587,1))</f>
        <v>translations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9">
        <f>IFERROR($E588/$I588,0)</f>
        <v>51.184615384615384</v>
      </c>
      <c r="G588" s="7">
        <f>(E588/D588)*100</f>
        <v>950.57142857142856</v>
      </c>
      <c r="H588" t="s">
        <v>20</v>
      </c>
      <c r="I588" s="21">
        <v>130</v>
      </c>
      <c r="J588" t="s">
        <v>21</v>
      </c>
      <c r="K588" t="s">
        <v>22</v>
      </c>
      <c r="L588">
        <v>1289973600</v>
      </c>
      <c r="M588" s="12">
        <f>(((L588/60)/60)/24)+DATE(1970,1,1)</f>
        <v>40499.25</v>
      </c>
      <c r="N588">
        <v>1291615200</v>
      </c>
      <c r="O588" s="12">
        <f>(((N588/60)/60)/24)+DATE(1970,1,1)</f>
        <v>40518.25</v>
      </c>
      <c r="P588" t="b">
        <v>0</v>
      </c>
      <c r="Q588" t="b">
        <v>0</v>
      </c>
      <c r="R588" t="s">
        <v>23</v>
      </c>
      <c r="S588" t="str">
        <f>LEFT($R588,SEARCH("/",$R588,1)-1)</f>
        <v>music</v>
      </c>
      <c r="T588" t="str">
        <f>RIGHT(R588,LEN(R588)-SEARCH("/",R588,1))</f>
        <v>rock</v>
      </c>
    </row>
    <row r="589" spans="1:20" x14ac:dyDescent="0.3">
      <c r="A589">
        <v>578</v>
      </c>
      <c r="B589" s="4" t="s">
        <v>1200</v>
      </c>
      <c r="C589" s="3" t="s">
        <v>1201</v>
      </c>
      <c r="D589">
        <v>96500</v>
      </c>
      <c r="E589">
        <v>16168</v>
      </c>
      <c r="F589" s="9">
        <f>IFERROR($E589/$I589,0)</f>
        <v>65.991836734693877</v>
      </c>
      <c r="G589" s="7">
        <f>(E589/D589)*100</f>
        <v>16.754404145077721</v>
      </c>
      <c r="H589" t="s">
        <v>14</v>
      </c>
      <c r="I589" s="21">
        <v>245</v>
      </c>
      <c r="J589" t="s">
        <v>21</v>
      </c>
      <c r="K589" t="s">
        <v>22</v>
      </c>
      <c r="L589">
        <v>1322719200</v>
      </c>
      <c r="M589" s="12">
        <f>(((L589/60)/60)/24)+DATE(1970,1,1)</f>
        <v>40878.25</v>
      </c>
      <c r="N589">
        <v>1322978400</v>
      </c>
      <c r="O589" s="12">
        <f>(((N589/60)/60)/24)+DATE(1970,1,1)</f>
        <v>40881.25</v>
      </c>
      <c r="P589" t="b">
        <v>0</v>
      </c>
      <c r="Q589" t="b">
        <v>0</v>
      </c>
      <c r="R589" t="s">
        <v>474</v>
      </c>
      <c r="S589" t="str">
        <f>LEFT($R589,SEARCH("/",$R589,1)-1)</f>
        <v>film &amp; video</v>
      </c>
      <c r="T589" t="str">
        <f>RIGHT(R589,LEN(R589)-SEARCH("/",R589,1))</f>
        <v>science fiction</v>
      </c>
    </row>
    <row r="590" spans="1:20" ht="31.2" x14ac:dyDescent="0.3">
      <c r="A590">
        <v>766</v>
      </c>
      <c r="B590" s="4" t="s">
        <v>1567</v>
      </c>
      <c r="C590" s="3" t="s">
        <v>1568</v>
      </c>
      <c r="D590">
        <v>43800</v>
      </c>
      <c r="E590">
        <v>13653</v>
      </c>
      <c r="F590" s="9">
        <f>IFERROR($E590/$I590,0)</f>
        <v>55.052419354838712</v>
      </c>
      <c r="G590" s="7">
        <f>(E590/D590)*100</f>
        <v>31.171232876712331</v>
      </c>
      <c r="H590" t="s">
        <v>14</v>
      </c>
      <c r="I590" s="21">
        <v>248</v>
      </c>
      <c r="J590" t="s">
        <v>26</v>
      </c>
      <c r="K590" t="s">
        <v>27</v>
      </c>
      <c r="L590">
        <v>1537333200</v>
      </c>
      <c r="M590" s="12">
        <f>(((L590/60)/60)/24)+DATE(1970,1,1)</f>
        <v>43362.208333333328</v>
      </c>
      <c r="N590">
        <v>1537419600</v>
      </c>
      <c r="O590" s="12">
        <f>(((N590/60)/60)/24)+DATE(1970,1,1)</f>
        <v>43363.208333333328</v>
      </c>
      <c r="P590" t="b">
        <v>0</v>
      </c>
      <c r="Q590" t="b">
        <v>0</v>
      </c>
      <c r="R590" t="s">
        <v>474</v>
      </c>
      <c r="S590" t="str">
        <f>LEFT($R590,SEARCH("/",$R590,1)-1)</f>
        <v>film &amp; video</v>
      </c>
      <c r="T590" t="str">
        <f>RIGHT(R590,LEN(R590)-SEARCH("/",R590,1))</f>
        <v>science fiction</v>
      </c>
    </row>
    <row r="591" spans="1:20" x14ac:dyDescent="0.3">
      <c r="A591">
        <v>973</v>
      </c>
      <c r="B591" s="4" t="s">
        <v>1975</v>
      </c>
      <c r="C591" s="3" t="s">
        <v>1976</v>
      </c>
      <c r="D591">
        <v>121100</v>
      </c>
      <c r="E591">
        <v>26176</v>
      </c>
      <c r="F591" s="9">
        <f>IFERROR($E591/$I591,0)</f>
        <v>103.87301587301587</v>
      </c>
      <c r="G591" s="7">
        <f>(E591/D591)*100</f>
        <v>21.615194054500414</v>
      </c>
      <c r="H591" t="s">
        <v>14</v>
      </c>
      <c r="I591" s="21">
        <v>252</v>
      </c>
      <c r="J591" t="s">
        <v>21</v>
      </c>
      <c r="K591" t="s">
        <v>22</v>
      </c>
      <c r="L591">
        <v>1291960800</v>
      </c>
      <c r="M591" s="12">
        <f>(((L591/60)/60)/24)+DATE(1970,1,1)</f>
        <v>40522.25</v>
      </c>
      <c r="N591">
        <v>1292133600</v>
      </c>
      <c r="O591" s="12">
        <f>(((N591/60)/60)/24)+DATE(1970,1,1)</f>
        <v>40524.25</v>
      </c>
      <c r="P591" t="b">
        <v>0</v>
      </c>
      <c r="Q591" t="b">
        <v>1</v>
      </c>
      <c r="R591" t="s">
        <v>33</v>
      </c>
      <c r="S591" t="str">
        <f>LEFT($R591,SEARCH("/",$R591,1)-1)</f>
        <v>theater</v>
      </c>
      <c r="T591" t="str">
        <f>RIGHT(R591,LEN(R591)-SEARCH("/",R591,1))</f>
        <v>plays</v>
      </c>
    </row>
    <row r="592" spans="1:20" ht="31.2" x14ac:dyDescent="0.3">
      <c r="A592">
        <v>592</v>
      </c>
      <c r="B592" s="4" t="s">
        <v>1226</v>
      </c>
      <c r="C592" s="3" t="s">
        <v>1227</v>
      </c>
      <c r="D592">
        <v>156800</v>
      </c>
      <c r="E592">
        <v>20243</v>
      </c>
      <c r="F592" s="9">
        <f>IFERROR($E592/$I592,0)</f>
        <v>80.011857707509876</v>
      </c>
      <c r="G592" s="7">
        <f>(E592/D592)*100</f>
        <v>12.910076530612244</v>
      </c>
      <c r="H592" t="s">
        <v>14</v>
      </c>
      <c r="I592" s="21">
        <v>253</v>
      </c>
      <c r="J592" t="s">
        <v>21</v>
      </c>
      <c r="K592" t="s">
        <v>22</v>
      </c>
      <c r="L592">
        <v>1401426000</v>
      </c>
      <c r="M592" s="12">
        <f>(((L592/60)/60)/24)+DATE(1970,1,1)</f>
        <v>41789.208333333336</v>
      </c>
      <c r="N592">
        <v>1402203600</v>
      </c>
      <c r="O592" s="12">
        <f>(((N592/60)/60)/24)+DATE(1970,1,1)</f>
        <v>41798.208333333336</v>
      </c>
      <c r="P592" t="b">
        <v>0</v>
      </c>
      <c r="Q592" t="b">
        <v>0</v>
      </c>
      <c r="R592" t="s">
        <v>33</v>
      </c>
      <c r="S592" t="str">
        <f>LEFT($R592,SEARCH("/",$R592,1)-1)</f>
        <v>theater</v>
      </c>
      <c r="T592" t="str">
        <f>RIGHT(R592,LEN(R592)-SEARCH("/",R592,1))</f>
        <v>plays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9">
        <f>IFERROR($E593/$I593,0)</f>
        <v>61.03921568627451</v>
      </c>
      <c r="G593" s="7">
        <f>(E593/D593)*100</f>
        <v>1037.6666666666667</v>
      </c>
      <c r="H593" t="s">
        <v>20</v>
      </c>
      <c r="I593" s="21">
        <v>102</v>
      </c>
      <c r="J593" t="s">
        <v>21</v>
      </c>
      <c r="K593" t="s">
        <v>22</v>
      </c>
      <c r="L593">
        <v>1279083600</v>
      </c>
      <c r="M593" s="12">
        <f>(((L593/60)/60)/24)+DATE(1970,1,1)</f>
        <v>40373.208333333336</v>
      </c>
      <c r="N593">
        <v>1279947600</v>
      </c>
      <c r="O593" s="12">
        <f>(((N593/60)/60)/24)+DATE(1970,1,1)</f>
        <v>40383.208333333336</v>
      </c>
      <c r="P593" t="b">
        <v>0</v>
      </c>
      <c r="Q593" t="b">
        <v>0</v>
      </c>
      <c r="R593" t="s">
        <v>89</v>
      </c>
      <c r="S593" t="str">
        <f>LEFT($R593,SEARCH("/",$R593,1)-1)</f>
        <v>games</v>
      </c>
      <c r="T593" t="str">
        <f>RIGHT(R593,LEN(R593)-SEARCH("/",R593,1))</f>
        <v>video games</v>
      </c>
    </row>
    <row r="594" spans="1:20" x14ac:dyDescent="0.3">
      <c r="A594">
        <v>640</v>
      </c>
      <c r="B594" s="4" t="s">
        <v>1322</v>
      </c>
      <c r="C594" s="3" t="s">
        <v>1323</v>
      </c>
      <c r="D594">
        <v>119800</v>
      </c>
      <c r="E594">
        <v>19769</v>
      </c>
      <c r="F594" s="9">
        <f>IFERROR($E594/$I594,0)</f>
        <v>76.922178988326849</v>
      </c>
      <c r="G594" s="7">
        <f>(E594/D594)*100</f>
        <v>16.501669449081803</v>
      </c>
      <c r="H594" t="s">
        <v>14</v>
      </c>
      <c r="I594" s="21">
        <v>257</v>
      </c>
      <c r="J594" t="s">
        <v>21</v>
      </c>
      <c r="K594" t="s">
        <v>22</v>
      </c>
      <c r="L594">
        <v>1453096800</v>
      </c>
      <c r="M594" s="12">
        <f>(((L594/60)/60)/24)+DATE(1970,1,1)</f>
        <v>42387.25</v>
      </c>
      <c r="N594">
        <v>1453356000</v>
      </c>
      <c r="O594" s="12">
        <f>(((N594/60)/60)/24)+DATE(1970,1,1)</f>
        <v>42390.25</v>
      </c>
      <c r="P594" t="b">
        <v>0</v>
      </c>
      <c r="Q594" t="b">
        <v>0</v>
      </c>
      <c r="R594" t="s">
        <v>33</v>
      </c>
      <c r="S594" t="str">
        <f>LEFT($R594,SEARCH("/",$R594,1)-1)</f>
        <v>theater</v>
      </c>
      <c r="T594" t="str">
        <f>RIGHT(R594,LEN(R594)-SEARCH("/",R594,1))</f>
        <v>plays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9">
        <f>IFERROR($E595/$I595,0)</f>
        <v>47.001497753369947</v>
      </c>
      <c r="G595" s="7">
        <f>(E595/D595)*100</f>
        <v>154.84210526315789</v>
      </c>
      <c r="H595" t="s">
        <v>20</v>
      </c>
      <c r="I595" s="21">
        <v>4006</v>
      </c>
      <c r="J595" t="s">
        <v>21</v>
      </c>
      <c r="K595" t="s">
        <v>22</v>
      </c>
      <c r="L595">
        <v>1395810000</v>
      </c>
      <c r="M595" s="12">
        <f>(((L595/60)/60)/24)+DATE(1970,1,1)</f>
        <v>41724.208333333336</v>
      </c>
      <c r="N595">
        <v>1396933200</v>
      </c>
      <c r="O595" s="12">
        <f>(((N595/60)/60)/24)+DATE(1970,1,1)</f>
        <v>41737.208333333336</v>
      </c>
      <c r="P595" t="b">
        <v>0</v>
      </c>
      <c r="Q595" t="b">
        <v>0</v>
      </c>
      <c r="R595" t="s">
        <v>71</v>
      </c>
      <c r="S595" t="str">
        <f>LEFT($R595,SEARCH("/",$R595,1)-1)</f>
        <v>film &amp; video</v>
      </c>
      <c r="T595" t="str">
        <f>RIGHT(R595,LEN(R595)-SEARCH("/",R595,1))</f>
        <v>animation</v>
      </c>
    </row>
    <row r="596" spans="1:20" x14ac:dyDescent="0.3">
      <c r="A596">
        <v>944</v>
      </c>
      <c r="B596" s="4" t="s">
        <v>1918</v>
      </c>
      <c r="C596" s="3" t="s">
        <v>1919</v>
      </c>
      <c r="D596">
        <v>10000</v>
      </c>
      <c r="E596">
        <v>8142</v>
      </c>
      <c r="F596" s="9">
        <f>IFERROR($E596/$I596,0)</f>
        <v>30.958174904942965</v>
      </c>
      <c r="G596" s="7">
        <f>(E596/D596)*100</f>
        <v>81.42</v>
      </c>
      <c r="H596" t="s">
        <v>14</v>
      </c>
      <c r="I596" s="21">
        <v>263</v>
      </c>
      <c r="J596" t="s">
        <v>26</v>
      </c>
      <c r="K596" t="s">
        <v>27</v>
      </c>
      <c r="L596">
        <v>1486706400</v>
      </c>
      <c r="M596" s="12">
        <f>(((L596/60)/60)/24)+DATE(1970,1,1)</f>
        <v>42776.25</v>
      </c>
      <c r="N596">
        <v>1488348000</v>
      </c>
      <c r="O596" s="12">
        <f>(((N596/60)/60)/24)+DATE(1970,1,1)</f>
        <v>42795.25</v>
      </c>
      <c r="P596" t="b">
        <v>0</v>
      </c>
      <c r="Q596" t="b">
        <v>0</v>
      </c>
      <c r="R596" t="s">
        <v>122</v>
      </c>
      <c r="S596" t="str">
        <f>LEFT($R596,SEARCH("/",$R596,1)-1)</f>
        <v>photography</v>
      </c>
      <c r="T596" t="str">
        <f>RIGHT(R596,LEN(R596)-SEARCH("/",R596,1))</f>
        <v>photography books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9">
        <f>IFERROR($E597/$I597,0)</f>
        <v>89.99079189686924</v>
      </c>
      <c r="G597" s="7">
        <f>(E597/D597)*100</f>
        <v>208.52773826458036</v>
      </c>
      <c r="H597" t="s">
        <v>20</v>
      </c>
      <c r="I597" s="21">
        <v>1629</v>
      </c>
      <c r="J597" t="s">
        <v>21</v>
      </c>
      <c r="K597" t="s">
        <v>22</v>
      </c>
      <c r="L597">
        <v>1268715600</v>
      </c>
      <c r="M597" s="12">
        <f>(((L597/60)/60)/24)+DATE(1970,1,1)</f>
        <v>40253.208333333336</v>
      </c>
      <c r="N597">
        <v>1270530000</v>
      </c>
      <c r="O597" s="12">
        <f>(((N597/60)/60)/24)+DATE(1970,1,1)</f>
        <v>40274.208333333336</v>
      </c>
      <c r="P597" t="b">
        <v>0</v>
      </c>
      <c r="Q597" t="b">
        <v>1</v>
      </c>
      <c r="R597" t="s">
        <v>33</v>
      </c>
      <c r="S597" t="str">
        <f>LEFT($R597,SEARCH("/",$R597,1)-1)</f>
        <v>theater</v>
      </c>
      <c r="T597" t="str">
        <f>RIGHT(R597,LEN(R597)-SEARCH("/",R597,1))</f>
        <v>plays</v>
      </c>
    </row>
    <row r="598" spans="1:20" ht="31.2" x14ac:dyDescent="0.3">
      <c r="A598">
        <v>110</v>
      </c>
      <c r="B598" s="4" t="s">
        <v>270</v>
      </c>
      <c r="C598" s="3" t="s">
        <v>271</v>
      </c>
      <c r="D598">
        <v>142400</v>
      </c>
      <c r="E598">
        <v>21307</v>
      </c>
      <c r="F598" s="9">
        <f>IFERROR($E598/$I598,0)</f>
        <v>71.983108108108112</v>
      </c>
      <c r="G598" s="7">
        <f>(E598/D598)*100</f>
        <v>14.962780898876405</v>
      </c>
      <c r="H598" t="s">
        <v>14</v>
      </c>
      <c r="I598" s="21">
        <v>296</v>
      </c>
      <c r="J598" t="s">
        <v>21</v>
      </c>
      <c r="K598" t="s">
        <v>22</v>
      </c>
      <c r="L598">
        <v>1536642000</v>
      </c>
      <c r="M598" s="12">
        <f>(((L598/60)/60)/24)+DATE(1970,1,1)</f>
        <v>43354.208333333328</v>
      </c>
      <c r="N598">
        <v>1538283600</v>
      </c>
      <c r="O598" s="12">
        <f>(((N598/60)/60)/24)+DATE(1970,1,1)</f>
        <v>43373.208333333328</v>
      </c>
      <c r="P598" t="b">
        <v>0</v>
      </c>
      <c r="Q598" t="b">
        <v>0</v>
      </c>
      <c r="R598" t="s">
        <v>17</v>
      </c>
      <c r="S598" t="str">
        <f>LEFT($R598,SEARCH("/",$R598,1)-1)</f>
        <v>food</v>
      </c>
      <c r="T598" t="str">
        <f>RIGHT(R598,LEN(R598)-SEARCH("/",R598,1))</f>
        <v>food trucks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9">
        <f>IFERROR($E599/$I599,0)</f>
        <v>67.997714808043881</v>
      </c>
      <c r="G599" s="7">
        <f>(E599/D599)*100</f>
        <v>201.59756097560978</v>
      </c>
      <c r="H599" t="s">
        <v>20</v>
      </c>
      <c r="I599" s="21">
        <v>2188</v>
      </c>
      <c r="J599" t="s">
        <v>21</v>
      </c>
      <c r="K599" t="s">
        <v>22</v>
      </c>
      <c r="L599">
        <v>1573970400</v>
      </c>
      <c r="M599" s="12">
        <f>(((L599/60)/60)/24)+DATE(1970,1,1)</f>
        <v>43786.25</v>
      </c>
      <c r="N599">
        <v>1575525600</v>
      </c>
      <c r="O599" s="12">
        <f>(((N599/60)/60)/24)+DATE(1970,1,1)</f>
        <v>43804.25</v>
      </c>
      <c r="P599" t="b">
        <v>0</v>
      </c>
      <c r="Q599" t="b">
        <v>0</v>
      </c>
      <c r="R599" t="s">
        <v>33</v>
      </c>
      <c r="S599" t="str">
        <f>LEFT($R599,SEARCH("/",$R599,1)-1)</f>
        <v>theater</v>
      </c>
      <c r="T599" t="str">
        <f>RIGHT(R599,LEN(R599)-SEARCH("/",R599,1))</f>
        <v>plays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9">
        <f>IFERROR($E600/$I600,0)</f>
        <v>73.004566210045667</v>
      </c>
      <c r="G600" s="7">
        <f>(E600/D600)*100</f>
        <v>162.09032258064516</v>
      </c>
      <c r="H600" t="s">
        <v>20</v>
      </c>
      <c r="I600" s="21">
        <v>2409</v>
      </c>
      <c r="J600" t="s">
        <v>107</v>
      </c>
      <c r="K600" t="s">
        <v>108</v>
      </c>
      <c r="L600">
        <v>1276578000</v>
      </c>
      <c r="M600" s="12">
        <f>(((L600/60)/60)/24)+DATE(1970,1,1)</f>
        <v>40344.208333333336</v>
      </c>
      <c r="N600">
        <v>1279083600</v>
      </c>
      <c r="O600" s="12">
        <f>(((N600/60)/60)/24)+DATE(1970,1,1)</f>
        <v>40373.208333333336</v>
      </c>
      <c r="P600" t="b">
        <v>0</v>
      </c>
      <c r="Q600" t="b">
        <v>0</v>
      </c>
      <c r="R600" t="s">
        <v>23</v>
      </c>
      <c r="S600" t="str">
        <f>LEFT($R600,SEARCH("/",$R600,1)-1)</f>
        <v>music</v>
      </c>
      <c r="T600" t="str">
        <f>RIGHT(R600,LEN(R600)-SEARCH("/",R600,1))</f>
        <v>rock</v>
      </c>
    </row>
    <row r="601" spans="1:20" x14ac:dyDescent="0.3">
      <c r="A601">
        <v>139</v>
      </c>
      <c r="B601" s="4" t="s">
        <v>330</v>
      </c>
      <c r="C601" s="3" t="s">
        <v>331</v>
      </c>
      <c r="D601">
        <v>92100</v>
      </c>
      <c r="E601">
        <v>19246</v>
      </c>
      <c r="F601" s="9">
        <f>IFERROR($E601/$I601,0)</f>
        <v>59.036809815950917</v>
      </c>
      <c r="G601" s="7">
        <f>(E601/D601)*100</f>
        <v>20.896851248642779</v>
      </c>
      <c r="H601" t="s">
        <v>14</v>
      </c>
      <c r="I601" s="21">
        <v>326</v>
      </c>
      <c r="J601" t="s">
        <v>21</v>
      </c>
      <c r="K601" t="s">
        <v>22</v>
      </c>
      <c r="L601">
        <v>1429592400</v>
      </c>
      <c r="M601" s="12">
        <f>(((L601/60)/60)/24)+DATE(1970,1,1)</f>
        <v>42115.208333333328</v>
      </c>
      <c r="N601">
        <v>1430974800</v>
      </c>
      <c r="O601" s="12">
        <f>(((N601/60)/60)/24)+DATE(1970,1,1)</f>
        <v>42131.208333333328</v>
      </c>
      <c r="P601" t="b">
        <v>0</v>
      </c>
      <c r="Q601" t="b">
        <v>1</v>
      </c>
      <c r="R601" t="s">
        <v>65</v>
      </c>
      <c r="S601" t="str">
        <f>LEFT($R601,SEARCH("/",$R601,1)-1)</f>
        <v>technology</v>
      </c>
      <c r="T601" t="str">
        <f>RIGHT(R601,LEN(R601)-SEARCH("/",R601,1))</f>
        <v>wearables</v>
      </c>
    </row>
    <row r="602" spans="1:20" x14ac:dyDescent="0.3">
      <c r="A602">
        <v>342</v>
      </c>
      <c r="B602" s="4" t="s">
        <v>736</v>
      </c>
      <c r="C602" s="3" t="s">
        <v>737</v>
      </c>
      <c r="D602">
        <v>47900</v>
      </c>
      <c r="E602">
        <v>31864</v>
      </c>
      <c r="F602" s="9">
        <f>IFERROR($E602/$I602,0)</f>
        <v>97.146341463414629</v>
      </c>
      <c r="G602" s="7">
        <f>(E602/D602)*100</f>
        <v>66.521920668058456</v>
      </c>
      <c r="H602" t="s">
        <v>14</v>
      </c>
      <c r="I602" s="21">
        <v>328</v>
      </c>
      <c r="J602" t="s">
        <v>21</v>
      </c>
      <c r="K602" t="s">
        <v>22</v>
      </c>
      <c r="L602">
        <v>1374296400</v>
      </c>
      <c r="M602" s="12">
        <f>(((L602/60)/60)/24)+DATE(1970,1,1)</f>
        <v>41475.208333333336</v>
      </c>
      <c r="N602">
        <v>1375333200</v>
      </c>
      <c r="O602" s="12">
        <f>(((N602/60)/60)/24)+DATE(1970,1,1)</f>
        <v>41487.208333333336</v>
      </c>
      <c r="P602" t="b">
        <v>0</v>
      </c>
      <c r="Q602" t="b">
        <v>0</v>
      </c>
      <c r="R602" t="s">
        <v>33</v>
      </c>
      <c r="S602" t="str">
        <f>LEFT($R602,SEARCH("/",$R602,1)-1)</f>
        <v>theater</v>
      </c>
      <c r="T602" t="str">
        <f>RIGHT(R602,LEN(R602)-SEARCH("/",R602,1))</f>
        <v>plays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9">
        <f>IFERROR($E603/$I603,0)</f>
        <v>67.103092783505161</v>
      </c>
      <c r="G603" s="7">
        <f>(E603/D603)*100</f>
        <v>206.63492063492063</v>
      </c>
      <c r="H603" t="s">
        <v>20</v>
      </c>
      <c r="I603" s="21">
        <v>194</v>
      </c>
      <c r="J603" t="s">
        <v>21</v>
      </c>
      <c r="K603" t="s">
        <v>22</v>
      </c>
      <c r="L603">
        <v>1401426000</v>
      </c>
      <c r="M603" s="12">
        <f>(((L603/60)/60)/24)+DATE(1970,1,1)</f>
        <v>41789.208333333336</v>
      </c>
      <c r="N603">
        <v>1402894800</v>
      </c>
      <c r="O603" s="12">
        <f>(((N603/60)/60)/24)+DATE(1970,1,1)</f>
        <v>41806.208333333336</v>
      </c>
      <c r="P603" t="b">
        <v>1</v>
      </c>
      <c r="Q603" t="b">
        <v>0</v>
      </c>
      <c r="R603" t="s">
        <v>65</v>
      </c>
      <c r="S603" t="str">
        <f>LEFT($R603,SEARCH("/",$R603,1)-1)</f>
        <v>technology</v>
      </c>
      <c r="T603" t="str">
        <f>RIGHT(R603,LEN(R603)-SEARCH("/",R603,1))</f>
        <v>wearables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9">
        <f>IFERROR($E604/$I604,0)</f>
        <v>79.978947368421046</v>
      </c>
      <c r="G604" s="7">
        <f>(E604/D604)*100</f>
        <v>128.23628691983123</v>
      </c>
      <c r="H604" t="s">
        <v>20</v>
      </c>
      <c r="I604" s="21">
        <v>1140</v>
      </c>
      <c r="J604" t="s">
        <v>21</v>
      </c>
      <c r="K604" t="s">
        <v>22</v>
      </c>
      <c r="L604">
        <v>1433480400</v>
      </c>
      <c r="M604" s="12">
        <f>(((L604/60)/60)/24)+DATE(1970,1,1)</f>
        <v>42160.208333333328</v>
      </c>
      <c r="N604">
        <v>1434430800</v>
      </c>
      <c r="O604" s="12">
        <f>(((N604/60)/60)/24)+DATE(1970,1,1)</f>
        <v>42171.208333333328</v>
      </c>
      <c r="P604" t="b">
        <v>0</v>
      </c>
      <c r="Q604" t="b">
        <v>0</v>
      </c>
      <c r="R604" t="s">
        <v>33</v>
      </c>
      <c r="S604" t="str">
        <f>LEFT($R604,SEARCH("/",$R604,1)-1)</f>
        <v>theater</v>
      </c>
      <c r="T604" t="str">
        <f>RIGHT(R604,LEN(R604)-SEARCH("/",R604,1))</f>
        <v>plays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9">
        <f>IFERROR($E605/$I605,0)</f>
        <v>62.176470588235297</v>
      </c>
      <c r="G605" s="7">
        <f>(E605/D605)*100</f>
        <v>119.66037735849055</v>
      </c>
      <c r="H605" t="s">
        <v>20</v>
      </c>
      <c r="I605" s="21">
        <v>102</v>
      </c>
      <c r="J605" t="s">
        <v>21</v>
      </c>
      <c r="K605" t="s">
        <v>22</v>
      </c>
      <c r="L605">
        <v>1555563600</v>
      </c>
      <c r="M605" s="12">
        <f>(((L605/60)/60)/24)+DATE(1970,1,1)</f>
        <v>43573.208333333328</v>
      </c>
      <c r="N605">
        <v>1557896400</v>
      </c>
      <c r="O605" s="12">
        <f>(((N605/60)/60)/24)+DATE(1970,1,1)</f>
        <v>43600.208333333328</v>
      </c>
      <c r="P605" t="b">
        <v>0</v>
      </c>
      <c r="Q605" t="b">
        <v>0</v>
      </c>
      <c r="R605" t="s">
        <v>33</v>
      </c>
      <c r="S605" t="str">
        <f>LEFT($R605,SEARCH("/",$R605,1)-1)</f>
        <v>theater</v>
      </c>
      <c r="T605" t="str">
        <f>RIGHT(R605,LEN(R605)-SEARCH("/",R605,1))</f>
        <v>plays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9">
        <f>IFERROR($E606/$I606,0)</f>
        <v>53.005950297514879</v>
      </c>
      <c r="G606" s="7">
        <f>(E606/D606)*100</f>
        <v>170.73055242390078</v>
      </c>
      <c r="H606" t="s">
        <v>20</v>
      </c>
      <c r="I606" s="21">
        <v>2857</v>
      </c>
      <c r="J606" t="s">
        <v>21</v>
      </c>
      <c r="K606" t="s">
        <v>22</v>
      </c>
      <c r="L606">
        <v>1295676000</v>
      </c>
      <c r="M606" s="12">
        <f>(((L606/60)/60)/24)+DATE(1970,1,1)</f>
        <v>40565.25</v>
      </c>
      <c r="N606">
        <v>1297490400</v>
      </c>
      <c r="O606" s="12">
        <f>(((N606/60)/60)/24)+DATE(1970,1,1)</f>
        <v>40586.25</v>
      </c>
      <c r="P606" t="b">
        <v>0</v>
      </c>
      <c r="Q606" t="b">
        <v>0</v>
      </c>
      <c r="R606" t="s">
        <v>33</v>
      </c>
      <c r="S606" t="str">
        <f>LEFT($R606,SEARCH("/",$R606,1)-1)</f>
        <v>theater</v>
      </c>
      <c r="T606" t="str">
        <f>RIGHT(R606,LEN(R606)-SEARCH("/",R606,1))</f>
        <v>plays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9">
        <f>IFERROR($E607/$I607,0)</f>
        <v>57.738317757009348</v>
      </c>
      <c r="G607" s="7">
        <f>(E607/D607)*100</f>
        <v>187.21212121212122</v>
      </c>
      <c r="H607" t="s">
        <v>20</v>
      </c>
      <c r="I607" s="21">
        <v>107</v>
      </c>
      <c r="J607" t="s">
        <v>21</v>
      </c>
      <c r="K607" t="s">
        <v>22</v>
      </c>
      <c r="L607">
        <v>1443848400</v>
      </c>
      <c r="M607" s="12">
        <f>(((L607/60)/60)/24)+DATE(1970,1,1)</f>
        <v>42280.208333333328</v>
      </c>
      <c r="N607">
        <v>1447394400</v>
      </c>
      <c r="O607" s="12">
        <f>(((N607/60)/60)/24)+DATE(1970,1,1)</f>
        <v>42321.25</v>
      </c>
      <c r="P607" t="b">
        <v>0</v>
      </c>
      <c r="Q607" t="b">
        <v>0</v>
      </c>
      <c r="R607" t="s">
        <v>68</v>
      </c>
      <c r="S607" t="str">
        <f>LEFT($R607,SEARCH("/",$R607,1)-1)</f>
        <v>publishing</v>
      </c>
      <c r="T607" t="str">
        <f>RIGHT(R607,LEN(R607)-SEARCH("/",R607,1))</f>
        <v>nonfiction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9">
        <f>IFERROR($E608/$I608,0)</f>
        <v>40.03125</v>
      </c>
      <c r="G608" s="7">
        <f>(E608/D608)*100</f>
        <v>188.38235294117646</v>
      </c>
      <c r="H608" t="s">
        <v>20</v>
      </c>
      <c r="I608" s="21">
        <v>160</v>
      </c>
      <c r="J608" t="s">
        <v>40</v>
      </c>
      <c r="K608" t="s">
        <v>41</v>
      </c>
      <c r="L608">
        <v>1457330400</v>
      </c>
      <c r="M608" s="12">
        <f>(((L608/60)/60)/24)+DATE(1970,1,1)</f>
        <v>42436.25</v>
      </c>
      <c r="N608">
        <v>1458277200</v>
      </c>
      <c r="O608" s="12">
        <f>(((N608/60)/60)/24)+DATE(1970,1,1)</f>
        <v>42447.208333333328</v>
      </c>
      <c r="P608" t="b">
        <v>0</v>
      </c>
      <c r="Q608" t="b">
        <v>0</v>
      </c>
      <c r="R608" t="s">
        <v>23</v>
      </c>
      <c r="S608" t="str">
        <f>LEFT($R608,SEARCH("/",$R608,1)-1)</f>
        <v>music</v>
      </c>
      <c r="T608" t="str">
        <f>RIGHT(R608,LEN(R608)-SEARCH("/",R608,1))</f>
        <v>rock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9">
        <f>IFERROR($E609/$I609,0)</f>
        <v>81.016591928251117</v>
      </c>
      <c r="G609" s="7">
        <f>(E609/D609)*100</f>
        <v>131.29869186046511</v>
      </c>
      <c r="H609" t="s">
        <v>20</v>
      </c>
      <c r="I609" s="21">
        <v>2230</v>
      </c>
      <c r="J609" t="s">
        <v>21</v>
      </c>
      <c r="K609" t="s">
        <v>22</v>
      </c>
      <c r="L609">
        <v>1395550800</v>
      </c>
      <c r="M609" s="12">
        <f>(((L609/60)/60)/24)+DATE(1970,1,1)</f>
        <v>41721.208333333336</v>
      </c>
      <c r="N609">
        <v>1395723600</v>
      </c>
      <c r="O609" s="12">
        <f>(((N609/60)/60)/24)+DATE(1970,1,1)</f>
        <v>41723.208333333336</v>
      </c>
      <c r="P609" t="b">
        <v>0</v>
      </c>
      <c r="Q609" t="b">
        <v>0</v>
      </c>
      <c r="R609" t="s">
        <v>17</v>
      </c>
      <c r="S609" t="str">
        <f>LEFT($R609,SEARCH("/",$R609,1)-1)</f>
        <v>food</v>
      </c>
      <c r="T609" t="str">
        <f>RIGHT(R609,LEN(R609)-SEARCH("/",R609,1))</f>
        <v>food trucks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9">
        <f>IFERROR($E610/$I610,0)</f>
        <v>35.047468354430379</v>
      </c>
      <c r="G610" s="7">
        <f>(E610/D610)*100</f>
        <v>283.97435897435901</v>
      </c>
      <c r="H610" t="s">
        <v>20</v>
      </c>
      <c r="I610" s="21">
        <v>316</v>
      </c>
      <c r="J610" t="s">
        <v>21</v>
      </c>
      <c r="K610" t="s">
        <v>22</v>
      </c>
      <c r="L610">
        <v>1551852000</v>
      </c>
      <c r="M610" s="12">
        <f>(((L610/60)/60)/24)+DATE(1970,1,1)</f>
        <v>43530.25</v>
      </c>
      <c r="N610">
        <v>1552197600</v>
      </c>
      <c r="O610" s="12">
        <f>(((N610/60)/60)/24)+DATE(1970,1,1)</f>
        <v>43534.25</v>
      </c>
      <c r="P610" t="b">
        <v>0</v>
      </c>
      <c r="Q610" t="b">
        <v>1</v>
      </c>
      <c r="R610" t="s">
        <v>159</v>
      </c>
      <c r="S610" t="str">
        <f>LEFT($R610,SEARCH("/",$R610,1)-1)</f>
        <v>music</v>
      </c>
      <c r="T610" t="str">
        <f>RIGHT(R610,LEN(R610)-SEARCH("/",R610,1))</f>
        <v>jazz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9">
        <f>IFERROR($E611/$I611,0)</f>
        <v>102.92307692307692</v>
      </c>
      <c r="G611" s="7">
        <f>(E611/D611)*100</f>
        <v>120.41999999999999</v>
      </c>
      <c r="H611" t="s">
        <v>20</v>
      </c>
      <c r="I611" s="21">
        <v>117</v>
      </c>
      <c r="J611" t="s">
        <v>21</v>
      </c>
      <c r="K611" t="s">
        <v>22</v>
      </c>
      <c r="L611">
        <v>1547618400</v>
      </c>
      <c r="M611" s="12">
        <f>(((L611/60)/60)/24)+DATE(1970,1,1)</f>
        <v>43481.25</v>
      </c>
      <c r="N611">
        <v>1549087200</v>
      </c>
      <c r="O611" s="12">
        <f>(((N611/60)/60)/24)+DATE(1970,1,1)</f>
        <v>43498.25</v>
      </c>
      <c r="P611" t="b">
        <v>0</v>
      </c>
      <c r="Q611" t="b">
        <v>0</v>
      </c>
      <c r="R611" t="s">
        <v>474</v>
      </c>
      <c r="S611" t="str">
        <f>LEFT($R611,SEARCH("/",$R611,1)-1)</f>
        <v>film &amp; video</v>
      </c>
      <c r="T611" t="str">
        <f>RIGHT(R611,LEN(R611)-SEARCH("/",R611,1))</f>
        <v>science fiction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9">
        <f>IFERROR($E612/$I612,0)</f>
        <v>27.998126756166094</v>
      </c>
      <c r="G612" s="7">
        <f>(E612/D612)*100</f>
        <v>419.0560747663551</v>
      </c>
      <c r="H612" t="s">
        <v>20</v>
      </c>
      <c r="I612" s="21">
        <v>6406</v>
      </c>
      <c r="J612" t="s">
        <v>21</v>
      </c>
      <c r="K612" t="s">
        <v>22</v>
      </c>
      <c r="L612">
        <v>1355637600</v>
      </c>
      <c r="M612" s="12">
        <f>(((L612/60)/60)/24)+DATE(1970,1,1)</f>
        <v>41259.25</v>
      </c>
      <c r="N612">
        <v>1356847200</v>
      </c>
      <c r="O612" s="12">
        <f>(((N612/60)/60)/24)+DATE(1970,1,1)</f>
        <v>41273.25</v>
      </c>
      <c r="P612" t="b">
        <v>0</v>
      </c>
      <c r="Q612" t="b">
        <v>0</v>
      </c>
      <c r="R612" t="s">
        <v>33</v>
      </c>
      <c r="S612" t="str">
        <f>LEFT($R612,SEARCH("/",$R612,1)-1)</f>
        <v>theater</v>
      </c>
      <c r="T612" t="str">
        <f>RIGHT(R612,LEN(R612)-SEARCH("/",R612,1))</f>
        <v>plays</v>
      </c>
    </row>
    <row r="613" spans="1:20" ht="31.2" x14ac:dyDescent="0.3">
      <c r="A613">
        <v>726</v>
      </c>
      <c r="B613" s="4" t="s">
        <v>1490</v>
      </c>
      <c r="C613" s="3" t="s">
        <v>1491</v>
      </c>
      <c r="D613">
        <v>54300</v>
      </c>
      <c r="E613">
        <v>48227</v>
      </c>
      <c r="F613" s="9">
        <f>IFERROR($E613/$I613,0)</f>
        <v>92.036259541984734</v>
      </c>
      <c r="G613" s="7">
        <f>(E613/D613)*100</f>
        <v>88.815837937384899</v>
      </c>
      <c r="H613" t="s">
        <v>74</v>
      </c>
      <c r="I613">
        <v>524</v>
      </c>
      <c r="J613" t="s">
        <v>21</v>
      </c>
      <c r="K613" t="s">
        <v>22</v>
      </c>
      <c r="L613">
        <v>1287982800</v>
      </c>
      <c r="M613" s="12">
        <f>(((L613/60)/60)/24)+DATE(1970,1,1)</f>
        <v>40476.208333333336</v>
      </c>
      <c r="N613">
        <v>1288501200</v>
      </c>
      <c r="O613" s="12">
        <f>(((N613/60)/60)/24)+DATE(1970,1,1)</f>
        <v>40482.208333333336</v>
      </c>
      <c r="P613" t="b">
        <v>0</v>
      </c>
      <c r="Q613" t="b">
        <v>1</v>
      </c>
      <c r="R613" t="s">
        <v>33</v>
      </c>
      <c r="S613" t="str">
        <f>LEFT($R613,SEARCH("/",$R613,1)-1)</f>
        <v>theater</v>
      </c>
      <c r="T613" t="str">
        <f>RIGHT(R613,LEN(R613)-SEARCH("/",R613,1))</f>
        <v>plays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9">
        <f>IFERROR($E614/$I614,0)</f>
        <v>45.026041666666664</v>
      </c>
      <c r="G614" s="7">
        <f>(E614/D614)*100</f>
        <v>139.43548387096774</v>
      </c>
      <c r="H614" t="s">
        <v>20</v>
      </c>
      <c r="I614" s="21">
        <v>192</v>
      </c>
      <c r="J614" t="s">
        <v>21</v>
      </c>
      <c r="K614" t="s">
        <v>22</v>
      </c>
      <c r="L614">
        <v>1287810000</v>
      </c>
      <c r="M614" s="12">
        <f>(((L614/60)/60)/24)+DATE(1970,1,1)</f>
        <v>40474.208333333336</v>
      </c>
      <c r="N614">
        <v>1289800800</v>
      </c>
      <c r="O614" s="12">
        <f>(((N614/60)/60)/24)+DATE(1970,1,1)</f>
        <v>40497.25</v>
      </c>
      <c r="P614" t="b">
        <v>0</v>
      </c>
      <c r="Q614" t="b">
        <v>0</v>
      </c>
      <c r="R614" t="s">
        <v>50</v>
      </c>
      <c r="S614" t="str">
        <f>LEFT($R614,SEARCH("/",$R614,1)-1)</f>
        <v>music</v>
      </c>
      <c r="T614" t="str">
        <f>RIGHT(R614,LEN(R614)-SEARCH("/",R614,1))</f>
        <v>electric music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9">
        <f>IFERROR($E615/$I615,0)</f>
        <v>73.615384615384613</v>
      </c>
      <c r="G615" s="7">
        <f>(E615/D615)*100</f>
        <v>174</v>
      </c>
      <c r="H615" t="s">
        <v>20</v>
      </c>
      <c r="I615" s="21">
        <v>26</v>
      </c>
      <c r="J615" t="s">
        <v>15</v>
      </c>
      <c r="K615" t="s">
        <v>16</v>
      </c>
      <c r="L615">
        <v>1503723600</v>
      </c>
      <c r="M615" s="12">
        <f>(((L615/60)/60)/24)+DATE(1970,1,1)</f>
        <v>42973.208333333328</v>
      </c>
      <c r="N615">
        <v>1504501200</v>
      </c>
      <c r="O615" s="12">
        <f>(((N615/60)/60)/24)+DATE(1970,1,1)</f>
        <v>42982.208333333328</v>
      </c>
      <c r="P615" t="b">
        <v>0</v>
      </c>
      <c r="Q615" t="b">
        <v>0</v>
      </c>
      <c r="R615" t="s">
        <v>33</v>
      </c>
      <c r="S615" t="str">
        <f>LEFT($R615,SEARCH("/",$R615,1)-1)</f>
        <v>theater</v>
      </c>
      <c r="T615" t="str">
        <f>RIGHT(R615,LEN(R615)-SEARCH("/",R615,1))</f>
        <v>plays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9">
        <f>IFERROR($E616/$I616,0)</f>
        <v>56.991701244813278</v>
      </c>
      <c r="G616" s="7">
        <f>(E616/D616)*100</f>
        <v>155.49056603773585</v>
      </c>
      <c r="H616" t="s">
        <v>20</v>
      </c>
      <c r="I616" s="21">
        <v>723</v>
      </c>
      <c r="J616" t="s">
        <v>21</v>
      </c>
      <c r="K616" t="s">
        <v>22</v>
      </c>
      <c r="L616">
        <v>1484114400</v>
      </c>
      <c r="M616" s="12">
        <f>(((L616/60)/60)/24)+DATE(1970,1,1)</f>
        <v>42746.25</v>
      </c>
      <c r="N616">
        <v>1485669600</v>
      </c>
      <c r="O616" s="12">
        <f>(((N616/60)/60)/24)+DATE(1970,1,1)</f>
        <v>42764.25</v>
      </c>
      <c r="P616" t="b">
        <v>0</v>
      </c>
      <c r="Q616" t="b">
        <v>0</v>
      </c>
      <c r="R616" t="s">
        <v>33</v>
      </c>
      <c r="S616" t="str">
        <f>LEFT($R616,SEARCH("/",$R616,1)-1)</f>
        <v>theater</v>
      </c>
      <c r="T616" t="str">
        <f>RIGHT(R616,LEN(R616)-SEARCH("/",R616,1))</f>
        <v>plays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9">
        <f>IFERROR($E617/$I617,0)</f>
        <v>85.223529411764702</v>
      </c>
      <c r="G617" s="7">
        <f>(E617/D617)*100</f>
        <v>170.44705882352943</v>
      </c>
      <c r="H617" t="s">
        <v>20</v>
      </c>
      <c r="I617" s="21">
        <v>170</v>
      </c>
      <c r="J617" t="s">
        <v>107</v>
      </c>
      <c r="K617" t="s">
        <v>108</v>
      </c>
      <c r="L617">
        <v>1461906000</v>
      </c>
      <c r="M617" s="12">
        <f>(((L617/60)/60)/24)+DATE(1970,1,1)</f>
        <v>42489.208333333328</v>
      </c>
      <c r="N617">
        <v>1462770000</v>
      </c>
      <c r="O617" s="12">
        <f>(((N617/60)/60)/24)+DATE(1970,1,1)</f>
        <v>42499.208333333328</v>
      </c>
      <c r="P617" t="b">
        <v>0</v>
      </c>
      <c r="Q617" t="b">
        <v>0</v>
      </c>
      <c r="R617" t="s">
        <v>33</v>
      </c>
      <c r="S617" t="str">
        <f>LEFT($R617,SEARCH("/",$R617,1)-1)</f>
        <v>theater</v>
      </c>
      <c r="T617" t="str">
        <f>RIGHT(R617,LEN(R617)-SEARCH("/",R617,1))</f>
        <v>plays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9">
        <f>IFERROR($E618/$I618,0)</f>
        <v>50.962184873949582</v>
      </c>
      <c r="G618" s="7">
        <f>(E618/D618)*100</f>
        <v>189.515625</v>
      </c>
      <c r="H618" t="s">
        <v>20</v>
      </c>
      <c r="I618" s="21">
        <v>238</v>
      </c>
      <c r="J618" t="s">
        <v>40</v>
      </c>
      <c r="K618" t="s">
        <v>41</v>
      </c>
      <c r="L618">
        <v>1379653200</v>
      </c>
      <c r="M618" s="12">
        <f>(((L618/60)/60)/24)+DATE(1970,1,1)</f>
        <v>41537.208333333336</v>
      </c>
      <c r="N618">
        <v>1379739600</v>
      </c>
      <c r="O618" s="12">
        <f>(((N618/60)/60)/24)+DATE(1970,1,1)</f>
        <v>41538.208333333336</v>
      </c>
      <c r="P618" t="b">
        <v>0</v>
      </c>
      <c r="Q618" t="b">
        <v>1</v>
      </c>
      <c r="R618" t="s">
        <v>60</v>
      </c>
      <c r="S618" t="str">
        <f>LEFT($R618,SEARCH("/",$R618,1)-1)</f>
        <v>music</v>
      </c>
      <c r="T618" t="str">
        <f>RIGHT(R618,LEN(R618)-SEARCH("/",R618,1))</f>
        <v>indie rock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9">
        <f>IFERROR($E619/$I619,0)</f>
        <v>63.563636363636363</v>
      </c>
      <c r="G619" s="7">
        <f>(E619/D619)*100</f>
        <v>249.71428571428572</v>
      </c>
      <c r="H619" t="s">
        <v>20</v>
      </c>
      <c r="I619" s="21">
        <v>55</v>
      </c>
      <c r="J619" t="s">
        <v>21</v>
      </c>
      <c r="K619" t="s">
        <v>22</v>
      </c>
      <c r="L619">
        <v>1401858000</v>
      </c>
      <c r="M619" s="12">
        <f>(((L619/60)/60)/24)+DATE(1970,1,1)</f>
        <v>41794.208333333336</v>
      </c>
      <c r="N619">
        <v>1402722000</v>
      </c>
      <c r="O619" s="12">
        <f>(((N619/60)/60)/24)+DATE(1970,1,1)</f>
        <v>41804.208333333336</v>
      </c>
      <c r="P619" t="b">
        <v>0</v>
      </c>
      <c r="Q619" t="b">
        <v>0</v>
      </c>
      <c r="R619" t="s">
        <v>33</v>
      </c>
      <c r="S619" t="str">
        <f>LEFT($R619,SEARCH("/",$R619,1)-1)</f>
        <v>theater</v>
      </c>
      <c r="T619" t="str">
        <f>RIGHT(R619,LEN(R619)-SEARCH("/",R619,1))</f>
        <v>plays</v>
      </c>
    </row>
    <row r="620" spans="1:20" x14ac:dyDescent="0.3">
      <c r="A620">
        <v>345</v>
      </c>
      <c r="B620" s="4" t="s">
        <v>742</v>
      </c>
      <c r="C620" s="3" t="s">
        <v>743</v>
      </c>
      <c r="D620">
        <v>157600</v>
      </c>
      <c r="E620">
        <v>23159</v>
      </c>
      <c r="F620" s="9">
        <f>IFERROR($E620/$I620,0)</f>
        <v>69.966767371601208</v>
      </c>
      <c r="G620" s="7">
        <f>(E620/D620)*100</f>
        <v>14.69479695431472</v>
      </c>
      <c r="H620" t="s">
        <v>14</v>
      </c>
      <c r="I620" s="21">
        <v>331</v>
      </c>
      <c r="J620" t="s">
        <v>40</v>
      </c>
      <c r="K620" t="s">
        <v>41</v>
      </c>
      <c r="L620">
        <v>1436418000</v>
      </c>
      <c r="M620" s="12">
        <f>(((L620/60)/60)/24)+DATE(1970,1,1)</f>
        <v>42194.208333333328</v>
      </c>
      <c r="N620">
        <v>1436504400</v>
      </c>
      <c r="O620" s="12">
        <f>(((N620/60)/60)/24)+DATE(1970,1,1)</f>
        <v>42195.208333333328</v>
      </c>
      <c r="P620" t="b">
        <v>0</v>
      </c>
      <c r="Q620" t="b">
        <v>0</v>
      </c>
      <c r="R620" t="s">
        <v>53</v>
      </c>
      <c r="S620" t="str">
        <f>LEFT($R620,SEARCH("/",$R620,1)-1)</f>
        <v>film &amp; video</v>
      </c>
      <c r="T620" t="str">
        <f>RIGHT(R620,LEN(R620)-SEARCH("/",R620,1))</f>
        <v>drama</v>
      </c>
    </row>
    <row r="621" spans="1:20" x14ac:dyDescent="0.3">
      <c r="A621">
        <v>505</v>
      </c>
      <c r="B621" s="4" t="s">
        <v>1057</v>
      </c>
      <c r="C621" s="3" t="s">
        <v>1058</v>
      </c>
      <c r="D621">
        <v>89900</v>
      </c>
      <c r="E621">
        <v>12497</v>
      </c>
      <c r="F621" s="9">
        <f>IFERROR($E621/$I621,0)</f>
        <v>36.014409221902014</v>
      </c>
      <c r="G621" s="7">
        <f>(E621/D621)*100</f>
        <v>13.901001112347053</v>
      </c>
      <c r="H621" t="s">
        <v>14</v>
      </c>
      <c r="I621" s="21">
        <v>347</v>
      </c>
      <c r="J621" t="s">
        <v>21</v>
      </c>
      <c r="K621" t="s">
        <v>22</v>
      </c>
      <c r="L621">
        <v>1362722400</v>
      </c>
      <c r="M621" s="12">
        <f>(((L621/60)/60)/24)+DATE(1970,1,1)</f>
        <v>41341.25</v>
      </c>
      <c r="N621">
        <v>1366347600</v>
      </c>
      <c r="O621" s="12">
        <f>(((N621/60)/60)/24)+DATE(1970,1,1)</f>
        <v>41383.208333333336</v>
      </c>
      <c r="P621" t="b">
        <v>0</v>
      </c>
      <c r="Q621" t="b">
        <v>1</v>
      </c>
      <c r="R621" t="s">
        <v>133</v>
      </c>
      <c r="S621" t="str">
        <f>LEFT($R621,SEARCH("/",$R621,1)-1)</f>
        <v>publishing</v>
      </c>
      <c r="T621" t="str">
        <f>RIGHT(R621,LEN(R621)-SEARCH("/",R621,1))</f>
        <v>radio &amp; podcasts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9">
        <f>IFERROR($E622/$I622,0)</f>
        <v>90.0390625</v>
      </c>
      <c r="G622" s="7">
        <f>(E622/D622)*100</f>
        <v>268.02325581395348</v>
      </c>
      <c r="H622" t="s">
        <v>20</v>
      </c>
      <c r="I622" s="21">
        <v>128</v>
      </c>
      <c r="J622" t="s">
        <v>26</v>
      </c>
      <c r="K622" t="s">
        <v>27</v>
      </c>
      <c r="L622">
        <v>1467954000</v>
      </c>
      <c r="M622" s="12">
        <f>(((L622/60)/60)/24)+DATE(1970,1,1)</f>
        <v>42559.208333333328</v>
      </c>
      <c r="N622">
        <v>1468299600</v>
      </c>
      <c r="O622" s="12">
        <f>(((N622/60)/60)/24)+DATE(1970,1,1)</f>
        <v>42563.208333333328</v>
      </c>
      <c r="P622" t="b">
        <v>0</v>
      </c>
      <c r="Q622" t="b">
        <v>0</v>
      </c>
      <c r="R622" t="s">
        <v>122</v>
      </c>
      <c r="S622" t="str">
        <f>LEFT($R622,SEARCH("/",$R622,1)-1)</f>
        <v>photography</v>
      </c>
      <c r="T622" t="str">
        <f>RIGHT(R622,LEN(R622)-SEARCH("/",R622,1))</f>
        <v>photography books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9">
        <f>IFERROR($E623/$I623,0)</f>
        <v>74.006063432835816</v>
      </c>
      <c r="G623" s="7">
        <f>(E623/D623)*100</f>
        <v>619.80078125</v>
      </c>
      <c r="H623" t="s">
        <v>20</v>
      </c>
      <c r="I623" s="21">
        <v>2144</v>
      </c>
      <c r="J623" t="s">
        <v>21</v>
      </c>
      <c r="K623" t="s">
        <v>22</v>
      </c>
      <c r="L623">
        <v>1473742800</v>
      </c>
      <c r="M623" s="12">
        <f>(((L623/60)/60)/24)+DATE(1970,1,1)</f>
        <v>42626.208333333328</v>
      </c>
      <c r="N623">
        <v>1474174800</v>
      </c>
      <c r="O623" s="12">
        <f>(((N623/60)/60)/24)+DATE(1970,1,1)</f>
        <v>42631.208333333328</v>
      </c>
      <c r="P623" t="b">
        <v>0</v>
      </c>
      <c r="Q623" t="b">
        <v>0</v>
      </c>
      <c r="R623" t="s">
        <v>33</v>
      </c>
      <c r="S623" t="str">
        <f>LEFT($R623,SEARCH("/",$R623,1)-1)</f>
        <v>theater</v>
      </c>
      <c r="T623" t="str">
        <f>RIGHT(R623,LEN(R623)-SEARCH("/",R623,1))</f>
        <v>plays</v>
      </c>
    </row>
    <row r="624" spans="1:20" x14ac:dyDescent="0.3">
      <c r="A624">
        <v>378</v>
      </c>
      <c r="B624" s="4" t="s">
        <v>808</v>
      </c>
      <c r="C624" s="3" t="s">
        <v>809</v>
      </c>
      <c r="D624">
        <v>178200</v>
      </c>
      <c r="E624">
        <v>24882</v>
      </c>
      <c r="F624" s="9">
        <f>IFERROR($E624/$I624,0)</f>
        <v>70.090140845070422</v>
      </c>
      <c r="G624" s="7">
        <f>(E624/D624)*100</f>
        <v>13.962962962962964</v>
      </c>
      <c r="H624" t="s">
        <v>14</v>
      </c>
      <c r="I624" s="21">
        <v>355</v>
      </c>
      <c r="J624" t="s">
        <v>21</v>
      </c>
      <c r="K624" t="s">
        <v>22</v>
      </c>
      <c r="L624">
        <v>1526878800</v>
      </c>
      <c r="M624" s="12">
        <f>(((L624/60)/60)/24)+DATE(1970,1,1)</f>
        <v>43241.208333333328</v>
      </c>
      <c r="N624">
        <v>1530162000</v>
      </c>
      <c r="O624" s="12">
        <f>(((N624/60)/60)/24)+DATE(1970,1,1)</f>
        <v>43279.208333333328</v>
      </c>
      <c r="P624" t="b">
        <v>0</v>
      </c>
      <c r="Q624" t="b">
        <v>0</v>
      </c>
      <c r="R624" t="s">
        <v>42</v>
      </c>
      <c r="S624" t="str">
        <f>LEFT($R624,SEARCH("/",$R624,1)-1)</f>
        <v>film &amp; video</v>
      </c>
      <c r="T624" t="str">
        <f>RIGHT(R624,LEN(R624)-SEARCH("/",R624,1))</f>
        <v>documentary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9">
        <f>IFERROR($E625/$I625,0)</f>
        <v>55.999257333828446</v>
      </c>
      <c r="G625" s="7">
        <f>(E625/D625)*100</f>
        <v>159.92152704135739</v>
      </c>
      <c r="H625" t="s">
        <v>20</v>
      </c>
      <c r="I625" s="21">
        <v>2693</v>
      </c>
      <c r="J625" t="s">
        <v>40</v>
      </c>
      <c r="K625" t="s">
        <v>41</v>
      </c>
      <c r="L625">
        <v>1437022800</v>
      </c>
      <c r="M625" s="12">
        <f>(((L625/60)/60)/24)+DATE(1970,1,1)</f>
        <v>42201.208333333328</v>
      </c>
      <c r="N625">
        <v>1437454800</v>
      </c>
      <c r="O625" s="12">
        <f>(((N625/60)/60)/24)+DATE(1970,1,1)</f>
        <v>42206.208333333328</v>
      </c>
      <c r="P625" t="b">
        <v>0</v>
      </c>
      <c r="Q625" t="b">
        <v>0</v>
      </c>
      <c r="R625" t="s">
        <v>33</v>
      </c>
      <c r="S625" t="str">
        <f>LEFT($R625,SEARCH("/",$R625,1)-1)</f>
        <v>theater</v>
      </c>
      <c r="T625" t="str">
        <f>RIGHT(R625,LEN(R625)-SEARCH("/",R625,1))</f>
        <v>plays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9">
        <f>IFERROR($E626/$I626,0)</f>
        <v>32.983796296296298</v>
      </c>
      <c r="G626" s="7">
        <f>(E626/D626)*100</f>
        <v>279.39215686274508</v>
      </c>
      <c r="H626" t="s">
        <v>20</v>
      </c>
      <c r="I626" s="21">
        <v>432</v>
      </c>
      <c r="J626" t="s">
        <v>21</v>
      </c>
      <c r="K626" t="s">
        <v>22</v>
      </c>
      <c r="L626">
        <v>1422165600</v>
      </c>
      <c r="M626" s="12">
        <f>(((L626/60)/60)/24)+DATE(1970,1,1)</f>
        <v>42029.25</v>
      </c>
      <c r="N626">
        <v>1422684000</v>
      </c>
      <c r="O626" s="12">
        <f>(((N626/60)/60)/24)+DATE(1970,1,1)</f>
        <v>42035.25</v>
      </c>
      <c r="P626" t="b">
        <v>0</v>
      </c>
      <c r="Q626" t="b">
        <v>0</v>
      </c>
      <c r="R626" t="s">
        <v>122</v>
      </c>
      <c r="S626" t="str">
        <f>LEFT($R626,SEARCH("/",$R626,1)-1)</f>
        <v>photography</v>
      </c>
      <c r="T626" t="str">
        <f>RIGHT(R626,LEN(R626)-SEARCH("/",R626,1))</f>
        <v>photography books</v>
      </c>
    </row>
    <row r="627" spans="1:20" x14ac:dyDescent="0.3">
      <c r="A627">
        <v>511</v>
      </c>
      <c r="B627" s="4" t="s">
        <v>1068</v>
      </c>
      <c r="C627" s="3" t="s">
        <v>1069</v>
      </c>
      <c r="D627">
        <v>147800</v>
      </c>
      <c r="E627">
        <v>35498</v>
      </c>
      <c r="F627" s="9">
        <f>IFERROR($E627/$I627,0)</f>
        <v>98.060773480662988</v>
      </c>
      <c r="G627" s="7">
        <f>(E627/D627)*100</f>
        <v>24.017591339648174</v>
      </c>
      <c r="H627" t="s">
        <v>14</v>
      </c>
      <c r="I627" s="21">
        <v>362</v>
      </c>
      <c r="J627" t="s">
        <v>21</v>
      </c>
      <c r="K627" t="s">
        <v>22</v>
      </c>
      <c r="L627">
        <v>1564030800</v>
      </c>
      <c r="M627" s="12">
        <f>(((L627/60)/60)/24)+DATE(1970,1,1)</f>
        <v>43671.208333333328</v>
      </c>
      <c r="N627">
        <v>1564894800</v>
      </c>
      <c r="O627" s="12">
        <f>(((N627/60)/60)/24)+DATE(1970,1,1)</f>
        <v>43681.208333333328</v>
      </c>
      <c r="P627" t="b">
        <v>0</v>
      </c>
      <c r="Q627" t="b">
        <v>0</v>
      </c>
      <c r="R627" t="s">
        <v>33</v>
      </c>
      <c r="S627" t="str">
        <f>LEFT($R627,SEARCH("/",$R627,1)-1)</f>
        <v>theater</v>
      </c>
      <c r="T627" t="str">
        <f>RIGHT(R627,LEN(R627)-SEARCH("/",R627,1))</f>
        <v>plays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9">
        <f>IFERROR($E628/$I628,0)</f>
        <v>69.867724867724874</v>
      </c>
      <c r="G628" s="7">
        <f>(E628/D628)*100</f>
        <v>206.32812500000003</v>
      </c>
      <c r="H628" t="s">
        <v>20</v>
      </c>
      <c r="I628" s="21">
        <v>189</v>
      </c>
      <c r="J628" t="s">
        <v>21</v>
      </c>
      <c r="K628" t="s">
        <v>22</v>
      </c>
      <c r="L628">
        <v>1285650000</v>
      </c>
      <c r="M628" s="12">
        <f>(((L628/60)/60)/24)+DATE(1970,1,1)</f>
        <v>40449.208333333336</v>
      </c>
      <c r="N628">
        <v>1286427600</v>
      </c>
      <c r="O628" s="12">
        <f>(((N628/60)/60)/24)+DATE(1970,1,1)</f>
        <v>40458.208333333336</v>
      </c>
      <c r="P628" t="b">
        <v>0</v>
      </c>
      <c r="Q628" t="b">
        <v>1</v>
      </c>
      <c r="R628" t="s">
        <v>33</v>
      </c>
      <c r="S628" t="str">
        <f>LEFT($R628,SEARCH("/",$R628,1)-1)</f>
        <v>theater</v>
      </c>
      <c r="T628" t="str">
        <f>RIGHT(R628,LEN(R628)-SEARCH("/",R628,1))</f>
        <v>plays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9">
        <f>IFERROR($E629/$I629,0)</f>
        <v>72.129870129870127</v>
      </c>
      <c r="G629" s="7">
        <f>(E629/D629)*100</f>
        <v>694.25</v>
      </c>
      <c r="H629" t="s">
        <v>20</v>
      </c>
      <c r="I629" s="21">
        <v>154</v>
      </c>
      <c r="J629" t="s">
        <v>40</v>
      </c>
      <c r="K629" t="s">
        <v>41</v>
      </c>
      <c r="L629">
        <v>1276664400</v>
      </c>
      <c r="M629" s="12">
        <f>(((L629/60)/60)/24)+DATE(1970,1,1)</f>
        <v>40345.208333333336</v>
      </c>
      <c r="N629">
        <v>1278738000</v>
      </c>
      <c r="O629" s="12">
        <f>(((N629/60)/60)/24)+DATE(1970,1,1)</f>
        <v>40369.208333333336</v>
      </c>
      <c r="P629" t="b">
        <v>1</v>
      </c>
      <c r="Q629" t="b">
        <v>0</v>
      </c>
      <c r="R629" t="s">
        <v>17</v>
      </c>
      <c r="S629" t="str">
        <f>LEFT($R629,SEARCH("/",$R629,1)-1)</f>
        <v>food</v>
      </c>
      <c r="T629" t="str">
        <f>RIGHT(R629,LEN(R629)-SEARCH("/",R629,1))</f>
        <v>food trucks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9">
        <f>IFERROR($E630/$I630,0)</f>
        <v>30.041666666666668</v>
      </c>
      <c r="G630" s="7">
        <f>(E630/D630)*100</f>
        <v>151.78947368421052</v>
      </c>
      <c r="H630" t="s">
        <v>20</v>
      </c>
      <c r="I630" s="21">
        <v>96</v>
      </c>
      <c r="J630" t="s">
        <v>21</v>
      </c>
      <c r="K630" t="s">
        <v>22</v>
      </c>
      <c r="L630">
        <v>1286168400</v>
      </c>
      <c r="M630" s="12">
        <f>(((L630/60)/60)/24)+DATE(1970,1,1)</f>
        <v>40455.208333333336</v>
      </c>
      <c r="N630">
        <v>1286427600</v>
      </c>
      <c r="O630" s="12">
        <f>(((N630/60)/60)/24)+DATE(1970,1,1)</f>
        <v>40458.208333333336</v>
      </c>
      <c r="P630" t="b">
        <v>0</v>
      </c>
      <c r="Q630" t="b">
        <v>0</v>
      </c>
      <c r="R630" t="s">
        <v>60</v>
      </c>
      <c r="S630" t="str">
        <f>LEFT($R630,SEARCH("/",$R630,1)-1)</f>
        <v>music</v>
      </c>
      <c r="T630" t="str">
        <f>RIGHT(R630,LEN(R630)-SEARCH("/",R630,1))</f>
        <v>indie rock</v>
      </c>
    </row>
    <row r="631" spans="1:20" x14ac:dyDescent="0.3">
      <c r="A631">
        <v>998</v>
      </c>
      <c r="B631" s="4" t="s">
        <v>2023</v>
      </c>
      <c r="C631" s="3" t="s">
        <v>2024</v>
      </c>
      <c r="D631">
        <v>66600</v>
      </c>
      <c r="E631">
        <v>37823</v>
      </c>
      <c r="F631" s="9">
        <f>IFERROR($E631/$I631,0)</f>
        <v>101.13101604278074</v>
      </c>
      <c r="G631" s="7">
        <f>(E631/D631)*100</f>
        <v>56.791291291291287</v>
      </c>
      <c r="H631" t="s">
        <v>14</v>
      </c>
      <c r="I631" s="21">
        <v>374</v>
      </c>
      <c r="J631" t="s">
        <v>21</v>
      </c>
      <c r="K631" t="s">
        <v>22</v>
      </c>
      <c r="L631">
        <v>1265868000</v>
      </c>
      <c r="M631" s="12">
        <f>(((L631/60)/60)/24)+DATE(1970,1,1)</f>
        <v>40220.25</v>
      </c>
      <c r="N631">
        <v>1267077600</v>
      </c>
      <c r="O631" s="12">
        <f>(((N631/60)/60)/24)+DATE(1970,1,1)</f>
        <v>40234.25</v>
      </c>
      <c r="P631" t="b">
        <v>0</v>
      </c>
      <c r="Q631" t="b">
        <v>1</v>
      </c>
      <c r="R631" t="s">
        <v>60</v>
      </c>
      <c r="S631" t="str">
        <f>LEFT($R631,SEARCH("/",$R631,1)-1)</f>
        <v>music</v>
      </c>
      <c r="T631" t="str">
        <f>RIGHT(R631,LEN(R631)-SEARCH("/",R631,1))</f>
        <v>indie rock</v>
      </c>
    </row>
    <row r="632" spans="1:20" x14ac:dyDescent="0.3">
      <c r="A632">
        <v>128</v>
      </c>
      <c r="B632" s="4" t="s">
        <v>307</v>
      </c>
      <c r="C632" s="3" t="s">
        <v>308</v>
      </c>
      <c r="D632">
        <v>70600</v>
      </c>
      <c r="E632">
        <v>42596</v>
      </c>
      <c r="F632" s="9">
        <f>IFERROR($E632/$I632,0)</f>
        <v>80.067669172932327</v>
      </c>
      <c r="G632" s="7">
        <f>(E632/D632)*100</f>
        <v>60.334277620396605</v>
      </c>
      <c r="H632" t="s">
        <v>74</v>
      </c>
      <c r="I632">
        <v>532</v>
      </c>
      <c r="J632" t="s">
        <v>21</v>
      </c>
      <c r="K632" t="s">
        <v>22</v>
      </c>
      <c r="L632">
        <v>1282885200</v>
      </c>
      <c r="M632" s="12">
        <f>(((L632/60)/60)/24)+DATE(1970,1,1)</f>
        <v>40417.208333333336</v>
      </c>
      <c r="N632">
        <v>1284008400</v>
      </c>
      <c r="O632" s="12">
        <f>(((N632/60)/60)/24)+DATE(1970,1,1)</f>
        <v>40430.208333333336</v>
      </c>
      <c r="P632" t="b">
        <v>0</v>
      </c>
      <c r="Q632" t="b">
        <v>0</v>
      </c>
      <c r="R632" t="s">
        <v>23</v>
      </c>
      <c r="S632" t="str">
        <f>LEFT($R632,SEARCH("/",$R632,1)-1)</f>
        <v>music</v>
      </c>
      <c r="T632" t="str">
        <f>RIGHT(R632,LEN(R632)-SEARCH("/",R632,1))</f>
        <v>rock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9">
        <f>IFERROR($E633/$I633,0)</f>
        <v>59.992164544564154</v>
      </c>
      <c r="G633" s="7">
        <f>(E633/D633)*100</f>
        <v>310.39864864864865</v>
      </c>
      <c r="H633" t="s">
        <v>20</v>
      </c>
      <c r="I633" s="21">
        <v>3063</v>
      </c>
      <c r="J633" t="s">
        <v>21</v>
      </c>
      <c r="K633" t="s">
        <v>22</v>
      </c>
      <c r="L633">
        <v>1553576400</v>
      </c>
      <c r="M633" s="12">
        <f>(((L633/60)/60)/24)+DATE(1970,1,1)</f>
        <v>43550.208333333328</v>
      </c>
      <c r="N633">
        <v>1553922000</v>
      </c>
      <c r="O633" s="12">
        <f>(((N633/60)/60)/24)+DATE(1970,1,1)</f>
        <v>43554.208333333328</v>
      </c>
      <c r="P633" t="b">
        <v>0</v>
      </c>
      <c r="Q633" t="b">
        <v>0</v>
      </c>
      <c r="R633" t="s">
        <v>33</v>
      </c>
      <c r="S633" t="str">
        <f>LEFT($R633,SEARCH("/",$R633,1)-1)</f>
        <v>theater</v>
      </c>
      <c r="T633" t="str">
        <f>RIGHT(R633,LEN(R633)-SEARCH("/",R633,1))</f>
        <v>plays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9">
        <f>IFERROR($E634/$I634,0)</f>
        <v>111.15827338129496</v>
      </c>
      <c r="G634" s="7">
        <f>(E634/D634)*100</f>
        <v>42.859916782246884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12">
        <f>(((L634/60)/60)/24)+DATE(1970,1,1)</f>
        <v>41945.208333333336</v>
      </c>
      <c r="N634">
        <v>1416463200</v>
      </c>
      <c r="O634" s="12">
        <f>(((N634/60)/60)/24)+DATE(1970,1,1)</f>
        <v>41963.25</v>
      </c>
      <c r="P634" t="b">
        <v>0</v>
      </c>
      <c r="Q634" t="b">
        <v>0</v>
      </c>
      <c r="R634" t="s">
        <v>33</v>
      </c>
      <c r="S634" t="str">
        <f>LEFT($R634,SEARCH("/",$R634,1)-1)</f>
        <v>theater</v>
      </c>
      <c r="T634" t="str">
        <f>RIGHT(R634,LEN(R634)-SEARCH("/",R634,1))</f>
        <v>plays</v>
      </c>
    </row>
    <row r="635" spans="1:20" x14ac:dyDescent="0.3">
      <c r="A635">
        <v>340</v>
      </c>
      <c r="B635" s="4" t="s">
        <v>732</v>
      </c>
      <c r="C635" s="3" t="s">
        <v>733</v>
      </c>
      <c r="D635">
        <v>37100</v>
      </c>
      <c r="E635">
        <v>34964</v>
      </c>
      <c r="F635" s="9">
        <f>IFERROR($E635/$I635,0)</f>
        <v>88.966921119592882</v>
      </c>
      <c r="G635" s="7">
        <f>(E635/D635)*100</f>
        <v>94.242587601078171</v>
      </c>
      <c r="H635" t="s">
        <v>14</v>
      </c>
      <c r="I635" s="21">
        <v>393</v>
      </c>
      <c r="J635" t="s">
        <v>21</v>
      </c>
      <c r="K635" t="s">
        <v>22</v>
      </c>
      <c r="L635">
        <v>1323669600</v>
      </c>
      <c r="M635" s="12">
        <f>(((L635/60)/60)/24)+DATE(1970,1,1)</f>
        <v>40889.25</v>
      </c>
      <c r="N635">
        <v>1323756000</v>
      </c>
      <c r="O635" s="12">
        <f>(((N635/60)/60)/24)+DATE(1970,1,1)</f>
        <v>40890.25</v>
      </c>
      <c r="P635" t="b">
        <v>0</v>
      </c>
      <c r="Q635" t="b">
        <v>0</v>
      </c>
      <c r="R635" t="s">
        <v>122</v>
      </c>
      <c r="S635" t="str">
        <f>LEFT($R635,SEARCH("/",$R635,1)-1)</f>
        <v>photography</v>
      </c>
      <c r="T635" t="str">
        <f>RIGHT(R635,LEN(R635)-SEARCH("/",R635,1))</f>
        <v>photography books</v>
      </c>
    </row>
    <row r="636" spans="1:20" ht="31.2" x14ac:dyDescent="0.3">
      <c r="A636">
        <v>136</v>
      </c>
      <c r="B636" s="4" t="s">
        <v>324</v>
      </c>
      <c r="C636" s="3" t="s">
        <v>325</v>
      </c>
      <c r="D636">
        <v>82800</v>
      </c>
      <c r="E636">
        <v>2721</v>
      </c>
      <c r="F636" s="9">
        <f>IFERROR($E636/$I636,0)</f>
        <v>46.913793103448278</v>
      </c>
      <c r="G636" s="7">
        <f>(E636/D636)*100</f>
        <v>3.2862318840579712</v>
      </c>
      <c r="H636" t="s">
        <v>74</v>
      </c>
      <c r="I636">
        <v>58</v>
      </c>
      <c r="J636" t="s">
        <v>21</v>
      </c>
      <c r="K636" t="s">
        <v>22</v>
      </c>
      <c r="L636">
        <v>1402117200</v>
      </c>
      <c r="M636" s="12">
        <f>(((L636/60)/60)/24)+DATE(1970,1,1)</f>
        <v>41797.208333333336</v>
      </c>
      <c r="N636">
        <v>1403154000</v>
      </c>
      <c r="O636" s="12">
        <f>(((N636/60)/60)/24)+DATE(1970,1,1)</f>
        <v>41809.208333333336</v>
      </c>
      <c r="P636" t="b">
        <v>0</v>
      </c>
      <c r="Q636" t="b">
        <v>1</v>
      </c>
      <c r="R636" t="s">
        <v>53</v>
      </c>
      <c r="S636" t="str">
        <f>LEFT($R636,SEARCH("/",$R636,1)-1)</f>
        <v>film &amp; video</v>
      </c>
      <c r="T636" t="str">
        <f>RIGHT(R636,LEN(R636)-SEARCH("/",R636,1))</f>
        <v>drama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9">
        <f>IFERROR($E637/$I637,0)</f>
        <v>69.986760812003524</v>
      </c>
      <c r="G637" s="7">
        <f>(E637/D637)*100</f>
        <v>114.09352517985612</v>
      </c>
      <c r="H637" t="s">
        <v>20</v>
      </c>
      <c r="I637" s="21">
        <v>2266</v>
      </c>
      <c r="J637" t="s">
        <v>21</v>
      </c>
      <c r="K637" t="s">
        <v>22</v>
      </c>
      <c r="L637">
        <v>1360389600</v>
      </c>
      <c r="M637" s="12">
        <f>(((L637/60)/60)/24)+DATE(1970,1,1)</f>
        <v>41314.25</v>
      </c>
      <c r="N637">
        <v>1363150800</v>
      </c>
      <c r="O637" s="12">
        <f>(((N637/60)/60)/24)+DATE(1970,1,1)</f>
        <v>41346.208333333336</v>
      </c>
      <c r="P637" t="b">
        <v>0</v>
      </c>
      <c r="Q637" t="b">
        <v>0</v>
      </c>
      <c r="R637" t="s">
        <v>269</v>
      </c>
      <c r="S637" t="str">
        <f>LEFT($R637,SEARCH("/",$R637,1)-1)</f>
        <v>film &amp; video</v>
      </c>
      <c r="T637" t="str">
        <f>RIGHT(R637,LEN(R637)-SEARCH("/",R637,1))</f>
        <v>television</v>
      </c>
    </row>
    <row r="638" spans="1:20" x14ac:dyDescent="0.3">
      <c r="A638">
        <v>541</v>
      </c>
      <c r="B638" s="4" t="s">
        <v>1127</v>
      </c>
      <c r="C638" s="3" t="s">
        <v>1128</v>
      </c>
      <c r="D638">
        <v>178000</v>
      </c>
      <c r="E638">
        <v>43086</v>
      </c>
      <c r="F638" s="9">
        <f>IFERROR($E638/$I638,0)</f>
        <v>109.07848101265823</v>
      </c>
      <c r="G638" s="7">
        <f>(E638/D638)*100</f>
        <v>24.205617977528089</v>
      </c>
      <c r="H638" t="s">
        <v>14</v>
      </c>
      <c r="I638" s="21">
        <v>395</v>
      </c>
      <c r="J638" t="s">
        <v>107</v>
      </c>
      <c r="K638" t="s">
        <v>108</v>
      </c>
      <c r="L638">
        <v>1433912400</v>
      </c>
      <c r="M638" s="12">
        <f>(((L638/60)/60)/24)+DATE(1970,1,1)</f>
        <v>42165.208333333328</v>
      </c>
      <c r="N638">
        <v>1436158800</v>
      </c>
      <c r="O638" s="12">
        <f>(((N638/60)/60)/24)+DATE(1970,1,1)</f>
        <v>42191.208333333328</v>
      </c>
      <c r="P638" t="b">
        <v>0</v>
      </c>
      <c r="Q638" t="b">
        <v>0</v>
      </c>
      <c r="R638" t="s">
        <v>292</v>
      </c>
      <c r="S638" t="str">
        <f>LEFT($R638,SEARCH("/",$R638,1)-1)</f>
        <v>games</v>
      </c>
      <c r="T638" t="str">
        <f>RIGHT(R638,LEN(R638)-SEARCH("/",R638,1))</f>
        <v>mobile games</v>
      </c>
    </row>
    <row r="639" spans="1:20" x14ac:dyDescent="0.3">
      <c r="A639">
        <v>415</v>
      </c>
      <c r="B639" s="4" t="s">
        <v>880</v>
      </c>
      <c r="C639" s="3" t="s">
        <v>881</v>
      </c>
      <c r="D639">
        <v>113500</v>
      </c>
      <c r="E639">
        <v>12552</v>
      </c>
      <c r="F639" s="9">
        <f>IFERROR($E639/$I639,0)</f>
        <v>30.028708133971293</v>
      </c>
      <c r="G639" s="7">
        <f>(E639/D639)*100</f>
        <v>11.059030837004405</v>
      </c>
      <c r="H639" t="s">
        <v>14</v>
      </c>
      <c r="I639" s="21">
        <v>418</v>
      </c>
      <c r="J639" t="s">
        <v>21</v>
      </c>
      <c r="K639" t="s">
        <v>22</v>
      </c>
      <c r="L639">
        <v>1326434400</v>
      </c>
      <c r="M639" s="12">
        <f>(((L639/60)/60)/24)+DATE(1970,1,1)</f>
        <v>40921.25</v>
      </c>
      <c r="N639">
        <v>1327903200</v>
      </c>
      <c r="O639" s="12">
        <f>(((N639/60)/60)/24)+DATE(1970,1,1)</f>
        <v>40938.25</v>
      </c>
      <c r="P639" t="b">
        <v>0</v>
      </c>
      <c r="Q639" t="b">
        <v>0</v>
      </c>
      <c r="R639" t="s">
        <v>33</v>
      </c>
      <c r="S639" t="str">
        <f>LEFT($R639,SEARCH("/",$R639,1)-1)</f>
        <v>theater</v>
      </c>
      <c r="T639" t="str">
        <f>RIGHT(R639,LEN(R639)-SEARCH("/",R639,1))</f>
        <v>plays</v>
      </c>
    </row>
    <row r="640" spans="1:20" x14ac:dyDescent="0.3">
      <c r="A640">
        <v>387</v>
      </c>
      <c r="B640" s="4" t="s">
        <v>826</v>
      </c>
      <c r="C640" s="3" t="s">
        <v>827</v>
      </c>
      <c r="D640">
        <v>109000</v>
      </c>
      <c r="E640">
        <v>42795</v>
      </c>
      <c r="F640" s="9">
        <f>IFERROR($E640/$I640,0)</f>
        <v>100.93160377358491</v>
      </c>
      <c r="G640" s="7">
        <f>(E640/D640)*100</f>
        <v>39.261467889908261</v>
      </c>
      <c r="H640" t="s">
        <v>14</v>
      </c>
      <c r="I640" s="21">
        <v>424</v>
      </c>
      <c r="J640" t="s">
        <v>21</v>
      </c>
      <c r="K640" t="s">
        <v>22</v>
      </c>
      <c r="L640">
        <v>1339477200</v>
      </c>
      <c r="M640" s="12">
        <f>(((L640/60)/60)/24)+DATE(1970,1,1)</f>
        <v>41072.208333333336</v>
      </c>
      <c r="N640">
        <v>1339909200</v>
      </c>
      <c r="O640" s="12">
        <f>(((N640/60)/60)/24)+DATE(1970,1,1)</f>
        <v>41077.208333333336</v>
      </c>
      <c r="P640" t="b">
        <v>0</v>
      </c>
      <c r="Q640" t="b">
        <v>0</v>
      </c>
      <c r="R640" t="s">
        <v>65</v>
      </c>
      <c r="S640" t="str">
        <f>LEFT($R640,SEARCH("/",$R640,1)-1)</f>
        <v>technology</v>
      </c>
      <c r="T640" t="str">
        <f>RIGHT(R640,LEN(R640)-SEARCH("/",R640,1))</f>
        <v>wearables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9">
        <f>IFERROR($E641/$I641,0)</f>
        <v>107.37777777777778</v>
      </c>
      <c r="G641" s="7">
        <f>(E641/D641)*100</f>
        <v>56.186046511627907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12">
        <f>(((L641/60)/60)/24)+DATE(1970,1,1)</f>
        <v>43309.208333333328</v>
      </c>
      <c r="N641">
        <v>1532754000</v>
      </c>
      <c r="O641" s="12">
        <f>(((N641/60)/60)/24)+DATE(1970,1,1)</f>
        <v>43309.208333333328</v>
      </c>
      <c r="P641" t="b">
        <v>0</v>
      </c>
      <c r="Q641" t="b">
        <v>1</v>
      </c>
      <c r="R641" t="s">
        <v>53</v>
      </c>
      <c r="S641" t="str">
        <f>LEFT($R641,SEARCH("/",$R641,1)-1)</f>
        <v>film &amp; video</v>
      </c>
      <c r="T641" t="str">
        <f>RIGHT(R641,LEN(R641)-SEARCH("/",R641,1))</f>
        <v>drama</v>
      </c>
    </row>
    <row r="642" spans="1:20" x14ac:dyDescent="0.3">
      <c r="A642">
        <v>405</v>
      </c>
      <c r="B642" s="4" t="s">
        <v>861</v>
      </c>
      <c r="C642" s="3" t="s">
        <v>862</v>
      </c>
      <c r="D642">
        <v>29600</v>
      </c>
      <c r="E642">
        <v>26527</v>
      </c>
      <c r="F642" s="9">
        <f>IFERROR($E642/$I642,0)</f>
        <v>60.981609195402299</v>
      </c>
      <c r="G642" s="7">
        <f>(E642/D642)*100</f>
        <v>89.618243243243242</v>
      </c>
      <c r="H642" t="s">
        <v>14</v>
      </c>
      <c r="I642" s="21">
        <v>435</v>
      </c>
      <c r="J642" t="s">
        <v>21</v>
      </c>
      <c r="K642" t="s">
        <v>22</v>
      </c>
      <c r="L642">
        <v>1528088400</v>
      </c>
      <c r="M642" s="12">
        <f>(((L642/60)/60)/24)+DATE(1970,1,1)</f>
        <v>43255.208333333328</v>
      </c>
      <c r="N642">
        <v>1532408400</v>
      </c>
      <c r="O642" s="12">
        <f>(((N642/60)/60)/24)+DATE(1970,1,1)</f>
        <v>43305.208333333328</v>
      </c>
      <c r="P642" t="b">
        <v>0</v>
      </c>
      <c r="Q642" t="b">
        <v>0</v>
      </c>
      <c r="R642" t="s">
        <v>33</v>
      </c>
      <c r="S642" t="str">
        <f>LEFT($R642,SEARCH("/",$R642,1)-1)</f>
        <v>theater</v>
      </c>
      <c r="T642" t="str">
        <f>RIGHT(R642,LEN(R642)-SEARCH("/",R642,1))</f>
        <v>plays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9">
        <f>IFERROR($E643/$I643,0)</f>
        <v>58.128865979381445</v>
      </c>
      <c r="G643" s="7">
        <f>(E643/D643)*100</f>
        <v>119.96808510638297</v>
      </c>
      <c r="H643" t="s">
        <v>20</v>
      </c>
      <c r="I643" s="21">
        <v>194</v>
      </c>
      <c r="J643" t="s">
        <v>98</v>
      </c>
      <c r="K643" t="s">
        <v>99</v>
      </c>
      <c r="L643">
        <v>1487570400</v>
      </c>
      <c r="M643" s="12">
        <f>(((L643/60)/60)/24)+DATE(1970,1,1)</f>
        <v>42786.25</v>
      </c>
      <c r="N643">
        <v>1489986000</v>
      </c>
      <c r="O643" s="12">
        <f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>LEFT($R643,SEARCH("/",$R643,1)-1)</f>
        <v>theater</v>
      </c>
      <c r="T643" t="str">
        <f>RIGHT(R643,LEN(R643)-SEARCH("/",R643,1))</f>
        <v>plays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9">
        <f>IFERROR($E644/$I644,0)</f>
        <v>103.73643410852713</v>
      </c>
      <c r="G644" s="7">
        <f>(E644/D644)*100</f>
        <v>145.45652173913044</v>
      </c>
      <c r="H644" t="s">
        <v>20</v>
      </c>
      <c r="I644" s="21">
        <v>129</v>
      </c>
      <c r="J644" t="s">
        <v>15</v>
      </c>
      <c r="K644" t="s">
        <v>16</v>
      </c>
      <c r="L644">
        <v>1545026400</v>
      </c>
      <c r="M644" s="12">
        <f>(((L644/60)/60)/24)+DATE(1970,1,1)</f>
        <v>43451.25</v>
      </c>
      <c r="N644">
        <v>1545804000</v>
      </c>
      <c r="O644" s="12">
        <f>(((N644/60)/60)/24)+DATE(1970,1,1)</f>
        <v>43460.25</v>
      </c>
      <c r="P644" t="b">
        <v>0</v>
      </c>
      <c r="Q644" t="b">
        <v>0</v>
      </c>
      <c r="R644" t="s">
        <v>65</v>
      </c>
      <c r="S644" t="str">
        <f>LEFT($R644,SEARCH("/",$R644,1)-1)</f>
        <v>technology</v>
      </c>
      <c r="T644" t="str">
        <f>RIGHT(R644,LEN(R644)-SEARCH("/",R644,1))</f>
        <v>wearables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9">
        <f>IFERROR($E645/$I645,0)</f>
        <v>87.962666666666664</v>
      </c>
      <c r="G645" s="7">
        <f>(E645/D645)*100</f>
        <v>221.38255033557047</v>
      </c>
      <c r="H645" t="s">
        <v>20</v>
      </c>
      <c r="I645" s="21">
        <v>375</v>
      </c>
      <c r="J645" t="s">
        <v>21</v>
      </c>
      <c r="K645" t="s">
        <v>22</v>
      </c>
      <c r="L645">
        <v>1488348000</v>
      </c>
      <c r="M645" s="12">
        <f>(((L645/60)/60)/24)+DATE(1970,1,1)</f>
        <v>42795.25</v>
      </c>
      <c r="N645">
        <v>1489899600</v>
      </c>
      <c r="O645" s="12">
        <f>(((N645/60)/60)/24)+DATE(1970,1,1)</f>
        <v>42813.208333333328</v>
      </c>
      <c r="P645" t="b">
        <v>0</v>
      </c>
      <c r="Q645" t="b">
        <v>0</v>
      </c>
      <c r="R645" t="s">
        <v>33</v>
      </c>
      <c r="S645" t="str">
        <f>LEFT($R645,SEARCH("/",$R645,1)-1)</f>
        <v>theater</v>
      </c>
      <c r="T645" t="str">
        <f>RIGHT(R645,LEN(R645)-SEARCH("/",R645,1))</f>
        <v>plays</v>
      </c>
    </row>
    <row r="646" spans="1:20" ht="31.2" x14ac:dyDescent="0.3">
      <c r="A646">
        <v>374</v>
      </c>
      <c r="B646" s="4" t="s">
        <v>800</v>
      </c>
      <c r="C646" s="3" t="s">
        <v>801</v>
      </c>
      <c r="D646">
        <v>167400</v>
      </c>
      <c r="E646">
        <v>22073</v>
      </c>
      <c r="F646" s="9">
        <f>IFERROR($E646/$I646,0)</f>
        <v>50.05215419501134</v>
      </c>
      <c r="G646" s="7">
        <f>(E646/D646)*100</f>
        <v>13.185782556750297</v>
      </c>
      <c r="H646" t="s">
        <v>14</v>
      </c>
      <c r="I646" s="21">
        <v>441</v>
      </c>
      <c r="J646" t="s">
        <v>21</v>
      </c>
      <c r="K646" t="s">
        <v>22</v>
      </c>
      <c r="L646">
        <v>1547186400</v>
      </c>
      <c r="M646" s="12">
        <f>(((L646/60)/60)/24)+DATE(1970,1,1)</f>
        <v>43476.25</v>
      </c>
      <c r="N646">
        <v>1547618400</v>
      </c>
      <c r="O646" s="12">
        <f>(((N646/60)/60)/24)+DATE(1970,1,1)</f>
        <v>43481.25</v>
      </c>
      <c r="P646" t="b">
        <v>0</v>
      </c>
      <c r="Q646" t="b">
        <v>1</v>
      </c>
      <c r="R646" t="s">
        <v>42</v>
      </c>
      <c r="S646" t="str">
        <f>LEFT($R646,SEARCH("/",$R646,1)-1)</f>
        <v>film &amp; video</v>
      </c>
      <c r="T646" t="str">
        <f>RIGHT(R646,LEN(R646)-SEARCH("/",R646,1))</f>
        <v>documentary</v>
      </c>
    </row>
    <row r="647" spans="1:20" x14ac:dyDescent="0.3">
      <c r="A647">
        <v>15</v>
      </c>
      <c r="B647" s="4" t="s">
        <v>63</v>
      </c>
      <c r="C647" s="3" t="s">
        <v>64</v>
      </c>
      <c r="D647">
        <v>81200</v>
      </c>
      <c r="E647">
        <v>38414</v>
      </c>
      <c r="F647" s="9">
        <f>IFERROR($E647/$I647,0)</f>
        <v>84.986725663716811</v>
      </c>
      <c r="G647" s="7">
        <f>(E647/D647)*100</f>
        <v>47.307881773399011</v>
      </c>
      <c r="H647" t="s">
        <v>14</v>
      </c>
      <c r="I647" s="21">
        <v>452</v>
      </c>
      <c r="J647" t="s">
        <v>21</v>
      </c>
      <c r="K647" t="s">
        <v>22</v>
      </c>
      <c r="L647">
        <v>1575957600</v>
      </c>
      <c r="M647" s="12">
        <f>(((L647/60)/60)/24)+DATE(1970,1,1)</f>
        <v>43809.25</v>
      </c>
      <c r="N647">
        <v>1576303200</v>
      </c>
      <c r="O647" s="12">
        <f>(((N647/60)/60)/24)+DATE(1970,1,1)</f>
        <v>43813.25</v>
      </c>
      <c r="P647" t="b">
        <v>0</v>
      </c>
      <c r="Q647" t="b">
        <v>0</v>
      </c>
      <c r="R647" t="s">
        <v>65</v>
      </c>
      <c r="S647" t="str">
        <f>LEFT($R647,SEARCH("/",$R647,1)-1)</f>
        <v>technology</v>
      </c>
      <c r="T647" t="str">
        <f>RIGHT(R647,LEN(R647)-SEARCH("/",R647,1))</f>
        <v>wearables</v>
      </c>
    </row>
    <row r="648" spans="1:20" x14ac:dyDescent="0.3">
      <c r="A648">
        <v>881</v>
      </c>
      <c r="B648" s="4" t="s">
        <v>1794</v>
      </c>
      <c r="C648" s="3" t="s">
        <v>1795</v>
      </c>
      <c r="D648">
        <v>81300</v>
      </c>
      <c r="E648">
        <v>31665</v>
      </c>
      <c r="F648" s="9">
        <f>IFERROR($E648/$I648,0)</f>
        <v>70.055309734513273</v>
      </c>
      <c r="G648" s="7">
        <f>(E648/D648)*100</f>
        <v>38.948339483394832</v>
      </c>
      <c r="H648" t="s">
        <v>14</v>
      </c>
      <c r="I648" s="21">
        <v>452</v>
      </c>
      <c r="J648" t="s">
        <v>21</v>
      </c>
      <c r="K648" t="s">
        <v>22</v>
      </c>
      <c r="L648">
        <v>1436418000</v>
      </c>
      <c r="M648" s="12">
        <f>(((L648/60)/60)/24)+DATE(1970,1,1)</f>
        <v>42194.208333333328</v>
      </c>
      <c r="N648">
        <v>1438923600</v>
      </c>
      <c r="O648" s="12">
        <f>(((N648/60)/60)/24)+DATE(1970,1,1)</f>
        <v>42223.208333333328</v>
      </c>
      <c r="P648" t="b">
        <v>0</v>
      </c>
      <c r="Q648" t="b">
        <v>1</v>
      </c>
      <c r="R648" t="s">
        <v>33</v>
      </c>
      <c r="S648" t="str">
        <f>LEFT($R648,SEARCH("/",$R648,1)-1)</f>
        <v>theater</v>
      </c>
      <c r="T648" t="str">
        <f>RIGHT(R648,LEN(R648)-SEARCH("/",R648,1))</f>
        <v>plays</v>
      </c>
    </row>
    <row r="649" spans="1:20" ht="31.2" x14ac:dyDescent="0.3">
      <c r="A649">
        <v>261</v>
      </c>
      <c r="B649" s="4" t="s">
        <v>574</v>
      </c>
      <c r="C649" s="3" t="s">
        <v>575</v>
      </c>
      <c r="D649">
        <v>84300</v>
      </c>
      <c r="E649">
        <v>26303</v>
      </c>
      <c r="F649" s="9">
        <f>IFERROR($E649/$I649,0)</f>
        <v>57.936123348017624</v>
      </c>
      <c r="G649" s="7">
        <f>(E649/D649)*100</f>
        <v>31.201660735468568</v>
      </c>
      <c r="H649" t="s">
        <v>14</v>
      </c>
      <c r="I649" s="21">
        <v>454</v>
      </c>
      <c r="J649" t="s">
        <v>21</v>
      </c>
      <c r="K649" t="s">
        <v>22</v>
      </c>
      <c r="L649">
        <v>1282712400</v>
      </c>
      <c r="M649" s="12">
        <f>(((L649/60)/60)/24)+DATE(1970,1,1)</f>
        <v>40415.208333333336</v>
      </c>
      <c r="N649">
        <v>1283058000</v>
      </c>
      <c r="O649" s="12">
        <f>(((N649/60)/60)/24)+DATE(1970,1,1)</f>
        <v>40419.208333333336</v>
      </c>
      <c r="P649" t="b">
        <v>0</v>
      </c>
      <c r="Q649" t="b">
        <v>1</v>
      </c>
      <c r="R649" t="s">
        <v>23</v>
      </c>
      <c r="S649" t="str">
        <f>LEFT($R649,SEARCH("/",$R649,1)-1)</f>
        <v>music</v>
      </c>
      <c r="T649" t="str">
        <f>RIGHT(R649,LEN(R649)-SEARCH("/",R649,1))</f>
        <v>rock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9">
        <f>IFERROR($E650/$I650,0)</f>
        <v>85.994467496542185</v>
      </c>
      <c r="G650" s="7">
        <f>(E650/D650)*100</f>
        <v>63.056795131845846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12">
        <f>(((L650/60)/60)/24)+DATE(1970,1,1)</f>
        <v>42922.208333333328</v>
      </c>
      <c r="N650">
        <v>1500872400</v>
      </c>
      <c r="O650" s="12">
        <f>(((N650/60)/60)/24)+DATE(1970,1,1)</f>
        <v>42940.208333333328</v>
      </c>
      <c r="P650" t="b">
        <v>1</v>
      </c>
      <c r="Q650" t="b">
        <v>0</v>
      </c>
      <c r="R650" t="s">
        <v>17</v>
      </c>
      <c r="S650" t="str">
        <f>LEFT($R650,SEARCH("/",$R650,1)-1)</f>
        <v>food</v>
      </c>
      <c r="T650" t="str">
        <f>RIGHT(R650,LEN(R650)-SEARCH("/",R650,1))</f>
        <v>food trucks</v>
      </c>
    </row>
    <row r="651" spans="1:20" ht="31.2" x14ac:dyDescent="0.3">
      <c r="A651">
        <v>656</v>
      </c>
      <c r="B651" s="4" t="s">
        <v>1354</v>
      </c>
      <c r="C651" s="3" t="s">
        <v>1355</v>
      </c>
      <c r="D651">
        <v>118400</v>
      </c>
      <c r="E651">
        <v>49879</v>
      </c>
      <c r="F651" s="9">
        <f>IFERROR($E651/$I651,0)</f>
        <v>98.966269841269835</v>
      </c>
      <c r="G651" s="7">
        <f>(E651/D651)*100</f>
        <v>42.127533783783782</v>
      </c>
      <c r="H651" t="s">
        <v>14</v>
      </c>
      <c r="I651" s="21">
        <v>504</v>
      </c>
      <c r="J651" t="s">
        <v>26</v>
      </c>
      <c r="K651" t="s">
        <v>27</v>
      </c>
      <c r="L651">
        <v>1514440800</v>
      </c>
      <c r="M651" s="12">
        <f>(((L651/60)/60)/24)+DATE(1970,1,1)</f>
        <v>43097.25</v>
      </c>
      <c r="N651">
        <v>1514872800</v>
      </c>
      <c r="O651" s="12">
        <f>(((N651/60)/60)/24)+DATE(1970,1,1)</f>
        <v>43102.25</v>
      </c>
      <c r="P651" t="b">
        <v>0</v>
      </c>
      <c r="Q651" t="b">
        <v>0</v>
      </c>
      <c r="R651" t="s">
        <v>17</v>
      </c>
      <c r="S651" t="str">
        <f>LEFT($R651,SEARCH("/",$R651,1)-1)</f>
        <v>food</v>
      </c>
      <c r="T651" t="str">
        <f>RIGHT(R651,LEN(R651)-SEARCH("/",R651,1))</f>
        <v>food trucks</v>
      </c>
    </row>
    <row r="652" spans="1:20" x14ac:dyDescent="0.3">
      <c r="A652">
        <v>767</v>
      </c>
      <c r="B652" s="4" t="s">
        <v>1569</v>
      </c>
      <c r="C652" s="3" t="s">
        <v>1570</v>
      </c>
      <c r="D652">
        <v>97200</v>
      </c>
      <c r="E652">
        <v>55372</v>
      </c>
      <c r="F652" s="9">
        <f>IFERROR($E652/$I652,0)</f>
        <v>107.93762183235867</v>
      </c>
      <c r="G652" s="7">
        <f>(E652/D652)*100</f>
        <v>56.967078189300416</v>
      </c>
      <c r="H652" t="s">
        <v>14</v>
      </c>
      <c r="I652" s="21">
        <v>513</v>
      </c>
      <c r="J652" t="s">
        <v>21</v>
      </c>
      <c r="K652" t="s">
        <v>22</v>
      </c>
      <c r="L652">
        <v>1444107600</v>
      </c>
      <c r="M652" s="12">
        <f>(((L652/60)/60)/24)+DATE(1970,1,1)</f>
        <v>42283.208333333328</v>
      </c>
      <c r="N652">
        <v>1447999200</v>
      </c>
      <c r="O652" s="12">
        <f>(((N652/60)/60)/24)+DATE(1970,1,1)</f>
        <v>42328.25</v>
      </c>
      <c r="P652" t="b">
        <v>0</v>
      </c>
      <c r="Q652" t="b">
        <v>0</v>
      </c>
      <c r="R652" t="s">
        <v>206</v>
      </c>
      <c r="S652" t="str">
        <f>LEFT($R652,SEARCH("/",$R652,1)-1)</f>
        <v>publishing</v>
      </c>
      <c r="T652" t="str">
        <f>RIGHT(R652,LEN(R652)-SEARCH("/",R652,1))</f>
        <v>translations</v>
      </c>
    </row>
    <row r="653" spans="1:20" x14ac:dyDescent="0.3">
      <c r="A653">
        <v>913</v>
      </c>
      <c r="B653" s="4" t="s">
        <v>1858</v>
      </c>
      <c r="C653" s="3" t="s">
        <v>1859</v>
      </c>
      <c r="D653">
        <v>70200</v>
      </c>
      <c r="E653">
        <v>35536</v>
      </c>
      <c r="F653" s="9">
        <f>IFERROR($E653/$I653,0)</f>
        <v>67.946462715105156</v>
      </c>
      <c r="G653" s="7">
        <f>(E653/D653)*100</f>
        <v>50.621082621082621</v>
      </c>
      <c r="H653" t="s">
        <v>14</v>
      </c>
      <c r="I653" s="21">
        <v>523</v>
      </c>
      <c r="J653" t="s">
        <v>26</v>
      </c>
      <c r="K653" t="s">
        <v>27</v>
      </c>
      <c r="L653">
        <v>1557637200</v>
      </c>
      <c r="M653" s="12">
        <f>(((L653/60)/60)/24)+DATE(1970,1,1)</f>
        <v>43597.208333333328</v>
      </c>
      <c r="N653">
        <v>1558760400</v>
      </c>
      <c r="O653" s="12">
        <f>(((N653/60)/60)/24)+DATE(1970,1,1)</f>
        <v>43610.208333333328</v>
      </c>
      <c r="P653" t="b">
        <v>0</v>
      </c>
      <c r="Q653" t="b">
        <v>0</v>
      </c>
      <c r="R653" t="s">
        <v>53</v>
      </c>
      <c r="S653" t="str">
        <f>LEFT($R653,SEARCH("/",$R653,1)-1)</f>
        <v>film &amp; video</v>
      </c>
      <c r="T653" t="str">
        <f>RIGHT(R653,LEN(R653)-SEARCH("/",R653,1))</f>
        <v>drama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9">
        <f>IFERROR($E654/$I654,0)</f>
        <v>31.012224938875306</v>
      </c>
      <c r="G654" s="7">
        <f>(E654/D654)*100</f>
        <v>126.84</v>
      </c>
      <c r="H654" t="s">
        <v>20</v>
      </c>
      <c r="I654" s="21">
        <v>409</v>
      </c>
      <c r="J654" t="s">
        <v>21</v>
      </c>
      <c r="K654" t="s">
        <v>22</v>
      </c>
      <c r="L654">
        <v>1470373200</v>
      </c>
      <c r="M654" s="12">
        <f>(((L654/60)/60)/24)+DATE(1970,1,1)</f>
        <v>42587.208333333328</v>
      </c>
      <c r="N654">
        <v>1474088400</v>
      </c>
      <c r="O654" s="12">
        <f>(((N654/60)/60)/24)+DATE(1970,1,1)</f>
        <v>42630.208333333328</v>
      </c>
      <c r="P654" t="b">
        <v>0</v>
      </c>
      <c r="Q654" t="b">
        <v>0</v>
      </c>
      <c r="R654" t="s">
        <v>28</v>
      </c>
      <c r="S654" t="str">
        <f>LEFT($R654,SEARCH("/",$R654,1)-1)</f>
        <v>technology</v>
      </c>
      <c r="T654" t="str">
        <f>RIGHT(R654,LEN(R654)-SEARCH("/",R654,1))</f>
        <v>web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9">
        <f>IFERROR($E655/$I655,0)</f>
        <v>59.970085470085472</v>
      </c>
      <c r="G655" s="7">
        <f>(E655/D655)*100</f>
        <v>2338.833333333333</v>
      </c>
      <c r="H655" t="s">
        <v>20</v>
      </c>
      <c r="I655" s="21">
        <v>234</v>
      </c>
      <c r="J655" t="s">
        <v>21</v>
      </c>
      <c r="K655" t="s">
        <v>22</v>
      </c>
      <c r="L655">
        <v>1460091600</v>
      </c>
      <c r="M655" s="12">
        <f>(((L655/60)/60)/24)+DATE(1970,1,1)</f>
        <v>42468.208333333328</v>
      </c>
      <c r="N655">
        <v>1460264400</v>
      </c>
      <c r="O655" s="12">
        <f>(((N655/60)/60)/24)+DATE(1970,1,1)</f>
        <v>42470.208333333328</v>
      </c>
      <c r="P655" t="b">
        <v>0</v>
      </c>
      <c r="Q655" t="b">
        <v>0</v>
      </c>
      <c r="R655" t="s">
        <v>28</v>
      </c>
      <c r="S655" t="str">
        <f>LEFT($R655,SEARCH("/",$R655,1)-1)</f>
        <v>technology</v>
      </c>
      <c r="T655" t="str">
        <f>RIGHT(R655,LEN(R655)-SEARCH("/",R655,1))</f>
        <v>web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9">
        <f>IFERROR($E656/$I656,0)</f>
        <v>58.9973474801061</v>
      </c>
      <c r="G656" s="7">
        <f>(E656/D656)*100</f>
        <v>508.38857142857148</v>
      </c>
      <c r="H656" t="s">
        <v>20</v>
      </c>
      <c r="I656" s="21">
        <v>3016</v>
      </c>
      <c r="J656" t="s">
        <v>21</v>
      </c>
      <c r="K656" t="s">
        <v>22</v>
      </c>
      <c r="L656">
        <v>1440392400</v>
      </c>
      <c r="M656" s="12">
        <f>(((L656/60)/60)/24)+DATE(1970,1,1)</f>
        <v>42240.208333333328</v>
      </c>
      <c r="N656">
        <v>1440824400</v>
      </c>
      <c r="O656" s="12">
        <f>(((N656/60)/60)/24)+DATE(1970,1,1)</f>
        <v>42245.208333333328</v>
      </c>
      <c r="P656" t="b">
        <v>0</v>
      </c>
      <c r="Q656" t="b">
        <v>0</v>
      </c>
      <c r="R656" t="s">
        <v>148</v>
      </c>
      <c r="S656" t="str">
        <f>LEFT($R656,SEARCH("/",$R656,1)-1)</f>
        <v>music</v>
      </c>
      <c r="T656" t="str">
        <f>RIGHT(R656,LEN(R656)-SEARCH("/",R656,1))</f>
        <v>metal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9">
        <f>IFERROR($E657/$I657,0)</f>
        <v>50.045454545454547</v>
      </c>
      <c r="G657" s="7">
        <f>(E657/D657)*100</f>
        <v>191.47826086956522</v>
      </c>
      <c r="H657" t="s">
        <v>20</v>
      </c>
      <c r="I657" s="21">
        <v>264</v>
      </c>
      <c r="J657" t="s">
        <v>21</v>
      </c>
      <c r="K657" t="s">
        <v>22</v>
      </c>
      <c r="L657">
        <v>1488434400</v>
      </c>
      <c r="M657" s="12">
        <f>(((L657/60)/60)/24)+DATE(1970,1,1)</f>
        <v>42796.25</v>
      </c>
      <c r="N657">
        <v>1489554000</v>
      </c>
      <c r="O657" s="12">
        <f>(((N657/60)/60)/24)+DATE(1970,1,1)</f>
        <v>42809.208333333328</v>
      </c>
      <c r="P657" t="b">
        <v>1</v>
      </c>
      <c r="Q657" t="b">
        <v>0</v>
      </c>
      <c r="R657" t="s">
        <v>122</v>
      </c>
      <c r="S657" t="str">
        <f>LEFT($R657,SEARCH("/",$R657,1)-1)</f>
        <v>photography</v>
      </c>
      <c r="T657" t="str">
        <f>RIGHT(R657,LEN(R657)-SEARCH("/",R657,1))</f>
        <v>photography books</v>
      </c>
    </row>
    <row r="658" spans="1:20" x14ac:dyDescent="0.3">
      <c r="A658">
        <v>869</v>
      </c>
      <c r="B658" s="4" t="s">
        <v>1770</v>
      </c>
      <c r="C658" s="3" t="s">
        <v>1771</v>
      </c>
      <c r="D658">
        <v>161900</v>
      </c>
      <c r="E658">
        <v>38376</v>
      </c>
      <c r="F658" s="9">
        <f>IFERROR($E658/$I658,0)</f>
        <v>72.958174904942965</v>
      </c>
      <c r="G658" s="7">
        <f>(E658/D658)*100</f>
        <v>23.703520691785052</v>
      </c>
      <c r="H658" t="s">
        <v>14</v>
      </c>
      <c r="I658" s="21">
        <v>526</v>
      </c>
      <c r="J658" t="s">
        <v>21</v>
      </c>
      <c r="K658" t="s">
        <v>22</v>
      </c>
      <c r="L658">
        <v>1277096400</v>
      </c>
      <c r="M658" s="12">
        <f>(((L658/60)/60)/24)+DATE(1970,1,1)</f>
        <v>40350.208333333336</v>
      </c>
      <c r="N658">
        <v>1278306000</v>
      </c>
      <c r="O658" s="12">
        <f>(((N658/60)/60)/24)+DATE(1970,1,1)</f>
        <v>40364.208333333336</v>
      </c>
      <c r="P658" t="b">
        <v>0</v>
      </c>
      <c r="Q658" t="b">
        <v>0</v>
      </c>
      <c r="R658" t="s">
        <v>53</v>
      </c>
      <c r="S658" t="str">
        <f>LEFT($R658,SEARCH("/",$R658,1)-1)</f>
        <v>film &amp; video</v>
      </c>
      <c r="T658" t="str">
        <f>RIGHT(R658,LEN(R658)-SEARCH("/",R658,1))</f>
        <v>drama</v>
      </c>
    </row>
    <row r="659" spans="1:20" x14ac:dyDescent="0.3">
      <c r="A659">
        <v>462</v>
      </c>
      <c r="B659" s="4" t="s">
        <v>972</v>
      </c>
      <c r="C659" s="3" t="s">
        <v>973</v>
      </c>
      <c r="D659">
        <v>188800</v>
      </c>
      <c r="E659">
        <v>57734</v>
      </c>
      <c r="F659" s="9">
        <f>IFERROR($E659/$I659,0)</f>
        <v>107.91401869158878</v>
      </c>
      <c r="G659" s="7">
        <f>(E659/D659)*100</f>
        <v>30.57944915254237</v>
      </c>
      <c r="H659" t="s">
        <v>14</v>
      </c>
      <c r="I659" s="21">
        <v>535</v>
      </c>
      <c r="J659" t="s">
        <v>21</v>
      </c>
      <c r="K659" t="s">
        <v>22</v>
      </c>
      <c r="L659">
        <v>1359525600</v>
      </c>
      <c r="M659" s="12">
        <f>(((L659/60)/60)/24)+DATE(1970,1,1)</f>
        <v>41304.25</v>
      </c>
      <c r="N659">
        <v>1362808800</v>
      </c>
      <c r="O659" s="12">
        <f>(((N659/60)/60)/24)+DATE(1970,1,1)</f>
        <v>41342.25</v>
      </c>
      <c r="P659" t="b">
        <v>0</v>
      </c>
      <c r="Q659" t="b">
        <v>0</v>
      </c>
      <c r="R659" t="s">
        <v>292</v>
      </c>
      <c r="S659" t="str">
        <f>LEFT($R659,SEARCH("/",$R659,1)-1)</f>
        <v>games</v>
      </c>
      <c r="T659" t="str">
        <f>RIGHT(R659,LEN(R659)-SEARCH("/",R659,1))</f>
        <v>mobile games</v>
      </c>
    </row>
    <row r="660" spans="1:20" x14ac:dyDescent="0.3">
      <c r="A660">
        <v>678</v>
      </c>
      <c r="B660" s="4" t="s">
        <v>1396</v>
      </c>
      <c r="C660" s="3" t="s">
        <v>1397</v>
      </c>
      <c r="D660">
        <v>99500</v>
      </c>
      <c r="E660">
        <v>17879</v>
      </c>
      <c r="F660" s="9">
        <f>IFERROR($E660/$I660,0)</f>
        <v>83.158139534883716</v>
      </c>
      <c r="G660" s="7">
        <f>(E660/D660)*100</f>
        <v>17.968844221105527</v>
      </c>
      <c r="H660" t="s">
        <v>74</v>
      </c>
      <c r="I660">
        <v>215</v>
      </c>
      <c r="J660" t="s">
        <v>21</v>
      </c>
      <c r="K660" t="s">
        <v>22</v>
      </c>
      <c r="L660">
        <v>1547877600</v>
      </c>
      <c r="M660" s="12">
        <f>(((L660/60)/60)/24)+DATE(1970,1,1)</f>
        <v>43484.25</v>
      </c>
      <c r="N660">
        <v>1548050400</v>
      </c>
      <c r="O660" s="12">
        <f>(((N660/60)/60)/24)+DATE(1970,1,1)</f>
        <v>43486.25</v>
      </c>
      <c r="P660" t="b">
        <v>0</v>
      </c>
      <c r="Q660" t="b">
        <v>0</v>
      </c>
      <c r="R660" t="s">
        <v>53</v>
      </c>
      <c r="S660" t="str">
        <f>LEFT($R660,SEARCH("/",$R660,1)-1)</f>
        <v>film &amp; video</v>
      </c>
      <c r="T660" t="str">
        <f>RIGHT(R660,LEN(R660)-SEARCH("/",R660,1))</f>
        <v>drama</v>
      </c>
    </row>
    <row r="661" spans="1:20" x14ac:dyDescent="0.3">
      <c r="A661">
        <v>483</v>
      </c>
      <c r="B661" s="4" t="s">
        <v>1013</v>
      </c>
      <c r="C661" s="3" t="s">
        <v>1014</v>
      </c>
      <c r="D661">
        <v>91400</v>
      </c>
      <c r="E661">
        <v>48236</v>
      </c>
      <c r="F661" s="9">
        <f>IFERROR($E661/$I661,0)</f>
        <v>87.068592057761734</v>
      </c>
      <c r="G661" s="7">
        <f>(E661/D661)*100</f>
        <v>52.774617067833695</v>
      </c>
      <c r="H661" t="s">
        <v>14</v>
      </c>
      <c r="I661" s="21">
        <v>554</v>
      </c>
      <c r="J661" t="s">
        <v>21</v>
      </c>
      <c r="K661" t="s">
        <v>22</v>
      </c>
      <c r="L661">
        <v>1576130400</v>
      </c>
      <c r="M661" s="12">
        <f>(((L661/60)/60)/24)+DATE(1970,1,1)</f>
        <v>43811.25</v>
      </c>
      <c r="N661">
        <v>1576735200</v>
      </c>
      <c r="O661" s="12">
        <f>(((N661/60)/60)/24)+DATE(1970,1,1)</f>
        <v>43818.25</v>
      </c>
      <c r="P661" t="b">
        <v>0</v>
      </c>
      <c r="Q661" t="b">
        <v>0</v>
      </c>
      <c r="R661" t="s">
        <v>33</v>
      </c>
      <c r="S661" t="str">
        <f>LEFT($R661,SEARCH("/",$R661,1)-1)</f>
        <v>theater</v>
      </c>
      <c r="T661" t="str">
        <f>RIGHT(R661,LEN(R661)-SEARCH("/",R661,1))</f>
        <v>plays</v>
      </c>
    </row>
    <row r="662" spans="1:20" x14ac:dyDescent="0.3">
      <c r="A662">
        <v>21</v>
      </c>
      <c r="B662" s="4" t="s">
        <v>79</v>
      </c>
      <c r="C662" s="3" t="s">
        <v>80</v>
      </c>
      <c r="D662">
        <v>94000</v>
      </c>
      <c r="E662">
        <v>38533</v>
      </c>
      <c r="F662" s="9">
        <f>IFERROR($E662/$I662,0)</f>
        <v>69.055555555555557</v>
      </c>
      <c r="G662" s="7">
        <f>(E662/D662)*100</f>
        <v>40.992553191489364</v>
      </c>
      <c r="H662" t="s">
        <v>14</v>
      </c>
      <c r="I662" s="21">
        <v>558</v>
      </c>
      <c r="J662" t="s">
        <v>21</v>
      </c>
      <c r="K662" t="s">
        <v>22</v>
      </c>
      <c r="L662">
        <v>1313384400</v>
      </c>
      <c r="M662" s="12">
        <f>(((L662/60)/60)/24)+DATE(1970,1,1)</f>
        <v>40770.208333333336</v>
      </c>
      <c r="N662">
        <v>1316322000</v>
      </c>
      <c r="O662" s="12">
        <f>(((N662/60)/60)/24)+DATE(1970,1,1)</f>
        <v>40804.208333333336</v>
      </c>
      <c r="P662" t="b">
        <v>0</v>
      </c>
      <c r="Q662" t="b">
        <v>0</v>
      </c>
      <c r="R662" t="s">
        <v>33</v>
      </c>
      <c r="S662" t="str">
        <f>LEFT($R662,SEARCH("/",$R662,1)-1)</f>
        <v>theater</v>
      </c>
      <c r="T662" t="str">
        <f>RIGHT(R662,LEN(R662)-SEARCH("/",R662,1))</f>
        <v>plays</v>
      </c>
    </row>
    <row r="663" spans="1:20" x14ac:dyDescent="0.3">
      <c r="A663">
        <v>575</v>
      </c>
      <c r="B663" s="4" t="s">
        <v>1194</v>
      </c>
      <c r="C663" s="3" t="s">
        <v>1195</v>
      </c>
      <c r="D663">
        <v>83300</v>
      </c>
      <c r="E663">
        <v>52421</v>
      </c>
      <c r="F663" s="9">
        <f>IFERROR($E663/$I663,0)</f>
        <v>93.944444444444443</v>
      </c>
      <c r="G663" s="7">
        <f>(E663/D663)*100</f>
        <v>62.930372148859547</v>
      </c>
      <c r="H663" t="s">
        <v>14</v>
      </c>
      <c r="I663" s="21">
        <v>558</v>
      </c>
      <c r="J663" t="s">
        <v>21</v>
      </c>
      <c r="K663" t="s">
        <v>22</v>
      </c>
      <c r="L663">
        <v>1400562000</v>
      </c>
      <c r="M663" s="12">
        <f>(((L663/60)/60)/24)+DATE(1970,1,1)</f>
        <v>41779.208333333336</v>
      </c>
      <c r="N663">
        <v>1400821200</v>
      </c>
      <c r="O663" s="12">
        <f>(((N663/60)/60)/24)+DATE(1970,1,1)</f>
        <v>41782.208333333336</v>
      </c>
      <c r="P663" t="b">
        <v>0</v>
      </c>
      <c r="Q663" t="b">
        <v>1</v>
      </c>
      <c r="R663" t="s">
        <v>33</v>
      </c>
      <c r="S663" t="str">
        <f>LEFT($R663,SEARCH("/",$R663,1)-1)</f>
        <v>theater</v>
      </c>
      <c r="T663" t="str">
        <f>RIGHT(R663,LEN(R663)-SEARCH("/",R663,1))</f>
        <v>plays</v>
      </c>
    </row>
    <row r="664" spans="1:20" ht="31.2" x14ac:dyDescent="0.3">
      <c r="A664">
        <v>472</v>
      </c>
      <c r="B664" s="4" t="s">
        <v>991</v>
      </c>
      <c r="C664" s="3" t="s">
        <v>992</v>
      </c>
      <c r="D664">
        <v>153800</v>
      </c>
      <c r="E664">
        <v>60342</v>
      </c>
      <c r="F664" s="9">
        <f>IFERROR($E664/$I664,0)</f>
        <v>104.94260869565217</v>
      </c>
      <c r="G664" s="7">
        <f>(E664/D664)*100</f>
        <v>39.234070221066318</v>
      </c>
      <c r="H664" t="s">
        <v>14</v>
      </c>
      <c r="I664" s="21">
        <v>575</v>
      </c>
      <c r="J664" t="s">
        <v>21</v>
      </c>
      <c r="K664" t="s">
        <v>22</v>
      </c>
      <c r="L664">
        <v>1552280400</v>
      </c>
      <c r="M664" s="12">
        <f>(((L664/60)/60)/24)+DATE(1970,1,1)</f>
        <v>43535.208333333328</v>
      </c>
      <c r="N664">
        <v>1556946000</v>
      </c>
      <c r="O664" s="12">
        <f>(((N664/60)/60)/24)+DATE(1970,1,1)</f>
        <v>43589.208333333328</v>
      </c>
      <c r="P664" t="b">
        <v>0</v>
      </c>
      <c r="Q664" t="b">
        <v>0</v>
      </c>
      <c r="R664" t="s">
        <v>23</v>
      </c>
      <c r="S664" t="str">
        <f>LEFT($R664,SEARCH("/",$R664,1)-1)</f>
        <v>music</v>
      </c>
      <c r="T664" t="str">
        <f>RIGHT(R664,LEN(R664)-SEARCH("/",R664,1))</f>
        <v>rock</v>
      </c>
    </row>
    <row r="665" spans="1:20" x14ac:dyDescent="0.3">
      <c r="A665">
        <v>498</v>
      </c>
      <c r="B665" s="4" t="s">
        <v>1044</v>
      </c>
      <c r="C665" s="3" t="s">
        <v>1045</v>
      </c>
      <c r="D665">
        <v>193400</v>
      </c>
      <c r="E665">
        <v>46317</v>
      </c>
      <c r="F665" s="9">
        <f>IFERROR($E665/$I665,0)</f>
        <v>79.994818652849744</v>
      </c>
      <c r="G665" s="7">
        <f>(E665/D665)*100</f>
        <v>23.948810754912099</v>
      </c>
      <c r="H665" t="s">
        <v>14</v>
      </c>
      <c r="I665" s="21">
        <v>579</v>
      </c>
      <c r="J665" t="s">
        <v>36</v>
      </c>
      <c r="K665" t="s">
        <v>37</v>
      </c>
      <c r="L665">
        <v>1420092000</v>
      </c>
      <c r="M665" s="12">
        <f>(((L665/60)/60)/24)+DATE(1970,1,1)</f>
        <v>42005.25</v>
      </c>
      <c r="N665">
        <v>1420264800</v>
      </c>
      <c r="O665" s="12">
        <f>(((N665/60)/60)/24)+DATE(1970,1,1)</f>
        <v>42007.25</v>
      </c>
      <c r="P665" t="b">
        <v>0</v>
      </c>
      <c r="Q665" t="b">
        <v>0</v>
      </c>
      <c r="R665" t="s">
        <v>28</v>
      </c>
      <c r="S665" t="str">
        <f>LEFT($R665,SEARCH("/",$R665,1)-1)</f>
        <v>technology</v>
      </c>
      <c r="T665" t="str">
        <f>RIGHT(R665,LEN(R665)-SEARCH("/",R665,1))</f>
        <v>web</v>
      </c>
    </row>
    <row r="666" spans="1:20" ht="31.2" x14ac:dyDescent="0.3">
      <c r="A666">
        <v>970</v>
      </c>
      <c r="B666" s="4" t="s">
        <v>1969</v>
      </c>
      <c r="C666" s="3" t="s">
        <v>1970</v>
      </c>
      <c r="D666">
        <v>94900</v>
      </c>
      <c r="E666">
        <v>57659</v>
      </c>
      <c r="F666" s="9">
        <f>IFERROR($E666/$I666,0)</f>
        <v>97.069023569023571</v>
      </c>
      <c r="G666" s="7">
        <f>(E666/D666)*100</f>
        <v>60.757639620653315</v>
      </c>
      <c r="H666" t="s">
        <v>14</v>
      </c>
      <c r="I666" s="21">
        <v>594</v>
      </c>
      <c r="J666" t="s">
        <v>21</v>
      </c>
      <c r="K666" t="s">
        <v>22</v>
      </c>
      <c r="L666">
        <v>1304917200</v>
      </c>
      <c r="M666" s="12">
        <f>(((L666/60)/60)/24)+DATE(1970,1,1)</f>
        <v>40672.208333333336</v>
      </c>
      <c r="N666">
        <v>1305003600</v>
      </c>
      <c r="O666" s="12">
        <f>(((N666/60)/60)/24)+DATE(1970,1,1)</f>
        <v>40673.208333333336</v>
      </c>
      <c r="P666" t="b">
        <v>0</v>
      </c>
      <c r="Q666" t="b">
        <v>0</v>
      </c>
      <c r="R666" t="s">
        <v>33</v>
      </c>
      <c r="S666" t="str">
        <f>LEFT($R666,SEARCH("/",$R666,1)-1)</f>
        <v>theater</v>
      </c>
      <c r="T666" t="str">
        <f>RIGHT(R666,LEN(R666)-SEARCH("/",R666,1))</f>
        <v>plays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9">
        <f>IFERROR($E667/$I667,0)</f>
        <v>44.922794117647058</v>
      </c>
      <c r="G667" s="7">
        <f>(E667/D667)*100</f>
        <v>239.58823529411765</v>
      </c>
      <c r="H667" t="s">
        <v>20</v>
      </c>
      <c r="I667" s="21">
        <v>272</v>
      </c>
      <c r="J667" t="s">
        <v>21</v>
      </c>
      <c r="K667" t="s">
        <v>22</v>
      </c>
      <c r="L667">
        <v>1310187600</v>
      </c>
      <c r="M667" s="12">
        <f>(((L667/60)/60)/24)+DATE(1970,1,1)</f>
        <v>40733.208333333336</v>
      </c>
      <c r="N667">
        <v>1311397200</v>
      </c>
      <c r="O667" s="12">
        <f>(((N667/60)/60)/24)+DATE(1970,1,1)</f>
        <v>40747.208333333336</v>
      </c>
      <c r="P667" t="b">
        <v>0</v>
      </c>
      <c r="Q667" t="b">
        <v>1</v>
      </c>
      <c r="R667" t="s">
        <v>42</v>
      </c>
      <c r="S667" t="str">
        <f>LEFT($R667,SEARCH("/",$R667,1)-1)</f>
        <v>film &amp; video</v>
      </c>
      <c r="T667" t="str">
        <f>RIGHT(R667,LEN(R667)-SEARCH("/",R667,1))</f>
        <v>documentary</v>
      </c>
    </row>
    <row r="668" spans="1:20" x14ac:dyDescent="0.3">
      <c r="A668">
        <v>26</v>
      </c>
      <c r="B668" s="4" t="s">
        <v>90</v>
      </c>
      <c r="C668" s="3" t="s">
        <v>91</v>
      </c>
      <c r="D668">
        <v>107500</v>
      </c>
      <c r="E668">
        <v>51814</v>
      </c>
      <c r="F668" s="9">
        <f>IFERROR($E668/$I668,0)</f>
        <v>35.009459459459457</v>
      </c>
      <c r="G668" s="7">
        <f>(E668/D668)*100</f>
        <v>48.199069767441863</v>
      </c>
      <c r="H668" t="s">
        <v>74</v>
      </c>
      <c r="I668">
        <v>1480</v>
      </c>
      <c r="J668" t="s">
        <v>21</v>
      </c>
      <c r="K668" t="s">
        <v>22</v>
      </c>
      <c r="L668">
        <v>1533013200</v>
      </c>
      <c r="M668" s="12">
        <f>(((L668/60)/60)/24)+DATE(1970,1,1)</f>
        <v>43312.208333333328</v>
      </c>
      <c r="N668">
        <v>1535346000</v>
      </c>
      <c r="O668" s="12">
        <f>(((N668/60)/60)/24)+DATE(1970,1,1)</f>
        <v>43339.208333333328</v>
      </c>
      <c r="P668" t="b">
        <v>0</v>
      </c>
      <c r="Q668" t="b">
        <v>0</v>
      </c>
      <c r="R668" t="s">
        <v>33</v>
      </c>
      <c r="S668" t="str">
        <f>LEFT($R668,SEARCH("/",$R668,1)-1)</f>
        <v>theater</v>
      </c>
      <c r="T668" t="str">
        <f>RIGHT(R668,LEN(R668)-SEARCH("/",R668,1))</f>
        <v>plays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9">
        <f>IFERROR($E669/$I669,0)</f>
        <v>29.009546539379475</v>
      </c>
      <c r="G669" s="7">
        <f>(E669/D669)*100</f>
        <v>176.15942028985506</v>
      </c>
      <c r="H669" t="s">
        <v>20</v>
      </c>
      <c r="I669" s="21">
        <v>419</v>
      </c>
      <c r="J669" t="s">
        <v>21</v>
      </c>
      <c r="K669" t="s">
        <v>22</v>
      </c>
      <c r="L669">
        <v>1410325200</v>
      </c>
      <c r="M669" s="12">
        <f>(((L669/60)/60)/24)+DATE(1970,1,1)</f>
        <v>41892.208333333336</v>
      </c>
      <c r="N669">
        <v>1411102800</v>
      </c>
      <c r="O669" s="12">
        <f>(((N669/60)/60)/24)+DATE(1970,1,1)</f>
        <v>41901.208333333336</v>
      </c>
      <c r="P669" t="b">
        <v>0</v>
      </c>
      <c r="Q669" t="b">
        <v>0</v>
      </c>
      <c r="R669" t="s">
        <v>1029</v>
      </c>
      <c r="S669" t="str">
        <f>LEFT($R669,SEARCH("/",$R669,1)-1)</f>
        <v>journalism</v>
      </c>
      <c r="T669" t="str">
        <f>RIGHT(R669,LEN(R669)-SEARCH("/",R669,1))</f>
        <v>audio</v>
      </c>
    </row>
    <row r="670" spans="1:20" x14ac:dyDescent="0.3">
      <c r="A670">
        <v>649</v>
      </c>
      <c r="B670" s="4" t="s">
        <v>1340</v>
      </c>
      <c r="C670" s="3" t="s">
        <v>1341</v>
      </c>
      <c r="D670">
        <v>121700</v>
      </c>
      <c r="E670">
        <v>59003</v>
      </c>
      <c r="F670" s="9">
        <f>IFERROR($E670/$I670,0)</f>
        <v>98.011627906976742</v>
      </c>
      <c r="G670" s="7">
        <f>(E670/D670)*100</f>
        <v>48.482333607230892</v>
      </c>
      <c r="H670" t="s">
        <v>14</v>
      </c>
      <c r="I670" s="21">
        <v>602</v>
      </c>
      <c r="J670" t="s">
        <v>98</v>
      </c>
      <c r="K670" t="s">
        <v>99</v>
      </c>
      <c r="L670">
        <v>1287550800</v>
      </c>
      <c r="M670" s="12">
        <f>(((L670/60)/60)/24)+DATE(1970,1,1)</f>
        <v>40471.208333333336</v>
      </c>
      <c r="N670">
        <v>1288501200</v>
      </c>
      <c r="O670" s="12">
        <f>(((N670/60)/60)/24)+DATE(1970,1,1)</f>
        <v>40482.208333333336</v>
      </c>
      <c r="P670" t="b">
        <v>1</v>
      </c>
      <c r="Q670" t="b">
        <v>1</v>
      </c>
      <c r="R670" t="s">
        <v>33</v>
      </c>
      <c r="S670" t="str">
        <f>LEFT($R670,SEARCH("/",$R670,1)-1)</f>
        <v>theater</v>
      </c>
      <c r="T670" t="str">
        <f>RIGHT(R670,LEN(R670)-SEARCH("/",R670,1))</f>
        <v>plays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9">
        <f>IFERROR($E671/$I671,0)</f>
        <v>107.97038864898211</v>
      </c>
      <c r="G671" s="7">
        <f>(E671/D671)*100</f>
        <v>358.64754098360658</v>
      </c>
      <c r="H671" t="s">
        <v>20</v>
      </c>
      <c r="I671" s="21">
        <v>1621</v>
      </c>
      <c r="J671" t="s">
        <v>107</v>
      </c>
      <c r="K671" t="s">
        <v>108</v>
      </c>
      <c r="L671">
        <v>1498453200</v>
      </c>
      <c r="M671" s="12">
        <f>(((L671/60)/60)/24)+DATE(1970,1,1)</f>
        <v>42912.208333333328</v>
      </c>
      <c r="N671">
        <v>1499230800</v>
      </c>
      <c r="O671" s="12">
        <f>(((N671/60)/60)/24)+DATE(1970,1,1)</f>
        <v>42921.208333333328</v>
      </c>
      <c r="P671" t="b">
        <v>0</v>
      </c>
      <c r="Q671" t="b">
        <v>0</v>
      </c>
      <c r="R671" t="s">
        <v>33</v>
      </c>
      <c r="S671" t="str">
        <f>LEFT($R671,SEARCH("/",$R671,1)-1)</f>
        <v>theater</v>
      </c>
      <c r="T671" t="str">
        <f>RIGHT(R671,LEN(R671)-SEARCH("/",R671,1))</f>
        <v>plays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9">
        <f>IFERROR($E672/$I672,0)</f>
        <v>68.987284287011803</v>
      </c>
      <c r="G672" s="7">
        <f>(E672/D672)*100</f>
        <v>468.85802469135803</v>
      </c>
      <c r="H672" t="s">
        <v>20</v>
      </c>
      <c r="I672" s="21">
        <v>1101</v>
      </c>
      <c r="J672" t="s">
        <v>21</v>
      </c>
      <c r="K672" t="s">
        <v>22</v>
      </c>
      <c r="L672">
        <v>1456380000</v>
      </c>
      <c r="M672" s="12">
        <f>(((L672/60)/60)/24)+DATE(1970,1,1)</f>
        <v>42425.25</v>
      </c>
      <c r="N672">
        <v>1457416800</v>
      </c>
      <c r="O672" s="12">
        <f>(((N672/60)/60)/24)+DATE(1970,1,1)</f>
        <v>42437.25</v>
      </c>
      <c r="P672" t="b">
        <v>0</v>
      </c>
      <c r="Q672" t="b">
        <v>0</v>
      </c>
      <c r="R672" t="s">
        <v>60</v>
      </c>
      <c r="S672" t="str">
        <f>LEFT($R672,SEARCH("/",$R672,1)-1)</f>
        <v>music</v>
      </c>
      <c r="T672" t="str">
        <f>RIGHT(R672,LEN(R672)-SEARCH("/",R672,1))</f>
        <v>indie rock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9">
        <f>IFERROR($E673/$I673,0)</f>
        <v>111.02236719478098</v>
      </c>
      <c r="G673" s="7">
        <f>(E673/D673)*100</f>
        <v>122.05635245901641</v>
      </c>
      <c r="H673" t="s">
        <v>20</v>
      </c>
      <c r="I673" s="21">
        <v>1073</v>
      </c>
      <c r="J673" t="s">
        <v>21</v>
      </c>
      <c r="K673" t="s">
        <v>22</v>
      </c>
      <c r="L673">
        <v>1280552400</v>
      </c>
      <c r="M673" s="12">
        <f>(((L673/60)/60)/24)+DATE(1970,1,1)</f>
        <v>40390.208333333336</v>
      </c>
      <c r="N673">
        <v>1280898000</v>
      </c>
      <c r="O673" s="12">
        <f>(((N673/60)/60)/24)+DATE(1970,1,1)</f>
        <v>40394.208333333336</v>
      </c>
      <c r="P673" t="b">
        <v>0</v>
      </c>
      <c r="Q673" t="b">
        <v>1</v>
      </c>
      <c r="R673" t="s">
        <v>33</v>
      </c>
      <c r="S673" t="str">
        <f>LEFT($R673,SEARCH("/",$R673,1)-1)</f>
        <v>theater</v>
      </c>
      <c r="T673" t="str">
        <f>RIGHT(R673,LEN(R673)-SEARCH("/",R673,1))</f>
        <v>plays</v>
      </c>
    </row>
    <row r="674" spans="1:20" x14ac:dyDescent="0.3">
      <c r="A674">
        <v>448</v>
      </c>
      <c r="B674" s="4" t="s">
        <v>944</v>
      </c>
      <c r="C674" s="3" t="s">
        <v>945</v>
      </c>
      <c r="D674">
        <v>89900</v>
      </c>
      <c r="E674">
        <v>45384</v>
      </c>
      <c r="F674" s="9">
        <f>IFERROR($E674/$I674,0)</f>
        <v>75.014876033057845</v>
      </c>
      <c r="G674" s="7">
        <f>(E674/D674)*100</f>
        <v>50.482758620689658</v>
      </c>
      <c r="H674" t="s">
        <v>14</v>
      </c>
      <c r="I674" s="21">
        <v>605</v>
      </c>
      <c r="J674" t="s">
        <v>21</v>
      </c>
      <c r="K674" t="s">
        <v>22</v>
      </c>
      <c r="L674">
        <v>1365915600</v>
      </c>
      <c r="M674" s="12">
        <f>(((L674/60)/60)/24)+DATE(1970,1,1)</f>
        <v>41378.208333333336</v>
      </c>
      <c r="N674">
        <v>1366088400</v>
      </c>
      <c r="O674" s="12">
        <f>(((N674/60)/60)/24)+DATE(1970,1,1)</f>
        <v>41380.208333333336</v>
      </c>
      <c r="P674" t="b">
        <v>0</v>
      </c>
      <c r="Q674" t="b">
        <v>1</v>
      </c>
      <c r="R674" t="s">
        <v>89</v>
      </c>
      <c r="S674" t="str">
        <f>LEFT($R674,SEARCH("/",$R674,1)-1)</f>
        <v>games</v>
      </c>
      <c r="T674" t="str">
        <f>RIGHT(R674,LEN(R674)-SEARCH("/",R674,1))</f>
        <v>video games</v>
      </c>
    </row>
    <row r="675" spans="1:20" ht="31.2" x14ac:dyDescent="0.3">
      <c r="A675">
        <v>485</v>
      </c>
      <c r="B675" s="4" t="s">
        <v>1017</v>
      </c>
      <c r="C675" s="3" t="s">
        <v>1018</v>
      </c>
      <c r="D675">
        <v>90600</v>
      </c>
      <c r="E675">
        <v>27844</v>
      </c>
      <c r="F675" s="9">
        <f>IFERROR($E675/$I675,0)</f>
        <v>42.969135802469133</v>
      </c>
      <c r="G675" s="7">
        <f>(E675/D675)*100</f>
        <v>30.73289183222958</v>
      </c>
      <c r="H675" t="s">
        <v>14</v>
      </c>
      <c r="I675" s="21">
        <v>648</v>
      </c>
      <c r="J675" t="s">
        <v>40</v>
      </c>
      <c r="K675" t="s">
        <v>41</v>
      </c>
      <c r="L675">
        <v>1560142800</v>
      </c>
      <c r="M675" s="12">
        <f>(((L675/60)/60)/24)+DATE(1970,1,1)</f>
        <v>43626.208333333328</v>
      </c>
      <c r="N675">
        <v>1563685200</v>
      </c>
      <c r="O675" s="12">
        <f>(((N675/60)/60)/24)+DATE(1970,1,1)</f>
        <v>43667.208333333328</v>
      </c>
      <c r="P675" t="b">
        <v>0</v>
      </c>
      <c r="Q675" t="b">
        <v>0</v>
      </c>
      <c r="R675" t="s">
        <v>33</v>
      </c>
      <c r="S675" t="str">
        <f>LEFT($R675,SEARCH("/",$R675,1)-1)</f>
        <v>theater</v>
      </c>
      <c r="T675" t="str">
        <f>RIGHT(R675,LEN(R675)-SEARCH("/",R675,1))</f>
        <v>plays</v>
      </c>
    </row>
    <row r="676" spans="1:20" x14ac:dyDescent="0.3">
      <c r="A676">
        <v>93</v>
      </c>
      <c r="B676" s="4" t="s">
        <v>235</v>
      </c>
      <c r="C676" s="3" t="s">
        <v>236</v>
      </c>
      <c r="D676">
        <v>108800</v>
      </c>
      <c r="E676">
        <v>65877</v>
      </c>
      <c r="F676" s="9">
        <f>IFERROR($E676/$I676,0)</f>
        <v>107.99508196721311</v>
      </c>
      <c r="G676" s="7">
        <f>(E676/D676)*100</f>
        <v>60.548713235294116</v>
      </c>
      <c r="H676" t="s">
        <v>74</v>
      </c>
      <c r="I676">
        <v>610</v>
      </c>
      <c r="J676" t="s">
        <v>21</v>
      </c>
      <c r="K676" t="s">
        <v>22</v>
      </c>
      <c r="L676">
        <v>1350709200</v>
      </c>
      <c r="M676" s="12">
        <f>(((L676/60)/60)/24)+DATE(1970,1,1)</f>
        <v>41202.208333333336</v>
      </c>
      <c r="N676">
        <v>1351054800</v>
      </c>
      <c r="O676" s="12">
        <f>(((N676/60)/60)/24)+DATE(1970,1,1)</f>
        <v>41206.208333333336</v>
      </c>
      <c r="P676" t="b">
        <v>0</v>
      </c>
      <c r="Q676" t="b">
        <v>1</v>
      </c>
      <c r="R676" t="s">
        <v>33</v>
      </c>
      <c r="S676" t="str">
        <f>LEFT($R676,SEARCH("/",$R676,1)-1)</f>
        <v>theater</v>
      </c>
      <c r="T676" t="str">
        <f>RIGHT(R676,LEN(R676)-SEARCH("/",R676,1))</f>
        <v>plays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9">
        <f>IFERROR($E677/$I677,0)</f>
        <v>36.0392749244713</v>
      </c>
      <c r="G677" s="7">
        <f>(E677/D677)*100</f>
        <v>122.97938144329896</v>
      </c>
      <c r="H677" t="s">
        <v>20</v>
      </c>
      <c r="I677" s="21">
        <v>331</v>
      </c>
      <c r="J677" t="s">
        <v>21</v>
      </c>
      <c r="K677" t="s">
        <v>22</v>
      </c>
      <c r="L677">
        <v>1568178000</v>
      </c>
      <c r="M677" s="12">
        <f>(((L677/60)/60)/24)+DATE(1970,1,1)</f>
        <v>43719.208333333328</v>
      </c>
      <c r="N677">
        <v>1568782800</v>
      </c>
      <c r="O677" s="12">
        <f>(((N677/60)/60)/24)+DATE(1970,1,1)</f>
        <v>43726.208333333328</v>
      </c>
      <c r="P677" t="b">
        <v>0</v>
      </c>
      <c r="Q677" t="b">
        <v>0</v>
      </c>
      <c r="R677" t="s">
        <v>1029</v>
      </c>
      <c r="S677" t="str">
        <f>LEFT($R677,SEARCH("/",$R677,1)-1)</f>
        <v>journalism</v>
      </c>
      <c r="T677" t="str">
        <f>RIGHT(R677,LEN(R677)-SEARCH("/",R677,1))</f>
        <v>audio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9">
        <f>IFERROR($E678/$I678,0)</f>
        <v>101.03760683760684</v>
      </c>
      <c r="G678" s="7">
        <f>(E678/D678)*100</f>
        <v>189.74959871589084</v>
      </c>
      <c r="H678" t="s">
        <v>20</v>
      </c>
      <c r="I678" s="21">
        <v>1170</v>
      </c>
      <c r="J678" t="s">
        <v>21</v>
      </c>
      <c r="K678" t="s">
        <v>22</v>
      </c>
      <c r="L678">
        <v>1348635600</v>
      </c>
      <c r="M678" s="12">
        <f>(((L678/60)/60)/24)+DATE(1970,1,1)</f>
        <v>41178.208333333336</v>
      </c>
      <c r="N678">
        <v>1349413200</v>
      </c>
      <c r="O678" s="12">
        <f>(((N678/60)/60)/24)+DATE(1970,1,1)</f>
        <v>41187.208333333336</v>
      </c>
      <c r="P678" t="b">
        <v>0</v>
      </c>
      <c r="Q678" t="b">
        <v>0</v>
      </c>
      <c r="R678" t="s">
        <v>122</v>
      </c>
      <c r="S678" t="str">
        <f>LEFT($R678,SEARCH("/",$R678,1)-1)</f>
        <v>photography</v>
      </c>
      <c r="T678" t="str">
        <f>RIGHT(R678,LEN(R678)-SEARCH("/",R678,1))</f>
        <v>photography books</v>
      </c>
    </row>
    <row r="679" spans="1:20" x14ac:dyDescent="0.3">
      <c r="A679">
        <v>619</v>
      </c>
      <c r="B679" s="4" t="s">
        <v>1280</v>
      </c>
      <c r="C679" s="3" t="s">
        <v>1281</v>
      </c>
      <c r="D679">
        <v>195900</v>
      </c>
      <c r="E679">
        <v>55757</v>
      </c>
      <c r="F679" s="9">
        <f>IFERROR($E679/$I679,0)</f>
        <v>86.044753086419746</v>
      </c>
      <c r="G679" s="7">
        <f>(E679/D679)*100</f>
        <v>28.461970393057683</v>
      </c>
      <c r="H679" t="s">
        <v>14</v>
      </c>
      <c r="I679" s="21">
        <v>648</v>
      </c>
      <c r="J679" t="s">
        <v>21</v>
      </c>
      <c r="K679" t="s">
        <v>22</v>
      </c>
      <c r="L679">
        <v>1304658000</v>
      </c>
      <c r="M679" s="12">
        <f>(((L679/60)/60)/24)+DATE(1970,1,1)</f>
        <v>40669.208333333336</v>
      </c>
      <c r="N679">
        <v>1304744400</v>
      </c>
      <c r="O679" s="12">
        <f>(((N679/60)/60)/24)+DATE(1970,1,1)</f>
        <v>40670.208333333336</v>
      </c>
      <c r="P679" t="b">
        <v>1</v>
      </c>
      <c r="Q679" t="b">
        <v>1</v>
      </c>
      <c r="R679" t="s">
        <v>33</v>
      </c>
      <c r="S679" t="str">
        <f>LEFT($R679,SEARCH("/",$R679,1)-1)</f>
        <v>theater</v>
      </c>
      <c r="T679" t="str">
        <f>RIGHT(R679,LEN(R679)-SEARCH("/",R679,1))</f>
        <v>plays</v>
      </c>
    </row>
    <row r="680" spans="1:20" x14ac:dyDescent="0.3">
      <c r="A680">
        <v>999</v>
      </c>
      <c r="B680" s="4" t="s">
        <v>2025</v>
      </c>
      <c r="C680" s="3" t="s">
        <v>2026</v>
      </c>
      <c r="D680">
        <v>111100</v>
      </c>
      <c r="E680">
        <v>62819</v>
      </c>
      <c r="F680" s="9">
        <f>IFERROR($E680/$I680,0)</f>
        <v>55.98841354723708</v>
      </c>
      <c r="G680" s="7">
        <f>(E680/D680)*100</f>
        <v>56.542754275427541</v>
      </c>
      <c r="H680" t="s">
        <v>74</v>
      </c>
      <c r="I680">
        <v>1122</v>
      </c>
      <c r="J680" t="s">
        <v>21</v>
      </c>
      <c r="K680" t="s">
        <v>22</v>
      </c>
      <c r="L680">
        <v>1467176400</v>
      </c>
      <c r="M680" s="12">
        <f>(((L680/60)/60)/24)+DATE(1970,1,1)</f>
        <v>42550.208333333328</v>
      </c>
      <c r="N680">
        <v>1467781200</v>
      </c>
      <c r="O680" s="12">
        <f>(((N680/60)/60)/24)+DATE(1970,1,1)</f>
        <v>42557.208333333328</v>
      </c>
      <c r="P680" t="b">
        <v>0</v>
      </c>
      <c r="Q680" t="b">
        <v>0</v>
      </c>
      <c r="R680" t="s">
        <v>17</v>
      </c>
      <c r="S680" t="str">
        <f>LEFT($R680,SEARCH("/",$R680,1)-1)</f>
        <v>food</v>
      </c>
      <c r="T680" t="str">
        <f>RIGHT(R680,LEN(R680)-SEARCH("/",R680,1))</f>
        <v>food trucks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9">
        <f>IFERROR($E681/$I681,0)</f>
        <v>39.97520661157025</v>
      </c>
      <c r="G681" s="7">
        <f>(E681/D681)*100</f>
        <v>1036.5</v>
      </c>
      <c r="H681" t="s">
        <v>20</v>
      </c>
      <c r="I681" s="21">
        <v>363</v>
      </c>
      <c r="J681" t="s">
        <v>21</v>
      </c>
      <c r="K681" t="s">
        <v>22</v>
      </c>
      <c r="L681">
        <v>1571374800</v>
      </c>
      <c r="M681" s="12">
        <f>(((L681/60)/60)/24)+DATE(1970,1,1)</f>
        <v>43756.208333333328</v>
      </c>
      <c r="N681">
        <v>1571806800</v>
      </c>
      <c r="O681" s="12">
        <f>(((N681/60)/60)/24)+DATE(1970,1,1)</f>
        <v>43761.208333333328</v>
      </c>
      <c r="P681" t="b">
        <v>0</v>
      </c>
      <c r="Q681" t="b">
        <v>1</v>
      </c>
      <c r="R681" t="s">
        <v>17</v>
      </c>
      <c r="S681" t="str">
        <f>LEFT($R681,SEARCH("/",$R681,1)-1)</f>
        <v>food</v>
      </c>
      <c r="T681" t="str">
        <f>RIGHT(R681,LEN(R681)-SEARCH("/",R681,1))</f>
        <v>food trucks</v>
      </c>
    </row>
    <row r="682" spans="1:20" x14ac:dyDescent="0.3">
      <c r="A682">
        <v>715</v>
      </c>
      <c r="B682" s="4" t="s">
        <v>1468</v>
      </c>
      <c r="C682" s="3" t="s">
        <v>1469</v>
      </c>
      <c r="D682">
        <v>118000</v>
      </c>
      <c r="E682">
        <v>28870</v>
      </c>
      <c r="F682" s="9">
        <f>IFERROR($E682/$I682,0)</f>
        <v>44.009146341463413</v>
      </c>
      <c r="G682" s="7">
        <f>(E682/D682)*100</f>
        <v>24.466101694915253</v>
      </c>
      <c r="H682" t="s">
        <v>14</v>
      </c>
      <c r="I682" s="21">
        <v>656</v>
      </c>
      <c r="J682" t="s">
        <v>21</v>
      </c>
      <c r="K682" t="s">
        <v>22</v>
      </c>
      <c r="L682">
        <v>1281157200</v>
      </c>
      <c r="M682" s="12">
        <f>(((L682/60)/60)/24)+DATE(1970,1,1)</f>
        <v>40397.208333333336</v>
      </c>
      <c r="N682">
        <v>1281589200</v>
      </c>
      <c r="O682" s="12">
        <f>(((N682/60)/60)/24)+DATE(1970,1,1)</f>
        <v>40402.208333333336</v>
      </c>
      <c r="P682" t="b">
        <v>0</v>
      </c>
      <c r="Q682" t="b">
        <v>0</v>
      </c>
      <c r="R682" t="s">
        <v>292</v>
      </c>
      <c r="S682" t="str">
        <f>LEFT($R682,SEARCH("/",$R682,1)-1)</f>
        <v>games</v>
      </c>
      <c r="T682" t="str">
        <f>RIGHT(R682,LEN(R682)-SEARCH("/",R682,1))</f>
        <v>mobile games</v>
      </c>
    </row>
    <row r="683" spans="1:20" x14ac:dyDescent="0.3">
      <c r="A683">
        <v>123</v>
      </c>
      <c r="B683" s="4" t="s">
        <v>297</v>
      </c>
      <c r="C683" s="3" t="s">
        <v>298</v>
      </c>
      <c r="D683">
        <v>177700</v>
      </c>
      <c r="E683">
        <v>33092</v>
      </c>
      <c r="F683" s="9">
        <f>IFERROR($E683/$I683,0)</f>
        <v>49.987915407854985</v>
      </c>
      <c r="G683" s="7">
        <f>(E683/D683)*100</f>
        <v>18.622397298818232</v>
      </c>
      <c r="H683" t="s">
        <v>14</v>
      </c>
      <c r="I683" s="21">
        <v>662</v>
      </c>
      <c r="J683" t="s">
        <v>15</v>
      </c>
      <c r="K683" t="s">
        <v>16</v>
      </c>
      <c r="L683">
        <v>1448344800</v>
      </c>
      <c r="M683" s="12">
        <f>(((L683/60)/60)/24)+DATE(1970,1,1)</f>
        <v>42332.25</v>
      </c>
      <c r="N683">
        <v>1448604000</v>
      </c>
      <c r="O683" s="12">
        <f>(((N683/60)/60)/24)+DATE(1970,1,1)</f>
        <v>42335.25</v>
      </c>
      <c r="P683" t="b">
        <v>1</v>
      </c>
      <c r="Q683" t="b">
        <v>0</v>
      </c>
      <c r="R683" t="s">
        <v>33</v>
      </c>
      <c r="S683" t="str">
        <f>LEFT($R683,SEARCH("/",$R683,1)-1)</f>
        <v>theater</v>
      </c>
      <c r="T683" t="str">
        <f>RIGHT(R683,LEN(R683)-SEARCH("/",R683,1))</f>
        <v>plays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9">
        <f>IFERROR($E684/$I684,0)</f>
        <v>78.728155339805824</v>
      </c>
      <c r="G684" s="7">
        <f>(E684/D684)*100</f>
        <v>150.16666666666666</v>
      </c>
      <c r="H684" t="s">
        <v>20</v>
      </c>
      <c r="I684" s="21">
        <v>103</v>
      </c>
      <c r="J684" t="s">
        <v>21</v>
      </c>
      <c r="K684" t="s">
        <v>22</v>
      </c>
      <c r="L684">
        <v>1386741600</v>
      </c>
      <c r="M684" s="12">
        <f>(((L684/60)/60)/24)+DATE(1970,1,1)</f>
        <v>41619.25</v>
      </c>
      <c r="N684">
        <v>1387519200</v>
      </c>
      <c r="O684" s="12">
        <f>(((N684/60)/60)/24)+DATE(1970,1,1)</f>
        <v>41628.25</v>
      </c>
      <c r="P684" t="b">
        <v>0</v>
      </c>
      <c r="Q684" t="b">
        <v>0</v>
      </c>
      <c r="R684" t="s">
        <v>33</v>
      </c>
      <c r="S684" t="str">
        <f>LEFT($R684,SEARCH("/",$R684,1)-1)</f>
        <v>theater</v>
      </c>
      <c r="T684" t="str">
        <f>RIGHT(R684,LEN(R684)-SEARCH("/",R684,1))</f>
        <v>plays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9">
        <f>IFERROR($E685/$I685,0)</f>
        <v>56.081632653061227</v>
      </c>
      <c r="G685" s="7">
        <f>(E685/D685)*100</f>
        <v>358.43478260869563</v>
      </c>
      <c r="H685" t="s">
        <v>20</v>
      </c>
      <c r="I685" s="21">
        <v>147</v>
      </c>
      <c r="J685" t="s">
        <v>21</v>
      </c>
      <c r="K685" t="s">
        <v>22</v>
      </c>
      <c r="L685">
        <v>1537074000</v>
      </c>
      <c r="M685" s="12">
        <f>(((L685/60)/60)/24)+DATE(1970,1,1)</f>
        <v>43359.208333333328</v>
      </c>
      <c r="N685">
        <v>1537246800</v>
      </c>
      <c r="O685" s="12">
        <f>(((N685/60)/60)/24)+DATE(1970,1,1)</f>
        <v>43361.208333333328</v>
      </c>
      <c r="P685" t="b">
        <v>0</v>
      </c>
      <c r="Q685" t="b">
        <v>0</v>
      </c>
      <c r="R685" t="s">
        <v>33</v>
      </c>
      <c r="S685" t="str">
        <f>LEFT($R685,SEARCH("/",$R685,1)-1)</f>
        <v>theater</v>
      </c>
      <c r="T685" t="str">
        <f>RIGHT(R685,LEN(R685)-SEARCH("/",R685,1))</f>
        <v>plays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9">
        <f>IFERROR($E686/$I686,0)</f>
        <v>69.090909090909093</v>
      </c>
      <c r="G686" s="7">
        <f>(E686/D686)*100</f>
        <v>542.85714285714289</v>
      </c>
      <c r="H686" t="s">
        <v>20</v>
      </c>
      <c r="I686" s="21">
        <v>110</v>
      </c>
      <c r="J686" t="s">
        <v>15</v>
      </c>
      <c r="K686" t="s">
        <v>16</v>
      </c>
      <c r="L686">
        <v>1277787600</v>
      </c>
      <c r="M686" s="12">
        <f>(((L686/60)/60)/24)+DATE(1970,1,1)</f>
        <v>40358.208333333336</v>
      </c>
      <c r="N686">
        <v>1279515600</v>
      </c>
      <c r="O686" s="12">
        <f>(((N686/60)/60)/24)+DATE(1970,1,1)</f>
        <v>40378.208333333336</v>
      </c>
      <c r="P686" t="b">
        <v>0</v>
      </c>
      <c r="Q686" t="b">
        <v>0</v>
      </c>
      <c r="R686" t="s">
        <v>68</v>
      </c>
      <c r="S686" t="str">
        <f>LEFT($R686,SEARCH("/",$R686,1)-1)</f>
        <v>publishing</v>
      </c>
      <c r="T686" t="str">
        <f>RIGHT(R686,LEN(R686)-SEARCH("/",R686,1))</f>
        <v>nonfiction</v>
      </c>
    </row>
    <row r="687" spans="1:20" x14ac:dyDescent="0.3">
      <c r="A687">
        <v>127</v>
      </c>
      <c r="B687" s="4" t="s">
        <v>305</v>
      </c>
      <c r="C687" s="3" t="s">
        <v>306</v>
      </c>
      <c r="D687">
        <v>103200</v>
      </c>
      <c r="E687">
        <v>53067</v>
      </c>
      <c r="F687" s="9">
        <f>IFERROR($E687/$I687,0)</f>
        <v>78.96875</v>
      </c>
      <c r="G687" s="7">
        <f>(E687/D687)*100</f>
        <v>51.42151162790698</v>
      </c>
      <c r="H687" t="s">
        <v>14</v>
      </c>
      <c r="I687" s="21">
        <v>672</v>
      </c>
      <c r="J687" t="s">
        <v>15</v>
      </c>
      <c r="K687" t="s">
        <v>16</v>
      </c>
      <c r="L687">
        <v>1273640400</v>
      </c>
      <c r="M687" s="12">
        <f>(((L687/60)/60)/24)+DATE(1970,1,1)</f>
        <v>40310.208333333336</v>
      </c>
      <c r="N687">
        <v>1273899600</v>
      </c>
      <c r="O687" s="12">
        <f>(((N687/60)/60)/24)+DATE(1970,1,1)</f>
        <v>40313.208333333336</v>
      </c>
      <c r="P687" t="b">
        <v>0</v>
      </c>
      <c r="Q687" t="b">
        <v>0</v>
      </c>
      <c r="R687" t="s">
        <v>33</v>
      </c>
      <c r="S687" t="str">
        <f>LEFT($R687,SEARCH("/",$R687,1)-1)</f>
        <v>theater</v>
      </c>
      <c r="T687" t="str">
        <f>RIGHT(R687,LEN(R687)-SEARCH("/",R687,1))</f>
        <v>plays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9">
        <f>IFERROR($E688/$I688,0)</f>
        <v>107.32089552238806</v>
      </c>
      <c r="G688" s="7">
        <f>(E688/D688)*100</f>
        <v>191.74666666666667</v>
      </c>
      <c r="H688" t="s">
        <v>20</v>
      </c>
      <c r="I688" s="21">
        <v>134</v>
      </c>
      <c r="J688" t="s">
        <v>21</v>
      </c>
      <c r="K688" t="s">
        <v>22</v>
      </c>
      <c r="L688">
        <v>1522126800</v>
      </c>
      <c r="M688" s="12">
        <f>(((L688/60)/60)/24)+DATE(1970,1,1)</f>
        <v>43186.208333333328</v>
      </c>
      <c r="N688">
        <v>1523077200</v>
      </c>
      <c r="O688" s="12">
        <f>(((N688/60)/60)/24)+DATE(1970,1,1)</f>
        <v>43197.208333333328</v>
      </c>
      <c r="P688" t="b">
        <v>0</v>
      </c>
      <c r="Q688" t="b">
        <v>0</v>
      </c>
      <c r="R688" t="s">
        <v>65</v>
      </c>
      <c r="S688" t="str">
        <f>LEFT($R688,SEARCH("/",$R688,1)-1)</f>
        <v>technology</v>
      </c>
      <c r="T688" t="str">
        <f>RIGHT(R688,LEN(R688)-SEARCH("/",R688,1))</f>
        <v>wearables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9">
        <f>IFERROR($E689/$I689,0)</f>
        <v>51.970260223048328</v>
      </c>
      <c r="G689" s="7">
        <f>(E689/D689)*100</f>
        <v>932</v>
      </c>
      <c r="H689" t="s">
        <v>20</v>
      </c>
      <c r="I689" s="21">
        <v>269</v>
      </c>
      <c r="J689" t="s">
        <v>21</v>
      </c>
      <c r="K689" t="s">
        <v>22</v>
      </c>
      <c r="L689">
        <v>1489298400</v>
      </c>
      <c r="M689" s="12">
        <f>(((L689/60)/60)/24)+DATE(1970,1,1)</f>
        <v>42806.25</v>
      </c>
      <c r="N689">
        <v>1489554000</v>
      </c>
      <c r="O689" s="12">
        <f>(((N689/60)/60)/24)+DATE(1970,1,1)</f>
        <v>42809.208333333328</v>
      </c>
      <c r="P689" t="b">
        <v>0</v>
      </c>
      <c r="Q689" t="b">
        <v>0</v>
      </c>
      <c r="R689" t="s">
        <v>33</v>
      </c>
      <c r="S689" t="str">
        <f>LEFT($R689,SEARCH("/",$R689,1)-1)</f>
        <v>theater</v>
      </c>
      <c r="T689" t="str">
        <f>RIGHT(R689,LEN(R689)-SEARCH("/",R689,1))</f>
        <v>plays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9">
        <f>IFERROR($E690/$I690,0)</f>
        <v>71.137142857142862</v>
      </c>
      <c r="G690" s="7">
        <f>(E690/D690)*100</f>
        <v>429.27586206896552</v>
      </c>
      <c r="H690" t="s">
        <v>20</v>
      </c>
      <c r="I690" s="21">
        <v>175</v>
      </c>
      <c r="J690" t="s">
        <v>21</v>
      </c>
      <c r="K690" t="s">
        <v>22</v>
      </c>
      <c r="L690">
        <v>1547100000</v>
      </c>
      <c r="M690" s="12">
        <f>(((L690/60)/60)/24)+DATE(1970,1,1)</f>
        <v>43475.25</v>
      </c>
      <c r="N690">
        <v>1548482400</v>
      </c>
      <c r="O690" s="12">
        <f>(((N690/60)/60)/24)+DATE(1970,1,1)</f>
        <v>43491.25</v>
      </c>
      <c r="P690" t="b">
        <v>0</v>
      </c>
      <c r="Q690" t="b">
        <v>1</v>
      </c>
      <c r="R690" t="s">
        <v>269</v>
      </c>
      <c r="S690" t="str">
        <f>LEFT($R690,SEARCH("/",$R690,1)-1)</f>
        <v>film &amp; video</v>
      </c>
      <c r="T690" t="str">
        <f>RIGHT(R690,LEN(R690)-SEARCH("/",R690,1))</f>
        <v>television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9">
        <f>IFERROR($E691/$I691,0)</f>
        <v>106.49275362318841</v>
      </c>
      <c r="G691" s="7">
        <f>(E691/D691)*100</f>
        <v>100.65753424657535</v>
      </c>
      <c r="H691" t="s">
        <v>20</v>
      </c>
      <c r="I691" s="21">
        <v>69</v>
      </c>
      <c r="J691" t="s">
        <v>21</v>
      </c>
      <c r="K691" t="s">
        <v>22</v>
      </c>
      <c r="L691">
        <v>1383022800</v>
      </c>
      <c r="M691" s="12">
        <f>(((L691/60)/60)/24)+DATE(1970,1,1)</f>
        <v>41576.208333333336</v>
      </c>
      <c r="N691">
        <v>1384063200</v>
      </c>
      <c r="O691" s="12">
        <f>(((N691/60)/60)/24)+DATE(1970,1,1)</f>
        <v>41588.25</v>
      </c>
      <c r="P691" t="b">
        <v>0</v>
      </c>
      <c r="Q691" t="b">
        <v>0</v>
      </c>
      <c r="R691" t="s">
        <v>28</v>
      </c>
      <c r="S691" t="str">
        <f>LEFT($R691,SEARCH("/",$R691,1)-1)</f>
        <v>technology</v>
      </c>
      <c r="T691" t="str">
        <f>RIGHT(R691,LEN(R691)-SEARCH("/",R691,1))</f>
        <v>web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9">
        <f>IFERROR($E692/$I692,0)</f>
        <v>42.93684210526316</v>
      </c>
      <c r="G692" s="7">
        <f>(E692/D692)*100</f>
        <v>226.61111111111109</v>
      </c>
      <c r="H692" t="s">
        <v>20</v>
      </c>
      <c r="I692" s="21">
        <v>190</v>
      </c>
      <c r="J692" t="s">
        <v>21</v>
      </c>
      <c r="K692" t="s">
        <v>22</v>
      </c>
      <c r="L692">
        <v>1322373600</v>
      </c>
      <c r="M692" s="12">
        <f>(((L692/60)/60)/24)+DATE(1970,1,1)</f>
        <v>40874.25</v>
      </c>
      <c r="N692">
        <v>1322892000</v>
      </c>
      <c r="O692" s="12">
        <f>(((N692/60)/60)/24)+DATE(1970,1,1)</f>
        <v>40880.25</v>
      </c>
      <c r="P692" t="b">
        <v>0</v>
      </c>
      <c r="Q692" t="b">
        <v>1</v>
      </c>
      <c r="R692" t="s">
        <v>42</v>
      </c>
      <c r="S692" t="str">
        <f>LEFT($R692,SEARCH("/",$R692,1)-1)</f>
        <v>film &amp; video</v>
      </c>
      <c r="T692" t="str">
        <f>RIGHT(R692,LEN(R692)-SEARCH("/",R692,1))</f>
        <v>documentary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9">
        <f>IFERROR($E693/$I693,0)</f>
        <v>30.037974683544302</v>
      </c>
      <c r="G693" s="7">
        <f>(E693/D693)*100</f>
        <v>142.38</v>
      </c>
      <c r="H693" t="s">
        <v>20</v>
      </c>
      <c r="I693" s="21">
        <v>237</v>
      </c>
      <c r="J693" t="s">
        <v>21</v>
      </c>
      <c r="K693" t="s">
        <v>22</v>
      </c>
      <c r="L693">
        <v>1349240400</v>
      </c>
      <c r="M693" s="12">
        <f>(((L693/60)/60)/24)+DATE(1970,1,1)</f>
        <v>41185.208333333336</v>
      </c>
      <c r="N693">
        <v>1350709200</v>
      </c>
      <c r="O693" s="12">
        <f>(((N693/60)/60)/24)+DATE(1970,1,1)</f>
        <v>41202.208333333336</v>
      </c>
      <c r="P693" t="b">
        <v>1</v>
      </c>
      <c r="Q693" t="b">
        <v>1</v>
      </c>
      <c r="R693" t="s">
        <v>42</v>
      </c>
      <c r="S693" t="str">
        <f>LEFT($R693,SEARCH("/",$R693,1)-1)</f>
        <v>film &amp; video</v>
      </c>
      <c r="T693" t="str">
        <f>RIGHT(R693,LEN(R693)-SEARCH("/",R693,1))</f>
        <v>documentary</v>
      </c>
    </row>
    <row r="694" spans="1:20" x14ac:dyDescent="0.3">
      <c r="A694">
        <v>19</v>
      </c>
      <c r="B694" s="4" t="s">
        <v>75</v>
      </c>
      <c r="C694" s="3" t="s">
        <v>76</v>
      </c>
      <c r="D694">
        <v>62500</v>
      </c>
      <c r="E694">
        <v>30331</v>
      </c>
      <c r="F694" s="9">
        <f>IFERROR($E694/$I694,0)</f>
        <v>45.001483679525222</v>
      </c>
      <c r="G694" s="7">
        <f>(E694/D694)*100</f>
        <v>48.529600000000002</v>
      </c>
      <c r="H694" t="s">
        <v>14</v>
      </c>
      <c r="I694" s="21">
        <v>674</v>
      </c>
      <c r="J694" t="s">
        <v>21</v>
      </c>
      <c r="K694" t="s">
        <v>22</v>
      </c>
      <c r="L694">
        <v>1551679200</v>
      </c>
      <c r="M694" s="12">
        <f>(((L694/60)/60)/24)+DATE(1970,1,1)</f>
        <v>43528.25</v>
      </c>
      <c r="N694">
        <v>1553490000</v>
      </c>
      <c r="O694" s="12">
        <f>(((N694/60)/60)/24)+DATE(1970,1,1)</f>
        <v>43549.208333333328</v>
      </c>
      <c r="P694" t="b">
        <v>0</v>
      </c>
      <c r="Q694" t="b">
        <v>1</v>
      </c>
      <c r="R694" t="s">
        <v>33</v>
      </c>
      <c r="S694" t="str">
        <f>LEFT($R694,SEARCH("/",$R694,1)-1)</f>
        <v>theater</v>
      </c>
      <c r="T694" t="str">
        <f>RIGHT(R694,LEN(R694)-SEARCH("/",R694,1))</f>
        <v>plays</v>
      </c>
    </row>
    <row r="695" spans="1:20" x14ac:dyDescent="0.3">
      <c r="A695">
        <v>777</v>
      </c>
      <c r="B695" s="4" t="s">
        <v>1589</v>
      </c>
      <c r="C695" s="3" t="s">
        <v>1590</v>
      </c>
      <c r="D695">
        <v>93800</v>
      </c>
      <c r="E695">
        <v>45987</v>
      </c>
      <c r="F695" s="9">
        <f>IFERROR($E695/$I695,0)</f>
        <v>68.028106508875737</v>
      </c>
      <c r="G695" s="7">
        <f>(E695/D695)*100</f>
        <v>49.026652452025587</v>
      </c>
      <c r="H695" t="s">
        <v>14</v>
      </c>
      <c r="I695" s="21">
        <v>676</v>
      </c>
      <c r="J695" t="s">
        <v>21</v>
      </c>
      <c r="K695" t="s">
        <v>22</v>
      </c>
      <c r="L695">
        <v>1316754000</v>
      </c>
      <c r="M695" s="12">
        <f>(((L695/60)/60)/24)+DATE(1970,1,1)</f>
        <v>40809.208333333336</v>
      </c>
      <c r="N695">
        <v>1319259600</v>
      </c>
      <c r="O695" s="12">
        <f>(((N695/60)/60)/24)+DATE(1970,1,1)</f>
        <v>40838.208333333336</v>
      </c>
      <c r="P695" t="b">
        <v>0</v>
      </c>
      <c r="Q695" t="b">
        <v>0</v>
      </c>
      <c r="R695" t="s">
        <v>33</v>
      </c>
      <c r="S695" t="str">
        <f>LEFT($R695,SEARCH("/",$R695,1)-1)</f>
        <v>theater</v>
      </c>
      <c r="T695" t="str">
        <f>RIGHT(R695,LEN(R695)-SEARCH("/",R695,1))</f>
        <v>plays</v>
      </c>
    </row>
    <row r="696" spans="1:20" x14ac:dyDescent="0.3">
      <c r="A696">
        <v>91</v>
      </c>
      <c r="B696" s="4" t="s">
        <v>231</v>
      </c>
      <c r="C696" s="3" t="s">
        <v>232</v>
      </c>
      <c r="D696">
        <v>154300</v>
      </c>
      <c r="E696">
        <v>74688</v>
      </c>
      <c r="F696" s="9">
        <f>IFERROR($E696/$I696,0)</f>
        <v>109.99705449189985</v>
      </c>
      <c r="G696" s="7">
        <f>(E696/D696)*100</f>
        <v>48.404406999351913</v>
      </c>
      <c r="H696" t="s">
        <v>14</v>
      </c>
      <c r="I696" s="21">
        <v>679</v>
      </c>
      <c r="J696" t="s">
        <v>107</v>
      </c>
      <c r="K696" t="s">
        <v>108</v>
      </c>
      <c r="L696">
        <v>1470459600</v>
      </c>
      <c r="M696" s="12">
        <f>(((L696/60)/60)/24)+DATE(1970,1,1)</f>
        <v>42588.208333333328</v>
      </c>
      <c r="N696">
        <v>1472878800</v>
      </c>
      <c r="O696" s="12">
        <f>(((N696/60)/60)/24)+DATE(1970,1,1)</f>
        <v>42616.208333333328</v>
      </c>
      <c r="P696" t="b">
        <v>0</v>
      </c>
      <c r="Q696" t="b">
        <v>0</v>
      </c>
      <c r="R696" t="s">
        <v>206</v>
      </c>
      <c r="S696" t="str">
        <f>LEFT($R696,SEARCH("/",$R696,1)-1)</f>
        <v>publishing</v>
      </c>
      <c r="T696" t="str">
        <f>RIGHT(R696,LEN(R696)-SEARCH("/",R696,1))</f>
        <v>translations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9">
        <f>IFERROR($E697/$I697,0)</f>
        <v>62.867346938775512</v>
      </c>
      <c r="G697" s="7">
        <f>(E697/D697)*100</f>
        <v>133.93478260869566</v>
      </c>
      <c r="H697" t="s">
        <v>20</v>
      </c>
      <c r="I697" s="21">
        <v>196</v>
      </c>
      <c r="J697" t="s">
        <v>107</v>
      </c>
      <c r="K697" t="s">
        <v>108</v>
      </c>
      <c r="L697">
        <v>1447480800</v>
      </c>
      <c r="M697" s="12">
        <f>(((L697/60)/60)/24)+DATE(1970,1,1)</f>
        <v>42322.25</v>
      </c>
      <c r="N697">
        <v>1448863200</v>
      </c>
      <c r="O697" s="12">
        <f>(((N697/60)/60)/24)+DATE(1970,1,1)</f>
        <v>42338.25</v>
      </c>
      <c r="P697" t="b">
        <v>1</v>
      </c>
      <c r="Q697" t="b">
        <v>0</v>
      </c>
      <c r="R697" t="s">
        <v>23</v>
      </c>
      <c r="S697" t="str">
        <f>LEFT($R697,SEARCH("/",$R697,1)-1)</f>
        <v>music</v>
      </c>
      <c r="T697" t="str">
        <f>RIGHT(R697,LEN(R697)-SEARCH("/",R697,1))</f>
        <v>rock</v>
      </c>
    </row>
    <row r="698" spans="1:20" x14ac:dyDescent="0.3">
      <c r="A698">
        <v>811</v>
      </c>
      <c r="B698" s="4" t="s">
        <v>1656</v>
      </c>
      <c r="C698" s="3" t="s">
        <v>1657</v>
      </c>
      <c r="D698">
        <v>92500</v>
      </c>
      <c r="E698">
        <v>71320</v>
      </c>
      <c r="F698" s="9">
        <f>IFERROR($E698/$I698,0)</f>
        <v>105.03681885125184</v>
      </c>
      <c r="G698" s="7">
        <f>(E698/D698)*100</f>
        <v>77.102702702702715</v>
      </c>
      <c r="H698" t="s">
        <v>14</v>
      </c>
      <c r="I698" s="21">
        <v>679</v>
      </c>
      <c r="J698" t="s">
        <v>21</v>
      </c>
      <c r="K698" t="s">
        <v>22</v>
      </c>
      <c r="L698">
        <v>1452319200</v>
      </c>
      <c r="M698" s="12">
        <f>(((L698/60)/60)/24)+DATE(1970,1,1)</f>
        <v>42378.25</v>
      </c>
      <c r="N698">
        <v>1452492000</v>
      </c>
      <c r="O698" s="12">
        <f>(((N698/60)/60)/24)+DATE(1970,1,1)</f>
        <v>42380.25</v>
      </c>
      <c r="P698" t="b">
        <v>0</v>
      </c>
      <c r="Q698" t="b">
        <v>1</v>
      </c>
      <c r="R698" t="s">
        <v>89</v>
      </c>
      <c r="S698" t="str">
        <f>LEFT($R698,SEARCH("/",$R698,1)-1)</f>
        <v>games</v>
      </c>
      <c r="T698" t="str">
        <f>RIGHT(R698,LEN(R698)-SEARCH("/",R698,1))</f>
        <v>video games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9">
        <f>IFERROR($E699/$I699,0)</f>
        <v>26.999314599040439</v>
      </c>
      <c r="G699" s="7">
        <f>(E699/D699)*100</f>
        <v>152.80062063615205</v>
      </c>
      <c r="H699" t="s">
        <v>20</v>
      </c>
      <c r="I699" s="21">
        <v>7295</v>
      </c>
      <c r="J699" t="s">
        <v>21</v>
      </c>
      <c r="K699" t="s">
        <v>22</v>
      </c>
      <c r="L699">
        <v>1522472400</v>
      </c>
      <c r="M699" s="12">
        <f>(((L699/60)/60)/24)+DATE(1970,1,1)</f>
        <v>43190.208333333328</v>
      </c>
      <c r="N699">
        <v>1522645200</v>
      </c>
      <c r="O699" s="12">
        <f>(((N699/60)/60)/24)+DATE(1970,1,1)</f>
        <v>43192.208333333328</v>
      </c>
      <c r="P699" t="b">
        <v>0</v>
      </c>
      <c r="Q699" t="b">
        <v>0</v>
      </c>
      <c r="R699" t="s">
        <v>50</v>
      </c>
      <c r="S699" t="str">
        <f>LEFT($R699,SEARCH("/",$R699,1)-1)</f>
        <v>music</v>
      </c>
      <c r="T699" t="str">
        <f>RIGHT(R699,LEN(R699)-SEARCH("/",R699,1))</f>
        <v>electric music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9">
        <f>IFERROR($E700/$I700,0)</f>
        <v>65.004147943311438</v>
      </c>
      <c r="G700" s="7">
        <f>(E700/D700)*100</f>
        <v>446.69121140142522</v>
      </c>
      <c r="H700" t="s">
        <v>20</v>
      </c>
      <c r="I700" s="21">
        <v>2893</v>
      </c>
      <c r="J700" t="s">
        <v>15</v>
      </c>
      <c r="K700" t="s">
        <v>16</v>
      </c>
      <c r="L700">
        <v>1322114400</v>
      </c>
      <c r="M700" s="12">
        <f>(((L700/60)/60)/24)+DATE(1970,1,1)</f>
        <v>40871.25</v>
      </c>
      <c r="N700">
        <v>1323324000</v>
      </c>
      <c r="O700" s="12">
        <f>(((N700/60)/60)/24)+DATE(1970,1,1)</f>
        <v>40885.25</v>
      </c>
      <c r="P700" t="b">
        <v>0</v>
      </c>
      <c r="Q700" t="b">
        <v>0</v>
      </c>
      <c r="R700" t="s">
        <v>65</v>
      </c>
      <c r="S700" t="str">
        <f>LEFT($R700,SEARCH("/",$R700,1)-1)</f>
        <v>technology</v>
      </c>
      <c r="T700" t="str">
        <f>RIGHT(R700,LEN(R700)-SEARCH("/",R700,1))</f>
        <v>wearables</v>
      </c>
    </row>
    <row r="701" spans="1:20" x14ac:dyDescent="0.3">
      <c r="A701">
        <v>409</v>
      </c>
      <c r="B701" s="4" t="s">
        <v>243</v>
      </c>
      <c r="C701" s="3" t="s">
        <v>869</v>
      </c>
      <c r="D701">
        <v>135600</v>
      </c>
      <c r="E701">
        <v>62804</v>
      </c>
      <c r="F701" s="9">
        <f>IFERROR($E701/$I701,0)</f>
        <v>87.960784313725483</v>
      </c>
      <c r="G701" s="7">
        <f>(E701/D701)*100</f>
        <v>46.315634218289084</v>
      </c>
      <c r="H701" t="s">
        <v>14</v>
      </c>
      <c r="I701" s="21">
        <v>714</v>
      </c>
      <c r="J701" t="s">
        <v>21</v>
      </c>
      <c r="K701" t="s">
        <v>22</v>
      </c>
      <c r="L701">
        <v>1492491600</v>
      </c>
      <c r="M701" s="12">
        <f>(((L701/60)/60)/24)+DATE(1970,1,1)</f>
        <v>42843.208333333328</v>
      </c>
      <c r="N701">
        <v>1492837200</v>
      </c>
      <c r="O701" s="12">
        <f>(((N701/60)/60)/24)+DATE(1970,1,1)</f>
        <v>42847.208333333328</v>
      </c>
      <c r="P701" t="b">
        <v>0</v>
      </c>
      <c r="Q701" t="b">
        <v>0</v>
      </c>
      <c r="R701" t="s">
        <v>23</v>
      </c>
      <c r="S701" t="str">
        <f>LEFT($R701,SEARCH("/",$R701,1)-1)</f>
        <v>music</v>
      </c>
      <c r="T701" t="str">
        <f>RIGHT(R701,LEN(R701)-SEARCH("/",R701,1))</f>
        <v>rock</v>
      </c>
    </row>
    <row r="702" spans="1:20" x14ac:dyDescent="0.3">
      <c r="A702">
        <v>980</v>
      </c>
      <c r="B702" s="4" t="s">
        <v>1988</v>
      </c>
      <c r="C702" s="3" t="s">
        <v>1989</v>
      </c>
      <c r="D702">
        <v>195200</v>
      </c>
      <c r="E702">
        <v>78630</v>
      </c>
      <c r="F702" s="9">
        <f>IFERROR($E702/$I702,0)</f>
        <v>105.97035040431267</v>
      </c>
      <c r="G702" s="7">
        <f>(E702/D702)*100</f>
        <v>40.281762295081968</v>
      </c>
      <c r="H702" t="s">
        <v>14</v>
      </c>
      <c r="I702" s="21">
        <v>742</v>
      </c>
      <c r="J702" t="s">
        <v>21</v>
      </c>
      <c r="K702" t="s">
        <v>22</v>
      </c>
      <c r="L702">
        <v>1446181200</v>
      </c>
      <c r="M702" s="12">
        <f>(((L702/60)/60)/24)+DATE(1970,1,1)</f>
        <v>42307.208333333328</v>
      </c>
      <c r="N702">
        <v>1446616800</v>
      </c>
      <c r="O702" s="12">
        <f>(((N702/60)/60)/24)+DATE(1970,1,1)</f>
        <v>42312.25</v>
      </c>
      <c r="P702" t="b">
        <v>1</v>
      </c>
      <c r="Q702" t="b">
        <v>0</v>
      </c>
      <c r="R702" t="s">
        <v>68</v>
      </c>
      <c r="S702" t="str">
        <f>LEFT($R702,SEARCH("/",$R702,1)-1)</f>
        <v>publishing</v>
      </c>
      <c r="T702" t="str">
        <f>RIGHT(R702,LEN(R702)-SEARCH("/",R702,1))</f>
        <v>nonfiction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9">
        <f>IFERROR($E703/$I703,0)</f>
        <v>110.99268292682927</v>
      </c>
      <c r="G703" s="7">
        <f>(E703/D703)*100</f>
        <v>175.02692307692308</v>
      </c>
      <c r="H703" t="s">
        <v>20</v>
      </c>
      <c r="I703" s="21">
        <v>820</v>
      </c>
      <c r="J703" t="s">
        <v>21</v>
      </c>
      <c r="K703" t="s">
        <v>22</v>
      </c>
      <c r="L703">
        <v>1301202000</v>
      </c>
      <c r="M703" s="12">
        <f>(((L703/60)/60)/24)+DATE(1970,1,1)</f>
        <v>40629.208333333336</v>
      </c>
      <c r="N703">
        <v>1301806800</v>
      </c>
      <c r="O703" s="12">
        <f>(((N703/60)/60)/24)+DATE(1970,1,1)</f>
        <v>40636.208333333336</v>
      </c>
      <c r="P703" t="b">
        <v>1</v>
      </c>
      <c r="Q703" t="b">
        <v>0</v>
      </c>
      <c r="R703" t="s">
        <v>33</v>
      </c>
      <c r="S703" t="str">
        <f>LEFT($R703,SEARCH("/",$R703,1)-1)</f>
        <v>theater</v>
      </c>
      <c r="T703" t="str">
        <f>RIGHT(R703,LEN(R703)-SEARCH("/",R703,1))</f>
        <v>plays</v>
      </c>
    </row>
    <row r="704" spans="1:20" x14ac:dyDescent="0.3">
      <c r="A704">
        <v>428</v>
      </c>
      <c r="B704" s="4" t="s">
        <v>905</v>
      </c>
      <c r="C704" s="3" t="s">
        <v>906</v>
      </c>
      <c r="D704">
        <v>101400</v>
      </c>
      <c r="E704">
        <v>47037</v>
      </c>
      <c r="F704" s="9">
        <f>IFERROR($E704/$I704,0)</f>
        <v>62.967871485943775</v>
      </c>
      <c r="G704" s="7">
        <f>(E704/D704)*100</f>
        <v>46.387573964497044</v>
      </c>
      <c r="H704" t="s">
        <v>14</v>
      </c>
      <c r="I704" s="21">
        <v>747</v>
      </c>
      <c r="J704" t="s">
        <v>21</v>
      </c>
      <c r="K704" t="s">
        <v>22</v>
      </c>
      <c r="L704">
        <v>1297404000</v>
      </c>
      <c r="M704" s="12">
        <f>(((L704/60)/60)/24)+DATE(1970,1,1)</f>
        <v>40585.25</v>
      </c>
      <c r="N704">
        <v>1298008800</v>
      </c>
      <c r="O704" s="12">
        <f>(((N704/60)/60)/24)+DATE(1970,1,1)</f>
        <v>40592.25</v>
      </c>
      <c r="P704" t="b">
        <v>0</v>
      </c>
      <c r="Q704" t="b">
        <v>0</v>
      </c>
      <c r="R704" t="s">
        <v>71</v>
      </c>
      <c r="S704" t="str">
        <f>LEFT($R704,SEARCH("/",$R704,1)-1)</f>
        <v>film &amp; video</v>
      </c>
      <c r="T704" t="str">
        <f>RIGHT(R704,LEN(R704)-SEARCH("/",R704,1))</f>
        <v>animation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9">
        <f>IFERROR($E705/$I705,0)</f>
        <v>97.020608439646708</v>
      </c>
      <c r="G705" s="7">
        <f>(E705/D705)*100</f>
        <v>311.87381703470032</v>
      </c>
      <c r="H705" t="s">
        <v>20</v>
      </c>
      <c r="I705" s="21">
        <v>2038</v>
      </c>
      <c r="J705" t="s">
        <v>21</v>
      </c>
      <c r="K705" t="s">
        <v>22</v>
      </c>
      <c r="L705">
        <v>1334984400</v>
      </c>
      <c r="M705" s="12">
        <f>(((L705/60)/60)/24)+DATE(1970,1,1)</f>
        <v>41020.208333333336</v>
      </c>
      <c r="N705">
        <v>1336453200</v>
      </c>
      <c r="O705" s="12">
        <f>(((N705/60)/60)/24)+DATE(1970,1,1)</f>
        <v>41037.208333333336</v>
      </c>
      <c r="P705" t="b">
        <v>1</v>
      </c>
      <c r="Q705" t="b">
        <v>1</v>
      </c>
      <c r="R705" t="s">
        <v>206</v>
      </c>
      <c r="S705" t="str">
        <f>LEFT($R705,SEARCH("/",$R705,1)-1)</f>
        <v>publishing</v>
      </c>
      <c r="T705" t="str">
        <f>RIGHT(R705,LEN(R705)-SEARCH("/",R705,1))</f>
        <v>translations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9">
        <f>IFERROR($E706/$I706,0)</f>
        <v>92.08620689655173</v>
      </c>
      <c r="G706" s="7">
        <f>(E706/D706)*100</f>
        <v>122.78160919540231</v>
      </c>
      <c r="H706" t="s">
        <v>20</v>
      </c>
      <c r="I706" s="21">
        <v>116</v>
      </c>
      <c r="J706" t="s">
        <v>21</v>
      </c>
      <c r="K706" t="s">
        <v>22</v>
      </c>
      <c r="L706">
        <v>1467608400</v>
      </c>
      <c r="M706" s="12">
        <f>(((L706/60)/60)/24)+DATE(1970,1,1)</f>
        <v>42555.208333333328</v>
      </c>
      <c r="N706">
        <v>1468904400</v>
      </c>
      <c r="O706" s="12">
        <f>(((N706/60)/60)/24)+DATE(1970,1,1)</f>
        <v>42570.208333333328</v>
      </c>
      <c r="P706" t="b">
        <v>0</v>
      </c>
      <c r="Q706" t="b">
        <v>0</v>
      </c>
      <c r="R706" t="s">
        <v>71</v>
      </c>
      <c r="S706" t="str">
        <f>LEFT($R706,SEARCH("/",$R706,1)-1)</f>
        <v>film &amp; video</v>
      </c>
      <c r="T706" t="str">
        <f>RIGHT(R706,LEN(R706)-SEARCH("/",R706,1))</f>
        <v>animation</v>
      </c>
    </row>
    <row r="707" spans="1:20" x14ac:dyDescent="0.3">
      <c r="A707">
        <v>629</v>
      </c>
      <c r="B707" s="4" t="s">
        <v>1300</v>
      </c>
      <c r="C707" s="3" t="s">
        <v>1301</v>
      </c>
      <c r="D707">
        <v>85900</v>
      </c>
      <c r="E707">
        <v>55476</v>
      </c>
      <c r="F707" s="9">
        <f>IFERROR($E707/$I707,0)</f>
        <v>73.968000000000004</v>
      </c>
      <c r="G707" s="7">
        <f>(E707/D707)*100</f>
        <v>64.58207217694995</v>
      </c>
      <c r="H707" t="s">
        <v>14</v>
      </c>
      <c r="I707" s="21">
        <v>750</v>
      </c>
      <c r="J707" t="s">
        <v>21</v>
      </c>
      <c r="K707" t="s">
        <v>22</v>
      </c>
      <c r="L707">
        <v>1467781200</v>
      </c>
      <c r="M707" s="12">
        <f>(((L707/60)/60)/24)+DATE(1970,1,1)</f>
        <v>42557.208333333328</v>
      </c>
      <c r="N707">
        <v>1467954000</v>
      </c>
      <c r="O707" s="12">
        <f>(((N707/60)/60)/24)+DATE(1970,1,1)</f>
        <v>42559.208333333328</v>
      </c>
      <c r="P707" t="b">
        <v>0</v>
      </c>
      <c r="Q707" t="b">
        <v>1</v>
      </c>
      <c r="R707" t="s">
        <v>33</v>
      </c>
      <c r="S707" t="str">
        <f>LEFT($R707,SEARCH("/",$R707,1)-1)</f>
        <v>theater</v>
      </c>
      <c r="T707" t="str">
        <f>RIGHT(R707,LEN(R707)-SEARCH("/",R707,1))</f>
        <v>plays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9">
        <f>IFERROR($E708/$I708,0)</f>
        <v>103.03791821561339</v>
      </c>
      <c r="G708" s="7">
        <f>(E708/D708)*100</f>
        <v>127.84686346863469</v>
      </c>
      <c r="H708" t="s">
        <v>20</v>
      </c>
      <c r="I708" s="21">
        <v>1345</v>
      </c>
      <c r="J708" t="s">
        <v>26</v>
      </c>
      <c r="K708" t="s">
        <v>27</v>
      </c>
      <c r="L708">
        <v>1546754400</v>
      </c>
      <c r="M708" s="12">
        <f>(((L708/60)/60)/24)+DATE(1970,1,1)</f>
        <v>43471.25</v>
      </c>
      <c r="N708">
        <v>1547445600</v>
      </c>
      <c r="O708" s="12">
        <f>(((N708/60)/60)/24)+DATE(1970,1,1)</f>
        <v>43479.25</v>
      </c>
      <c r="P708" t="b">
        <v>0</v>
      </c>
      <c r="Q708" t="b">
        <v>1</v>
      </c>
      <c r="R708" t="s">
        <v>28</v>
      </c>
      <c r="S708" t="str">
        <f>LEFT($R708,SEARCH("/",$R708,1)-1)</f>
        <v>technology</v>
      </c>
      <c r="T708" t="str">
        <f>RIGHT(R708,LEN(R708)-SEARCH("/",R708,1))</f>
        <v>web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9">
        <f>IFERROR($E709/$I709,0)</f>
        <v>68.922619047619051</v>
      </c>
      <c r="G709" s="7">
        <f>(E709/D709)*100</f>
        <v>158.61643835616439</v>
      </c>
      <c r="H709" t="s">
        <v>20</v>
      </c>
      <c r="I709" s="21">
        <v>168</v>
      </c>
      <c r="J709" t="s">
        <v>21</v>
      </c>
      <c r="K709" t="s">
        <v>22</v>
      </c>
      <c r="L709">
        <v>1544248800</v>
      </c>
      <c r="M709" s="12">
        <f>(((L709/60)/60)/24)+DATE(1970,1,1)</f>
        <v>43442.25</v>
      </c>
      <c r="N709">
        <v>1547359200</v>
      </c>
      <c r="O709" s="12">
        <f>(((N709/60)/60)/24)+DATE(1970,1,1)</f>
        <v>43478.25</v>
      </c>
      <c r="P709" t="b">
        <v>0</v>
      </c>
      <c r="Q709" t="b">
        <v>0</v>
      </c>
      <c r="R709" t="s">
        <v>53</v>
      </c>
      <c r="S709" t="str">
        <f>LEFT($R709,SEARCH("/",$R709,1)-1)</f>
        <v>film &amp; video</v>
      </c>
      <c r="T709" t="str">
        <f>RIGHT(R709,LEN(R709)-SEARCH("/",R709,1))</f>
        <v>drama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9">
        <f>IFERROR($E710/$I710,0)</f>
        <v>87.737226277372258</v>
      </c>
      <c r="G710" s="7">
        <f>(E710/D710)*100</f>
        <v>707.05882352941171</v>
      </c>
      <c r="H710" t="s">
        <v>20</v>
      </c>
      <c r="I710" s="21">
        <v>137</v>
      </c>
      <c r="J710" t="s">
        <v>98</v>
      </c>
      <c r="K710" t="s">
        <v>99</v>
      </c>
      <c r="L710">
        <v>1495429200</v>
      </c>
      <c r="M710" s="12">
        <f>(((L710/60)/60)/24)+DATE(1970,1,1)</f>
        <v>42877.208333333328</v>
      </c>
      <c r="N710">
        <v>1496293200</v>
      </c>
      <c r="O710" s="12">
        <f>(((N710/60)/60)/24)+DATE(1970,1,1)</f>
        <v>42887.208333333328</v>
      </c>
      <c r="P710" t="b">
        <v>0</v>
      </c>
      <c r="Q710" t="b">
        <v>0</v>
      </c>
      <c r="R710" t="s">
        <v>33</v>
      </c>
      <c r="S710" t="str">
        <f>LEFT($R710,SEARCH("/",$R710,1)-1)</f>
        <v>theater</v>
      </c>
      <c r="T710" t="str">
        <f>RIGHT(R710,LEN(R710)-SEARCH("/",R710,1))</f>
        <v>plays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9">
        <f>IFERROR($E711/$I711,0)</f>
        <v>75.021505376344081</v>
      </c>
      <c r="G711" s="7">
        <f>(E711/D711)*100</f>
        <v>142.38775510204081</v>
      </c>
      <c r="H711" t="s">
        <v>20</v>
      </c>
      <c r="I711" s="21">
        <v>186</v>
      </c>
      <c r="J711" t="s">
        <v>107</v>
      </c>
      <c r="K711" t="s">
        <v>108</v>
      </c>
      <c r="L711">
        <v>1334811600</v>
      </c>
      <c r="M711" s="12">
        <f>(((L711/60)/60)/24)+DATE(1970,1,1)</f>
        <v>41018.208333333336</v>
      </c>
      <c r="N711">
        <v>1335416400</v>
      </c>
      <c r="O711" s="12">
        <f>(((N711/60)/60)/24)+DATE(1970,1,1)</f>
        <v>41025.208333333336</v>
      </c>
      <c r="P711" t="b">
        <v>0</v>
      </c>
      <c r="Q711" t="b">
        <v>0</v>
      </c>
      <c r="R711" t="s">
        <v>33</v>
      </c>
      <c r="S711" t="str">
        <f>LEFT($R711,SEARCH("/",$R711,1)-1)</f>
        <v>theater</v>
      </c>
      <c r="T711" t="str">
        <f>RIGHT(R711,LEN(R711)-SEARCH("/",R711,1))</f>
        <v>plays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9">
        <f>IFERROR($E712/$I712,0)</f>
        <v>50.863999999999997</v>
      </c>
      <c r="G712" s="7">
        <f>(E712/D712)*100</f>
        <v>147.86046511627907</v>
      </c>
      <c r="H712" t="s">
        <v>20</v>
      </c>
      <c r="I712" s="21">
        <v>125</v>
      </c>
      <c r="J712" t="s">
        <v>21</v>
      </c>
      <c r="K712" t="s">
        <v>22</v>
      </c>
      <c r="L712">
        <v>1531544400</v>
      </c>
      <c r="M712" s="12">
        <f>(((L712/60)/60)/24)+DATE(1970,1,1)</f>
        <v>43295.208333333328</v>
      </c>
      <c r="N712">
        <v>1532149200</v>
      </c>
      <c r="O712" s="12">
        <f>(((N712/60)/60)/24)+DATE(1970,1,1)</f>
        <v>43302.208333333328</v>
      </c>
      <c r="P712" t="b">
        <v>0</v>
      </c>
      <c r="Q712" t="b">
        <v>1</v>
      </c>
      <c r="R712" t="s">
        <v>33</v>
      </c>
      <c r="S712" t="str">
        <f>LEFT($R712,SEARCH("/",$R712,1)-1)</f>
        <v>theater</v>
      </c>
      <c r="T712" t="str">
        <f>RIGHT(R712,LEN(R712)-SEARCH("/",R712,1))</f>
        <v>plays</v>
      </c>
    </row>
    <row r="713" spans="1:20" x14ac:dyDescent="0.3">
      <c r="A713">
        <v>659</v>
      </c>
      <c r="B713" s="4" t="s">
        <v>1360</v>
      </c>
      <c r="C713" s="3" t="s">
        <v>1361</v>
      </c>
      <c r="D713">
        <v>120700</v>
      </c>
      <c r="E713">
        <v>57010</v>
      </c>
      <c r="F713" s="9">
        <f>IFERROR($E713/$I713,0)</f>
        <v>76.013333333333335</v>
      </c>
      <c r="G713" s="7">
        <f>(E713/D713)*100</f>
        <v>47.232808616404313</v>
      </c>
      <c r="H713" t="s">
        <v>14</v>
      </c>
      <c r="I713" s="21">
        <v>750</v>
      </c>
      <c r="J713" t="s">
        <v>40</v>
      </c>
      <c r="K713" t="s">
        <v>41</v>
      </c>
      <c r="L713">
        <v>1296108000</v>
      </c>
      <c r="M713" s="12">
        <f>(((L713/60)/60)/24)+DATE(1970,1,1)</f>
        <v>40570.25</v>
      </c>
      <c r="N713">
        <v>1296194400</v>
      </c>
      <c r="O713" s="12">
        <f>(((N713/60)/60)/24)+DATE(1970,1,1)</f>
        <v>40571.25</v>
      </c>
      <c r="P713" t="b">
        <v>0</v>
      </c>
      <c r="Q713" t="b">
        <v>0</v>
      </c>
      <c r="R713" t="s">
        <v>42</v>
      </c>
      <c r="S713" t="str">
        <f>LEFT($R713,SEARCH("/",$R713,1)-1)</f>
        <v>film &amp; video</v>
      </c>
      <c r="T713" t="str">
        <f>RIGHT(R713,LEN(R713)-SEARCH("/",R713,1))</f>
        <v>documentary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9">
        <f>IFERROR($E714/$I714,0)</f>
        <v>72.896039603960389</v>
      </c>
      <c r="G714" s="7">
        <f>(E714/D714)*100</f>
        <v>1840.625</v>
      </c>
      <c r="H714" t="s">
        <v>20</v>
      </c>
      <c r="I714" s="21">
        <v>202</v>
      </c>
      <c r="J714" t="s">
        <v>21</v>
      </c>
      <c r="K714" t="s">
        <v>22</v>
      </c>
      <c r="L714">
        <v>1467954000</v>
      </c>
      <c r="M714" s="12">
        <f>(((L714/60)/60)/24)+DATE(1970,1,1)</f>
        <v>42559.208333333328</v>
      </c>
      <c r="N714">
        <v>1471496400</v>
      </c>
      <c r="O714" s="12">
        <f>(((N714/60)/60)/24)+DATE(1970,1,1)</f>
        <v>42600.208333333328</v>
      </c>
      <c r="P714" t="b">
        <v>0</v>
      </c>
      <c r="Q714" t="b">
        <v>0</v>
      </c>
      <c r="R714" t="s">
        <v>33</v>
      </c>
      <c r="S714" t="str">
        <f>LEFT($R714,SEARCH("/",$R714,1)-1)</f>
        <v>theater</v>
      </c>
      <c r="T714" t="str">
        <f>RIGHT(R714,LEN(R714)-SEARCH("/",R714,1))</f>
        <v>plays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9">
        <f>IFERROR($E715/$I715,0)</f>
        <v>108.48543689320388</v>
      </c>
      <c r="G715" s="7">
        <f>(E715/D715)*100</f>
        <v>161.94202898550725</v>
      </c>
      <c r="H715" t="s">
        <v>20</v>
      </c>
      <c r="I715" s="21">
        <v>103</v>
      </c>
      <c r="J715" t="s">
        <v>21</v>
      </c>
      <c r="K715" t="s">
        <v>22</v>
      </c>
      <c r="L715">
        <v>1471842000</v>
      </c>
      <c r="M715" s="12">
        <f>(((L715/60)/60)/24)+DATE(1970,1,1)</f>
        <v>42604.208333333328</v>
      </c>
      <c r="N715">
        <v>1472878800</v>
      </c>
      <c r="O715" s="12">
        <f>(((N715/60)/60)/24)+DATE(1970,1,1)</f>
        <v>42616.208333333328</v>
      </c>
      <c r="P715" t="b">
        <v>0</v>
      </c>
      <c r="Q715" t="b">
        <v>0</v>
      </c>
      <c r="R715" t="s">
        <v>133</v>
      </c>
      <c r="S715" t="str">
        <f>LEFT($R715,SEARCH("/",$R715,1)-1)</f>
        <v>publishing</v>
      </c>
      <c r="T715" t="str">
        <f>RIGHT(R715,LEN(R715)-SEARCH("/",R715,1))</f>
        <v>radio &amp; podcasts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9">
        <f>IFERROR($E716/$I716,0)</f>
        <v>101.98095238095237</v>
      </c>
      <c r="G716" s="7">
        <f>(E716/D716)*100</f>
        <v>472.82077922077923</v>
      </c>
      <c r="H716" t="s">
        <v>20</v>
      </c>
      <c r="I716" s="21">
        <v>1785</v>
      </c>
      <c r="J716" t="s">
        <v>21</v>
      </c>
      <c r="K716" t="s">
        <v>22</v>
      </c>
      <c r="L716">
        <v>1408424400</v>
      </c>
      <c r="M716" s="12">
        <f>(((L716/60)/60)/24)+DATE(1970,1,1)</f>
        <v>41870.208333333336</v>
      </c>
      <c r="N716">
        <v>1408510800</v>
      </c>
      <c r="O716" s="12">
        <f>(((N716/60)/60)/24)+DATE(1970,1,1)</f>
        <v>41871.208333333336</v>
      </c>
      <c r="P716" t="b">
        <v>0</v>
      </c>
      <c r="Q716" t="b">
        <v>0</v>
      </c>
      <c r="R716" t="s">
        <v>23</v>
      </c>
      <c r="S716" t="str">
        <f>LEFT($R716,SEARCH("/",$R716,1)-1)</f>
        <v>music</v>
      </c>
      <c r="T716" t="str">
        <f>RIGHT(R716,LEN(R716)-SEARCH("/",R716,1))</f>
        <v>rock</v>
      </c>
    </row>
    <row r="717" spans="1:20" x14ac:dyDescent="0.3">
      <c r="A717">
        <v>661</v>
      </c>
      <c r="B717" s="4" t="s">
        <v>1364</v>
      </c>
      <c r="C717" s="3" t="s">
        <v>1365</v>
      </c>
      <c r="D717">
        <v>106800</v>
      </c>
      <c r="E717">
        <v>57872</v>
      </c>
      <c r="F717" s="9">
        <f>IFERROR($E717/$I717,0)</f>
        <v>76.957446808510639</v>
      </c>
      <c r="G717" s="7">
        <f>(E717/D717)*100</f>
        <v>54.187265917603</v>
      </c>
      <c r="H717" t="s">
        <v>14</v>
      </c>
      <c r="I717" s="21">
        <v>752</v>
      </c>
      <c r="J717" t="s">
        <v>36</v>
      </c>
      <c r="K717" t="s">
        <v>37</v>
      </c>
      <c r="L717">
        <v>1332910800</v>
      </c>
      <c r="M717" s="12">
        <f>(((L717/60)/60)/24)+DATE(1970,1,1)</f>
        <v>40996.208333333336</v>
      </c>
      <c r="N717">
        <v>1335502800</v>
      </c>
      <c r="O717" s="12">
        <f>(((N717/60)/60)/24)+DATE(1970,1,1)</f>
        <v>41026.208333333336</v>
      </c>
      <c r="P717" t="b">
        <v>0</v>
      </c>
      <c r="Q717" t="b">
        <v>0</v>
      </c>
      <c r="R717" t="s">
        <v>159</v>
      </c>
      <c r="S717" t="str">
        <f>LEFT($R717,SEARCH("/",$R717,1)-1)</f>
        <v>music</v>
      </c>
      <c r="T717" t="str">
        <f>RIGHT(R717,LEN(R717)-SEARCH("/",R717,1))</f>
        <v>jazz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9">
        <f>IFERROR($E718/$I718,0)</f>
        <v>65.942675159235662</v>
      </c>
      <c r="G718" s="7">
        <f>(E718/D718)*100</f>
        <v>517.65</v>
      </c>
      <c r="H718" t="s">
        <v>20</v>
      </c>
      <c r="I718" s="21">
        <v>157</v>
      </c>
      <c r="J718" t="s">
        <v>21</v>
      </c>
      <c r="K718" t="s">
        <v>22</v>
      </c>
      <c r="L718">
        <v>1373432400</v>
      </c>
      <c r="M718" s="12">
        <f>(((L718/60)/60)/24)+DATE(1970,1,1)</f>
        <v>41465.208333333336</v>
      </c>
      <c r="N718">
        <v>1375851600</v>
      </c>
      <c r="O718" s="12">
        <f>(((N718/60)/60)/24)+DATE(1970,1,1)</f>
        <v>41493.208333333336</v>
      </c>
      <c r="P718" t="b">
        <v>0</v>
      </c>
      <c r="Q718" t="b">
        <v>1</v>
      </c>
      <c r="R718" t="s">
        <v>33</v>
      </c>
      <c r="S718" t="str">
        <f>LEFT($R718,SEARCH("/",$R718,1)-1)</f>
        <v>theater</v>
      </c>
      <c r="T718" t="str">
        <f>RIGHT(R718,LEN(R718)-SEARCH("/",R718,1))</f>
        <v>plays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9">
        <f>IFERROR($E719/$I719,0)</f>
        <v>24.987387387387386</v>
      </c>
      <c r="G719" s="7">
        <f>(E719/D719)*100</f>
        <v>247.64285714285714</v>
      </c>
      <c r="H719" t="s">
        <v>20</v>
      </c>
      <c r="I719" s="21">
        <v>555</v>
      </c>
      <c r="J719" t="s">
        <v>21</v>
      </c>
      <c r="K719" t="s">
        <v>22</v>
      </c>
      <c r="L719">
        <v>1313989200</v>
      </c>
      <c r="M719" s="12">
        <f>(((L719/60)/60)/24)+DATE(1970,1,1)</f>
        <v>40777.208333333336</v>
      </c>
      <c r="N719">
        <v>1315803600</v>
      </c>
      <c r="O719" s="12">
        <f>(((N719/60)/60)/24)+DATE(1970,1,1)</f>
        <v>40798.208333333336</v>
      </c>
      <c r="P719" t="b">
        <v>0</v>
      </c>
      <c r="Q719" t="b">
        <v>0</v>
      </c>
      <c r="R719" t="s">
        <v>42</v>
      </c>
      <c r="S719" t="str">
        <f>LEFT($R719,SEARCH("/",$R719,1)-1)</f>
        <v>film &amp; video</v>
      </c>
      <c r="T719" t="str">
        <f>RIGHT(R719,LEN(R719)-SEARCH("/",R719,1))</f>
        <v>documentary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9">
        <f>IFERROR($E720/$I720,0)</f>
        <v>28.003367003367003</v>
      </c>
      <c r="G720" s="7">
        <f>(E720/D720)*100</f>
        <v>100.20481927710843</v>
      </c>
      <c r="H720" t="s">
        <v>20</v>
      </c>
      <c r="I720" s="21">
        <v>297</v>
      </c>
      <c r="J720" t="s">
        <v>21</v>
      </c>
      <c r="K720" t="s">
        <v>22</v>
      </c>
      <c r="L720">
        <v>1371445200</v>
      </c>
      <c r="M720" s="12">
        <f>(((L720/60)/60)/24)+DATE(1970,1,1)</f>
        <v>41442.208333333336</v>
      </c>
      <c r="N720">
        <v>1373691600</v>
      </c>
      <c r="O720" s="12">
        <f>(((N720/60)/60)/24)+DATE(1970,1,1)</f>
        <v>41468.208333333336</v>
      </c>
      <c r="P720" t="b">
        <v>0</v>
      </c>
      <c r="Q720" t="b">
        <v>0</v>
      </c>
      <c r="R720" t="s">
        <v>65</v>
      </c>
      <c r="S720" t="str">
        <f>LEFT($R720,SEARCH("/",$R720,1)-1)</f>
        <v>technology</v>
      </c>
      <c r="T720" t="str">
        <f>RIGHT(R720,LEN(R720)-SEARCH("/",R720,1))</f>
        <v>wearables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9">
        <f>IFERROR($E721/$I721,0)</f>
        <v>85.829268292682926</v>
      </c>
      <c r="G721" s="7">
        <f>(E721/D721)*100</f>
        <v>153</v>
      </c>
      <c r="H721" t="s">
        <v>20</v>
      </c>
      <c r="I721" s="21">
        <v>123</v>
      </c>
      <c r="J721" t="s">
        <v>21</v>
      </c>
      <c r="K721" t="s">
        <v>22</v>
      </c>
      <c r="L721">
        <v>1338267600</v>
      </c>
      <c r="M721" s="12">
        <f>(((L721/60)/60)/24)+DATE(1970,1,1)</f>
        <v>41058.208333333336</v>
      </c>
      <c r="N721">
        <v>1339218000</v>
      </c>
      <c r="O721" s="12">
        <f>(((N721/60)/60)/24)+DATE(1970,1,1)</f>
        <v>41069.208333333336</v>
      </c>
      <c r="P721" t="b">
        <v>0</v>
      </c>
      <c r="Q721" t="b">
        <v>0</v>
      </c>
      <c r="R721" t="s">
        <v>119</v>
      </c>
      <c r="S721" t="str">
        <f>LEFT($R721,SEARCH("/",$R721,1)-1)</f>
        <v>publishing</v>
      </c>
      <c r="T721" t="str">
        <f>RIGHT(R721,LEN(R721)-SEARCH("/",R721,1))</f>
        <v>fiction</v>
      </c>
    </row>
    <row r="722" spans="1:20" x14ac:dyDescent="0.3">
      <c r="A722">
        <v>286</v>
      </c>
      <c r="B722" s="4" t="s">
        <v>624</v>
      </c>
      <c r="C722" s="3" t="s">
        <v>625</v>
      </c>
      <c r="D722">
        <v>112100</v>
      </c>
      <c r="E722">
        <v>19557</v>
      </c>
      <c r="F722" s="9">
        <f>IFERROR($E722/$I722,0)</f>
        <v>106.28804347826087</v>
      </c>
      <c r="G722" s="7">
        <f>(E722/D722)*100</f>
        <v>17.446030330062445</v>
      </c>
      <c r="H722" t="s">
        <v>74</v>
      </c>
      <c r="I722">
        <v>184</v>
      </c>
      <c r="J722" t="s">
        <v>21</v>
      </c>
      <c r="K722" t="s">
        <v>22</v>
      </c>
      <c r="L722">
        <v>1479880800</v>
      </c>
      <c r="M722" s="12">
        <f>(((L722/60)/60)/24)+DATE(1970,1,1)</f>
        <v>42697.25</v>
      </c>
      <c r="N722">
        <v>1480485600</v>
      </c>
      <c r="O722" s="12">
        <f>(((N722/60)/60)/24)+DATE(1970,1,1)</f>
        <v>42704.25</v>
      </c>
      <c r="P722" t="b">
        <v>0</v>
      </c>
      <c r="Q722" t="b">
        <v>0</v>
      </c>
      <c r="R722" t="s">
        <v>33</v>
      </c>
      <c r="S722" t="str">
        <f>LEFT($R722,SEARCH("/",$R722,1)-1)</f>
        <v>theater</v>
      </c>
      <c r="T722" t="str">
        <f>RIGHT(R722,LEN(R722)-SEARCH("/",R722,1))</f>
        <v>plays</v>
      </c>
    </row>
    <row r="723" spans="1:20" x14ac:dyDescent="0.3">
      <c r="A723">
        <v>388</v>
      </c>
      <c r="B723" s="4" t="s">
        <v>828</v>
      </c>
      <c r="C723" s="3" t="s">
        <v>829</v>
      </c>
      <c r="D723">
        <v>114800</v>
      </c>
      <c r="E723">
        <v>12938</v>
      </c>
      <c r="F723" s="9">
        <f>IFERROR($E723/$I723,0)</f>
        <v>89.227586206896547</v>
      </c>
      <c r="G723" s="7">
        <f>(E723/D723)*100</f>
        <v>11.270034843205574</v>
      </c>
      <c r="H723" t="s">
        <v>74</v>
      </c>
      <c r="I723">
        <v>145</v>
      </c>
      <c r="J723" t="s">
        <v>98</v>
      </c>
      <c r="K723" t="s">
        <v>99</v>
      </c>
      <c r="L723">
        <v>1325656800</v>
      </c>
      <c r="M723" s="12">
        <f>(((L723/60)/60)/24)+DATE(1970,1,1)</f>
        <v>40912.25</v>
      </c>
      <c r="N723">
        <v>1325829600</v>
      </c>
      <c r="O723" s="12">
        <f>(((N723/60)/60)/24)+DATE(1970,1,1)</f>
        <v>40914.25</v>
      </c>
      <c r="P723" t="b">
        <v>0</v>
      </c>
      <c r="Q723" t="b">
        <v>0</v>
      </c>
      <c r="R723" t="s">
        <v>60</v>
      </c>
      <c r="S723" t="str">
        <f>LEFT($R723,SEARCH("/",$R723,1)-1)</f>
        <v>music</v>
      </c>
      <c r="T723" t="str">
        <f>RIGHT(R723,LEN(R723)-SEARCH("/",R723,1))</f>
        <v>indie rock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9">
        <f>IFERROR($E724/$I724,0)</f>
        <v>25.00197628458498</v>
      </c>
      <c r="G724" s="7">
        <f>(E724/D724)*100</f>
        <v>156.50721649484535</v>
      </c>
      <c r="H724" t="s">
        <v>20</v>
      </c>
      <c r="I724" s="21">
        <v>3036</v>
      </c>
      <c r="J724" t="s">
        <v>21</v>
      </c>
      <c r="K724" t="s">
        <v>22</v>
      </c>
      <c r="L724">
        <v>1509948000</v>
      </c>
      <c r="M724" s="12">
        <f>(((L724/60)/60)/24)+DATE(1970,1,1)</f>
        <v>43045.25</v>
      </c>
      <c r="N724">
        <v>1512280800</v>
      </c>
      <c r="O724" s="12">
        <f>(((N724/60)/60)/24)+DATE(1970,1,1)</f>
        <v>43072.25</v>
      </c>
      <c r="P724" t="b">
        <v>0</v>
      </c>
      <c r="Q724" t="b">
        <v>0</v>
      </c>
      <c r="R724" t="s">
        <v>42</v>
      </c>
      <c r="S724" t="str">
        <f>LEFT($R724,SEARCH("/",$R724,1)-1)</f>
        <v>film &amp; video</v>
      </c>
      <c r="T724" t="str">
        <f>RIGHT(R724,LEN(R724)-SEARCH("/",R724,1))</f>
        <v>documentary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9">
        <f>IFERROR($E725/$I725,0)</f>
        <v>92.013888888888886</v>
      </c>
      <c r="G725" s="7">
        <f>(E725/D725)*100</f>
        <v>270.40816326530609</v>
      </c>
      <c r="H725" t="s">
        <v>20</v>
      </c>
      <c r="I725" s="21">
        <v>144</v>
      </c>
      <c r="J725" t="s">
        <v>26</v>
      </c>
      <c r="K725" t="s">
        <v>27</v>
      </c>
      <c r="L725">
        <v>1456898400</v>
      </c>
      <c r="M725" s="12">
        <f>(((L725/60)/60)/24)+DATE(1970,1,1)</f>
        <v>42431.25</v>
      </c>
      <c r="N725">
        <v>1458709200</v>
      </c>
      <c r="O725" s="12">
        <f>(((N725/60)/60)/24)+DATE(1970,1,1)</f>
        <v>42452.208333333328</v>
      </c>
      <c r="P725" t="b">
        <v>0</v>
      </c>
      <c r="Q725" t="b">
        <v>0</v>
      </c>
      <c r="R725" t="s">
        <v>33</v>
      </c>
      <c r="S725" t="str">
        <f>LEFT($R725,SEARCH("/",$R725,1)-1)</f>
        <v>theater</v>
      </c>
      <c r="T725" t="str">
        <f>RIGHT(R725,LEN(R725)-SEARCH("/",R725,1))</f>
        <v>plays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9">
        <f>IFERROR($E726/$I726,0)</f>
        <v>93.066115702479337</v>
      </c>
      <c r="G726" s="7">
        <f>(E726/D726)*100</f>
        <v>134.05952380952382</v>
      </c>
      <c r="H726" t="s">
        <v>20</v>
      </c>
      <c r="I726" s="21">
        <v>121</v>
      </c>
      <c r="J726" t="s">
        <v>40</v>
      </c>
      <c r="K726" t="s">
        <v>41</v>
      </c>
      <c r="L726">
        <v>1413954000</v>
      </c>
      <c r="M726" s="12">
        <f>(((L726/60)/60)/24)+DATE(1970,1,1)</f>
        <v>41934.208333333336</v>
      </c>
      <c r="N726">
        <v>1414126800</v>
      </c>
      <c r="O726" s="12">
        <f>(((N726/60)/60)/24)+DATE(1970,1,1)</f>
        <v>41936.208333333336</v>
      </c>
      <c r="P726" t="b">
        <v>0</v>
      </c>
      <c r="Q726" t="b">
        <v>1</v>
      </c>
      <c r="R726" t="s">
        <v>33</v>
      </c>
      <c r="S726" t="str">
        <f>LEFT($R726,SEARCH("/",$R726,1)-1)</f>
        <v>theater</v>
      </c>
      <c r="T726" t="str">
        <f>RIGHT(R726,LEN(R726)-SEARCH("/",R726,1))</f>
        <v>plays</v>
      </c>
    </row>
    <row r="727" spans="1:20" x14ac:dyDescent="0.3">
      <c r="A727">
        <v>126</v>
      </c>
      <c r="B727" s="4" t="s">
        <v>303</v>
      </c>
      <c r="C727" s="3" t="s">
        <v>304</v>
      </c>
      <c r="D727">
        <v>180200</v>
      </c>
      <c r="E727">
        <v>69617</v>
      </c>
      <c r="F727" s="9">
        <f>IFERROR($E727/$I727,0)</f>
        <v>89.944444444444443</v>
      </c>
      <c r="G727" s="7">
        <f>(E727/D727)*100</f>
        <v>38.633185349611544</v>
      </c>
      <c r="H727" t="s">
        <v>14</v>
      </c>
      <c r="I727" s="21">
        <v>774</v>
      </c>
      <c r="J727" t="s">
        <v>21</v>
      </c>
      <c r="K727" t="s">
        <v>22</v>
      </c>
      <c r="L727">
        <v>1471150800</v>
      </c>
      <c r="M727" s="12">
        <f>(((L727/60)/60)/24)+DATE(1970,1,1)</f>
        <v>42596.208333333328</v>
      </c>
      <c r="N727">
        <v>1473570000</v>
      </c>
      <c r="O727" s="12">
        <f>(((N727/60)/60)/24)+DATE(1970,1,1)</f>
        <v>42624.208333333328</v>
      </c>
      <c r="P727" t="b">
        <v>0</v>
      </c>
      <c r="Q727" t="b">
        <v>1</v>
      </c>
      <c r="R727" t="s">
        <v>33</v>
      </c>
      <c r="S727" t="str">
        <f>LEFT($R727,SEARCH("/",$R727,1)-1)</f>
        <v>theater</v>
      </c>
      <c r="T727" t="str">
        <f>RIGHT(R727,LEN(R727)-SEARCH("/",R727,1))</f>
        <v>plays</v>
      </c>
    </row>
    <row r="728" spans="1:20" x14ac:dyDescent="0.3">
      <c r="A728">
        <v>634</v>
      </c>
      <c r="B728" s="4" t="s">
        <v>1310</v>
      </c>
      <c r="C728" s="3" t="s">
        <v>1311</v>
      </c>
      <c r="D728">
        <v>118200</v>
      </c>
      <c r="E728">
        <v>92824</v>
      </c>
      <c r="F728" s="9">
        <f>IFERROR($E728/$I728,0)</f>
        <v>55.985524728588658</v>
      </c>
      <c r="G728" s="7">
        <f>(E728/D728)*100</f>
        <v>78.531302876480552</v>
      </c>
      <c r="H728" t="s">
        <v>74</v>
      </c>
      <c r="I728">
        <v>1658</v>
      </c>
      <c r="J728" t="s">
        <v>21</v>
      </c>
      <c r="K728" t="s">
        <v>22</v>
      </c>
      <c r="L728">
        <v>1490418000</v>
      </c>
      <c r="M728" s="12">
        <f>(((L728/60)/60)/24)+DATE(1970,1,1)</f>
        <v>42819.208333333328</v>
      </c>
      <c r="N728">
        <v>1491627600</v>
      </c>
      <c r="O728" s="12">
        <f>(((N728/60)/60)/24)+DATE(1970,1,1)</f>
        <v>42833.208333333328</v>
      </c>
      <c r="P728" t="b">
        <v>0</v>
      </c>
      <c r="Q728" t="b">
        <v>0</v>
      </c>
      <c r="R728" t="s">
        <v>269</v>
      </c>
      <c r="S728" t="str">
        <f>LEFT($R728,SEARCH("/",$R728,1)-1)</f>
        <v>film &amp; video</v>
      </c>
      <c r="T728" t="str">
        <f>RIGHT(R728,LEN(R728)-SEARCH("/",R728,1))</f>
        <v>television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9">
        <f>IFERROR($E729/$I729,0)</f>
        <v>81.132596685082873</v>
      </c>
      <c r="G729" s="7">
        <f>(E729/D729)*100</f>
        <v>165</v>
      </c>
      <c r="H729" t="s">
        <v>20</v>
      </c>
      <c r="I729" s="21">
        <v>181</v>
      </c>
      <c r="J729" t="s">
        <v>21</v>
      </c>
      <c r="K729" t="s">
        <v>22</v>
      </c>
      <c r="L729">
        <v>1547964000</v>
      </c>
      <c r="M729" s="12">
        <f>(((L729/60)/60)/24)+DATE(1970,1,1)</f>
        <v>43485.25</v>
      </c>
      <c r="N729">
        <v>1552971600</v>
      </c>
      <c r="O729" s="12">
        <f>(((N729/60)/60)/24)+DATE(1970,1,1)</f>
        <v>43543.208333333328</v>
      </c>
      <c r="P729" t="b">
        <v>0</v>
      </c>
      <c r="Q729" t="b">
        <v>0</v>
      </c>
      <c r="R729" t="s">
        <v>28</v>
      </c>
      <c r="S729" t="str">
        <f>LEFT($R729,SEARCH("/",$R729,1)-1)</f>
        <v>technology</v>
      </c>
      <c r="T729" t="str">
        <f>RIGHT(R729,LEN(R729)-SEARCH("/",R729,1))</f>
        <v>web</v>
      </c>
    </row>
    <row r="730" spans="1:20" ht="31.2" x14ac:dyDescent="0.3">
      <c r="A730">
        <v>176</v>
      </c>
      <c r="B730" s="4" t="s">
        <v>404</v>
      </c>
      <c r="C730" s="3" t="s">
        <v>405</v>
      </c>
      <c r="D730">
        <v>115000</v>
      </c>
      <c r="E730">
        <v>86060</v>
      </c>
      <c r="F730" s="9">
        <f>IFERROR($E730/$I730,0)</f>
        <v>110.05115089514067</v>
      </c>
      <c r="G730" s="7">
        <f>(E730/D730)*100</f>
        <v>74.834782608695647</v>
      </c>
      <c r="H730" t="s">
        <v>14</v>
      </c>
      <c r="I730" s="21">
        <v>782</v>
      </c>
      <c r="J730" t="s">
        <v>21</v>
      </c>
      <c r="K730" t="s">
        <v>22</v>
      </c>
      <c r="L730">
        <v>1472878800</v>
      </c>
      <c r="M730" s="12">
        <f>(((L730/60)/60)/24)+DATE(1970,1,1)</f>
        <v>42616.208333333328</v>
      </c>
      <c r="N730">
        <v>1473656400</v>
      </c>
      <c r="O730" s="12">
        <f>(((N730/60)/60)/24)+DATE(1970,1,1)</f>
        <v>42625.208333333328</v>
      </c>
      <c r="P730" t="b">
        <v>0</v>
      </c>
      <c r="Q730" t="b">
        <v>0</v>
      </c>
      <c r="R730" t="s">
        <v>33</v>
      </c>
      <c r="S730" t="str">
        <f>LEFT($R730,SEARCH("/",$R730,1)-1)</f>
        <v>theater</v>
      </c>
      <c r="T730" t="str">
        <f>RIGHT(R730,LEN(R730)-SEARCH("/",R730,1))</f>
        <v>plays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9">
        <f>IFERROR($E731/$I731,0)</f>
        <v>85.221311475409834</v>
      </c>
      <c r="G731" s="7">
        <f>(E731/D731)*100</f>
        <v>185.66071428571428</v>
      </c>
      <c r="H731" t="s">
        <v>20</v>
      </c>
      <c r="I731" s="21">
        <v>122</v>
      </c>
      <c r="J731" t="s">
        <v>21</v>
      </c>
      <c r="K731" t="s">
        <v>22</v>
      </c>
      <c r="L731">
        <v>1359957600</v>
      </c>
      <c r="M731" s="12">
        <f>(((L731/60)/60)/24)+DATE(1970,1,1)</f>
        <v>41309.25</v>
      </c>
      <c r="N731">
        <v>1360130400</v>
      </c>
      <c r="O731" s="12">
        <f>(((N731/60)/60)/24)+DATE(1970,1,1)</f>
        <v>41311.25</v>
      </c>
      <c r="P731" t="b">
        <v>0</v>
      </c>
      <c r="Q731" t="b">
        <v>0</v>
      </c>
      <c r="R731" t="s">
        <v>53</v>
      </c>
      <c r="S731" t="str">
        <f>LEFT($R731,SEARCH("/",$R731,1)-1)</f>
        <v>film &amp; video</v>
      </c>
      <c r="T731" t="str">
        <f>RIGHT(R731,LEN(R731)-SEARCH("/",R731,1))</f>
        <v>drama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9">
        <f>IFERROR($E732/$I732,0)</f>
        <v>110.96825396825396</v>
      </c>
      <c r="G732" s="7">
        <f>(E732/D732)*100</f>
        <v>412.6631944444444</v>
      </c>
      <c r="H732" t="s">
        <v>20</v>
      </c>
      <c r="I732" s="21">
        <v>1071</v>
      </c>
      <c r="J732" t="s">
        <v>15</v>
      </c>
      <c r="K732" t="s">
        <v>16</v>
      </c>
      <c r="L732">
        <v>1432357200</v>
      </c>
      <c r="M732" s="12">
        <f>(((L732/60)/60)/24)+DATE(1970,1,1)</f>
        <v>42147.208333333328</v>
      </c>
      <c r="N732">
        <v>1432875600</v>
      </c>
      <c r="O732" s="12">
        <f>(((N732/60)/60)/24)+DATE(1970,1,1)</f>
        <v>42153.208333333328</v>
      </c>
      <c r="P732" t="b">
        <v>0</v>
      </c>
      <c r="Q732" t="b">
        <v>0</v>
      </c>
      <c r="R732" t="s">
        <v>65</v>
      </c>
      <c r="S732" t="str">
        <f>LEFT($R732,SEARCH("/",$R732,1)-1)</f>
        <v>technology</v>
      </c>
      <c r="T732" t="str">
        <f>RIGHT(R732,LEN(R732)-SEARCH("/",R732,1))</f>
        <v>wearables</v>
      </c>
    </row>
    <row r="733" spans="1:20" x14ac:dyDescent="0.3">
      <c r="A733">
        <v>721</v>
      </c>
      <c r="B733" s="4" t="s">
        <v>1480</v>
      </c>
      <c r="C733" s="3" t="s">
        <v>1481</v>
      </c>
      <c r="D733">
        <v>123600</v>
      </c>
      <c r="E733">
        <v>5429</v>
      </c>
      <c r="F733" s="9">
        <f>IFERROR($E733/$I733,0)</f>
        <v>90.483333333333334</v>
      </c>
      <c r="G733" s="7">
        <f>(E733/D733)*100</f>
        <v>4.392394822006473</v>
      </c>
      <c r="H733" t="s">
        <v>74</v>
      </c>
      <c r="I733">
        <v>60</v>
      </c>
      <c r="J733" t="s">
        <v>21</v>
      </c>
      <c r="K733" t="s">
        <v>22</v>
      </c>
      <c r="L733">
        <v>1522818000</v>
      </c>
      <c r="M733" s="12">
        <f>(((L733/60)/60)/24)+DATE(1970,1,1)</f>
        <v>43194.208333333328</v>
      </c>
      <c r="N733">
        <v>1523336400</v>
      </c>
      <c r="O733" s="12">
        <f>(((N733/60)/60)/24)+DATE(1970,1,1)</f>
        <v>43200.208333333328</v>
      </c>
      <c r="P733" t="b">
        <v>0</v>
      </c>
      <c r="Q733" t="b">
        <v>0</v>
      </c>
      <c r="R733" t="s">
        <v>23</v>
      </c>
      <c r="S733" t="str">
        <f>LEFT($R733,SEARCH("/",$R733,1)-1)</f>
        <v>music</v>
      </c>
      <c r="T733" t="str">
        <f>RIGHT(R733,LEN(R733)-SEARCH("/",R733,1))</f>
        <v>rock</v>
      </c>
    </row>
    <row r="734" spans="1:20" x14ac:dyDescent="0.3">
      <c r="A734">
        <v>433</v>
      </c>
      <c r="B734" s="4" t="s">
        <v>915</v>
      </c>
      <c r="C734" s="3" t="s">
        <v>916</v>
      </c>
      <c r="D734">
        <v>121400</v>
      </c>
      <c r="E734">
        <v>65755</v>
      </c>
      <c r="F734" s="9">
        <f>IFERROR($E734/$I734,0)</f>
        <v>83.023989898989896</v>
      </c>
      <c r="G734" s="7">
        <f>(E734/D734)*100</f>
        <v>54.163920922570021</v>
      </c>
      <c r="H734" t="s">
        <v>14</v>
      </c>
      <c r="I734" s="21">
        <v>792</v>
      </c>
      <c r="J734" t="s">
        <v>21</v>
      </c>
      <c r="K734" t="s">
        <v>22</v>
      </c>
      <c r="L734">
        <v>1385359200</v>
      </c>
      <c r="M734" s="12">
        <f>(((L734/60)/60)/24)+DATE(1970,1,1)</f>
        <v>41603.25</v>
      </c>
      <c r="N734">
        <v>1386741600</v>
      </c>
      <c r="O734" s="12">
        <f>(((N734/60)/60)/24)+DATE(1970,1,1)</f>
        <v>41619.25</v>
      </c>
      <c r="P734" t="b">
        <v>0</v>
      </c>
      <c r="Q734" t="b">
        <v>1</v>
      </c>
      <c r="R734" t="s">
        <v>42</v>
      </c>
      <c r="S734" t="str">
        <f>LEFT($R734,SEARCH("/",$R734,1)-1)</f>
        <v>film &amp; video</v>
      </c>
      <c r="T734" t="str">
        <f>RIGHT(R734,LEN(R734)-SEARCH("/",R734,1))</f>
        <v>documentary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9">
        <f>IFERROR($E735/$I735,0)</f>
        <v>84.96632653061225</v>
      </c>
      <c r="G735" s="7">
        <f>(E735/D735)*100</f>
        <v>527.00632911392404</v>
      </c>
      <c r="H735" t="s">
        <v>20</v>
      </c>
      <c r="I735" s="21">
        <v>980</v>
      </c>
      <c r="J735" t="s">
        <v>21</v>
      </c>
      <c r="K735" t="s">
        <v>22</v>
      </c>
      <c r="L735">
        <v>1406178000</v>
      </c>
      <c r="M735" s="12">
        <f>(((L735/60)/60)/24)+DATE(1970,1,1)</f>
        <v>41844.208333333336</v>
      </c>
      <c r="N735">
        <v>1407301200</v>
      </c>
      <c r="O735" s="12">
        <f>(((N735/60)/60)/24)+DATE(1970,1,1)</f>
        <v>41857.208333333336</v>
      </c>
      <c r="P735" t="b">
        <v>0</v>
      </c>
      <c r="Q735" t="b">
        <v>0</v>
      </c>
      <c r="R735" t="s">
        <v>148</v>
      </c>
      <c r="S735" t="str">
        <f>LEFT($R735,SEARCH("/",$R735,1)-1)</f>
        <v>music</v>
      </c>
      <c r="T735" t="str">
        <f>RIGHT(R735,LEN(R735)-SEARCH("/",R735,1))</f>
        <v>metal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9">
        <f>IFERROR($E736/$I736,0)</f>
        <v>25.007462686567163</v>
      </c>
      <c r="G736" s="7">
        <f>(E736/D736)*100</f>
        <v>319.14285714285711</v>
      </c>
      <c r="H736" t="s">
        <v>20</v>
      </c>
      <c r="I736" s="21">
        <v>536</v>
      </c>
      <c r="J736" t="s">
        <v>21</v>
      </c>
      <c r="K736" t="s">
        <v>22</v>
      </c>
      <c r="L736">
        <v>1485583200</v>
      </c>
      <c r="M736" s="12">
        <f>(((L736/60)/60)/24)+DATE(1970,1,1)</f>
        <v>42763.25</v>
      </c>
      <c r="N736">
        <v>1486620000</v>
      </c>
      <c r="O736" s="12">
        <f>(((N736/60)/60)/24)+DATE(1970,1,1)</f>
        <v>42775.25</v>
      </c>
      <c r="P736" t="b">
        <v>0</v>
      </c>
      <c r="Q736" t="b">
        <v>1</v>
      </c>
      <c r="R736" t="s">
        <v>33</v>
      </c>
      <c r="S736" t="str">
        <f>LEFT($R736,SEARCH("/",$R736,1)-1)</f>
        <v>theater</v>
      </c>
      <c r="T736" t="str">
        <f>RIGHT(R736,LEN(R736)-SEARCH("/",R736,1))</f>
        <v>plays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9">
        <f>IFERROR($E737/$I737,0)</f>
        <v>65.998995479658461</v>
      </c>
      <c r="G737" s="7">
        <f>(E737/D737)*100</f>
        <v>354.18867924528303</v>
      </c>
      <c r="H737" t="s">
        <v>20</v>
      </c>
      <c r="I737" s="21">
        <v>1991</v>
      </c>
      <c r="J737" t="s">
        <v>21</v>
      </c>
      <c r="K737" t="s">
        <v>22</v>
      </c>
      <c r="L737">
        <v>1459314000</v>
      </c>
      <c r="M737" s="12">
        <f>(((L737/60)/60)/24)+DATE(1970,1,1)</f>
        <v>42459.208333333328</v>
      </c>
      <c r="N737">
        <v>1459918800</v>
      </c>
      <c r="O737" s="12">
        <f>(((N737/60)/60)/24)+DATE(1970,1,1)</f>
        <v>42466.208333333328</v>
      </c>
      <c r="P737" t="b">
        <v>0</v>
      </c>
      <c r="Q737" t="b">
        <v>0</v>
      </c>
      <c r="R737" t="s">
        <v>122</v>
      </c>
      <c r="S737" t="str">
        <f>LEFT($R737,SEARCH("/",$R737,1)-1)</f>
        <v>photography</v>
      </c>
      <c r="T737" t="str">
        <f>RIGHT(R737,LEN(R737)-SEARCH("/",R737,1))</f>
        <v>photography books</v>
      </c>
    </row>
    <row r="738" spans="1:20" x14ac:dyDescent="0.3">
      <c r="A738">
        <v>339</v>
      </c>
      <c r="B738" s="4" t="s">
        <v>730</v>
      </c>
      <c r="C738" s="3" t="s">
        <v>731</v>
      </c>
      <c r="D738">
        <v>136300</v>
      </c>
      <c r="E738">
        <v>108974</v>
      </c>
      <c r="F738" s="9">
        <f>IFERROR($E738/$I738,0)</f>
        <v>84.02004626060139</v>
      </c>
      <c r="G738" s="7">
        <f>(E738/D738)*100</f>
        <v>79.951577402787962</v>
      </c>
      <c r="H738" t="s">
        <v>74</v>
      </c>
      <c r="I738">
        <v>1297</v>
      </c>
      <c r="J738" t="s">
        <v>15</v>
      </c>
      <c r="K738" t="s">
        <v>16</v>
      </c>
      <c r="L738">
        <v>1501650000</v>
      </c>
      <c r="M738" s="12">
        <f>(((L738/60)/60)/24)+DATE(1970,1,1)</f>
        <v>42949.208333333328</v>
      </c>
      <c r="N738">
        <v>1502859600</v>
      </c>
      <c r="O738" s="12">
        <f>(((N738/60)/60)/24)+DATE(1970,1,1)</f>
        <v>42963.208333333328</v>
      </c>
      <c r="P738" t="b">
        <v>0</v>
      </c>
      <c r="Q738" t="b">
        <v>0</v>
      </c>
      <c r="R738" t="s">
        <v>33</v>
      </c>
      <c r="S738" t="str">
        <f>LEFT($R738,SEARCH("/",$R738,1)-1)</f>
        <v>theater</v>
      </c>
      <c r="T738" t="str">
        <f>RIGHT(R738,LEN(R738)-SEARCH("/",R738,1))</f>
        <v>plays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9">
        <f>IFERROR($E739/$I739,0)</f>
        <v>27.933333333333334</v>
      </c>
      <c r="G739" s="7">
        <f>(E739/D739)*100</f>
        <v>135.8918918918919</v>
      </c>
      <c r="H739" t="s">
        <v>20</v>
      </c>
      <c r="I739" s="21">
        <v>180</v>
      </c>
      <c r="J739" t="s">
        <v>21</v>
      </c>
      <c r="K739" t="s">
        <v>22</v>
      </c>
      <c r="L739">
        <v>1478844000</v>
      </c>
      <c r="M739" s="12">
        <f>(((L739/60)/60)/24)+DATE(1970,1,1)</f>
        <v>42685.25</v>
      </c>
      <c r="N739">
        <v>1479880800</v>
      </c>
      <c r="O739" s="12">
        <f>(((N739/60)/60)/24)+DATE(1970,1,1)</f>
        <v>42697.25</v>
      </c>
      <c r="P739" t="b">
        <v>0</v>
      </c>
      <c r="Q739" t="b">
        <v>0</v>
      </c>
      <c r="R739" t="s">
        <v>60</v>
      </c>
      <c r="S739" t="str">
        <f>LEFT($R739,SEARCH("/",$R739,1)-1)</f>
        <v>music</v>
      </c>
      <c r="T739" t="str">
        <f>RIGHT(R739,LEN(R739)-SEARCH("/",R739,1))</f>
        <v>indie rock</v>
      </c>
    </row>
    <row r="740" spans="1:20" x14ac:dyDescent="0.3">
      <c r="A740">
        <v>308</v>
      </c>
      <c r="B740" s="4" t="s">
        <v>668</v>
      </c>
      <c r="C740" s="3" t="s">
        <v>669</v>
      </c>
      <c r="D740">
        <v>118200</v>
      </c>
      <c r="E740">
        <v>87560</v>
      </c>
      <c r="F740" s="9">
        <f>IFERROR($E740/$I740,0)</f>
        <v>109.04109589041096</v>
      </c>
      <c r="G740" s="7">
        <f>(E740/D740)*100</f>
        <v>74.077834179357026</v>
      </c>
      <c r="H740" t="s">
        <v>14</v>
      </c>
      <c r="I740" s="21">
        <v>803</v>
      </c>
      <c r="J740" t="s">
        <v>21</v>
      </c>
      <c r="K740" t="s">
        <v>22</v>
      </c>
      <c r="L740">
        <v>1303102800</v>
      </c>
      <c r="M740" s="12">
        <f>(((L740/60)/60)/24)+DATE(1970,1,1)</f>
        <v>40651.208333333336</v>
      </c>
      <c r="N740">
        <v>1303189200</v>
      </c>
      <c r="O740" s="12">
        <f>(((N740/60)/60)/24)+DATE(1970,1,1)</f>
        <v>40652.208333333336</v>
      </c>
      <c r="P740" t="b">
        <v>0</v>
      </c>
      <c r="Q740" t="b">
        <v>0</v>
      </c>
      <c r="R740" t="s">
        <v>33</v>
      </c>
      <c r="S740" t="str">
        <f>LEFT($R740,SEARCH("/",$R740,1)-1)</f>
        <v>theater</v>
      </c>
      <c r="T740" t="str">
        <f>RIGHT(R740,LEN(R740)-SEARCH("/",R740,1))</f>
        <v>plays</v>
      </c>
    </row>
    <row r="741" spans="1:20" x14ac:dyDescent="0.3">
      <c r="A741">
        <v>344</v>
      </c>
      <c r="B741" s="4" t="s">
        <v>740</v>
      </c>
      <c r="C741" s="3" t="s">
        <v>741</v>
      </c>
      <c r="D741">
        <v>197600</v>
      </c>
      <c r="E741">
        <v>82959</v>
      </c>
      <c r="F741" s="9">
        <f>IFERROR($E741/$I741,0)</f>
        <v>99.950602409638549</v>
      </c>
      <c r="G741" s="7">
        <f>(E741/D741)*100</f>
        <v>41.983299595141702</v>
      </c>
      <c r="H741" t="s">
        <v>14</v>
      </c>
      <c r="I741" s="21">
        <v>830</v>
      </c>
      <c r="J741" t="s">
        <v>21</v>
      </c>
      <c r="K741" t="s">
        <v>22</v>
      </c>
      <c r="L741">
        <v>1516600800</v>
      </c>
      <c r="M741" s="12">
        <f>(((L741/60)/60)/24)+DATE(1970,1,1)</f>
        <v>43122.25</v>
      </c>
      <c r="N741">
        <v>1520056800</v>
      </c>
      <c r="O741" s="12">
        <f>(((N741/60)/60)/24)+DATE(1970,1,1)</f>
        <v>43162.25</v>
      </c>
      <c r="P741" t="b">
        <v>0</v>
      </c>
      <c r="Q741" t="b">
        <v>0</v>
      </c>
      <c r="R741" t="s">
        <v>89</v>
      </c>
      <c r="S741" t="str">
        <f>LEFT($R741,SEARCH("/",$R741,1)-1)</f>
        <v>games</v>
      </c>
      <c r="T741" t="str">
        <f>RIGHT(R741,LEN(R741)-SEARCH("/",R741,1))</f>
        <v>video games</v>
      </c>
    </row>
    <row r="742" spans="1:20" x14ac:dyDescent="0.3">
      <c r="A742">
        <v>956</v>
      </c>
      <c r="B742" s="4" t="s">
        <v>1942</v>
      </c>
      <c r="C742" s="3" t="s">
        <v>1943</v>
      </c>
      <c r="D742">
        <v>187600</v>
      </c>
      <c r="E742">
        <v>35698</v>
      </c>
      <c r="F742" s="9">
        <f>IFERROR($E742/$I742,0)</f>
        <v>43.00963855421687</v>
      </c>
      <c r="G742" s="7">
        <f>(E742/D742)*100</f>
        <v>19.028784648187631</v>
      </c>
      <c r="H742" t="s">
        <v>14</v>
      </c>
      <c r="I742" s="21">
        <v>830</v>
      </c>
      <c r="J742" t="s">
        <v>21</v>
      </c>
      <c r="K742" t="s">
        <v>22</v>
      </c>
      <c r="L742">
        <v>1450764000</v>
      </c>
      <c r="M742" s="12">
        <f>(((L742/60)/60)/24)+DATE(1970,1,1)</f>
        <v>42360.25</v>
      </c>
      <c r="N742">
        <v>1451109600</v>
      </c>
      <c r="O742" s="12">
        <f>(((N742/60)/60)/24)+DATE(1970,1,1)</f>
        <v>42364.25</v>
      </c>
      <c r="P742" t="b">
        <v>0</v>
      </c>
      <c r="Q742" t="b">
        <v>0</v>
      </c>
      <c r="R742" t="s">
        <v>474</v>
      </c>
      <c r="S742" t="str">
        <f>LEFT($R742,SEARCH("/",$R742,1)-1)</f>
        <v>film &amp; video</v>
      </c>
      <c r="T742" t="str">
        <f>RIGHT(R742,LEN(R742)-SEARCH("/",R742,1))</f>
        <v>science fiction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9">
        <f>IFERROR($E743/$I743,0)</f>
        <v>108.84615384615384</v>
      </c>
      <c r="G743" s="7">
        <f>(E743/D743)*100</f>
        <v>1179.1666666666665</v>
      </c>
      <c r="H743" t="s">
        <v>20</v>
      </c>
      <c r="I743" s="21">
        <v>130</v>
      </c>
      <c r="J743" t="s">
        <v>21</v>
      </c>
      <c r="K743" t="s">
        <v>22</v>
      </c>
      <c r="L743">
        <v>1274590800</v>
      </c>
      <c r="M743" s="12">
        <f>(((L743/60)/60)/24)+DATE(1970,1,1)</f>
        <v>40321.208333333336</v>
      </c>
      <c r="N743">
        <v>1274677200</v>
      </c>
      <c r="O743" s="12">
        <f>(((N743/60)/60)/24)+DATE(1970,1,1)</f>
        <v>40322.208333333336</v>
      </c>
      <c r="P743" t="b">
        <v>0</v>
      </c>
      <c r="Q743" t="b">
        <v>0</v>
      </c>
      <c r="R743" t="s">
        <v>33</v>
      </c>
      <c r="S743" t="str">
        <f>LEFT($R743,SEARCH("/",$R743,1)-1)</f>
        <v>theater</v>
      </c>
      <c r="T743" t="str">
        <f>RIGHT(R743,LEN(R743)-SEARCH("/",R743,1))</f>
        <v>plays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9">
        <f>IFERROR($E744/$I744,0)</f>
        <v>110.76229508196721</v>
      </c>
      <c r="G744" s="7">
        <f>(E744/D744)*100</f>
        <v>1126.0833333333335</v>
      </c>
      <c r="H744" t="s">
        <v>20</v>
      </c>
      <c r="I744" s="21">
        <v>122</v>
      </c>
      <c r="J744" t="s">
        <v>21</v>
      </c>
      <c r="K744" t="s">
        <v>22</v>
      </c>
      <c r="L744">
        <v>1263880800</v>
      </c>
      <c r="M744" s="12">
        <f>(((L744/60)/60)/24)+DATE(1970,1,1)</f>
        <v>40197.25</v>
      </c>
      <c r="N744">
        <v>1267509600</v>
      </c>
      <c r="O744" s="12">
        <f>(((N744/60)/60)/24)+DATE(1970,1,1)</f>
        <v>40239.25</v>
      </c>
      <c r="P744" t="b">
        <v>0</v>
      </c>
      <c r="Q744" t="b">
        <v>0</v>
      </c>
      <c r="R744" t="s">
        <v>50</v>
      </c>
      <c r="S744" t="str">
        <f>LEFT($R744,SEARCH("/",$R744,1)-1)</f>
        <v>music</v>
      </c>
      <c r="T744" t="str">
        <f>RIGHT(R744,LEN(R744)-SEARCH("/",R744,1))</f>
        <v>electric music</v>
      </c>
    </row>
    <row r="745" spans="1:20" x14ac:dyDescent="0.3">
      <c r="A745">
        <v>779</v>
      </c>
      <c r="B745" s="4" t="s">
        <v>1593</v>
      </c>
      <c r="C745" s="3" t="s">
        <v>1594</v>
      </c>
      <c r="D745">
        <v>108700</v>
      </c>
      <c r="E745">
        <v>87293</v>
      </c>
      <c r="F745" s="9">
        <f>IFERROR($E745/$I745,0)</f>
        <v>105.04572803850782</v>
      </c>
      <c r="G745" s="7">
        <f>(E745/D745)*100</f>
        <v>80.306347746090154</v>
      </c>
      <c r="H745" t="s">
        <v>14</v>
      </c>
      <c r="I745" s="21">
        <v>831</v>
      </c>
      <c r="J745" t="s">
        <v>21</v>
      </c>
      <c r="K745" t="s">
        <v>22</v>
      </c>
      <c r="L745">
        <v>1439528400</v>
      </c>
      <c r="M745" s="12">
        <f>(((L745/60)/60)/24)+DATE(1970,1,1)</f>
        <v>42230.208333333328</v>
      </c>
      <c r="N745">
        <v>1440306000</v>
      </c>
      <c r="O745" s="12">
        <f>(((N745/60)/60)/24)+DATE(1970,1,1)</f>
        <v>42239.208333333328</v>
      </c>
      <c r="P745" t="b">
        <v>0</v>
      </c>
      <c r="Q745" t="b">
        <v>1</v>
      </c>
      <c r="R745" t="s">
        <v>33</v>
      </c>
      <c r="S745" t="str">
        <f>LEFT($R745,SEARCH("/",$R745,1)-1)</f>
        <v>theater</v>
      </c>
      <c r="T745" t="str">
        <f>RIGHT(R745,LEN(R745)-SEARCH("/",R745,1))</f>
        <v>plays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9">
        <f>IFERROR($E746/$I746,0)</f>
        <v>101.71428571428571</v>
      </c>
      <c r="G746" s="7">
        <f>(E746/D746)*100</f>
        <v>712</v>
      </c>
      <c r="H746" t="s">
        <v>20</v>
      </c>
      <c r="I746" s="21">
        <v>140</v>
      </c>
      <c r="J746" t="s">
        <v>21</v>
      </c>
      <c r="K746" t="s">
        <v>22</v>
      </c>
      <c r="L746">
        <v>1533877200</v>
      </c>
      <c r="M746" s="12">
        <f>(((L746/60)/60)/24)+DATE(1970,1,1)</f>
        <v>43322.208333333328</v>
      </c>
      <c r="N746">
        <v>1534050000</v>
      </c>
      <c r="O746" s="12">
        <f>(((N746/60)/60)/24)+DATE(1970,1,1)</f>
        <v>43324.208333333328</v>
      </c>
      <c r="P746" t="b">
        <v>0</v>
      </c>
      <c r="Q746" t="b">
        <v>1</v>
      </c>
      <c r="R746" t="s">
        <v>33</v>
      </c>
      <c r="S746" t="str">
        <f>LEFT($R746,SEARCH("/",$R746,1)-1)</f>
        <v>theater</v>
      </c>
      <c r="T746" t="str">
        <f>RIGHT(R746,LEN(R746)-SEARCH("/",R746,1))</f>
        <v>plays</v>
      </c>
    </row>
    <row r="747" spans="1:20" x14ac:dyDescent="0.3">
      <c r="A747">
        <v>79</v>
      </c>
      <c r="B747" s="4" t="s">
        <v>207</v>
      </c>
      <c r="C747" s="3" t="s">
        <v>208</v>
      </c>
      <c r="D747">
        <v>57800</v>
      </c>
      <c r="E747">
        <v>40228</v>
      </c>
      <c r="F747" s="9">
        <f>IFERROR($E747/$I747,0)</f>
        <v>48.004773269689736</v>
      </c>
      <c r="G747" s="7">
        <f>(E747/D747)*100</f>
        <v>69.598615916955026</v>
      </c>
      <c r="H747" t="s">
        <v>14</v>
      </c>
      <c r="I747" s="21">
        <v>838</v>
      </c>
      <c r="J747" t="s">
        <v>21</v>
      </c>
      <c r="K747" t="s">
        <v>22</v>
      </c>
      <c r="L747">
        <v>1529125200</v>
      </c>
      <c r="M747" s="12">
        <f>(((L747/60)/60)/24)+DATE(1970,1,1)</f>
        <v>43267.208333333328</v>
      </c>
      <c r="N747">
        <v>1529557200</v>
      </c>
      <c r="O747" s="12">
        <f>(((N747/60)/60)/24)+DATE(1970,1,1)</f>
        <v>43272.208333333328</v>
      </c>
      <c r="P747" t="b">
        <v>0</v>
      </c>
      <c r="Q747" t="b">
        <v>0</v>
      </c>
      <c r="R747" t="s">
        <v>33</v>
      </c>
      <c r="S747" t="str">
        <f>LEFT($R747,SEARCH("/",$R747,1)-1)</f>
        <v>theater</v>
      </c>
      <c r="T747" t="str">
        <f>RIGHT(R747,LEN(R747)-SEARCH("/",R747,1))</f>
        <v>plays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9">
        <f>IFERROR($E748/$I748,0)</f>
        <v>35</v>
      </c>
      <c r="G748" s="7">
        <f>(E748/D748)*100</f>
        <v>212.50896057347671</v>
      </c>
      <c r="H748" t="s">
        <v>20</v>
      </c>
      <c r="I748" s="21">
        <v>3388</v>
      </c>
      <c r="J748" t="s">
        <v>21</v>
      </c>
      <c r="K748" t="s">
        <v>22</v>
      </c>
      <c r="L748">
        <v>1318136400</v>
      </c>
      <c r="M748" s="12">
        <f>(((L748/60)/60)/24)+DATE(1970,1,1)</f>
        <v>40825.208333333336</v>
      </c>
      <c r="N748">
        <v>1318568400</v>
      </c>
      <c r="O748" s="12">
        <f>(((N748/60)/60)/24)+DATE(1970,1,1)</f>
        <v>40830.208333333336</v>
      </c>
      <c r="P748" t="b">
        <v>0</v>
      </c>
      <c r="Q748" t="b">
        <v>0</v>
      </c>
      <c r="R748" t="s">
        <v>28</v>
      </c>
      <c r="S748" t="str">
        <f>LEFT($R748,SEARCH("/",$R748,1)-1)</f>
        <v>technology</v>
      </c>
      <c r="T748" t="str">
        <f>RIGHT(R748,LEN(R748)-SEARCH("/",R748,1))</f>
        <v>web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9">
        <f>IFERROR($E749/$I749,0)</f>
        <v>40.049999999999997</v>
      </c>
      <c r="G749" s="7">
        <f>(E749/D749)*100</f>
        <v>228.85714285714286</v>
      </c>
      <c r="H749" t="s">
        <v>20</v>
      </c>
      <c r="I749" s="21">
        <v>280</v>
      </c>
      <c r="J749" t="s">
        <v>21</v>
      </c>
      <c r="K749" t="s">
        <v>22</v>
      </c>
      <c r="L749">
        <v>1283403600</v>
      </c>
      <c r="M749" s="12">
        <f>(((L749/60)/60)/24)+DATE(1970,1,1)</f>
        <v>40423.208333333336</v>
      </c>
      <c r="N749">
        <v>1284354000</v>
      </c>
      <c r="O749" s="12">
        <f>(((N749/60)/60)/24)+DATE(1970,1,1)</f>
        <v>40434.208333333336</v>
      </c>
      <c r="P749" t="b">
        <v>0</v>
      </c>
      <c r="Q749" t="b">
        <v>0</v>
      </c>
      <c r="R749" t="s">
        <v>33</v>
      </c>
      <c r="S749" t="str">
        <f>LEFT($R749,SEARCH("/",$R749,1)-1)</f>
        <v>theater</v>
      </c>
      <c r="T749" t="str">
        <f>RIGHT(R749,LEN(R749)-SEARCH("/",R749,1))</f>
        <v>plays</v>
      </c>
    </row>
    <row r="750" spans="1:20" x14ac:dyDescent="0.3">
      <c r="A750">
        <v>514</v>
      </c>
      <c r="B750" s="4" t="s">
        <v>1074</v>
      </c>
      <c r="C750" s="3" t="s">
        <v>1075</v>
      </c>
      <c r="D750">
        <v>138700</v>
      </c>
      <c r="E750">
        <v>31123</v>
      </c>
      <c r="F750" s="9">
        <f>IFERROR($E750/$I750,0)</f>
        <v>58.945075757575758</v>
      </c>
      <c r="G750" s="7">
        <f>(E750/D750)*100</f>
        <v>22.439077144917089</v>
      </c>
      <c r="H750" t="s">
        <v>74</v>
      </c>
      <c r="I750">
        <v>528</v>
      </c>
      <c r="J750" t="s">
        <v>98</v>
      </c>
      <c r="K750" t="s">
        <v>99</v>
      </c>
      <c r="L750">
        <v>1386309600</v>
      </c>
      <c r="M750" s="12">
        <f>(((L750/60)/60)/24)+DATE(1970,1,1)</f>
        <v>41614.25</v>
      </c>
      <c r="N750">
        <v>1386741600</v>
      </c>
      <c r="O750" s="12">
        <f>(((N750/60)/60)/24)+DATE(1970,1,1)</f>
        <v>41619.25</v>
      </c>
      <c r="P750" t="b">
        <v>0</v>
      </c>
      <c r="Q750" t="b">
        <v>1</v>
      </c>
      <c r="R750" t="s">
        <v>23</v>
      </c>
      <c r="S750" t="str">
        <f>LEFT($R750,SEARCH("/",$R750,1)-1)</f>
        <v>music</v>
      </c>
      <c r="T750" t="str">
        <f>RIGHT(R750,LEN(R750)-SEARCH("/",R750,1))</f>
        <v>rock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9">
        <f>IFERROR($E751/$I751,0)</f>
        <v>36.959016393442624</v>
      </c>
      <c r="G751" s="7">
        <f>(E751/D751)*100</f>
        <v>157.29069767441862</v>
      </c>
      <c r="H751" t="s">
        <v>20</v>
      </c>
      <c r="I751" s="21">
        <v>366</v>
      </c>
      <c r="J751" t="s">
        <v>107</v>
      </c>
      <c r="K751" t="s">
        <v>108</v>
      </c>
      <c r="L751">
        <v>1412744400</v>
      </c>
      <c r="M751" s="12">
        <f>(((L751/60)/60)/24)+DATE(1970,1,1)</f>
        <v>41920.208333333336</v>
      </c>
      <c r="N751">
        <v>1413781200</v>
      </c>
      <c r="O751" s="12">
        <f>(((N751/60)/60)/24)+DATE(1970,1,1)</f>
        <v>41932.208333333336</v>
      </c>
      <c r="P751" t="b">
        <v>0</v>
      </c>
      <c r="Q751" t="b">
        <v>1</v>
      </c>
      <c r="R751" t="s">
        <v>65</v>
      </c>
      <c r="S751" t="str">
        <f>LEFT($R751,SEARCH("/",$R751,1)-1)</f>
        <v>technology</v>
      </c>
      <c r="T751" t="str">
        <f>RIGHT(R751,LEN(R751)-SEARCH("/",R751,1))</f>
        <v>wearables</v>
      </c>
    </row>
    <row r="752" spans="1:20" x14ac:dyDescent="0.3">
      <c r="A752">
        <v>994</v>
      </c>
      <c r="B752" s="4" t="s">
        <v>2015</v>
      </c>
      <c r="C752" s="3" t="s">
        <v>2016</v>
      </c>
      <c r="D752">
        <v>141100</v>
      </c>
      <c r="E752">
        <v>74073</v>
      </c>
      <c r="F752" s="9">
        <f>IFERROR($E752/$I752,0)</f>
        <v>87.972684085510693</v>
      </c>
      <c r="G752" s="7">
        <f>(E752/D752)*100</f>
        <v>52.496810772501767</v>
      </c>
      <c r="H752" t="s">
        <v>14</v>
      </c>
      <c r="I752" s="21">
        <v>842</v>
      </c>
      <c r="J752" t="s">
        <v>21</v>
      </c>
      <c r="K752" t="s">
        <v>22</v>
      </c>
      <c r="L752">
        <v>1413522000</v>
      </c>
      <c r="M752" s="12">
        <f>(((L752/60)/60)/24)+DATE(1970,1,1)</f>
        <v>41929.208333333336</v>
      </c>
      <c r="N752">
        <v>1414040400</v>
      </c>
      <c r="O752" s="12">
        <f>(((N752/60)/60)/24)+DATE(1970,1,1)</f>
        <v>41935.208333333336</v>
      </c>
      <c r="P752" t="b">
        <v>0</v>
      </c>
      <c r="Q752" t="b">
        <v>1</v>
      </c>
      <c r="R752" t="s">
        <v>206</v>
      </c>
      <c r="S752" t="str">
        <f>LEFT($R752,SEARCH("/",$R752,1)-1)</f>
        <v>publishing</v>
      </c>
      <c r="T752" t="str">
        <f>RIGHT(R752,LEN(R752)-SEARCH("/",R752,1))</f>
        <v>translations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9">
        <f>IFERROR($E753/$I753,0)</f>
        <v>30.974074074074075</v>
      </c>
      <c r="G753" s="7">
        <f>(E753/D753)*100</f>
        <v>232.30555555555554</v>
      </c>
      <c r="H753" t="s">
        <v>20</v>
      </c>
      <c r="I753" s="21">
        <v>270</v>
      </c>
      <c r="J753" t="s">
        <v>21</v>
      </c>
      <c r="K753" t="s">
        <v>22</v>
      </c>
      <c r="L753">
        <v>1458190800</v>
      </c>
      <c r="M753" s="12">
        <f>(((L753/60)/60)/24)+DATE(1970,1,1)</f>
        <v>42446.208333333328</v>
      </c>
      <c r="N753">
        <v>1459486800</v>
      </c>
      <c r="O753" s="12">
        <f>(((N753/60)/60)/24)+DATE(1970,1,1)</f>
        <v>42461.208333333328</v>
      </c>
      <c r="P753" t="b">
        <v>1</v>
      </c>
      <c r="Q753" t="b">
        <v>1</v>
      </c>
      <c r="R753" t="s">
        <v>68</v>
      </c>
      <c r="S753" t="str">
        <f>LEFT($R753,SEARCH("/",$R753,1)-1)</f>
        <v>publishing</v>
      </c>
      <c r="T753" t="str">
        <f>RIGHT(R753,LEN(R753)-SEARCH("/",R753,1))</f>
        <v>nonfiction</v>
      </c>
    </row>
    <row r="754" spans="1:20" x14ac:dyDescent="0.3">
      <c r="A754">
        <v>952</v>
      </c>
      <c r="B754" s="4" t="s">
        <v>1934</v>
      </c>
      <c r="C754" s="3" t="s">
        <v>1935</v>
      </c>
      <c r="D754">
        <v>145500</v>
      </c>
      <c r="E754">
        <v>101987</v>
      </c>
      <c r="F754" s="9">
        <f>IFERROR($E754/$I754,0)</f>
        <v>45.007502206531335</v>
      </c>
      <c r="G754" s="7">
        <f>(E754/D754)*100</f>
        <v>70.094158075601371</v>
      </c>
      <c r="H754" t="s">
        <v>74</v>
      </c>
      <c r="I754">
        <v>2266</v>
      </c>
      <c r="J754" t="s">
        <v>21</v>
      </c>
      <c r="K754" t="s">
        <v>22</v>
      </c>
      <c r="L754">
        <v>1470718800</v>
      </c>
      <c r="M754" s="12">
        <f>(((L754/60)/60)/24)+DATE(1970,1,1)</f>
        <v>42591.208333333328</v>
      </c>
      <c r="N754">
        <v>1471928400</v>
      </c>
      <c r="O754" s="12">
        <f>(((N754/60)/60)/24)+DATE(1970,1,1)</f>
        <v>42605.208333333328</v>
      </c>
      <c r="P754" t="b">
        <v>0</v>
      </c>
      <c r="Q754" t="b">
        <v>0</v>
      </c>
      <c r="R754" t="s">
        <v>42</v>
      </c>
      <c r="S754" t="str">
        <f>LEFT($R754,SEARCH("/",$R754,1)-1)</f>
        <v>film &amp; video</v>
      </c>
      <c r="T754" t="str">
        <f>RIGHT(R754,LEN(R754)-SEARCH("/",R754,1))</f>
        <v>documentary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9">
        <f>IFERROR($E755/$I755,0)</f>
        <v>88.065693430656935</v>
      </c>
      <c r="G755" s="7">
        <f>(E755/D755)*100</f>
        <v>256.70212765957444</v>
      </c>
      <c r="H755" t="s">
        <v>20</v>
      </c>
      <c r="I755" s="21">
        <v>137</v>
      </c>
      <c r="J755" t="s">
        <v>21</v>
      </c>
      <c r="K755" t="s">
        <v>22</v>
      </c>
      <c r="L755">
        <v>1274590800</v>
      </c>
      <c r="M755" s="12">
        <f>(((L755/60)/60)/24)+DATE(1970,1,1)</f>
        <v>40321.208333333336</v>
      </c>
      <c r="N755">
        <v>1275886800</v>
      </c>
      <c r="O755" s="12">
        <f>(((N755/60)/60)/24)+DATE(1970,1,1)</f>
        <v>40336.208333333336</v>
      </c>
      <c r="P755" t="b">
        <v>0</v>
      </c>
      <c r="Q755" t="b">
        <v>0</v>
      </c>
      <c r="R755" t="s">
        <v>122</v>
      </c>
      <c r="S755" t="str">
        <f>LEFT($R755,SEARCH("/",$R755,1)-1)</f>
        <v>photography</v>
      </c>
      <c r="T755" t="str">
        <f>RIGHT(R755,LEN(R755)-SEARCH("/",R755,1))</f>
        <v>photography books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9">
        <f>IFERROR($E756/$I756,0)</f>
        <v>37.005616224648989</v>
      </c>
      <c r="G756" s="7">
        <f>(E756/D756)*100</f>
        <v>168.47017045454547</v>
      </c>
      <c r="H756" t="s">
        <v>20</v>
      </c>
      <c r="I756" s="21">
        <v>3205</v>
      </c>
      <c r="J756" t="s">
        <v>21</v>
      </c>
      <c r="K756" t="s">
        <v>22</v>
      </c>
      <c r="L756">
        <v>1351400400</v>
      </c>
      <c r="M756" s="12">
        <f>(((L756/60)/60)/24)+DATE(1970,1,1)</f>
        <v>41210.208333333336</v>
      </c>
      <c r="N756">
        <v>1355983200</v>
      </c>
      <c r="O756" s="12">
        <f>(((N756/60)/60)/24)+DATE(1970,1,1)</f>
        <v>41263.25</v>
      </c>
      <c r="P756" t="b">
        <v>0</v>
      </c>
      <c r="Q756" t="b">
        <v>0</v>
      </c>
      <c r="R756" t="s">
        <v>33</v>
      </c>
      <c r="S756" t="str">
        <f>LEFT($R756,SEARCH("/",$R756,1)-1)</f>
        <v>theater</v>
      </c>
      <c r="T756" t="str">
        <f>RIGHT(R756,LEN(R756)-SEARCH("/",R756,1))</f>
        <v>plays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9">
        <f>IFERROR($E757/$I757,0)</f>
        <v>26.027777777777779</v>
      </c>
      <c r="G757" s="7">
        <f>(E757/D757)*100</f>
        <v>166.57777777777778</v>
      </c>
      <c r="H757" t="s">
        <v>20</v>
      </c>
      <c r="I757" s="21">
        <v>288</v>
      </c>
      <c r="J757" t="s">
        <v>36</v>
      </c>
      <c r="K757" t="s">
        <v>37</v>
      </c>
      <c r="L757">
        <v>1514354400</v>
      </c>
      <c r="M757" s="12">
        <f>(((L757/60)/60)/24)+DATE(1970,1,1)</f>
        <v>43096.25</v>
      </c>
      <c r="N757">
        <v>1515391200</v>
      </c>
      <c r="O757" s="12">
        <f>(((N757/60)/60)/24)+DATE(1970,1,1)</f>
        <v>43108.25</v>
      </c>
      <c r="P757" t="b">
        <v>0</v>
      </c>
      <c r="Q757" t="b">
        <v>1</v>
      </c>
      <c r="R757" t="s">
        <v>33</v>
      </c>
      <c r="S757" t="str">
        <f>LEFT($R757,SEARCH("/",$R757,1)-1)</f>
        <v>theater</v>
      </c>
      <c r="T757" t="str">
        <f>RIGHT(R757,LEN(R757)-SEARCH("/",R757,1))</f>
        <v>plays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9">
        <f>IFERROR($E758/$I758,0)</f>
        <v>67.817567567567565</v>
      </c>
      <c r="G758" s="7">
        <f>(E758/D758)*100</f>
        <v>772.07692307692309</v>
      </c>
      <c r="H758" t="s">
        <v>20</v>
      </c>
      <c r="I758" s="21">
        <v>148</v>
      </c>
      <c r="J758" t="s">
        <v>21</v>
      </c>
      <c r="K758" t="s">
        <v>22</v>
      </c>
      <c r="L758">
        <v>1421733600</v>
      </c>
      <c r="M758" s="12">
        <f>(((L758/60)/60)/24)+DATE(1970,1,1)</f>
        <v>42024.25</v>
      </c>
      <c r="N758">
        <v>1422252000</v>
      </c>
      <c r="O758" s="12">
        <f>(((N758/60)/60)/24)+DATE(1970,1,1)</f>
        <v>42030.25</v>
      </c>
      <c r="P758" t="b">
        <v>0</v>
      </c>
      <c r="Q758" t="b">
        <v>0</v>
      </c>
      <c r="R758" t="s">
        <v>33</v>
      </c>
      <c r="S758" t="str">
        <f>LEFT($R758,SEARCH("/",$R758,1)-1)</f>
        <v>theater</v>
      </c>
      <c r="T758" t="str">
        <f>RIGHT(R758,LEN(R758)-SEARCH("/",R758,1))</f>
        <v>plays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9">
        <f>IFERROR($E759/$I759,0)</f>
        <v>49.964912280701753</v>
      </c>
      <c r="G759" s="7">
        <f>(E759/D759)*100</f>
        <v>406.85714285714283</v>
      </c>
      <c r="H759" t="s">
        <v>20</v>
      </c>
      <c r="I759" s="21">
        <v>114</v>
      </c>
      <c r="J759" t="s">
        <v>21</v>
      </c>
      <c r="K759" t="s">
        <v>22</v>
      </c>
      <c r="L759">
        <v>1305176400</v>
      </c>
      <c r="M759" s="12">
        <f>(((L759/60)/60)/24)+DATE(1970,1,1)</f>
        <v>40675.208333333336</v>
      </c>
      <c r="N759">
        <v>1305522000</v>
      </c>
      <c r="O759" s="12">
        <f>(((N759/60)/60)/24)+DATE(1970,1,1)</f>
        <v>40679.208333333336</v>
      </c>
      <c r="P759" t="b">
        <v>0</v>
      </c>
      <c r="Q759" t="b">
        <v>0</v>
      </c>
      <c r="R759" t="s">
        <v>53</v>
      </c>
      <c r="S759" t="str">
        <f>LEFT($R759,SEARCH("/",$R759,1)-1)</f>
        <v>film &amp; video</v>
      </c>
      <c r="T759" t="str">
        <f>RIGHT(R759,LEN(R759)-SEARCH("/",R759,1))</f>
        <v>drama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9">
        <f>IFERROR($E760/$I760,0)</f>
        <v>110.01646903820817</v>
      </c>
      <c r="G760" s="7">
        <f>(E760/D760)*100</f>
        <v>564.20608108108115</v>
      </c>
      <c r="H760" t="s">
        <v>20</v>
      </c>
      <c r="I760" s="21">
        <v>1518</v>
      </c>
      <c r="J760" t="s">
        <v>15</v>
      </c>
      <c r="K760" t="s">
        <v>16</v>
      </c>
      <c r="L760">
        <v>1414126800</v>
      </c>
      <c r="M760" s="12">
        <f>(((L760/60)/60)/24)+DATE(1970,1,1)</f>
        <v>41936.208333333336</v>
      </c>
      <c r="N760">
        <v>1414904400</v>
      </c>
      <c r="O760" s="12">
        <f>(((N760/60)/60)/24)+DATE(1970,1,1)</f>
        <v>41945.208333333336</v>
      </c>
      <c r="P760" t="b">
        <v>0</v>
      </c>
      <c r="Q760" t="b">
        <v>0</v>
      </c>
      <c r="R760" t="s">
        <v>23</v>
      </c>
      <c r="S760" t="str">
        <f>LEFT($R760,SEARCH("/",$R760,1)-1)</f>
        <v>music</v>
      </c>
      <c r="T760" t="str">
        <f>RIGHT(R760,LEN(R760)-SEARCH("/",R760,1))</f>
        <v>rock</v>
      </c>
    </row>
    <row r="761" spans="1:20" x14ac:dyDescent="0.3">
      <c r="A761">
        <v>516</v>
      </c>
      <c r="B761" s="4" t="s">
        <v>1078</v>
      </c>
      <c r="C761" s="3" t="s">
        <v>1079</v>
      </c>
      <c r="D761">
        <v>125400</v>
      </c>
      <c r="E761">
        <v>53324</v>
      </c>
      <c r="F761" s="9">
        <f>IFERROR($E761/$I761,0)</f>
        <v>63.030732860520096</v>
      </c>
      <c r="G761" s="7">
        <f>(E761/D761)*100</f>
        <v>42.523125996810208</v>
      </c>
      <c r="H761" t="s">
        <v>14</v>
      </c>
      <c r="I761" s="21">
        <v>846</v>
      </c>
      <c r="J761" t="s">
        <v>21</v>
      </c>
      <c r="K761" t="s">
        <v>22</v>
      </c>
      <c r="L761">
        <v>1281070800</v>
      </c>
      <c r="M761" s="12">
        <f>(((L761/60)/60)/24)+DATE(1970,1,1)</f>
        <v>40396.208333333336</v>
      </c>
      <c r="N761">
        <v>1284354000</v>
      </c>
      <c r="O761" s="12">
        <f>(((N761/60)/60)/24)+DATE(1970,1,1)</f>
        <v>40434.208333333336</v>
      </c>
      <c r="P761" t="b">
        <v>0</v>
      </c>
      <c r="Q761" t="b">
        <v>0</v>
      </c>
      <c r="R761" t="s">
        <v>68</v>
      </c>
      <c r="S761" t="str">
        <f>LEFT($R761,SEARCH("/",$R761,1)-1)</f>
        <v>publishing</v>
      </c>
      <c r="T761" t="str">
        <f>RIGHT(R761,LEN(R761)-SEARCH("/",R761,1))</f>
        <v>nonfiction</v>
      </c>
    </row>
    <row r="762" spans="1:20" x14ac:dyDescent="0.3">
      <c r="A762">
        <v>787</v>
      </c>
      <c r="B762" s="4" t="s">
        <v>1609</v>
      </c>
      <c r="C762" s="3" t="s">
        <v>1610</v>
      </c>
      <c r="D762">
        <v>61200</v>
      </c>
      <c r="E762">
        <v>60994</v>
      </c>
      <c r="F762" s="9">
        <f>IFERROR($E762/$I762,0)</f>
        <v>71.005820721769496</v>
      </c>
      <c r="G762" s="7">
        <f>(E762/D762)*100</f>
        <v>99.66339869281046</v>
      </c>
      <c r="H762" t="s">
        <v>14</v>
      </c>
      <c r="I762" s="21">
        <v>859</v>
      </c>
      <c r="J762" t="s">
        <v>15</v>
      </c>
      <c r="K762" t="s">
        <v>16</v>
      </c>
      <c r="L762">
        <v>1305954000</v>
      </c>
      <c r="M762" s="12">
        <f>(((L762/60)/60)/24)+DATE(1970,1,1)</f>
        <v>40684.208333333336</v>
      </c>
      <c r="N762">
        <v>1306731600</v>
      </c>
      <c r="O762" s="12">
        <f>(((N762/60)/60)/24)+DATE(1970,1,1)</f>
        <v>40693.208333333336</v>
      </c>
      <c r="P762" t="b">
        <v>0</v>
      </c>
      <c r="Q762" t="b">
        <v>0</v>
      </c>
      <c r="R762" t="s">
        <v>23</v>
      </c>
      <c r="S762" t="str">
        <f>LEFT($R762,SEARCH("/",$R762,1)-1)</f>
        <v>music</v>
      </c>
      <c r="T762" t="str">
        <f>RIGHT(R762,LEN(R762)-SEARCH("/",R762,1))</f>
        <v>rock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9">
        <f>IFERROR($E763/$I763,0)</f>
        <v>86.867469879518069</v>
      </c>
      <c r="G763" s="7">
        <f>(E763/D763)*100</f>
        <v>655.4545454545455</v>
      </c>
      <c r="H763" t="s">
        <v>20</v>
      </c>
      <c r="I763" s="21">
        <v>166</v>
      </c>
      <c r="J763" t="s">
        <v>21</v>
      </c>
      <c r="K763" t="s">
        <v>22</v>
      </c>
      <c r="L763">
        <v>1500699600</v>
      </c>
      <c r="M763" s="12">
        <f>(((L763/60)/60)/24)+DATE(1970,1,1)</f>
        <v>42938.208333333328</v>
      </c>
      <c r="N763">
        <v>1501131600</v>
      </c>
      <c r="O763" s="12">
        <f>(((N763/60)/60)/24)+DATE(1970,1,1)</f>
        <v>42943.208333333328</v>
      </c>
      <c r="P763" t="b">
        <v>0</v>
      </c>
      <c r="Q763" t="b">
        <v>0</v>
      </c>
      <c r="R763" t="s">
        <v>23</v>
      </c>
      <c r="S763" t="str">
        <f>LEFT($R763,SEARCH("/",$R763,1)-1)</f>
        <v>music</v>
      </c>
      <c r="T763" t="str">
        <f>RIGHT(R763,LEN(R763)-SEARCH("/",R763,1))</f>
        <v>rock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9">
        <f>IFERROR($E764/$I764,0)</f>
        <v>62.04</v>
      </c>
      <c r="G764" s="7">
        <f>(E764/D764)*100</f>
        <v>177.25714285714284</v>
      </c>
      <c r="H764" t="s">
        <v>20</v>
      </c>
      <c r="I764" s="21">
        <v>100</v>
      </c>
      <c r="J764" t="s">
        <v>26</v>
      </c>
      <c r="K764" t="s">
        <v>27</v>
      </c>
      <c r="L764">
        <v>1354082400</v>
      </c>
      <c r="M764" s="12">
        <f>(((L764/60)/60)/24)+DATE(1970,1,1)</f>
        <v>41241.25</v>
      </c>
      <c r="N764">
        <v>1355032800</v>
      </c>
      <c r="O764" s="12">
        <f>(((N764/60)/60)/24)+DATE(1970,1,1)</f>
        <v>41252.25</v>
      </c>
      <c r="P764" t="b">
        <v>0</v>
      </c>
      <c r="Q764" t="b">
        <v>0</v>
      </c>
      <c r="R764" t="s">
        <v>159</v>
      </c>
      <c r="S764" t="str">
        <f>LEFT($R764,SEARCH("/",$R764,1)-1)</f>
        <v>music</v>
      </c>
      <c r="T764" t="str">
        <f>RIGHT(R764,LEN(R764)-SEARCH("/",R764,1))</f>
        <v>jazz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9">
        <f>IFERROR($E765/$I765,0)</f>
        <v>26.970212765957445</v>
      </c>
      <c r="G765" s="7">
        <f>(E765/D765)*100</f>
        <v>113.17857142857144</v>
      </c>
      <c r="H765" t="s">
        <v>20</v>
      </c>
      <c r="I765" s="21">
        <v>235</v>
      </c>
      <c r="J765" t="s">
        <v>21</v>
      </c>
      <c r="K765" t="s">
        <v>22</v>
      </c>
      <c r="L765">
        <v>1336453200</v>
      </c>
      <c r="M765" s="12">
        <f>(((L765/60)/60)/24)+DATE(1970,1,1)</f>
        <v>41037.208333333336</v>
      </c>
      <c r="N765">
        <v>1339477200</v>
      </c>
      <c r="O765" s="12">
        <f>(((N765/60)/60)/24)+DATE(1970,1,1)</f>
        <v>41072.208333333336</v>
      </c>
      <c r="P765" t="b">
        <v>0</v>
      </c>
      <c r="Q765" t="b">
        <v>1</v>
      </c>
      <c r="R765" t="s">
        <v>33</v>
      </c>
      <c r="S765" t="str">
        <f>LEFT($R765,SEARCH("/",$R765,1)-1)</f>
        <v>theater</v>
      </c>
      <c r="T765" t="str">
        <f>RIGHT(R765,LEN(R765)-SEARCH("/",R765,1))</f>
        <v>plays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9">
        <f>IFERROR($E766/$I766,0)</f>
        <v>54.121621621621621</v>
      </c>
      <c r="G766" s="7">
        <f>(E766/D766)*100</f>
        <v>728.18181818181824</v>
      </c>
      <c r="H766" t="s">
        <v>20</v>
      </c>
      <c r="I766" s="21">
        <v>148</v>
      </c>
      <c r="J766" t="s">
        <v>21</v>
      </c>
      <c r="K766" t="s">
        <v>22</v>
      </c>
      <c r="L766">
        <v>1305262800</v>
      </c>
      <c r="M766" s="12">
        <f>(((L766/60)/60)/24)+DATE(1970,1,1)</f>
        <v>40676.208333333336</v>
      </c>
      <c r="N766">
        <v>1305954000</v>
      </c>
      <c r="O766" s="12">
        <f>(((N766/60)/60)/24)+DATE(1970,1,1)</f>
        <v>40684.208333333336</v>
      </c>
      <c r="P766" t="b">
        <v>0</v>
      </c>
      <c r="Q766" t="b">
        <v>0</v>
      </c>
      <c r="R766" t="s">
        <v>23</v>
      </c>
      <c r="S766" t="str">
        <f>LEFT($R766,SEARCH("/",$R766,1)-1)</f>
        <v>music</v>
      </c>
      <c r="T766" t="str">
        <f>RIGHT(R766,LEN(R766)-SEARCH("/",R766,1))</f>
        <v>rock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9">
        <f>IFERROR($E767/$I767,0)</f>
        <v>41.035353535353536</v>
      </c>
      <c r="G767" s="7">
        <f>(E767/D767)*100</f>
        <v>208.33333333333334</v>
      </c>
      <c r="H767" t="s">
        <v>20</v>
      </c>
      <c r="I767" s="21">
        <v>198</v>
      </c>
      <c r="J767" t="s">
        <v>21</v>
      </c>
      <c r="K767" t="s">
        <v>22</v>
      </c>
      <c r="L767">
        <v>1492232400</v>
      </c>
      <c r="M767" s="12">
        <f>(((L767/60)/60)/24)+DATE(1970,1,1)</f>
        <v>42840.208333333328</v>
      </c>
      <c r="N767">
        <v>1494392400</v>
      </c>
      <c r="O767" s="12">
        <f>(((N767/60)/60)/24)+DATE(1970,1,1)</f>
        <v>42865.208333333328</v>
      </c>
      <c r="P767" t="b">
        <v>1</v>
      </c>
      <c r="Q767" t="b">
        <v>1</v>
      </c>
      <c r="R767" t="s">
        <v>60</v>
      </c>
      <c r="S767" t="str">
        <f>LEFT($R767,SEARCH("/",$R767,1)-1)</f>
        <v>music</v>
      </c>
      <c r="T767" t="str">
        <f>RIGHT(R767,LEN(R767)-SEARCH("/",R767,1))</f>
        <v>indie rock</v>
      </c>
    </row>
    <row r="768" spans="1:20" x14ac:dyDescent="0.3">
      <c r="A768">
        <v>186</v>
      </c>
      <c r="B768" s="4" t="s">
        <v>424</v>
      </c>
      <c r="C768" s="3" t="s">
        <v>425</v>
      </c>
      <c r="D768">
        <v>88800</v>
      </c>
      <c r="E768">
        <v>28358</v>
      </c>
      <c r="F768" s="9">
        <f>IFERROR($E768/$I768,0)</f>
        <v>32.006772009029348</v>
      </c>
      <c r="G768" s="7">
        <f>(E768/D768)*100</f>
        <v>31.934684684684683</v>
      </c>
      <c r="H768" t="s">
        <v>14</v>
      </c>
      <c r="I768" s="21">
        <v>886</v>
      </c>
      <c r="J768" t="s">
        <v>21</v>
      </c>
      <c r="K768" t="s">
        <v>22</v>
      </c>
      <c r="L768">
        <v>1400821200</v>
      </c>
      <c r="M768" s="12">
        <f>(((L768/60)/60)/24)+DATE(1970,1,1)</f>
        <v>41782.208333333336</v>
      </c>
      <c r="N768">
        <v>1402117200</v>
      </c>
      <c r="O768" s="12">
        <f>(((N768/60)/60)/24)+DATE(1970,1,1)</f>
        <v>41797.208333333336</v>
      </c>
      <c r="P768" t="b">
        <v>0</v>
      </c>
      <c r="Q768" t="b">
        <v>0</v>
      </c>
      <c r="R768" t="s">
        <v>33</v>
      </c>
      <c r="S768" t="str">
        <f>LEFT($R768,SEARCH("/",$R768,1)-1)</f>
        <v>theater</v>
      </c>
      <c r="T768" t="str">
        <f>RIGHT(R768,LEN(R768)-SEARCH("/",R768,1))</f>
        <v>plays</v>
      </c>
    </row>
    <row r="769" spans="1:20" x14ac:dyDescent="0.3">
      <c r="A769">
        <v>696</v>
      </c>
      <c r="B769" s="4" t="s">
        <v>1431</v>
      </c>
      <c r="C769" s="3" t="s">
        <v>1432</v>
      </c>
      <c r="D769">
        <v>164100</v>
      </c>
      <c r="E769">
        <v>96888</v>
      </c>
      <c r="F769" s="9">
        <f>IFERROR($E769/$I769,0)</f>
        <v>108.98537682789652</v>
      </c>
      <c r="G769" s="7">
        <f>(E769/D769)*100</f>
        <v>59.042047531992694</v>
      </c>
      <c r="H769" t="s">
        <v>14</v>
      </c>
      <c r="I769" s="21">
        <v>889</v>
      </c>
      <c r="J769" t="s">
        <v>21</v>
      </c>
      <c r="K769" t="s">
        <v>22</v>
      </c>
      <c r="L769">
        <v>1429506000</v>
      </c>
      <c r="M769" s="12">
        <f>(((L769/60)/60)/24)+DATE(1970,1,1)</f>
        <v>42114.208333333328</v>
      </c>
      <c r="N769">
        <v>1429592400</v>
      </c>
      <c r="O769" s="12">
        <f>(((N769/60)/60)/24)+DATE(1970,1,1)</f>
        <v>42115.208333333328</v>
      </c>
      <c r="P769" t="b">
        <v>0</v>
      </c>
      <c r="Q769" t="b">
        <v>1</v>
      </c>
      <c r="R769" t="s">
        <v>33</v>
      </c>
      <c r="S769" t="str">
        <f>LEFT($R769,SEARCH("/",$R769,1)-1)</f>
        <v>theater</v>
      </c>
      <c r="T769" t="str">
        <f>RIGHT(R769,LEN(R769)-SEARCH("/",R769,1))</f>
        <v>plays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9">
        <f>IFERROR($E770/$I770,0)</f>
        <v>73.92</v>
      </c>
      <c r="G770" s="7">
        <f>(E770/D770)*100</f>
        <v>231</v>
      </c>
      <c r="H770" t="s">
        <v>20</v>
      </c>
      <c r="I770" s="21">
        <v>150</v>
      </c>
      <c r="J770" t="s">
        <v>21</v>
      </c>
      <c r="K770" t="s">
        <v>22</v>
      </c>
      <c r="L770">
        <v>1386741600</v>
      </c>
      <c r="M770" s="12">
        <f>(((L770/60)/60)/24)+DATE(1970,1,1)</f>
        <v>41619.25</v>
      </c>
      <c r="N770">
        <v>1388037600</v>
      </c>
      <c r="O770" s="12">
        <f>(((N770/60)/60)/24)+DATE(1970,1,1)</f>
        <v>41634.25</v>
      </c>
      <c r="P770" t="b">
        <v>0</v>
      </c>
      <c r="Q770" t="b">
        <v>0</v>
      </c>
      <c r="R770" t="s">
        <v>33</v>
      </c>
      <c r="S770" t="str">
        <f>LEFT($R770,SEARCH("/",$R770,1)-1)</f>
        <v>theater</v>
      </c>
      <c r="T770" t="str">
        <f>RIGHT(R770,LEN(R770)-SEARCH("/",R770,1))</f>
        <v>plays</v>
      </c>
    </row>
    <row r="771" spans="1:20" x14ac:dyDescent="0.3">
      <c r="A771">
        <v>290</v>
      </c>
      <c r="B771" s="4" t="s">
        <v>632</v>
      </c>
      <c r="C771" s="3" t="s">
        <v>633</v>
      </c>
      <c r="D771">
        <v>168600</v>
      </c>
      <c r="E771">
        <v>91722</v>
      </c>
      <c r="F771" s="9">
        <f>IFERROR($E771/$I771,0)</f>
        <v>101.01541850220265</v>
      </c>
      <c r="G771" s="7">
        <f>(E771/D771)*100</f>
        <v>54.402135231316727</v>
      </c>
      <c r="H771" t="s">
        <v>14</v>
      </c>
      <c r="I771" s="21">
        <v>908</v>
      </c>
      <c r="J771" t="s">
        <v>21</v>
      </c>
      <c r="K771" t="s">
        <v>22</v>
      </c>
      <c r="L771">
        <v>1368162000</v>
      </c>
      <c r="M771" s="12">
        <f>(((L771/60)/60)/24)+DATE(1970,1,1)</f>
        <v>41404.208333333336</v>
      </c>
      <c r="N771">
        <v>1370926800</v>
      </c>
      <c r="O771" s="12">
        <f>(((N771/60)/60)/24)+DATE(1970,1,1)</f>
        <v>41436.208333333336</v>
      </c>
      <c r="P771" t="b">
        <v>0</v>
      </c>
      <c r="Q771" t="b">
        <v>1</v>
      </c>
      <c r="R771" t="s">
        <v>42</v>
      </c>
      <c r="S771" t="str">
        <f>LEFT($R771,SEARCH("/",$R771,1)-1)</f>
        <v>film &amp; video</v>
      </c>
      <c r="T771" t="str">
        <f>RIGHT(R771,LEN(R771)-SEARCH("/",R771,1))</f>
        <v>documentary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9">
        <f>IFERROR($E772/$I772,0)</f>
        <v>53.898148148148145</v>
      </c>
      <c r="G772" s="7">
        <f>(E772/D772)*100</f>
        <v>270.74418604651163</v>
      </c>
      <c r="H772" t="s">
        <v>20</v>
      </c>
      <c r="I772" s="21">
        <v>216</v>
      </c>
      <c r="J772" t="s">
        <v>107</v>
      </c>
      <c r="K772" t="s">
        <v>108</v>
      </c>
      <c r="L772">
        <v>1397451600</v>
      </c>
      <c r="M772" s="12">
        <f>(((L772/60)/60)/24)+DATE(1970,1,1)</f>
        <v>41743.208333333336</v>
      </c>
      <c r="N772">
        <v>1398056400</v>
      </c>
      <c r="O772" s="12">
        <f>(((N772/60)/60)/24)+DATE(1970,1,1)</f>
        <v>41750.208333333336</v>
      </c>
      <c r="P772" t="b">
        <v>0</v>
      </c>
      <c r="Q772" t="b">
        <v>1</v>
      </c>
      <c r="R772" t="s">
        <v>33</v>
      </c>
      <c r="S772" t="str">
        <f>LEFT($R772,SEARCH("/",$R772,1)-1)</f>
        <v>theater</v>
      </c>
      <c r="T772" t="str">
        <f>RIGHT(R772,LEN(R772)-SEARCH("/",R772,1))</f>
        <v>plays</v>
      </c>
    </row>
    <row r="773" spans="1:20" x14ac:dyDescent="0.3">
      <c r="A773">
        <v>129</v>
      </c>
      <c r="B773" s="4" t="s">
        <v>309</v>
      </c>
      <c r="C773" s="3" t="s">
        <v>310</v>
      </c>
      <c r="D773">
        <v>148500</v>
      </c>
      <c r="E773">
        <v>4756</v>
      </c>
      <c r="F773" s="9">
        <f>IFERROR($E773/$I773,0)</f>
        <v>86.472727272727269</v>
      </c>
      <c r="G773" s="7">
        <f>(E773/D773)*100</f>
        <v>3.202693602693603</v>
      </c>
      <c r="H773" t="s">
        <v>74</v>
      </c>
      <c r="I773">
        <v>55</v>
      </c>
      <c r="J773" t="s">
        <v>26</v>
      </c>
      <c r="K773" t="s">
        <v>27</v>
      </c>
      <c r="L773">
        <v>1422943200</v>
      </c>
      <c r="M773" s="12">
        <f>(((L773/60)/60)/24)+DATE(1970,1,1)</f>
        <v>42038.25</v>
      </c>
      <c r="N773">
        <v>1425103200</v>
      </c>
      <c r="O773" s="12">
        <f>(((N773/60)/60)/24)+DATE(1970,1,1)</f>
        <v>42063.25</v>
      </c>
      <c r="P773" t="b">
        <v>0</v>
      </c>
      <c r="Q773" t="b">
        <v>0</v>
      </c>
      <c r="R773" t="s">
        <v>17</v>
      </c>
      <c r="S773" t="str">
        <f>LEFT($R773,SEARCH("/",$R773,1)-1)</f>
        <v>food</v>
      </c>
      <c r="T773" t="str">
        <f>RIGHT(R773,LEN(R773)-SEARCH("/",R773,1))</f>
        <v>food trucks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9">
        <f>IFERROR($E774/$I774,0)</f>
        <v>32.999805409612762</v>
      </c>
      <c r="G774" s="7">
        <f>(E774/D774)*100</f>
        <v>113.3596256684492</v>
      </c>
      <c r="H774" t="s">
        <v>20</v>
      </c>
      <c r="I774" s="21">
        <v>5139</v>
      </c>
      <c r="J774" t="s">
        <v>21</v>
      </c>
      <c r="K774" t="s">
        <v>22</v>
      </c>
      <c r="L774">
        <v>1549692000</v>
      </c>
      <c r="M774" s="12">
        <f>(((L774/60)/60)/24)+DATE(1970,1,1)</f>
        <v>43505.25</v>
      </c>
      <c r="N774">
        <v>1550037600</v>
      </c>
      <c r="O774" s="12">
        <f>(((N774/60)/60)/24)+DATE(1970,1,1)</f>
        <v>43509.25</v>
      </c>
      <c r="P774" t="b">
        <v>0</v>
      </c>
      <c r="Q774" t="b">
        <v>0</v>
      </c>
      <c r="R774" t="s">
        <v>60</v>
      </c>
      <c r="S774" t="str">
        <f>LEFT($R774,SEARCH("/",$R774,1)-1)</f>
        <v>music</v>
      </c>
      <c r="T774" t="str">
        <f>RIGHT(R774,LEN(R774)-SEARCH("/",R774,1))</f>
        <v>indie rock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9">
        <f>IFERROR($E775/$I775,0)</f>
        <v>43.00254993625159</v>
      </c>
      <c r="G775" s="7">
        <f>(E775/D775)*100</f>
        <v>190.55555555555554</v>
      </c>
      <c r="H775" t="s">
        <v>20</v>
      </c>
      <c r="I775" s="21">
        <v>2353</v>
      </c>
      <c r="J775" t="s">
        <v>21</v>
      </c>
      <c r="K775" t="s">
        <v>22</v>
      </c>
      <c r="L775">
        <v>1492059600</v>
      </c>
      <c r="M775" s="12">
        <f>(((L775/60)/60)/24)+DATE(1970,1,1)</f>
        <v>42838.208333333328</v>
      </c>
      <c r="N775">
        <v>1492923600</v>
      </c>
      <c r="O775" s="12">
        <f>(((N775/60)/60)/24)+DATE(1970,1,1)</f>
        <v>42848.208333333328</v>
      </c>
      <c r="P775" t="b">
        <v>0</v>
      </c>
      <c r="Q775" t="b">
        <v>0</v>
      </c>
      <c r="R775" t="s">
        <v>33</v>
      </c>
      <c r="S775" t="str">
        <f>LEFT($R775,SEARCH("/",$R775,1)-1)</f>
        <v>theater</v>
      </c>
      <c r="T775" t="str">
        <f>RIGHT(R775,LEN(R775)-SEARCH("/",R775,1))</f>
        <v>plays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9">
        <f>IFERROR($E776/$I776,0)</f>
        <v>86.858974358974365</v>
      </c>
      <c r="G776" s="7">
        <f>(E776/D776)*100</f>
        <v>135.5</v>
      </c>
      <c r="H776" t="s">
        <v>20</v>
      </c>
      <c r="I776" s="21">
        <v>78</v>
      </c>
      <c r="J776" t="s">
        <v>107</v>
      </c>
      <c r="K776" t="s">
        <v>108</v>
      </c>
      <c r="L776">
        <v>1463979600</v>
      </c>
      <c r="M776" s="12">
        <f>(((L776/60)/60)/24)+DATE(1970,1,1)</f>
        <v>42513.208333333328</v>
      </c>
      <c r="N776">
        <v>1467522000</v>
      </c>
      <c r="O776" s="12">
        <f>(((N776/60)/60)/24)+DATE(1970,1,1)</f>
        <v>42554.208333333328</v>
      </c>
      <c r="P776" t="b">
        <v>0</v>
      </c>
      <c r="Q776" t="b">
        <v>0</v>
      </c>
      <c r="R776" t="s">
        <v>28</v>
      </c>
      <c r="S776" t="str">
        <f>LEFT($R776,SEARCH("/",$R776,1)-1)</f>
        <v>technology</v>
      </c>
      <c r="T776" t="str">
        <f>RIGHT(R776,LEN(R776)-SEARCH("/",R776,1))</f>
        <v>web</v>
      </c>
    </row>
    <row r="777" spans="1:20" x14ac:dyDescent="0.3">
      <c r="A777">
        <v>349</v>
      </c>
      <c r="B777" s="4" t="s">
        <v>750</v>
      </c>
      <c r="C777" s="3" t="s">
        <v>751</v>
      </c>
      <c r="D777">
        <v>180800</v>
      </c>
      <c r="E777">
        <v>95958</v>
      </c>
      <c r="F777" s="9">
        <f>IFERROR($E777/$I777,0)</f>
        <v>103.96316359696641</v>
      </c>
      <c r="G777" s="7">
        <f>(E777/D777)*100</f>
        <v>53.074115044247783</v>
      </c>
      <c r="H777" t="s">
        <v>14</v>
      </c>
      <c r="I777" s="21">
        <v>923</v>
      </c>
      <c r="J777" t="s">
        <v>21</v>
      </c>
      <c r="K777" t="s">
        <v>22</v>
      </c>
      <c r="L777">
        <v>1500008400</v>
      </c>
      <c r="M777" s="12">
        <f>(((L777/60)/60)/24)+DATE(1970,1,1)</f>
        <v>42930.208333333328</v>
      </c>
      <c r="N777">
        <v>1502600400</v>
      </c>
      <c r="O777" s="12">
        <f>(((N777/60)/60)/24)+DATE(1970,1,1)</f>
        <v>42960.208333333328</v>
      </c>
      <c r="P777" t="b">
        <v>0</v>
      </c>
      <c r="Q777" t="b">
        <v>0</v>
      </c>
      <c r="R777" t="s">
        <v>33</v>
      </c>
      <c r="S777" t="str">
        <f>LEFT($R777,SEARCH("/",$R777,1)-1)</f>
        <v>theater</v>
      </c>
      <c r="T777" t="str">
        <f>RIGHT(R777,LEN(R777)-SEARCH("/",R777,1))</f>
        <v>plays</v>
      </c>
    </row>
    <row r="778" spans="1:20" x14ac:dyDescent="0.3">
      <c r="A778">
        <v>685</v>
      </c>
      <c r="B778" s="4" t="s">
        <v>1409</v>
      </c>
      <c r="C778" s="3" t="s">
        <v>1410</v>
      </c>
      <c r="D778">
        <v>140000</v>
      </c>
      <c r="E778">
        <v>94501</v>
      </c>
      <c r="F778" s="9">
        <f>IFERROR($E778/$I778,0)</f>
        <v>102.05291576673866</v>
      </c>
      <c r="G778" s="7">
        <f>(E778/D778)*100</f>
        <v>67.500714285714281</v>
      </c>
      <c r="H778" t="s">
        <v>14</v>
      </c>
      <c r="I778" s="21">
        <v>926</v>
      </c>
      <c r="J778" t="s">
        <v>15</v>
      </c>
      <c r="K778" t="s">
        <v>16</v>
      </c>
      <c r="L778">
        <v>1440306000</v>
      </c>
      <c r="M778" s="12">
        <f>(((L778/60)/60)/24)+DATE(1970,1,1)</f>
        <v>42239.208333333328</v>
      </c>
      <c r="N778">
        <v>1442379600</v>
      </c>
      <c r="O778" s="12">
        <f>(((N778/60)/60)/24)+DATE(1970,1,1)</f>
        <v>42263.208333333328</v>
      </c>
      <c r="P778" t="b">
        <v>0</v>
      </c>
      <c r="Q778" t="b">
        <v>0</v>
      </c>
      <c r="R778" t="s">
        <v>33</v>
      </c>
      <c r="S778" t="str">
        <f>LEFT($R778,SEARCH("/",$R778,1)-1)</f>
        <v>theater</v>
      </c>
      <c r="T778" t="str">
        <f>RIGHT(R778,LEN(R778)-SEARCH("/",R778,1))</f>
        <v>plays</v>
      </c>
    </row>
    <row r="779" spans="1:20" x14ac:dyDescent="0.3">
      <c r="A779">
        <v>223</v>
      </c>
      <c r="B779" s="4" t="s">
        <v>499</v>
      </c>
      <c r="C779" s="3" t="s">
        <v>500</v>
      </c>
      <c r="D779">
        <v>87300</v>
      </c>
      <c r="E779">
        <v>81897</v>
      </c>
      <c r="F779" s="9">
        <f>IFERROR($E779/$I779,0)</f>
        <v>87.966702470461868</v>
      </c>
      <c r="G779" s="7">
        <f>(E779/D779)*100</f>
        <v>93.81099656357388</v>
      </c>
      <c r="H779" t="s">
        <v>14</v>
      </c>
      <c r="I779" s="21">
        <v>931</v>
      </c>
      <c r="J779" t="s">
        <v>21</v>
      </c>
      <c r="K779" t="s">
        <v>22</v>
      </c>
      <c r="L779">
        <v>1458104400</v>
      </c>
      <c r="M779" s="12">
        <f>(((L779/60)/60)/24)+DATE(1970,1,1)</f>
        <v>42445.208333333328</v>
      </c>
      <c r="N779">
        <v>1459314000</v>
      </c>
      <c r="O779" s="12">
        <f>(((N779/60)/60)/24)+DATE(1970,1,1)</f>
        <v>42459.208333333328</v>
      </c>
      <c r="P779" t="b">
        <v>0</v>
      </c>
      <c r="Q779" t="b">
        <v>0</v>
      </c>
      <c r="R779" t="s">
        <v>33</v>
      </c>
      <c r="S779" t="str">
        <f>LEFT($R779,SEARCH("/",$R779,1)-1)</f>
        <v>theater</v>
      </c>
      <c r="T779" t="str">
        <f>RIGHT(R779,LEN(R779)-SEARCH("/",R779,1))</f>
        <v>plays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9">
        <f>IFERROR($E780/$I780,0)</f>
        <v>58.867816091954026</v>
      </c>
      <c r="G780" s="7">
        <f>(E780/D780)*100</f>
        <v>787.92307692307691</v>
      </c>
      <c r="H780" t="s">
        <v>20</v>
      </c>
      <c r="I780" s="21">
        <v>174</v>
      </c>
      <c r="J780" t="s">
        <v>98</v>
      </c>
      <c r="K780" t="s">
        <v>99</v>
      </c>
      <c r="L780">
        <v>1313211600</v>
      </c>
      <c r="M780" s="12">
        <f>(((L780/60)/60)/24)+DATE(1970,1,1)</f>
        <v>40768.208333333336</v>
      </c>
      <c r="N780">
        <v>1313643600</v>
      </c>
      <c r="O780" s="12">
        <f>(((N780/60)/60)/24)+DATE(1970,1,1)</f>
        <v>40773.208333333336</v>
      </c>
      <c r="P780" t="b">
        <v>0</v>
      </c>
      <c r="Q780" t="b">
        <v>0</v>
      </c>
      <c r="R780" t="s">
        <v>71</v>
      </c>
      <c r="S780" t="str">
        <f>LEFT($R780,SEARCH("/",$R780,1)-1)</f>
        <v>film &amp; video</v>
      </c>
      <c r="T780" t="str">
        <f>RIGHT(R780,LEN(R780)-SEARCH("/",R780,1))</f>
        <v>animation</v>
      </c>
    </row>
    <row r="781" spans="1:20" x14ac:dyDescent="0.3">
      <c r="A781">
        <v>217</v>
      </c>
      <c r="B781" s="4" t="s">
        <v>487</v>
      </c>
      <c r="C781" s="3" t="s">
        <v>488</v>
      </c>
      <c r="D781">
        <v>129400</v>
      </c>
      <c r="E781">
        <v>57911</v>
      </c>
      <c r="F781" s="9">
        <f>IFERROR($E781/$I781,0)</f>
        <v>62.003211991434689</v>
      </c>
      <c r="G781" s="7">
        <f>(E781/D781)*100</f>
        <v>44.753477588871718</v>
      </c>
      <c r="H781" t="s">
        <v>14</v>
      </c>
      <c r="I781" s="21">
        <v>934</v>
      </c>
      <c r="J781" t="s">
        <v>21</v>
      </c>
      <c r="K781" t="s">
        <v>22</v>
      </c>
      <c r="L781">
        <v>1556427600</v>
      </c>
      <c r="M781" s="12">
        <f>(((L781/60)/60)/24)+DATE(1970,1,1)</f>
        <v>43583.208333333328</v>
      </c>
      <c r="N781">
        <v>1557205200</v>
      </c>
      <c r="O781" s="12">
        <f>(((N781/60)/60)/24)+DATE(1970,1,1)</f>
        <v>43592.208333333328</v>
      </c>
      <c r="P781" t="b">
        <v>0</v>
      </c>
      <c r="Q781" t="b">
        <v>0</v>
      </c>
      <c r="R781" t="s">
        <v>474</v>
      </c>
      <c r="S781" t="str">
        <f>LEFT($R781,SEARCH("/",$R781,1)-1)</f>
        <v>film &amp; video</v>
      </c>
      <c r="T781" t="str">
        <f>RIGHT(R781,LEN(R781)-SEARCH("/",R781,1))</f>
        <v>science fiction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9">
        <f>IFERROR($E782/$I782,0)</f>
        <v>33.054878048780488</v>
      </c>
      <c r="G782" s="7">
        <f>(E782/D782)*100</f>
        <v>106.29411764705883</v>
      </c>
      <c r="H782" t="s">
        <v>20</v>
      </c>
      <c r="I782" s="21">
        <v>164</v>
      </c>
      <c r="J782" t="s">
        <v>21</v>
      </c>
      <c r="K782" t="s">
        <v>22</v>
      </c>
      <c r="L782">
        <v>1469163600</v>
      </c>
      <c r="M782" s="12">
        <f>(((L782/60)/60)/24)+DATE(1970,1,1)</f>
        <v>42573.208333333328</v>
      </c>
      <c r="N782">
        <v>1470805200</v>
      </c>
      <c r="O782" s="12">
        <f>(((N782/60)/60)/24)+DATE(1970,1,1)</f>
        <v>42592.208333333328</v>
      </c>
      <c r="P782" t="b">
        <v>0</v>
      </c>
      <c r="Q782" t="b">
        <v>1</v>
      </c>
      <c r="R782" t="s">
        <v>53</v>
      </c>
      <c r="S782" t="str">
        <f>LEFT($R782,SEARCH("/",$R782,1)-1)</f>
        <v>film &amp; video</v>
      </c>
      <c r="T782" t="str">
        <f>RIGHT(R782,LEN(R782)-SEARCH("/",R782,1))</f>
        <v>drama</v>
      </c>
    </row>
    <row r="783" spans="1:20" x14ac:dyDescent="0.3">
      <c r="A783">
        <v>910</v>
      </c>
      <c r="B783" s="4" t="s">
        <v>1852</v>
      </c>
      <c r="C783" s="3" t="s">
        <v>1853</v>
      </c>
      <c r="D783">
        <v>154500</v>
      </c>
      <c r="E783">
        <v>30215</v>
      </c>
      <c r="F783" s="9">
        <f>IFERROR($E783/$I783,0)</f>
        <v>102.07770270270271</v>
      </c>
      <c r="G783" s="7">
        <f>(E783/D783)*100</f>
        <v>19.556634304207122</v>
      </c>
      <c r="H783" t="s">
        <v>74</v>
      </c>
      <c r="I783">
        <v>296</v>
      </c>
      <c r="J783" t="s">
        <v>21</v>
      </c>
      <c r="K783" t="s">
        <v>22</v>
      </c>
      <c r="L783">
        <v>1421906400</v>
      </c>
      <c r="M783" s="12">
        <f>(((L783/60)/60)/24)+DATE(1970,1,1)</f>
        <v>42026.25</v>
      </c>
      <c r="N783">
        <v>1421992800</v>
      </c>
      <c r="O783" s="12">
        <f>(((N783/60)/60)/24)+DATE(1970,1,1)</f>
        <v>42027.25</v>
      </c>
      <c r="P783" t="b">
        <v>0</v>
      </c>
      <c r="Q783" t="b">
        <v>0</v>
      </c>
      <c r="R783" t="s">
        <v>33</v>
      </c>
      <c r="S783" t="str">
        <f>LEFT($R783,SEARCH("/",$R783,1)-1)</f>
        <v>theater</v>
      </c>
      <c r="T783" t="str">
        <f>RIGHT(R783,LEN(R783)-SEARCH("/",R783,1))</f>
        <v>plays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9">
        <f>IFERROR($E784/$I784,0)</f>
        <v>68.204968944099377</v>
      </c>
      <c r="G784" s="7">
        <f>(E784/D784)*100</f>
        <v>215.31372549019611</v>
      </c>
      <c r="H784" t="s">
        <v>20</v>
      </c>
      <c r="I784" s="21">
        <v>161</v>
      </c>
      <c r="J784" t="s">
        <v>21</v>
      </c>
      <c r="K784" t="s">
        <v>22</v>
      </c>
      <c r="L784">
        <v>1298959200</v>
      </c>
      <c r="M784" s="12">
        <f>(((L784/60)/60)/24)+DATE(1970,1,1)</f>
        <v>40603.25</v>
      </c>
      <c r="N784">
        <v>1301374800</v>
      </c>
      <c r="O784" s="12">
        <f>(((N784/60)/60)/24)+DATE(1970,1,1)</f>
        <v>40631.208333333336</v>
      </c>
      <c r="P784" t="b">
        <v>0</v>
      </c>
      <c r="Q784" t="b">
        <v>1</v>
      </c>
      <c r="R784" t="s">
        <v>71</v>
      </c>
      <c r="S784" t="str">
        <f>LEFT($R784,SEARCH("/",$R784,1)-1)</f>
        <v>film &amp; video</v>
      </c>
      <c r="T784" t="str">
        <f>RIGHT(R784,LEN(R784)-SEARCH("/",R784,1))</f>
        <v>animation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9">
        <f>IFERROR($E785/$I785,0)</f>
        <v>75.731884057971016</v>
      </c>
      <c r="G785" s="7">
        <f>(E785/D785)*100</f>
        <v>141.22972972972974</v>
      </c>
      <c r="H785" t="s">
        <v>20</v>
      </c>
      <c r="I785" s="21">
        <v>138</v>
      </c>
      <c r="J785" t="s">
        <v>21</v>
      </c>
      <c r="K785" t="s">
        <v>22</v>
      </c>
      <c r="L785">
        <v>1387260000</v>
      </c>
      <c r="M785" s="12">
        <f>(((L785/60)/60)/24)+DATE(1970,1,1)</f>
        <v>41625.25</v>
      </c>
      <c r="N785">
        <v>1387864800</v>
      </c>
      <c r="O785" s="12">
        <f>(((N785/60)/60)/24)+DATE(1970,1,1)</f>
        <v>41632.25</v>
      </c>
      <c r="P785" t="b">
        <v>0</v>
      </c>
      <c r="Q785" t="b">
        <v>0</v>
      </c>
      <c r="R785" t="s">
        <v>23</v>
      </c>
      <c r="S785" t="str">
        <f>LEFT($R785,SEARCH("/",$R785,1)-1)</f>
        <v>music</v>
      </c>
      <c r="T785" t="str">
        <f>RIGHT(R785,LEN(R785)-SEARCH("/",R785,1))</f>
        <v>rock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9">
        <f>IFERROR($E786/$I786,0)</f>
        <v>30.996070133010882</v>
      </c>
      <c r="G786" s="7">
        <f>(E786/D786)*100</f>
        <v>115.33745781777279</v>
      </c>
      <c r="H786" t="s">
        <v>20</v>
      </c>
      <c r="I786" s="21">
        <v>3308</v>
      </c>
      <c r="J786" t="s">
        <v>21</v>
      </c>
      <c r="K786" t="s">
        <v>22</v>
      </c>
      <c r="L786">
        <v>1457244000</v>
      </c>
      <c r="M786" s="12">
        <f>(((L786/60)/60)/24)+DATE(1970,1,1)</f>
        <v>42435.25</v>
      </c>
      <c r="N786">
        <v>1458190800</v>
      </c>
      <c r="O786" s="12">
        <f>(((N786/60)/60)/24)+DATE(1970,1,1)</f>
        <v>42446.208333333328</v>
      </c>
      <c r="P786" t="b">
        <v>0</v>
      </c>
      <c r="Q786" t="b">
        <v>0</v>
      </c>
      <c r="R786" t="s">
        <v>28</v>
      </c>
      <c r="S786" t="str">
        <f>LEFT($R786,SEARCH("/",$R786,1)-1)</f>
        <v>technology</v>
      </c>
      <c r="T786" t="str">
        <f>RIGHT(R786,LEN(R786)-SEARCH("/",R786,1))</f>
        <v>web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9">
        <f>IFERROR($E787/$I787,0)</f>
        <v>101.88188976377953</v>
      </c>
      <c r="G787" s="7">
        <f>(E787/D787)*100</f>
        <v>193.11940298507463</v>
      </c>
      <c r="H787" t="s">
        <v>20</v>
      </c>
      <c r="I787" s="21">
        <v>127</v>
      </c>
      <c r="J787" t="s">
        <v>26</v>
      </c>
      <c r="K787" t="s">
        <v>27</v>
      </c>
      <c r="L787">
        <v>1556341200</v>
      </c>
      <c r="M787" s="12">
        <f>(((L787/60)/60)/24)+DATE(1970,1,1)</f>
        <v>43582.208333333328</v>
      </c>
      <c r="N787">
        <v>1559278800</v>
      </c>
      <c r="O787" s="12">
        <f>(((N787/60)/60)/24)+DATE(1970,1,1)</f>
        <v>43616.208333333328</v>
      </c>
      <c r="P787" t="b">
        <v>0</v>
      </c>
      <c r="Q787" t="b">
        <v>1</v>
      </c>
      <c r="R787" t="s">
        <v>71</v>
      </c>
      <c r="S787" t="str">
        <f>LEFT($R787,SEARCH("/",$R787,1)-1)</f>
        <v>film &amp; video</v>
      </c>
      <c r="T787" t="str">
        <f>RIGHT(R787,LEN(R787)-SEARCH("/",R787,1))</f>
        <v>animation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9">
        <f>IFERROR($E788/$I788,0)</f>
        <v>52.879227053140099</v>
      </c>
      <c r="G788" s="7">
        <f>(E788/D788)*100</f>
        <v>729.73333333333335</v>
      </c>
      <c r="H788" t="s">
        <v>20</v>
      </c>
      <c r="I788" s="21">
        <v>207</v>
      </c>
      <c r="J788" t="s">
        <v>107</v>
      </c>
      <c r="K788" t="s">
        <v>108</v>
      </c>
      <c r="L788">
        <v>1522126800</v>
      </c>
      <c r="M788" s="12">
        <f>(((L788/60)/60)/24)+DATE(1970,1,1)</f>
        <v>43186.208333333328</v>
      </c>
      <c r="N788">
        <v>1522731600</v>
      </c>
      <c r="O788" s="12">
        <f>(((N788/60)/60)/24)+DATE(1970,1,1)</f>
        <v>43193.208333333328</v>
      </c>
      <c r="P788" t="b">
        <v>0</v>
      </c>
      <c r="Q788" t="b">
        <v>1</v>
      </c>
      <c r="R788" t="s">
        <v>159</v>
      </c>
      <c r="S788" t="str">
        <f>LEFT($R788,SEARCH("/",$R788,1)-1)</f>
        <v>music</v>
      </c>
      <c r="T788" t="str">
        <f>RIGHT(R788,LEN(R788)-SEARCH("/",R788,1))</f>
        <v>jazz</v>
      </c>
    </row>
    <row r="789" spans="1:20" x14ac:dyDescent="0.3">
      <c r="A789">
        <v>134</v>
      </c>
      <c r="B789" s="4" t="s">
        <v>320</v>
      </c>
      <c r="C789" s="3" t="s">
        <v>321</v>
      </c>
      <c r="D789">
        <v>99500</v>
      </c>
      <c r="E789">
        <v>89288</v>
      </c>
      <c r="F789" s="9">
        <f>IFERROR($E789/$I789,0)</f>
        <v>94.987234042553197</v>
      </c>
      <c r="G789" s="7">
        <f>(E789/D789)*100</f>
        <v>89.73668341708543</v>
      </c>
      <c r="H789" t="s">
        <v>14</v>
      </c>
      <c r="I789" s="21">
        <v>940</v>
      </c>
      <c r="J789" t="s">
        <v>98</v>
      </c>
      <c r="K789" t="s">
        <v>99</v>
      </c>
      <c r="L789">
        <v>1308459600</v>
      </c>
      <c r="M789" s="12">
        <f>(((L789/60)/60)/24)+DATE(1970,1,1)</f>
        <v>40713.208333333336</v>
      </c>
      <c r="N789">
        <v>1312693200</v>
      </c>
      <c r="O789" s="12">
        <f>(((N789/60)/60)/24)+DATE(1970,1,1)</f>
        <v>40762.208333333336</v>
      </c>
      <c r="P789" t="b">
        <v>0</v>
      </c>
      <c r="Q789" t="b">
        <v>1</v>
      </c>
      <c r="R789" t="s">
        <v>42</v>
      </c>
      <c r="S789" t="str">
        <f>LEFT($R789,SEARCH("/",$R789,1)-1)</f>
        <v>film &amp; video</v>
      </c>
      <c r="T789" t="str">
        <f>RIGHT(R789,LEN(R789)-SEARCH("/",R789,1))</f>
        <v>documentary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9">
        <f>IFERROR($E790/$I790,0)</f>
        <v>102.38709677419355</v>
      </c>
      <c r="G790" s="7">
        <f>(E790/D790)*100</f>
        <v>88.166666666666671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12">
        <f>(((L790/60)/60)/24)+DATE(1970,1,1)</f>
        <v>41202.208333333336</v>
      </c>
      <c r="N790">
        <v>1352527200</v>
      </c>
      <c r="O790" s="12">
        <f>(((N790/60)/60)/24)+DATE(1970,1,1)</f>
        <v>41223.25</v>
      </c>
      <c r="P790" t="b">
        <v>0</v>
      </c>
      <c r="Q790" t="b">
        <v>0</v>
      </c>
      <c r="R790" t="s">
        <v>71</v>
      </c>
      <c r="S790" t="str">
        <f>LEFT($R790,SEARCH("/",$R790,1)-1)</f>
        <v>film &amp; video</v>
      </c>
      <c r="T790" t="str">
        <f>RIGHT(R790,LEN(R790)-SEARCH("/",R790,1))</f>
        <v>animation</v>
      </c>
    </row>
    <row r="791" spans="1:20" x14ac:dyDescent="0.3">
      <c r="A791">
        <v>399</v>
      </c>
      <c r="B791" s="4" t="s">
        <v>849</v>
      </c>
      <c r="C791" s="3" t="s">
        <v>850</v>
      </c>
      <c r="D791">
        <v>97300</v>
      </c>
      <c r="E791">
        <v>62127</v>
      </c>
      <c r="F791" s="9">
        <f>IFERROR($E791/$I791,0)</f>
        <v>66.022316684378325</v>
      </c>
      <c r="G791" s="7">
        <f>(E791/D791)*100</f>
        <v>63.850976361767728</v>
      </c>
      <c r="H791" t="s">
        <v>14</v>
      </c>
      <c r="I791" s="21">
        <v>941</v>
      </c>
      <c r="J791" t="s">
        <v>21</v>
      </c>
      <c r="K791" t="s">
        <v>22</v>
      </c>
      <c r="L791">
        <v>1296626400</v>
      </c>
      <c r="M791" s="12">
        <f>(((L791/60)/60)/24)+DATE(1970,1,1)</f>
        <v>40576.25</v>
      </c>
      <c r="N791">
        <v>1297231200</v>
      </c>
      <c r="O791" s="12">
        <f>(((N791/60)/60)/24)+DATE(1970,1,1)</f>
        <v>40583.25</v>
      </c>
      <c r="P791" t="b">
        <v>0</v>
      </c>
      <c r="Q791" t="b">
        <v>0</v>
      </c>
      <c r="R791" t="s">
        <v>60</v>
      </c>
      <c r="S791" t="str">
        <f>LEFT($R791,SEARCH("/",$R791,1)-1)</f>
        <v>music</v>
      </c>
      <c r="T791" t="str">
        <f>RIGHT(R791,LEN(R791)-SEARCH("/",R791,1))</f>
        <v>indie rock</v>
      </c>
    </row>
    <row r="792" spans="1:20" ht="31.2" x14ac:dyDescent="0.3">
      <c r="A792">
        <v>447</v>
      </c>
      <c r="B792" s="4" t="s">
        <v>942</v>
      </c>
      <c r="C792" s="3" t="s">
        <v>943</v>
      </c>
      <c r="D792">
        <v>155200</v>
      </c>
      <c r="E792">
        <v>37754</v>
      </c>
      <c r="F792" s="9">
        <f>IFERROR($E792/$I792,0)</f>
        <v>86</v>
      </c>
      <c r="G792" s="7">
        <f>(E792/D792)*100</f>
        <v>24.326030927835053</v>
      </c>
      <c r="H792" t="s">
        <v>74</v>
      </c>
      <c r="I792">
        <v>439</v>
      </c>
      <c r="J792" t="s">
        <v>40</v>
      </c>
      <c r="K792" t="s">
        <v>41</v>
      </c>
      <c r="L792">
        <v>1513663200</v>
      </c>
      <c r="M792" s="12">
        <f>(((L792/60)/60)/24)+DATE(1970,1,1)</f>
        <v>43088.25</v>
      </c>
      <c r="N792">
        <v>1515045600</v>
      </c>
      <c r="O792" s="12">
        <f>(((N792/60)/60)/24)+DATE(1970,1,1)</f>
        <v>43104.25</v>
      </c>
      <c r="P792" t="b">
        <v>0</v>
      </c>
      <c r="Q792" t="b">
        <v>0</v>
      </c>
      <c r="R792" t="s">
        <v>269</v>
      </c>
      <c r="S792" t="str">
        <f>LEFT($R792,SEARCH("/",$R792,1)-1)</f>
        <v>film &amp; video</v>
      </c>
      <c r="T792" t="str">
        <f>RIGHT(R792,LEN(R792)-SEARCH("/",R792,1))</f>
        <v>television</v>
      </c>
    </row>
    <row r="793" spans="1:20" x14ac:dyDescent="0.3">
      <c r="A793">
        <v>168</v>
      </c>
      <c r="B793" s="4" t="s">
        <v>388</v>
      </c>
      <c r="C793" s="3" t="s">
        <v>389</v>
      </c>
      <c r="D793">
        <v>128100</v>
      </c>
      <c r="E793">
        <v>40107</v>
      </c>
      <c r="F793" s="9">
        <f>IFERROR($E793/$I793,0)</f>
        <v>41.996858638743454</v>
      </c>
      <c r="G793" s="7">
        <f>(E793/D793)*100</f>
        <v>31.30913348946136</v>
      </c>
      <c r="H793" t="s">
        <v>14</v>
      </c>
      <c r="I793" s="21">
        <v>955</v>
      </c>
      <c r="J793" t="s">
        <v>36</v>
      </c>
      <c r="K793" t="s">
        <v>37</v>
      </c>
      <c r="L793">
        <v>1550815200</v>
      </c>
      <c r="M793" s="12">
        <f>(((L793/60)/60)/24)+DATE(1970,1,1)</f>
        <v>43518.25</v>
      </c>
      <c r="N793">
        <v>1552798800</v>
      </c>
      <c r="O793" s="12">
        <f>(((N793/60)/60)/24)+DATE(1970,1,1)</f>
        <v>43541.208333333328</v>
      </c>
      <c r="P793" t="b">
        <v>0</v>
      </c>
      <c r="Q793" t="b">
        <v>1</v>
      </c>
      <c r="R793" t="s">
        <v>60</v>
      </c>
      <c r="S793" t="str">
        <f>LEFT($R793,SEARCH("/",$R793,1)-1)</f>
        <v>music</v>
      </c>
      <c r="T793" t="str">
        <f>RIGHT(R793,LEN(R793)-SEARCH("/",R793,1))</f>
        <v>indie rock</v>
      </c>
    </row>
    <row r="794" spans="1:20" x14ac:dyDescent="0.3">
      <c r="A794">
        <v>83</v>
      </c>
      <c r="B794" s="4" t="s">
        <v>215</v>
      </c>
      <c r="C794" s="3" t="s">
        <v>216</v>
      </c>
      <c r="D794">
        <v>106400</v>
      </c>
      <c r="E794">
        <v>39996</v>
      </c>
      <c r="F794" s="9">
        <f>IFERROR($E794/$I794,0)</f>
        <v>39.996000000000002</v>
      </c>
      <c r="G794" s="7">
        <f>(E794/D794)*100</f>
        <v>37.590225563909776</v>
      </c>
      <c r="H794" t="s">
        <v>14</v>
      </c>
      <c r="I794" s="21">
        <v>1000</v>
      </c>
      <c r="J794" t="s">
        <v>21</v>
      </c>
      <c r="K794" t="s">
        <v>22</v>
      </c>
      <c r="L794">
        <v>1469682000</v>
      </c>
      <c r="M794" s="12">
        <f>(((L794/60)/60)/24)+DATE(1970,1,1)</f>
        <v>42579.208333333328</v>
      </c>
      <c r="N794">
        <v>1471582800</v>
      </c>
      <c r="O794" s="12">
        <f>(((N794/60)/60)/24)+DATE(1970,1,1)</f>
        <v>42601.208333333328</v>
      </c>
      <c r="P794" t="b">
        <v>0</v>
      </c>
      <c r="Q794" t="b">
        <v>0</v>
      </c>
      <c r="R794" t="s">
        <v>50</v>
      </c>
      <c r="S794" t="str">
        <f>LEFT($R794,SEARCH("/",$R794,1)-1)</f>
        <v>music</v>
      </c>
      <c r="T794" t="str">
        <f>RIGHT(R794,LEN(R794)-SEARCH("/",R794,1))</f>
        <v>electric music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9">
        <f>IFERROR($E795/$I795,0)</f>
        <v>72.071823204419886</v>
      </c>
      <c r="G795" s="7">
        <f>(E795/D795)*100</f>
        <v>1185.909090909091</v>
      </c>
      <c r="H795" t="s">
        <v>20</v>
      </c>
      <c r="I795" s="21">
        <v>181</v>
      </c>
      <c r="J795" t="s">
        <v>98</v>
      </c>
      <c r="K795" t="s">
        <v>99</v>
      </c>
      <c r="L795">
        <v>1372136400</v>
      </c>
      <c r="M795" s="12">
        <f>(((L795/60)/60)/24)+DATE(1970,1,1)</f>
        <v>41450.208333333336</v>
      </c>
      <c r="N795">
        <v>1372482000</v>
      </c>
      <c r="O795" s="12">
        <f>(((N795/60)/60)/24)+DATE(1970,1,1)</f>
        <v>41454.208333333336</v>
      </c>
      <c r="P795" t="b">
        <v>0</v>
      </c>
      <c r="Q795" t="b">
        <v>0</v>
      </c>
      <c r="R795" t="s">
        <v>68</v>
      </c>
      <c r="S795" t="str">
        <f>LEFT($R795,SEARCH("/",$R795,1)-1)</f>
        <v>publishing</v>
      </c>
      <c r="T795" t="str">
        <f>RIGHT(R795,LEN(R795)-SEARCH("/",R795,1))</f>
        <v>nonfiction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9">
        <f>IFERROR($E796/$I796,0)</f>
        <v>75.236363636363635</v>
      </c>
      <c r="G796" s="7">
        <f>(E796/D796)*100</f>
        <v>125.39393939393939</v>
      </c>
      <c r="H796" t="s">
        <v>20</v>
      </c>
      <c r="I796" s="21">
        <v>110</v>
      </c>
      <c r="J796" t="s">
        <v>21</v>
      </c>
      <c r="K796" t="s">
        <v>22</v>
      </c>
      <c r="L796">
        <v>1513922400</v>
      </c>
      <c r="M796" s="12">
        <f>(((L796/60)/60)/24)+DATE(1970,1,1)</f>
        <v>43091.25</v>
      </c>
      <c r="N796">
        <v>1514959200</v>
      </c>
      <c r="O796" s="12">
        <f>(((N796/60)/60)/24)+DATE(1970,1,1)</f>
        <v>43103.25</v>
      </c>
      <c r="P796" t="b">
        <v>0</v>
      </c>
      <c r="Q796" t="b">
        <v>0</v>
      </c>
      <c r="R796" t="s">
        <v>23</v>
      </c>
      <c r="S796" t="str">
        <f>LEFT($R796,SEARCH("/",$R796,1)-1)</f>
        <v>music</v>
      </c>
      <c r="T796" t="str">
        <f>RIGHT(R796,LEN(R796)-SEARCH("/",R796,1))</f>
        <v>rock</v>
      </c>
    </row>
    <row r="797" spans="1:20" ht="31.2" x14ac:dyDescent="0.3">
      <c r="A797">
        <v>553</v>
      </c>
      <c r="B797" s="4" t="s">
        <v>1151</v>
      </c>
      <c r="C797" s="3" t="s">
        <v>1152</v>
      </c>
      <c r="D797">
        <v>170600</v>
      </c>
      <c r="E797">
        <v>75022</v>
      </c>
      <c r="F797" s="9">
        <f>IFERROR($E797/$I797,0)</f>
        <v>72.978599221789878</v>
      </c>
      <c r="G797" s="7">
        <f>(E797/D797)*100</f>
        <v>43.975381008206334</v>
      </c>
      <c r="H797" t="s">
        <v>14</v>
      </c>
      <c r="I797" s="21">
        <v>1028</v>
      </c>
      <c r="J797" t="s">
        <v>21</v>
      </c>
      <c r="K797" t="s">
        <v>22</v>
      </c>
      <c r="L797">
        <v>1293948000</v>
      </c>
      <c r="M797" s="12">
        <f>(((L797/60)/60)/24)+DATE(1970,1,1)</f>
        <v>40545.25</v>
      </c>
      <c r="N797">
        <v>1294034400</v>
      </c>
      <c r="O797" s="12">
        <f>(((N797/60)/60)/24)+DATE(1970,1,1)</f>
        <v>40546.25</v>
      </c>
      <c r="P797" t="b">
        <v>0</v>
      </c>
      <c r="Q797" t="b">
        <v>0</v>
      </c>
      <c r="R797" t="s">
        <v>23</v>
      </c>
      <c r="S797" t="str">
        <f>LEFT($R797,SEARCH("/",$R797,1)-1)</f>
        <v>music</v>
      </c>
      <c r="T797" t="str">
        <f>RIGHT(R797,LEN(R797)-SEARCH("/",R797,1))</f>
        <v>rock</v>
      </c>
    </row>
    <row r="798" spans="1:20" x14ac:dyDescent="0.3">
      <c r="A798">
        <v>154</v>
      </c>
      <c r="B798" s="4" t="s">
        <v>360</v>
      </c>
      <c r="C798" s="3" t="s">
        <v>361</v>
      </c>
      <c r="D798">
        <v>171300</v>
      </c>
      <c r="E798">
        <v>100650</v>
      </c>
      <c r="F798" s="9">
        <f>IFERROR($E798/$I798,0)</f>
        <v>95.042492917847028</v>
      </c>
      <c r="G798" s="7">
        <f>(E798/D798)*100</f>
        <v>58.756567425569173</v>
      </c>
      <c r="H798" t="s">
        <v>14</v>
      </c>
      <c r="I798" s="21">
        <v>1059</v>
      </c>
      <c r="J798" t="s">
        <v>21</v>
      </c>
      <c r="K798" t="s">
        <v>22</v>
      </c>
      <c r="L798">
        <v>1463029200</v>
      </c>
      <c r="M798" s="12">
        <f>(((L798/60)/60)/24)+DATE(1970,1,1)</f>
        <v>42502.208333333328</v>
      </c>
      <c r="N798">
        <v>1465016400</v>
      </c>
      <c r="O798" s="12">
        <f>(((N798/60)/60)/24)+DATE(1970,1,1)</f>
        <v>42525.208333333328</v>
      </c>
      <c r="P798" t="b">
        <v>0</v>
      </c>
      <c r="Q798" t="b">
        <v>1</v>
      </c>
      <c r="R798" t="s">
        <v>60</v>
      </c>
      <c r="S798" t="str">
        <f>LEFT($R798,SEARCH("/",$R798,1)-1)</f>
        <v>music</v>
      </c>
      <c r="T798" t="str">
        <f>RIGHT(R798,LEN(R798)-SEARCH("/",R798,1))</f>
        <v>indie rock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9">
        <f>IFERROR($E799/$I799,0)</f>
        <v>45.037837837837834</v>
      </c>
      <c r="G799" s="7">
        <f>(E799/D799)*100</f>
        <v>109.63157894736841</v>
      </c>
      <c r="H799" t="s">
        <v>20</v>
      </c>
      <c r="I799" s="21">
        <v>185</v>
      </c>
      <c r="J799" t="s">
        <v>21</v>
      </c>
      <c r="K799" t="s">
        <v>22</v>
      </c>
      <c r="L799">
        <v>1546149600</v>
      </c>
      <c r="M799" s="12">
        <f>(((L799/60)/60)/24)+DATE(1970,1,1)</f>
        <v>43464.25</v>
      </c>
      <c r="N799">
        <v>1548136800</v>
      </c>
      <c r="O799" s="12">
        <f>(((N799/60)/60)/24)+DATE(1970,1,1)</f>
        <v>43487.25</v>
      </c>
      <c r="P799" t="b">
        <v>0</v>
      </c>
      <c r="Q799" t="b">
        <v>0</v>
      </c>
      <c r="R799" t="s">
        <v>28</v>
      </c>
      <c r="S799" t="str">
        <f>LEFT($R799,SEARCH("/",$R799,1)-1)</f>
        <v>technology</v>
      </c>
      <c r="T799" t="str">
        <f>RIGHT(R799,LEN(R799)-SEARCH("/",R799,1))</f>
        <v>web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9">
        <f>IFERROR($E800/$I800,0)</f>
        <v>52.958677685950413</v>
      </c>
      <c r="G800" s="7">
        <f>(E800/D800)*100</f>
        <v>188.47058823529412</v>
      </c>
      <c r="H800" t="s">
        <v>20</v>
      </c>
      <c r="I800" s="21">
        <v>121</v>
      </c>
      <c r="J800" t="s">
        <v>21</v>
      </c>
      <c r="K800" t="s">
        <v>22</v>
      </c>
      <c r="L800">
        <v>1338440400</v>
      </c>
      <c r="M800" s="12">
        <f>(((L800/60)/60)/24)+DATE(1970,1,1)</f>
        <v>41060.208333333336</v>
      </c>
      <c r="N800">
        <v>1340859600</v>
      </c>
      <c r="O800" s="12">
        <f>(((N800/60)/60)/24)+DATE(1970,1,1)</f>
        <v>41088.208333333336</v>
      </c>
      <c r="P800" t="b">
        <v>0</v>
      </c>
      <c r="Q800" t="b">
        <v>1</v>
      </c>
      <c r="R800" t="s">
        <v>33</v>
      </c>
      <c r="S800" t="str">
        <f>LEFT($R800,SEARCH("/",$R800,1)-1)</f>
        <v>theater</v>
      </c>
      <c r="T800" t="str">
        <f>RIGHT(R800,LEN(R800)-SEARCH("/",R800,1))</f>
        <v>plays</v>
      </c>
    </row>
    <row r="801" spans="1:20" x14ac:dyDescent="0.3">
      <c r="A801">
        <v>664</v>
      </c>
      <c r="B801" s="4" t="s">
        <v>708</v>
      </c>
      <c r="C801" s="3" t="s">
        <v>1370</v>
      </c>
      <c r="D801">
        <v>79400</v>
      </c>
      <c r="E801">
        <v>26571</v>
      </c>
      <c r="F801" s="9">
        <f>IFERROR($E801/$I801,0)</f>
        <v>24.99623706491063</v>
      </c>
      <c r="G801" s="7">
        <f>(E801/D801)*100</f>
        <v>33.464735516372798</v>
      </c>
      <c r="H801" t="s">
        <v>14</v>
      </c>
      <c r="I801" s="21">
        <v>1063</v>
      </c>
      <c r="J801" t="s">
        <v>21</v>
      </c>
      <c r="K801" t="s">
        <v>22</v>
      </c>
      <c r="L801">
        <v>1329717600</v>
      </c>
      <c r="M801" s="12">
        <f>(((L801/60)/60)/24)+DATE(1970,1,1)</f>
        <v>40959.25</v>
      </c>
      <c r="N801">
        <v>1330581600</v>
      </c>
      <c r="O801" s="12">
        <f>(((N801/60)/60)/24)+DATE(1970,1,1)</f>
        <v>40969.25</v>
      </c>
      <c r="P801" t="b">
        <v>0</v>
      </c>
      <c r="Q801" t="b">
        <v>0</v>
      </c>
      <c r="R801" t="s">
        <v>159</v>
      </c>
      <c r="S801" t="str">
        <f>LEFT($R801,SEARCH("/",$R801,1)-1)</f>
        <v>music</v>
      </c>
      <c r="T801" t="str">
        <f>RIGHT(R801,LEN(R801)-SEARCH("/",R801,1))</f>
        <v>jazz</v>
      </c>
    </row>
    <row r="802" spans="1:20" ht="31.2" x14ac:dyDescent="0.3">
      <c r="A802">
        <v>386</v>
      </c>
      <c r="B802" s="4" t="s">
        <v>824</v>
      </c>
      <c r="C802" s="3" t="s">
        <v>825</v>
      </c>
      <c r="D802">
        <v>135500</v>
      </c>
      <c r="E802">
        <v>103554</v>
      </c>
      <c r="F802" s="9">
        <f>IFERROR($E802/$I802,0)</f>
        <v>96.960674157303373</v>
      </c>
      <c r="G802" s="7">
        <f>(E802/D802)*100</f>
        <v>76.42361623616236</v>
      </c>
      <c r="H802" t="s">
        <v>14</v>
      </c>
      <c r="I802" s="21">
        <v>1068</v>
      </c>
      <c r="J802" t="s">
        <v>21</v>
      </c>
      <c r="K802" t="s">
        <v>22</v>
      </c>
      <c r="L802">
        <v>1277528400</v>
      </c>
      <c r="M802" s="12">
        <f>(((L802/60)/60)/24)+DATE(1970,1,1)</f>
        <v>40355.208333333336</v>
      </c>
      <c r="N802">
        <v>1278565200</v>
      </c>
      <c r="O802" s="12">
        <f>(((N802/60)/60)/24)+DATE(1970,1,1)</f>
        <v>40367.208333333336</v>
      </c>
      <c r="P802" t="b">
        <v>0</v>
      </c>
      <c r="Q802" t="b">
        <v>0</v>
      </c>
      <c r="R802" t="s">
        <v>33</v>
      </c>
      <c r="S802" t="str">
        <f>LEFT($R802,SEARCH("/",$R802,1)-1)</f>
        <v>theater</v>
      </c>
      <c r="T802" t="str">
        <f>RIGHT(R802,LEN(R802)-SEARCH("/",R802,1))</f>
        <v>plays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9">
        <f>IFERROR($E803/$I803,0)</f>
        <v>44.028301886792455</v>
      </c>
      <c r="G803" s="7">
        <f>(E803/D803)*100</f>
        <v>202.9130434782609</v>
      </c>
      <c r="H803" t="s">
        <v>20</v>
      </c>
      <c r="I803" s="21">
        <v>106</v>
      </c>
      <c r="J803" t="s">
        <v>21</v>
      </c>
      <c r="K803" t="s">
        <v>22</v>
      </c>
      <c r="L803">
        <v>1577772000</v>
      </c>
      <c r="M803" s="12">
        <f>(((L803/60)/60)/24)+DATE(1970,1,1)</f>
        <v>43830.25</v>
      </c>
      <c r="N803">
        <v>1579672800</v>
      </c>
      <c r="O803" s="12">
        <f>(((N803/60)/60)/24)+DATE(1970,1,1)</f>
        <v>43852.25</v>
      </c>
      <c r="P803" t="b">
        <v>0</v>
      </c>
      <c r="Q803" t="b">
        <v>1</v>
      </c>
      <c r="R803" t="s">
        <v>122</v>
      </c>
      <c r="S803" t="str">
        <f>LEFT($R803,SEARCH("/",$R803,1)-1)</f>
        <v>photography</v>
      </c>
      <c r="T803" t="str">
        <f>RIGHT(R803,LEN(R803)-SEARCH("/",R803,1))</f>
        <v>photography books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9">
        <f>IFERROR($E804/$I804,0)</f>
        <v>86.028169014084511</v>
      </c>
      <c r="G804" s="7">
        <f>(E804/D804)*100</f>
        <v>197.03225806451613</v>
      </c>
      <c r="H804" t="s">
        <v>20</v>
      </c>
      <c r="I804" s="21">
        <v>142</v>
      </c>
      <c r="J804" t="s">
        <v>21</v>
      </c>
      <c r="K804" t="s">
        <v>22</v>
      </c>
      <c r="L804">
        <v>1562216400</v>
      </c>
      <c r="M804" s="12">
        <f>(((L804/60)/60)/24)+DATE(1970,1,1)</f>
        <v>43650.208333333328</v>
      </c>
      <c r="N804">
        <v>1562389200</v>
      </c>
      <c r="O804" s="12">
        <f>(((N804/60)/60)/24)+DATE(1970,1,1)</f>
        <v>43652.208333333328</v>
      </c>
      <c r="P804" t="b">
        <v>0</v>
      </c>
      <c r="Q804" t="b">
        <v>0</v>
      </c>
      <c r="R804" t="s">
        <v>122</v>
      </c>
      <c r="S804" t="str">
        <f>LEFT($R804,SEARCH("/",$R804,1)-1)</f>
        <v>photography</v>
      </c>
      <c r="T804" t="str">
        <f>RIGHT(R804,LEN(R804)-SEARCH("/",R804,1))</f>
        <v>photography books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9">
        <f>IFERROR($E805/$I805,0)</f>
        <v>28.012875536480685</v>
      </c>
      <c r="G805" s="7">
        <f>(E805/D805)*100</f>
        <v>107</v>
      </c>
      <c r="H805" t="s">
        <v>20</v>
      </c>
      <c r="I805" s="21">
        <v>233</v>
      </c>
      <c r="J805" t="s">
        <v>21</v>
      </c>
      <c r="K805" t="s">
        <v>22</v>
      </c>
      <c r="L805">
        <v>1548568800</v>
      </c>
      <c r="M805" s="12">
        <f>(((L805/60)/60)/24)+DATE(1970,1,1)</f>
        <v>43492.25</v>
      </c>
      <c r="N805">
        <v>1551506400</v>
      </c>
      <c r="O805" s="12">
        <f>(((N805/60)/60)/24)+DATE(1970,1,1)</f>
        <v>43526.25</v>
      </c>
      <c r="P805" t="b">
        <v>0</v>
      </c>
      <c r="Q805" t="b">
        <v>0</v>
      </c>
      <c r="R805" t="s">
        <v>33</v>
      </c>
      <c r="S805" t="str">
        <f>LEFT($R805,SEARCH("/",$R805,1)-1)</f>
        <v>theater</v>
      </c>
      <c r="T805" t="str">
        <f>RIGHT(R805,LEN(R805)-SEARCH("/",R805,1))</f>
        <v>plays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9">
        <f>IFERROR($E806/$I806,0)</f>
        <v>32.050458715596328</v>
      </c>
      <c r="G806" s="7">
        <f>(E806/D806)*100</f>
        <v>268.73076923076923</v>
      </c>
      <c r="H806" t="s">
        <v>20</v>
      </c>
      <c r="I806" s="21">
        <v>218</v>
      </c>
      <c r="J806" t="s">
        <v>21</v>
      </c>
      <c r="K806" t="s">
        <v>22</v>
      </c>
      <c r="L806">
        <v>1514872800</v>
      </c>
      <c r="M806" s="12">
        <f>(((L806/60)/60)/24)+DATE(1970,1,1)</f>
        <v>43102.25</v>
      </c>
      <c r="N806">
        <v>1516600800</v>
      </c>
      <c r="O806" s="12">
        <f>(((N806/60)/60)/24)+DATE(1970,1,1)</f>
        <v>43122.25</v>
      </c>
      <c r="P806" t="b">
        <v>0</v>
      </c>
      <c r="Q806" t="b">
        <v>0</v>
      </c>
      <c r="R806" t="s">
        <v>23</v>
      </c>
      <c r="S806" t="str">
        <f>LEFT($R806,SEARCH("/",$R806,1)-1)</f>
        <v>music</v>
      </c>
      <c r="T806" t="str">
        <f>RIGHT(R806,LEN(R806)-SEARCH("/",R806,1))</f>
        <v>rock</v>
      </c>
    </row>
    <row r="807" spans="1:20" x14ac:dyDescent="0.3">
      <c r="A807">
        <v>336</v>
      </c>
      <c r="B807" s="4" t="s">
        <v>724</v>
      </c>
      <c r="C807" s="3" t="s">
        <v>725</v>
      </c>
      <c r="D807">
        <v>70700</v>
      </c>
      <c r="E807">
        <v>68602</v>
      </c>
      <c r="F807" s="9">
        <f>IFERROR($E807/$I807,0)</f>
        <v>63.994402985074629</v>
      </c>
      <c r="G807" s="7">
        <f>(E807/D807)*100</f>
        <v>97.032531824611041</v>
      </c>
      <c r="H807" t="s">
        <v>14</v>
      </c>
      <c r="I807" s="21">
        <v>1072</v>
      </c>
      <c r="J807" t="s">
        <v>21</v>
      </c>
      <c r="K807" t="s">
        <v>22</v>
      </c>
      <c r="L807">
        <v>1292392800</v>
      </c>
      <c r="M807" s="12">
        <f>(((L807/60)/60)/24)+DATE(1970,1,1)</f>
        <v>40527.25</v>
      </c>
      <c r="N807">
        <v>1292479200</v>
      </c>
      <c r="O807" s="12">
        <f>(((N807/60)/60)/24)+DATE(1970,1,1)</f>
        <v>40528.25</v>
      </c>
      <c r="P807" t="b">
        <v>0</v>
      </c>
      <c r="Q807" t="b">
        <v>1</v>
      </c>
      <c r="R807" t="s">
        <v>23</v>
      </c>
      <c r="S807" t="str">
        <f>LEFT($R807,SEARCH("/",$R807,1)-1)</f>
        <v>music</v>
      </c>
      <c r="T807" t="str">
        <f>RIGHT(R807,LEN(R807)-SEARCH("/",R807,1))</f>
        <v>rock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9">
        <f>IFERROR($E808/$I808,0)</f>
        <v>108.71052631578948</v>
      </c>
      <c r="G808" s="7">
        <f>(E808/D808)*100</f>
        <v>1180.2857142857142</v>
      </c>
      <c r="H808" t="s">
        <v>20</v>
      </c>
      <c r="I808" s="21">
        <v>76</v>
      </c>
      <c r="J808" t="s">
        <v>21</v>
      </c>
      <c r="K808" t="s">
        <v>22</v>
      </c>
      <c r="L808">
        <v>1330927200</v>
      </c>
      <c r="M808" s="12">
        <f>(((L808/60)/60)/24)+DATE(1970,1,1)</f>
        <v>40973.25</v>
      </c>
      <c r="N808">
        <v>1332997200</v>
      </c>
      <c r="O808" s="12">
        <f>(((N808/60)/60)/24)+DATE(1970,1,1)</f>
        <v>40997.208333333336</v>
      </c>
      <c r="P808" t="b">
        <v>0</v>
      </c>
      <c r="Q808" t="b">
        <v>1</v>
      </c>
      <c r="R808" t="s">
        <v>53</v>
      </c>
      <c r="S808" t="str">
        <f>LEFT($R808,SEARCH("/",$R808,1)-1)</f>
        <v>film &amp; video</v>
      </c>
      <c r="T808" t="str">
        <f>RIGHT(R808,LEN(R808)-SEARCH("/",R808,1))</f>
        <v>drama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9">
        <f>IFERROR($E809/$I809,0)</f>
        <v>42.97674418604651</v>
      </c>
      <c r="G809" s="7">
        <f>(E809/D809)*100</f>
        <v>264</v>
      </c>
      <c r="H809" t="s">
        <v>20</v>
      </c>
      <c r="I809" s="21">
        <v>43</v>
      </c>
      <c r="J809" t="s">
        <v>21</v>
      </c>
      <c r="K809" t="s">
        <v>22</v>
      </c>
      <c r="L809">
        <v>1571115600</v>
      </c>
      <c r="M809" s="12">
        <f>(((L809/60)/60)/24)+DATE(1970,1,1)</f>
        <v>43753.208333333328</v>
      </c>
      <c r="N809">
        <v>1574920800</v>
      </c>
      <c r="O809" s="12">
        <f>(((N809/60)/60)/24)+DATE(1970,1,1)</f>
        <v>43797.25</v>
      </c>
      <c r="P809" t="b">
        <v>0</v>
      </c>
      <c r="Q809" t="b">
        <v>1</v>
      </c>
      <c r="R809" t="s">
        <v>33</v>
      </c>
      <c r="S809" t="str">
        <f>LEFT($R809,SEARCH("/",$R809,1)-1)</f>
        <v>theater</v>
      </c>
      <c r="T809" t="str">
        <f>RIGHT(R809,LEN(R809)-SEARCH("/",R809,1))</f>
        <v>plays</v>
      </c>
    </row>
    <row r="810" spans="1:20" ht="31.2" x14ac:dyDescent="0.3">
      <c r="A810">
        <v>476</v>
      </c>
      <c r="B810" s="4" t="s">
        <v>999</v>
      </c>
      <c r="C810" s="3" t="s">
        <v>1000</v>
      </c>
      <c r="D810">
        <v>191500</v>
      </c>
      <c r="E810">
        <v>57122</v>
      </c>
      <c r="F810" s="9">
        <f>IFERROR($E810/$I810,0)</f>
        <v>51.001785714285717</v>
      </c>
      <c r="G810" s="7">
        <f>(E810/D810)*100</f>
        <v>29.828720626631856</v>
      </c>
      <c r="H810" t="s">
        <v>14</v>
      </c>
      <c r="I810" s="21">
        <v>1120</v>
      </c>
      <c r="J810" t="s">
        <v>21</v>
      </c>
      <c r="K810" t="s">
        <v>22</v>
      </c>
      <c r="L810">
        <v>1533877200</v>
      </c>
      <c r="M810" s="12">
        <f>(((L810/60)/60)/24)+DATE(1970,1,1)</f>
        <v>43322.208333333328</v>
      </c>
      <c r="N810">
        <v>1534395600</v>
      </c>
      <c r="O810" s="12">
        <f>(((N810/60)/60)/24)+DATE(1970,1,1)</f>
        <v>43328.208333333328</v>
      </c>
      <c r="P810" t="b">
        <v>0</v>
      </c>
      <c r="Q810" t="b">
        <v>0</v>
      </c>
      <c r="R810" t="s">
        <v>119</v>
      </c>
      <c r="S810" t="str">
        <f>LEFT($R810,SEARCH("/",$R810,1)-1)</f>
        <v>publishing</v>
      </c>
      <c r="T810" t="str">
        <f>RIGHT(R810,LEN(R810)-SEARCH("/",R810,1))</f>
        <v>fiction</v>
      </c>
    </row>
    <row r="811" spans="1:20" x14ac:dyDescent="0.3">
      <c r="A811">
        <v>732</v>
      </c>
      <c r="B811" s="4" t="s">
        <v>1502</v>
      </c>
      <c r="C811" s="3" t="s">
        <v>1503</v>
      </c>
      <c r="D811">
        <v>117000</v>
      </c>
      <c r="E811">
        <v>107622</v>
      </c>
      <c r="F811" s="9">
        <f>IFERROR($E811/$I811,0)</f>
        <v>96.005352363960753</v>
      </c>
      <c r="G811" s="7">
        <f>(E811/D811)*100</f>
        <v>91.984615384615381</v>
      </c>
      <c r="H811" t="s">
        <v>14</v>
      </c>
      <c r="I811" s="21">
        <v>1121</v>
      </c>
      <c r="J811" t="s">
        <v>21</v>
      </c>
      <c r="K811" t="s">
        <v>22</v>
      </c>
      <c r="L811">
        <v>1490158800</v>
      </c>
      <c r="M811" s="12">
        <f>(((L811/60)/60)/24)+DATE(1970,1,1)</f>
        <v>42816.208333333328</v>
      </c>
      <c r="N811">
        <v>1492146000</v>
      </c>
      <c r="O811" s="12">
        <f>(((N811/60)/60)/24)+DATE(1970,1,1)</f>
        <v>42839.208333333328</v>
      </c>
      <c r="P811" t="b">
        <v>0</v>
      </c>
      <c r="Q811" t="b">
        <v>1</v>
      </c>
      <c r="R811" t="s">
        <v>23</v>
      </c>
      <c r="S811" t="str">
        <f>LEFT($R811,SEARCH("/",$R811,1)-1)</f>
        <v>music</v>
      </c>
      <c r="T811" t="str">
        <f>RIGHT(R811,LEN(R811)-SEARCH("/",R811,1))</f>
        <v>rock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9">
        <f>IFERROR($E812/$I812,0)</f>
        <v>55.927601809954751</v>
      </c>
      <c r="G812" s="7">
        <f>(E812/D812)*100</f>
        <v>193.125</v>
      </c>
      <c r="H812" t="s">
        <v>20</v>
      </c>
      <c r="I812" s="21">
        <v>221</v>
      </c>
      <c r="J812" t="s">
        <v>21</v>
      </c>
      <c r="K812" t="s">
        <v>22</v>
      </c>
      <c r="L812">
        <v>1511848800</v>
      </c>
      <c r="M812" s="12">
        <f>(((L812/60)/60)/24)+DATE(1970,1,1)</f>
        <v>43067.25</v>
      </c>
      <c r="N812">
        <v>1512712800</v>
      </c>
      <c r="O812" s="12">
        <f>(((N812/60)/60)/24)+DATE(1970,1,1)</f>
        <v>43077.25</v>
      </c>
      <c r="P812" t="b">
        <v>0</v>
      </c>
      <c r="Q812" t="b">
        <v>1</v>
      </c>
      <c r="R812" t="s">
        <v>33</v>
      </c>
      <c r="S812" t="str">
        <f>LEFT($R812,SEARCH("/",$R812,1)-1)</f>
        <v>theater</v>
      </c>
      <c r="T812" t="str">
        <f>RIGHT(R812,LEN(R812)-SEARCH("/",R812,1))</f>
        <v>plays</v>
      </c>
    </row>
    <row r="813" spans="1:20" x14ac:dyDescent="0.3">
      <c r="A813">
        <v>175</v>
      </c>
      <c r="B813" s="4" t="s">
        <v>402</v>
      </c>
      <c r="C813" s="3" t="s">
        <v>403</v>
      </c>
      <c r="D813">
        <v>181200</v>
      </c>
      <c r="E813">
        <v>47459</v>
      </c>
      <c r="F813" s="9">
        <f>IFERROR($E813/$I813,0)</f>
        <v>41.999115044247787</v>
      </c>
      <c r="G813" s="7">
        <f>(E813/D813)*100</f>
        <v>26.191501103752756</v>
      </c>
      <c r="H813" t="s">
        <v>14</v>
      </c>
      <c r="I813" s="21">
        <v>1130</v>
      </c>
      <c r="J813" t="s">
        <v>21</v>
      </c>
      <c r="K813" t="s">
        <v>22</v>
      </c>
      <c r="L813">
        <v>1472619600</v>
      </c>
      <c r="M813" s="12">
        <f>(((L813/60)/60)/24)+DATE(1970,1,1)</f>
        <v>42613.208333333328</v>
      </c>
      <c r="N813">
        <v>1474261200</v>
      </c>
      <c r="O813" s="12">
        <f>(((N813/60)/60)/24)+DATE(1970,1,1)</f>
        <v>42632.208333333328</v>
      </c>
      <c r="P813" t="b">
        <v>0</v>
      </c>
      <c r="Q813" t="b">
        <v>0</v>
      </c>
      <c r="R813" t="s">
        <v>33</v>
      </c>
      <c r="S813" t="str">
        <f>LEFT($R813,SEARCH("/",$R813,1)-1)</f>
        <v>theater</v>
      </c>
      <c r="T813" t="str">
        <f>RIGHT(R813,LEN(R813)-SEARCH("/",R813,1))</f>
        <v>plays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9">
        <f>IFERROR($E814/$I814,0)</f>
        <v>48</v>
      </c>
      <c r="G814" s="7">
        <f>(E814/D814)*100</f>
        <v>225.52763819095478</v>
      </c>
      <c r="H814" t="s">
        <v>20</v>
      </c>
      <c r="I814" s="21">
        <v>2805</v>
      </c>
      <c r="J814" t="s">
        <v>15</v>
      </c>
      <c r="K814" t="s">
        <v>16</v>
      </c>
      <c r="L814">
        <v>1523854800</v>
      </c>
      <c r="M814" s="12">
        <f>(((L814/60)/60)/24)+DATE(1970,1,1)</f>
        <v>43206.208333333328</v>
      </c>
      <c r="N814">
        <v>1524286800</v>
      </c>
      <c r="O814" s="12">
        <f>(((N814/60)/60)/24)+DATE(1970,1,1)</f>
        <v>43211.208333333328</v>
      </c>
      <c r="P814" t="b">
        <v>0</v>
      </c>
      <c r="Q814" t="b">
        <v>0</v>
      </c>
      <c r="R814" t="s">
        <v>68</v>
      </c>
      <c r="S814" t="str">
        <f>LEFT($R814,SEARCH("/",$R814,1)-1)</f>
        <v>publishing</v>
      </c>
      <c r="T814" t="str">
        <f>RIGHT(R814,LEN(R814)-SEARCH("/",R814,1))</f>
        <v>nonfiction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9">
        <f>IFERROR($E815/$I815,0)</f>
        <v>112.66176470588235</v>
      </c>
      <c r="G815" s="7">
        <f>(E815/D815)*100</f>
        <v>239.40625</v>
      </c>
      <c r="H815" t="s">
        <v>20</v>
      </c>
      <c r="I815" s="21">
        <v>68</v>
      </c>
      <c r="J815" t="s">
        <v>21</v>
      </c>
      <c r="K815" t="s">
        <v>22</v>
      </c>
      <c r="L815">
        <v>1346043600</v>
      </c>
      <c r="M815" s="12">
        <f>(((L815/60)/60)/24)+DATE(1970,1,1)</f>
        <v>41148.208333333336</v>
      </c>
      <c r="N815">
        <v>1346907600</v>
      </c>
      <c r="O815" s="12">
        <f>(((N815/60)/60)/24)+DATE(1970,1,1)</f>
        <v>41158.208333333336</v>
      </c>
      <c r="P815" t="b">
        <v>0</v>
      </c>
      <c r="Q815" t="b">
        <v>0</v>
      </c>
      <c r="R815" t="s">
        <v>89</v>
      </c>
      <c r="S815" t="str">
        <f>LEFT($R815,SEARCH("/",$R815,1)-1)</f>
        <v>games</v>
      </c>
      <c r="T815" t="str">
        <f>RIGHT(R815,LEN(R815)-SEARCH("/",R815,1))</f>
        <v>video games</v>
      </c>
    </row>
    <row r="816" spans="1:20" ht="31.2" x14ac:dyDescent="0.3">
      <c r="A816">
        <v>453</v>
      </c>
      <c r="B816" s="4" t="s">
        <v>954</v>
      </c>
      <c r="C816" s="3" t="s">
        <v>955</v>
      </c>
      <c r="D816">
        <v>182400</v>
      </c>
      <c r="E816">
        <v>102749</v>
      </c>
      <c r="F816" s="9">
        <f>IFERROR($E816/$I816,0)</f>
        <v>87.001693480101608</v>
      </c>
      <c r="G816" s="7">
        <f>(E816/D816)*100</f>
        <v>56.331688596491226</v>
      </c>
      <c r="H816" t="s">
        <v>14</v>
      </c>
      <c r="I816" s="21">
        <v>1181</v>
      </c>
      <c r="J816" t="s">
        <v>21</v>
      </c>
      <c r="K816" t="s">
        <v>22</v>
      </c>
      <c r="L816">
        <v>1480572000</v>
      </c>
      <c r="M816" s="12">
        <f>(((L816/60)/60)/24)+DATE(1970,1,1)</f>
        <v>42705.25</v>
      </c>
      <c r="N816">
        <v>1484114400</v>
      </c>
      <c r="O816" s="12">
        <f>(((N816/60)/60)/24)+DATE(1970,1,1)</f>
        <v>42746.25</v>
      </c>
      <c r="P816" t="b">
        <v>0</v>
      </c>
      <c r="Q816" t="b">
        <v>0</v>
      </c>
      <c r="R816" t="s">
        <v>474</v>
      </c>
      <c r="S816" t="str">
        <f>LEFT($R816,SEARCH("/",$R816,1)-1)</f>
        <v>film &amp; video</v>
      </c>
      <c r="T816" t="str">
        <f>RIGHT(R816,LEN(R816)-SEARCH("/",R816,1))</f>
        <v>science fiction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9">
        <f>IFERROR($E817/$I817,0)</f>
        <v>64.049180327868854</v>
      </c>
      <c r="G817" s="7">
        <f>(E817/D817)*100</f>
        <v>130.23333333333335</v>
      </c>
      <c r="H817" t="s">
        <v>20</v>
      </c>
      <c r="I817" s="21">
        <v>183</v>
      </c>
      <c r="J817" t="s">
        <v>15</v>
      </c>
      <c r="K817" t="s">
        <v>16</v>
      </c>
      <c r="L817">
        <v>1511935200</v>
      </c>
      <c r="M817" s="12">
        <f>(((L817/60)/60)/24)+DATE(1970,1,1)</f>
        <v>43068.25</v>
      </c>
      <c r="N817">
        <v>1514181600</v>
      </c>
      <c r="O817" s="12">
        <f>(((N817/60)/60)/24)+DATE(1970,1,1)</f>
        <v>43094.25</v>
      </c>
      <c r="P817" t="b">
        <v>0</v>
      </c>
      <c r="Q817" t="b">
        <v>0</v>
      </c>
      <c r="R817" t="s">
        <v>23</v>
      </c>
      <c r="S817" t="str">
        <f>LEFT($R817,SEARCH("/",$R817,1)-1)</f>
        <v>music</v>
      </c>
      <c r="T817" t="str">
        <f>RIGHT(R817,LEN(R817)-SEARCH("/",R817,1))</f>
        <v>rock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9">
        <f>IFERROR($E818/$I818,0)</f>
        <v>106.39097744360902</v>
      </c>
      <c r="G818" s="7">
        <f>(E818/D818)*100</f>
        <v>615.21739130434787</v>
      </c>
      <c r="H818" t="s">
        <v>20</v>
      </c>
      <c r="I818" s="21">
        <v>133</v>
      </c>
      <c r="J818" t="s">
        <v>21</v>
      </c>
      <c r="K818" t="s">
        <v>22</v>
      </c>
      <c r="L818">
        <v>1392012000</v>
      </c>
      <c r="M818" s="12">
        <f>(((L818/60)/60)/24)+DATE(1970,1,1)</f>
        <v>41680.25</v>
      </c>
      <c r="N818">
        <v>1392184800</v>
      </c>
      <c r="O818" s="12">
        <f>(((N818/60)/60)/24)+DATE(1970,1,1)</f>
        <v>41682.25</v>
      </c>
      <c r="P818" t="b">
        <v>1</v>
      </c>
      <c r="Q818" t="b">
        <v>1</v>
      </c>
      <c r="R818" t="s">
        <v>33</v>
      </c>
      <c r="S818" t="str">
        <f>LEFT($R818,SEARCH("/",$R818,1)-1)</f>
        <v>theater</v>
      </c>
      <c r="T818" t="str">
        <f>RIGHT(R818,LEN(R818)-SEARCH("/",R818,1))</f>
        <v>plays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9">
        <f>IFERROR($E819/$I819,0)</f>
        <v>76.011249497790274</v>
      </c>
      <c r="G819" s="7">
        <f>(E819/D819)*100</f>
        <v>368.79532163742692</v>
      </c>
      <c r="H819" t="s">
        <v>20</v>
      </c>
      <c r="I819" s="21">
        <v>2489</v>
      </c>
      <c r="J819" t="s">
        <v>107</v>
      </c>
      <c r="K819" t="s">
        <v>108</v>
      </c>
      <c r="L819">
        <v>1556946000</v>
      </c>
      <c r="M819" s="12">
        <f>(((L819/60)/60)/24)+DATE(1970,1,1)</f>
        <v>43589.208333333328</v>
      </c>
      <c r="N819">
        <v>1559365200</v>
      </c>
      <c r="O819" s="12">
        <f>(((N819/60)/60)/24)+DATE(1970,1,1)</f>
        <v>43617.208333333328</v>
      </c>
      <c r="P819" t="b">
        <v>0</v>
      </c>
      <c r="Q819" t="b">
        <v>1</v>
      </c>
      <c r="R819" t="s">
        <v>68</v>
      </c>
      <c r="S819" t="str">
        <f>LEFT($R819,SEARCH("/",$R819,1)-1)</f>
        <v>publishing</v>
      </c>
      <c r="T819" t="str">
        <f>RIGHT(R819,LEN(R819)-SEARCH("/",R819,1))</f>
        <v>nonfiction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9">
        <f>IFERROR($E820/$I820,0)</f>
        <v>111.07246376811594</v>
      </c>
      <c r="G820" s="7">
        <f>(E820/D820)*100</f>
        <v>1094.8571428571429</v>
      </c>
      <c r="H820" t="s">
        <v>20</v>
      </c>
      <c r="I820" s="21">
        <v>69</v>
      </c>
      <c r="J820" t="s">
        <v>21</v>
      </c>
      <c r="K820" t="s">
        <v>22</v>
      </c>
      <c r="L820">
        <v>1548050400</v>
      </c>
      <c r="M820" s="12">
        <f>(((L820/60)/60)/24)+DATE(1970,1,1)</f>
        <v>43486.25</v>
      </c>
      <c r="N820">
        <v>1549173600</v>
      </c>
      <c r="O820" s="12">
        <f>(((N820/60)/60)/24)+DATE(1970,1,1)</f>
        <v>43499.25</v>
      </c>
      <c r="P820" t="b">
        <v>0</v>
      </c>
      <c r="Q820" t="b">
        <v>1</v>
      </c>
      <c r="R820" t="s">
        <v>33</v>
      </c>
      <c r="S820" t="str">
        <f>LEFT($R820,SEARCH("/",$R820,1)-1)</f>
        <v>theater</v>
      </c>
      <c r="T820" t="str">
        <f>RIGHT(R820,LEN(R820)-SEARCH("/",R820,1))</f>
        <v>plays</v>
      </c>
    </row>
    <row r="821" spans="1:20" x14ac:dyDescent="0.3">
      <c r="A821">
        <v>155</v>
      </c>
      <c r="B821" s="4" t="s">
        <v>362</v>
      </c>
      <c r="C821" s="3" t="s">
        <v>363</v>
      </c>
      <c r="D821">
        <v>139500</v>
      </c>
      <c r="E821">
        <v>90706</v>
      </c>
      <c r="F821" s="9">
        <f>IFERROR($E821/$I821,0)</f>
        <v>75.968174204355108</v>
      </c>
      <c r="G821" s="7">
        <f>(E821/D821)*100</f>
        <v>65.022222222222226</v>
      </c>
      <c r="H821" t="s">
        <v>14</v>
      </c>
      <c r="I821" s="21">
        <v>1194</v>
      </c>
      <c r="J821" t="s">
        <v>21</v>
      </c>
      <c r="K821" t="s">
        <v>22</v>
      </c>
      <c r="L821">
        <v>1269493200</v>
      </c>
      <c r="M821" s="12">
        <f>(((L821/60)/60)/24)+DATE(1970,1,1)</f>
        <v>40262.208333333336</v>
      </c>
      <c r="N821">
        <v>1270789200</v>
      </c>
      <c r="O821" s="12">
        <f>(((N821/60)/60)/24)+DATE(1970,1,1)</f>
        <v>40277.208333333336</v>
      </c>
      <c r="P821" t="b">
        <v>0</v>
      </c>
      <c r="Q821" t="b">
        <v>0</v>
      </c>
      <c r="R821" t="s">
        <v>33</v>
      </c>
      <c r="S821" t="str">
        <f>LEFT($R821,SEARCH("/",$R821,1)-1)</f>
        <v>theater</v>
      </c>
      <c r="T821" t="str">
        <f>RIGHT(R821,LEN(R821)-SEARCH("/",R821,1))</f>
        <v>plays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9">
        <f>IFERROR($E822/$I822,0)</f>
        <v>43.043010752688176</v>
      </c>
      <c r="G822" s="7">
        <f>(E822/D822)*100</f>
        <v>800.6</v>
      </c>
      <c r="H822" t="s">
        <v>20</v>
      </c>
      <c r="I822" s="21">
        <v>279</v>
      </c>
      <c r="J822" t="s">
        <v>40</v>
      </c>
      <c r="K822" t="s">
        <v>41</v>
      </c>
      <c r="L822">
        <v>1532840400</v>
      </c>
      <c r="M822" s="12">
        <f>(((L822/60)/60)/24)+DATE(1970,1,1)</f>
        <v>43310.208333333328</v>
      </c>
      <c r="N822">
        <v>1533963600</v>
      </c>
      <c r="O822" s="12">
        <f>(((N822/60)/60)/24)+DATE(1970,1,1)</f>
        <v>43323.208333333328</v>
      </c>
      <c r="P822" t="b">
        <v>0</v>
      </c>
      <c r="Q822" t="b">
        <v>1</v>
      </c>
      <c r="R822" t="s">
        <v>23</v>
      </c>
      <c r="S822" t="str">
        <f>LEFT($R822,SEARCH("/",$R822,1)-1)</f>
        <v>music</v>
      </c>
      <c r="T822" t="str">
        <f>RIGHT(R822,LEN(R822)-SEARCH("/",R822,1))</f>
        <v>rock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9">
        <f>IFERROR($E823/$I823,0)</f>
        <v>67.966666666666669</v>
      </c>
      <c r="G823" s="7">
        <f>(E823/D823)*100</f>
        <v>291.28571428571428</v>
      </c>
      <c r="H823" t="s">
        <v>20</v>
      </c>
      <c r="I823" s="21">
        <v>210</v>
      </c>
      <c r="J823" t="s">
        <v>21</v>
      </c>
      <c r="K823" t="s">
        <v>22</v>
      </c>
      <c r="L823">
        <v>1488261600</v>
      </c>
      <c r="M823" s="12">
        <f>(((L823/60)/60)/24)+DATE(1970,1,1)</f>
        <v>42794.25</v>
      </c>
      <c r="N823">
        <v>1489381200</v>
      </c>
      <c r="O823" s="12">
        <f>(((N823/60)/60)/24)+DATE(1970,1,1)</f>
        <v>42807.208333333328</v>
      </c>
      <c r="P823" t="b">
        <v>0</v>
      </c>
      <c r="Q823" t="b">
        <v>0</v>
      </c>
      <c r="R823" t="s">
        <v>42</v>
      </c>
      <c r="S823" t="str">
        <f>LEFT($R823,SEARCH("/",$R823,1)-1)</f>
        <v>film &amp; video</v>
      </c>
      <c r="T823" t="str">
        <f>RIGHT(R823,LEN(R823)-SEARCH("/",R823,1))</f>
        <v>documentary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9">
        <f>IFERROR($E824/$I824,0)</f>
        <v>89.991428571428571</v>
      </c>
      <c r="G824" s="7">
        <f>(E824/D824)*100</f>
        <v>349.9666666666667</v>
      </c>
      <c r="H824" t="s">
        <v>20</v>
      </c>
      <c r="I824" s="21">
        <v>2100</v>
      </c>
      <c r="J824" t="s">
        <v>21</v>
      </c>
      <c r="K824" t="s">
        <v>22</v>
      </c>
      <c r="L824">
        <v>1393567200</v>
      </c>
      <c r="M824" s="12">
        <f>(((L824/60)/60)/24)+DATE(1970,1,1)</f>
        <v>41698.25</v>
      </c>
      <c r="N824">
        <v>1395032400</v>
      </c>
      <c r="O824" s="12">
        <f>(((N824/60)/60)/24)+DATE(1970,1,1)</f>
        <v>41715.208333333336</v>
      </c>
      <c r="P824" t="b">
        <v>0</v>
      </c>
      <c r="Q824" t="b">
        <v>0</v>
      </c>
      <c r="R824" t="s">
        <v>23</v>
      </c>
      <c r="S824" t="str">
        <f>LEFT($R824,SEARCH("/",$R824,1)-1)</f>
        <v>music</v>
      </c>
      <c r="T824" t="str">
        <f>RIGHT(R824,LEN(R824)-SEARCH("/",R824,1))</f>
        <v>rock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9">
        <f>IFERROR($E825/$I825,0)</f>
        <v>58.095238095238095</v>
      </c>
      <c r="G825" s="7">
        <f>(E825/D825)*100</f>
        <v>357.07317073170731</v>
      </c>
      <c r="H825" t="s">
        <v>20</v>
      </c>
      <c r="I825" s="21">
        <v>252</v>
      </c>
      <c r="J825" t="s">
        <v>21</v>
      </c>
      <c r="K825" t="s">
        <v>22</v>
      </c>
      <c r="L825">
        <v>1410325200</v>
      </c>
      <c r="M825" s="12">
        <f>(((L825/60)/60)/24)+DATE(1970,1,1)</f>
        <v>41892.208333333336</v>
      </c>
      <c r="N825">
        <v>1412485200</v>
      </c>
      <c r="O825" s="12">
        <f>(((N825/60)/60)/24)+DATE(1970,1,1)</f>
        <v>41917.208333333336</v>
      </c>
      <c r="P825" t="b">
        <v>1</v>
      </c>
      <c r="Q825" t="b">
        <v>1</v>
      </c>
      <c r="R825" t="s">
        <v>23</v>
      </c>
      <c r="S825" t="str">
        <f>LEFT($R825,SEARCH("/",$R825,1)-1)</f>
        <v>music</v>
      </c>
      <c r="T825" t="str">
        <f>RIGHT(R825,LEN(R825)-SEARCH("/",R825,1))</f>
        <v>rock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9">
        <f>IFERROR($E826/$I826,0)</f>
        <v>83.996875000000003</v>
      </c>
      <c r="G826" s="7">
        <f>(E826/D826)*100</f>
        <v>126.48941176470588</v>
      </c>
      <c r="H826" t="s">
        <v>20</v>
      </c>
      <c r="I826" s="21">
        <v>1280</v>
      </c>
      <c r="J826" t="s">
        <v>21</v>
      </c>
      <c r="K826" t="s">
        <v>22</v>
      </c>
      <c r="L826">
        <v>1276923600</v>
      </c>
      <c r="M826" s="12">
        <f>(((L826/60)/60)/24)+DATE(1970,1,1)</f>
        <v>40348.208333333336</v>
      </c>
      <c r="N826">
        <v>1279688400</v>
      </c>
      <c r="O826" s="12">
        <f>(((N826/60)/60)/24)+DATE(1970,1,1)</f>
        <v>40380.208333333336</v>
      </c>
      <c r="P826" t="b">
        <v>0</v>
      </c>
      <c r="Q826" t="b">
        <v>1</v>
      </c>
      <c r="R826" t="s">
        <v>68</v>
      </c>
      <c r="S826" t="str">
        <f>LEFT($R826,SEARCH("/",$R826,1)-1)</f>
        <v>publishing</v>
      </c>
      <c r="T826" t="str">
        <f>RIGHT(R826,LEN(R826)-SEARCH("/",R826,1))</f>
        <v>nonfiction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9">
        <f>IFERROR($E827/$I827,0)</f>
        <v>88.853503184713375</v>
      </c>
      <c r="G827" s="7">
        <f>(E827/D827)*100</f>
        <v>387.5</v>
      </c>
      <c r="H827" t="s">
        <v>20</v>
      </c>
      <c r="I827" s="21">
        <v>157</v>
      </c>
      <c r="J827" t="s">
        <v>40</v>
      </c>
      <c r="K827" t="s">
        <v>41</v>
      </c>
      <c r="L827">
        <v>1500958800</v>
      </c>
      <c r="M827" s="12">
        <f>(((L827/60)/60)/24)+DATE(1970,1,1)</f>
        <v>42941.208333333328</v>
      </c>
      <c r="N827">
        <v>1501995600</v>
      </c>
      <c r="O827" s="12">
        <f>(((N827/60)/60)/24)+DATE(1970,1,1)</f>
        <v>42953.208333333328</v>
      </c>
      <c r="P827" t="b">
        <v>0</v>
      </c>
      <c r="Q827" t="b">
        <v>0</v>
      </c>
      <c r="R827" t="s">
        <v>100</v>
      </c>
      <c r="S827" t="str">
        <f>LEFT($R827,SEARCH("/",$R827,1)-1)</f>
        <v>film &amp; video</v>
      </c>
      <c r="T827" t="str">
        <f>RIGHT(R827,LEN(R827)-SEARCH("/",R827,1))</f>
        <v>shorts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9">
        <f>IFERROR($E828/$I828,0)</f>
        <v>65.963917525773198</v>
      </c>
      <c r="G828" s="7">
        <f>(E828/D828)*100</f>
        <v>457.03571428571428</v>
      </c>
      <c r="H828" t="s">
        <v>20</v>
      </c>
      <c r="I828" s="21">
        <v>194</v>
      </c>
      <c r="J828" t="s">
        <v>21</v>
      </c>
      <c r="K828" t="s">
        <v>22</v>
      </c>
      <c r="L828">
        <v>1292220000</v>
      </c>
      <c r="M828" s="12">
        <f>(((L828/60)/60)/24)+DATE(1970,1,1)</f>
        <v>40525.25</v>
      </c>
      <c r="N828">
        <v>1294639200</v>
      </c>
      <c r="O828" s="12">
        <f>(((N828/60)/60)/24)+DATE(1970,1,1)</f>
        <v>40553.25</v>
      </c>
      <c r="P828" t="b">
        <v>0</v>
      </c>
      <c r="Q828" t="b">
        <v>1</v>
      </c>
      <c r="R828" t="s">
        <v>33</v>
      </c>
      <c r="S828" t="str">
        <f>LEFT($R828,SEARCH("/",$R828,1)-1)</f>
        <v>theater</v>
      </c>
      <c r="T828" t="str">
        <f>RIGHT(R828,LEN(R828)-SEARCH("/",R828,1))</f>
        <v>plays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9">
        <f>IFERROR($E829/$I829,0)</f>
        <v>74.804878048780495</v>
      </c>
      <c r="G829" s="7">
        <f>(E829/D829)*100</f>
        <v>266.69565217391306</v>
      </c>
      <c r="H829" t="s">
        <v>20</v>
      </c>
      <c r="I829" s="21">
        <v>82</v>
      </c>
      <c r="J829" t="s">
        <v>26</v>
      </c>
      <c r="K829" t="s">
        <v>27</v>
      </c>
      <c r="L829">
        <v>1304398800</v>
      </c>
      <c r="M829" s="12">
        <f>(((L829/60)/60)/24)+DATE(1970,1,1)</f>
        <v>40666.208333333336</v>
      </c>
      <c r="N829">
        <v>1305435600</v>
      </c>
      <c r="O829" s="12">
        <f>(((N829/60)/60)/24)+DATE(1970,1,1)</f>
        <v>40678.208333333336</v>
      </c>
      <c r="P829" t="b">
        <v>0</v>
      </c>
      <c r="Q829" t="b">
        <v>1</v>
      </c>
      <c r="R829" t="s">
        <v>53</v>
      </c>
      <c r="S829" t="str">
        <f>LEFT($R829,SEARCH("/",$R829,1)-1)</f>
        <v>film &amp; video</v>
      </c>
      <c r="T829" t="str">
        <f>RIGHT(R829,LEN(R829)-SEARCH("/",R829,1))</f>
        <v>drama</v>
      </c>
    </row>
    <row r="830" spans="1:20" x14ac:dyDescent="0.3">
      <c r="A830">
        <v>618</v>
      </c>
      <c r="B830" s="4" t="s">
        <v>1278</v>
      </c>
      <c r="C830" s="3" t="s">
        <v>1279</v>
      </c>
      <c r="D830">
        <v>198600</v>
      </c>
      <c r="E830">
        <v>97037</v>
      </c>
      <c r="F830" s="9">
        <f>IFERROR($E830/$I830,0)</f>
        <v>80.999165275459092</v>
      </c>
      <c r="G830" s="7">
        <f>(E830/D830)*100</f>
        <v>48.860523665659613</v>
      </c>
      <c r="H830" t="s">
        <v>14</v>
      </c>
      <c r="I830" s="21">
        <v>1198</v>
      </c>
      <c r="J830" t="s">
        <v>21</v>
      </c>
      <c r="K830" t="s">
        <v>22</v>
      </c>
      <c r="L830">
        <v>1367470800</v>
      </c>
      <c r="M830" s="12">
        <f>(((L830/60)/60)/24)+DATE(1970,1,1)</f>
        <v>41396.208333333336</v>
      </c>
      <c r="N830">
        <v>1369285200</v>
      </c>
      <c r="O830" s="12">
        <f>(((N830/60)/60)/24)+DATE(1970,1,1)</f>
        <v>41417.208333333336</v>
      </c>
      <c r="P830" t="b">
        <v>0</v>
      </c>
      <c r="Q830" t="b">
        <v>0</v>
      </c>
      <c r="R830" t="s">
        <v>68</v>
      </c>
      <c r="S830" t="str">
        <f>LEFT($R830,SEARCH("/",$R830,1)-1)</f>
        <v>publishing</v>
      </c>
      <c r="T830" t="str">
        <f>RIGHT(R830,LEN(R830)-SEARCH("/",R830,1))</f>
        <v>nonfiction</v>
      </c>
    </row>
    <row r="831" spans="1:20" x14ac:dyDescent="0.3">
      <c r="A831">
        <v>98</v>
      </c>
      <c r="B831" s="4" t="s">
        <v>245</v>
      </c>
      <c r="C831" s="3" t="s">
        <v>246</v>
      </c>
      <c r="D831">
        <v>97800</v>
      </c>
      <c r="E831">
        <v>32951</v>
      </c>
      <c r="F831" s="9">
        <f>IFERROR($E831/$I831,0)</f>
        <v>27.009016393442622</v>
      </c>
      <c r="G831" s="7">
        <f>(E831/D831)*100</f>
        <v>33.692229038854805</v>
      </c>
      <c r="H831" t="s">
        <v>14</v>
      </c>
      <c r="I831" s="21">
        <v>1220</v>
      </c>
      <c r="J831" t="s">
        <v>26</v>
      </c>
      <c r="K831" t="s">
        <v>27</v>
      </c>
      <c r="L831">
        <v>1437973200</v>
      </c>
      <c r="M831" s="12">
        <f>(((L831/60)/60)/24)+DATE(1970,1,1)</f>
        <v>42212.208333333328</v>
      </c>
      <c r="N831">
        <v>1438318800</v>
      </c>
      <c r="O831" s="12">
        <f>(((N831/60)/60)/24)+DATE(1970,1,1)</f>
        <v>42216.208333333328</v>
      </c>
      <c r="P831" t="b">
        <v>0</v>
      </c>
      <c r="Q831" t="b">
        <v>0</v>
      </c>
      <c r="R831" t="s">
        <v>89</v>
      </c>
      <c r="S831" t="str">
        <f>LEFT($R831,SEARCH("/",$R831,1)-1)</f>
        <v>games</v>
      </c>
      <c r="T831" t="str">
        <f>RIGHT(R831,LEN(R831)-SEARCH("/",R831,1))</f>
        <v>video games</v>
      </c>
    </row>
    <row r="832" spans="1:20" x14ac:dyDescent="0.3">
      <c r="A832">
        <v>898</v>
      </c>
      <c r="B832" s="4" t="s">
        <v>1828</v>
      </c>
      <c r="C832" s="3" t="s">
        <v>1829</v>
      </c>
      <c r="D832">
        <v>179100</v>
      </c>
      <c r="E832">
        <v>93991</v>
      </c>
      <c r="F832" s="9">
        <f>IFERROR($E832/$I832,0)</f>
        <v>76.978705978705975</v>
      </c>
      <c r="G832" s="7">
        <f>(E832/D832)*100</f>
        <v>52.479620323841424</v>
      </c>
      <c r="H832" t="s">
        <v>14</v>
      </c>
      <c r="I832" s="21">
        <v>1221</v>
      </c>
      <c r="J832" t="s">
        <v>21</v>
      </c>
      <c r="K832" t="s">
        <v>22</v>
      </c>
      <c r="L832">
        <v>1576476000</v>
      </c>
      <c r="M832" s="12">
        <f>(((L832/60)/60)/24)+DATE(1970,1,1)</f>
        <v>43815.25</v>
      </c>
      <c r="N832">
        <v>1576994400</v>
      </c>
      <c r="O832" s="12">
        <f>(((N832/60)/60)/24)+DATE(1970,1,1)</f>
        <v>43821.25</v>
      </c>
      <c r="P832" t="b">
        <v>0</v>
      </c>
      <c r="Q832" t="b">
        <v>0</v>
      </c>
      <c r="R832" t="s">
        <v>42</v>
      </c>
      <c r="S832" t="str">
        <f>LEFT($R832,SEARCH("/",$R832,1)-1)</f>
        <v>film &amp; video</v>
      </c>
      <c r="T832" t="str">
        <f>RIGHT(R832,LEN(R832)-SEARCH("/",R832,1))</f>
        <v>documentary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9">
        <f>IFERROR($E833/$I833,0)</f>
        <v>24.998110087408456</v>
      </c>
      <c r="G833" s="7">
        <f>(E833/D833)*100</f>
        <v>108.97734294541709</v>
      </c>
      <c r="H833" t="s">
        <v>20</v>
      </c>
      <c r="I833" s="21">
        <v>4233</v>
      </c>
      <c r="J833" t="s">
        <v>21</v>
      </c>
      <c r="K833" t="s">
        <v>22</v>
      </c>
      <c r="L833">
        <v>1332738000</v>
      </c>
      <c r="M833" s="12">
        <f>(((L833/60)/60)/24)+DATE(1970,1,1)</f>
        <v>40994.208333333336</v>
      </c>
      <c r="N833">
        <v>1335675600</v>
      </c>
      <c r="O833" s="12">
        <f>(((N833/60)/60)/24)+DATE(1970,1,1)</f>
        <v>41028.208333333336</v>
      </c>
      <c r="P833" t="b">
        <v>0</v>
      </c>
      <c r="Q833" t="b">
        <v>0</v>
      </c>
      <c r="R833" t="s">
        <v>122</v>
      </c>
      <c r="S833" t="str">
        <f>LEFT($R833,SEARCH("/",$R833,1)-1)</f>
        <v>photography</v>
      </c>
      <c r="T833" t="str">
        <f>RIGHT(R833,LEN(R833)-SEARCH("/",R833,1))</f>
        <v>photography books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9">
        <f>IFERROR($E834/$I834,0)</f>
        <v>104.97764070932922</v>
      </c>
      <c r="G834" s="7">
        <f>(E834/D834)*100</f>
        <v>315.17592592592592</v>
      </c>
      <c r="H834" t="s">
        <v>20</v>
      </c>
      <c r="I834" s="21">
        <v>1297</v>
      </c>
      <c r="J834" t="s">
        <v>36</v>
      </c>
      <c r="K834" t="s">
        <v>37</v>
      </c>
      <c r="L834">
        <v>1445490000</v>
      </c>
      <c r="M834" s="12">
        <f>(((L834/60)/60)/24)+DATE(1970,1,1)</f>
        <v>42299.208333333328</v>
      </c>
      <c r="N834">
        <v>1448431200</v>
      </c>
      <c r="O834" s="12">
        <f>(((N834/60)/60)/24)+DATE(1970,1,1)</f>
        <v>42333.25</v>
      </c>
      <c r="P834" t="b">
        <v>1</v>
      </c>
      <c r="Q834" t="b">
        <v>0</v>
      </c>
      <c r="R834" t="s">
        <v>206</v>
      </c>
      <c r="S834" t="str">
        <f>LEFT($R834,SEARCH("/",$R834,1)-1)</f>
        <v>publishing</v>
      </c>
      <c r="T834" t="str">
        <f>RIGHT(R834,LEN(R834)-SEARCH("/",R834,1))</f>
        <v>translations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9">
        <f>IFERROR($E835/$I835,0)</f>
        <v>64.987878787878785</v>
      </c>
      <c r="G835" s="7">
        <f>(E835/D835)*100</f>
        <v>157.69117647058823</v>
      </c>
      <c r="H835" t="s">
        <v>20</v>
      </c>
      <c r="I835" s="21">
        <v>165</v>
      </c>
      <c r="J835" t="s">
        <v>36</v>
      </c>
      <c r="K835" t="s">
        <v>37</v>
      </c>
      <c r="L835">
        <v>1297663200</v>
      </c>
      <c r="M835" s="12">
        <f>(((L835/60)/60)/24)+DATE(1970,1,1)</f>
        <v>40588.25</v>
      </c>
      <c r="N835">
        <v>1298613600</v>
      </c>
      <c r="O835" s="12">
        <f>(((N835/60)/60)/24)+DATE(1970,1,1)</f>
        <v>40599.25</v>
      </c>
      <c r="P835" t="b">
        <v>0</v>
      </c>
      <c r="Q835" t="b">
        <v>0</v>
      </c>
      <c r="R835" t="s">
        <v>206</v>
      </c>
      <c r="S835" t="str">
        <f>LEFT($R835,SEARCH("/",$R835,1)-1)</f>
        <v>publishing</v>
      </c>
      <c r="T835" t="str">
        <f>RIGHT(R835,LEN(R835)-SEARCH("/",R835,1))</f>
        <v>translations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9">
        <f>IFERROR($E836/$I836,0)</f>
        <v>94.352941176470594</v>
      </c>
      <c r="G836" s="7">
        <f>(E836/D836)*100</f>
        <v>153.8082191780822</v>
      </c>
      <c r="H836" t="s">
        <v>20</v>
      </c>
      <c r="I836" s="21">
        <v>119</v>
      </c>
      <c r="J836" t="s">
        <v>21</v>
      </c>
      <c r="K836" t="s">
        <v>22</v>
      </c>
      <c r="L836">
        <v>1371963600</v>
      </c>
      <c r="M836" s="12">
        <f>(((L836/60)/60)/24)+DATE(1970,1,1)</f>
        <v>41448.208333333336</v>
      </c>
      <c r="N836">
        <v>1372482000</v>
      </c>
      <c r="O836" s="12">
        <f>(((N836/60)/60)/24)+DATE(1970,1,1)</f>
        <v>41454.208333333336</v>
      </c>
      <c r="P836" t="b">
        <v>0</v>
      </c>
      <c r="Q836" t="b">
        <v>0</v>
      </c>
      <c r="R836" t="s">
        <v>33</v>
      </c>
      <c r="S836" t="str">
        <f>LEFT($R836,SEARCH("/",$R836,1)-1)</f>
        <v>theater</v>
      </c>
      <c r="T836" t="str">
        <f>RIGHT(R836,LEN(R836)-SEARCH("/",R836,1))</f>
        <v>plays</v>
      </c>
    </row>
    <row r="837" spans="1:20" x14ac:dyDescent="0.3">
      <c r="A837">
        <v>799</v>
      </c>
      <c r="B837" s="4" t="s">
        <v>1633</v>
      </c>
      <c r="C837" s="3" t="s">
        <v>1634</v>
      </c>
      <c r="D837">
        <v>84500</v>
      </c>
      <c r="E837">
        <v>73522</v>
      </c>
      <c r="F837" s="9">
        <f>IFERROR($E837/$I837,0)</f>
        <v>60.017959183673469</v>
      </c>
      <c r="G837" s="7">
        <f>(E837/D837)*100</f>
        <v>87.008284023668637</v>
      </c>
      <c r="H837" t="s">
        <v>14</v>
      </c>
      <c r="I837" s="21">
        <v>1225</v>
      </c>
      <c r="J837" t="s">
        <v>40</v>
      </c>
      <c r="K837" t="s">
        <v>41</v>
      </c>
      <c r="L837">
        <v>1454133600</v>
      </c>
      <c r="M837" s="12">
        <f>(((L837/60)/60)/24)+DATE(1970,1,1)</f>
        <v>42399.25</v>
      </c>
      <c r="N837">
        <v>1454479200</v>
      </c>
      <c r="O837" s="12">
        <f>(((N837/60)/60)/24)+DATE(1970,1,1)</f>
        <v>42403.25</v>
      </c>
      <c r="P837" t="b">
        <v>0</v>
      </c>
      <c r="Q837" t="b">
        <v>0</v>
      </c>
      <c r="R837" t="s">
        <v>33</v>
      </c>
      <c r="S837" t="str">
        <f>LEFT($R837,SEARCH("/",$R837,1)-1)</f>
        <v>theater</v>
      </c>
      <c r="T837" t="str">
        <f>RIGHT(R837,LEN(R837)-SEARCH("/",R837,1))</f>
        <v>plays</v>
      </c>
    </row>
    <row r="838" spans="1:20" x14ac:dyDescent="0.3">
      <c r="A838">
        <v>877</v>
      </c>
      <c r="B838" s="4" t="s">
        <v>1786</v>
      </c>
      <c r="C838" s="3" t="s">
        <v>1787</v>
      </c>
      <c r="D838">
        <v>163600</v>
      </c>
      <c r="E838">
        <v>126628</v>
      </c>
      <c r="F838" s="9">
        <f>IFERROR($E838/$I838,0)</f>
        <v>103.033360455655</v>
      </c>
      <c r="G838" s="7">
        <f>(E838/D838)*100</f>
        <v>77.400977995110026</v>
      </c>
      <c r="H838" t="s">
        <v>14</v>
      </c>
      <c r="I838" s="21">
        <v>1229</v>
      </c>
      <c r="J838" t="s">
        <v>21</v>
      </c>
      <c r="K838" t="s">
        <v>22</v>
      </c>
      <c r="L838">
        <v>1469509200</v>
      </c>
      <c r="M838" s="12">
        <f>(((L838/60)/60)/24)+DATE(1970,1,1)</f>
        <v>42577.208333333328</v>
      </c>
      <c r="N838">
        <v>1469595600</v>
      </c>
      <c r="O838" s="12">
        <f>(((N838/60)/60)/24)+DATE(1970,1,1)</f>
        <v>42578.208333333328</v>
      </c>
      <c r="P838" t="b">
        <v>0</v>
      </c>
      <c r="Q838" t="b">
        <v>0</v>
      </c>
      <c r="R838" t="s">
        <v>17</v>
      </c>
      <c r="S838" t="str">
        <f>LEFT($R838,SEARCH("/",$R838,1)-1)</f>
        <v>food</v>
      </c>
      <c r="T838" t="str">
        <f>RIGHT(R838,LEN(R838)-SEARCH("/",R838,1))</f>
        <v>food trucks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9">
        <f>IFERROR($E839/$I839,0)</f>
        <v>84.00667779632721</v>
      </c>
      <c r="G839" s="7">
        <f>(E839/D839)*100</f>
        <v>852.88135593220341</v>
      </c>
      <c r="H839" t="s">
        <v>20</v>
      </c>
      <c r="I839" s="21">
        <v>1797</v>
      </c>
      <c r="J839" t="s">
        <v>21</v>
      </c>
      <c r="K839" t="s">
        <v>22</v>
      </c>
      <c r="L839">
        <v>1301202000</v>
      </c>
      <c r="M839" s="12">
        <f>(((L839/60)/60)/24)+DATE(1970,1,1)</f>
        <v>40629.208333333336</v>
      </c>
      <c r="N839">
        <v>1305867600</v>
      </c>
      <c r="O839" s="12">
        <f>(((N839/60)/60)/24)+DATE(1970,1,1)</f>
        <v>40683.208333333336</v>
      </c>
      <c r="P839" t="b">
        <v>0</v>
      </c>
      <c r="Q839" t="b">
        <v>0</v>
      </c>
      <c r="R839" t="s">
        <v>159</v>
      </c>
      <c r="S839" t="str">
        <f>LEFT($R839,SEARCH("/",$R839,1)-1)</f>
        <v>music</v>
      </c>
      <c r="T839" t="str">
        <f>RIGHT(R839,LEN(R839)-SEARCH("/",R839,1))</f>
        <v>jazz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9">
        <f>IFERROR($E840/$I840,0)</f>
        <v>34.061302681992338</v>
      </c>
      <c r="G840" s="7">
        <f>(E840/D840)*100</f>
        <v>138.90625</v>
      </c>
      <c r="H840" t="s">
        <v>20</v>
      </c>
      <c r="I840" s="21">
        <v>261</v>
      </c>
      <c r="J840" t="s">
        <v>21</v>
      </c>
      <c r="K840" t="s">
        <v>22</v>
      </c>
      <c r="L840">
        <v>1538024400</v>
      </c>
      <c r="M840" s="12">
        <f>(((L840/60)/60)/24)+DATE(1970,1,1)</f>
        <v>43370.208333333328</v>
      </c>
      <c r="N840">
        <v>1538802000</v>
      </c>
      <c r="O840" s="12">
        <f>(((N840/60)/60)/24)+DATE(1970,1,1)</f>
        <v>43379.208333333328</v>
      </c>
      <c r="P840" t="b">
        <v>0</v>
      </c>
      <c r="Q840" t="b">
        <v>0</v>
      </c>
      <c r="R840" t="s">
        <v>33</v>
      </c>
      <c r="S840" t="str">
        <f>LEFT($R840,SEARCH("/",$R840,1)-1)</f>
        <v>theater</v>
      </c>
      <c r="T840" t="str">
        <f>RIGHT(R840,LEN(R840)-SEARCH("/",R840,1))</f>
        <v>plays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9">
        <f>IFERROR($E841/$I841,0)</f>
        <v>93.273885350318466</v>
      </c>
      <c r="G841" s="7">
        <f>(E841/D841)*100</f>
        <v>190.18181818181819</v>
      </c>
      <c r="H841" t="s">
        <v>20</v>
      </c>
      <c r="I841" s="21">
        <v>157</v>
      </c>
      <c r="J841" t="s">
        <v>21</v>
      </c>
      <c r="K841" t="s">
        <v>22</v>
      </c>
      <c r="L841">
        <v>1395032400</v>
      </c>
      <c r="M841" s="12">
        <f>(((L841/60)/60)/24)+DATE(1970,1,1)</f>
        <v>41715.208333333336</v>
      </c>
      <c r="N841">
        <v>1398920400</v>
      </c>
      <c r="O841" s="12">
        <f>(((N841/60)/60)/24)+DATE(1970,1,1)</f>
        <v>41760.208333333336</v>
      </c>
      <c r="P841" t="b">
        <v>0</v>
      </c>
      <c r="Q841" t="b">
        <v>1</v>
      </c>
      <c r="R841" t="s">
        <v>42</v>
      </c>
      <c r="S841" t="str">
        <f>LEFT($R841,SEARCH("/",$R841,1)-1)</f>
        <v>film &amp; video</v>
      </c>
      <c r="T841" t="str">
        <f>RIGHT(R841,LEN(R841)-SEARCH("/",R841,1))</f>
        <v>documentary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9">
        <f>IFERROR($E842/$I842,0)</f>
        <v>32.998301726577978</v>
      </c>
      <c r="G842" s="7">
        <f>(E842/D842)*100</f>
        <v>100.24333619948409</v>
      </c>
      <c r="H842" t="s">
        <v>20</v>
      </c>
      <c r="I842" s="21">
        <v>3533</v>
      </c>
      <c r="J842" t="s">
        <v>21</v>
      </c>
      <c r="K842" t="s">
        <v>22</v>
      </c>
      <c r="L842">
        <v>1405486800</v>
      </c>
      <c r="M842" s="12">
        <f>(((L842/60)/60)/24)+DATE(1970,1,1)</f>
        <v>41836.208333333336</v>
      </c>
      <c r="N842">
        <v>1405659600</v>
      </c>
      <c r="O842" s="12">
        <f>(((N842/60)/60)/24)+DATE(1970,1,1)</f>
        <v>41838.208333333336</v>
      </c>
      <c r="P842" t="b">
        <v>0</v>
      </c>
      <c r="Q842" t="b">
        <v>1</v>
      </c>
      <c r="R842" t="s">
        <v>33</v>
      </c>
      <c r="S842" t="str">
        <f>LEFT($R842,SEARCH("/",$R842,1)-1)</f>
        <v>theater</v>
      </c>
      <c r="T842" t="str">
        <f>RIGHT(R842,LEN(R842)-SEARCH("/",R842,1))</f>
        <v>plays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9">
        <f>IFERROR($E843/$I843,0)</f>
        <v>83.812903225806451</v>
      </c>
      <c r="G843" s="7">
        <f>(E843/D843)*100</f>
        <v>142.75824175824175</v>
      </c>
      <c r="H843" t="s">
        <v>20</v>
      </c>
      <c r="I843" s="21">
        <v>155</v>
      </c>
      <c r="J843" t="s">
        <v>21</v>
      </c>
      <c r="K843" t="s">
        <v>22</v>
      </c>
      <c r="L843">
        <v>1455861600</v>
      </c>
      <c r="M843" s="12">
        <f>(((L843/60)/60)/24)+DATE(1970,1,1)</f>
        <v>42419.25</v>
      </c>
      <c r="N843">
        <v>1457244000</v>
      </c>
      <c r="O843" s="12">
        <f>(((N843/60)/60)/24)+DATE(1970,1,1)</f>
        <v>42435.25</v>
      </c>
      <c r="P843" t="b">
        <v>0</v>
      </c>
      <c r="Q843" t="b">
        <v>0</v>
      </c>
      <c r="R843" t="s">
        <v>28</v>
      </c>
      <c r="S843" t="str">
        <f>LEFT($R843,SEARCH("/",$R843,1)-1)</f>
        <v>technology</v>
      </c>
      <c r="T843" t="str">
        <f>RIGHT(R843,LEN(R843)-SEARCH("/",R843,1))</f>
        <v>web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9">
        <f>IFERROR($E844/$I844,0)</f>
        <v>63.992424242424242</v>
      </c>
      <c r="G844" s="7">
        <f>(E844/D844)*100</f>
        <v>563.13333333333333</v>
      </c>
      <c r="H844" t="s">
        <v>20</v>
      </c>
      <c r="I844" s="21">
        <v>132</v>
      </c>
      <c r="J844" t="s">
        <v>107</v>
      </c>
      <c r="K844" t="s">
        <v>108</v>
      </c>
      <c r="L844">
        <v>1529038800</v>
      </c>
      <c r="M844" s="12">
        <f>(((L844/60)/60)/24)+DATE(1970,1,1)</f>
        <v>43266.208333333328</v>
      </c>
      <c r="N844">
        <v>1529298000</v>
      </c>
      <c r="O844" s="12">
        <f>(((N844/60)/60)/24)+DATE(1970,1,1)</f>
        <v>43269.208333333328</v>
      </c>
      <c r="P844" t="b">
        <v>0</v>
      </c>
      <c r="Q844" t="b">
        <v>0</v>
      </c>
      <c r="R844" t="s">
        <v>65</v>
      </c>
      <c r="S844" t="str">
        <f>LEFT($R844,SEARCH("/",$R844,1)-1)</f>
        <v>technology</v>
      </c>
      <c r="T844" t="str">
        <f>RIGHT(R844,LEN(R844)-SEARCH("/",R844,1))</f>
        <v>wearables</v>
      </c>
    </row>
    <row r="845" spans="1:20" ht="31.2" x14ac:dyDescent="0.3">
      <c r="A845">
        <v>341</v>
      </c>
      <c r="B845" s="4" t="s">
        <v>734</v>
      </c>
      <c r="C845" s="3" t="s">
        <v>735</v>
      </c>
      <c r="D845">
        <v>114300</v>
      </c>
      <c r="E845">
        <v>96777</v>
      </c>
      <c r="F845" s="9">
        <f>IFERROR($E845/$I845,0)</f>
        <v>76.990453460620529</v>
      </c>
      <c r="G845" s="7">
        <f>(E845/D845)*100</f>
        <v>84.669291338582681</v>
      </c>
      <c r="H845" t="s">
        <v>14</v>
      </c>
      <c r="I845" s="21">
        <v>1257</v>
      </c>
      <c r="J845" t="s">
        <v>21</v>
      </c>
      <c r="K845" t="s">
        <v>22</v>
      </c>
      <c r="L845">
        <v>1440738000</v>
      </c>
      <c r="M845" s="12">
        <f>(((L845/60)/60)/24)+DATE(1970,1,1)</f>
        <v>42244.208333333328</v>
      </c>
      <c r="N845">
        <v>1441342800</v>
      </c>
      <c r="O845" s="12">
        <f>(((N845/60)/60)/24)+DATE(1970,1,1)</f>
        <v>42251.208333333328</v>
      </c>
      <c r="P845" t="b">
        <v>0</v>
      </c>
      <c r="Q845" t="b">
        <v>0</v>
      </c>
      <c r="R845" t="s">
        <v>60</v>
      </c>
      <c r="S845" t="str">
        <f>LEFT($R845,SEARCH("/",$R845,1)-1)</f>
        <v>music</v>
      </c>
      <c r="T845" t="str">
        <f>RIGHT(R845,LEN(R845)-SEARCH("/",R845,1))</f>
        <v>indie rock</v>
      </c>
    </row>
    <row r="846" spans="1:20" x14ac:dyDescent="0.3">
      <c r="A846">
        <v>674</v>
      </c>
      <c r="B846" s="4" t="s">
        <v>1388</v>
      </c>
      <c r="C846" s="3" t="s">
        <v>1389</v>
      </c>
      <c r="D846">
        <v>170700</v>
      </c>
      <c r="E846">
        <v>57250</v>
      </c>
      <c r="F846" s="9">
        <f>IFERROR($E846/$I846,0)</f>
        <v>47.003284072249592</v>
      </c>
      <c r="G846" s="7">
        <f>(E846/D846)*100</f>
        <v>33.53837141183363</v>
      </c>
      <c r="H846" t="s">
        <v>74</v>
      </c>
      <c r="I846">
        <v>1218</v>
      </c>
      <c r="J846" t="s">
        <v>21</v>
      </c>
      <c r="K846" t="s">
        <v>22</v>
      </c>
      <c r="L846">
        <v>1313730000</v>
      </c>
      <c r="M846" s="12">
        <f>(((L846/60)/60)/24)+DATE(1970,1,1)</f>
        <v>40774.208333333336</v>
      </c>
      <c r="N846">
        <v>1317790800</v>
      </c>
      <c r="O846" s="12">
        <f>(((N846/60)/60)/24)+DATE(1970,1,1)</f>
        <v>40821.208333333336</v>
      </c>
      <c r="P846" t="b">
        <v>0</v>
      </c>
      <c r="Q846" t="b">
        <v>0</v>
      </c>
      <c r="R846" t="s">
        <v>122</v>
      </c>
      <c r="S846" t="str">
        <f>LEFT($R846,SEARCH("/",$R846,1)-1)</f>
        <v>photography</v>
      </c>
      <c r="T846" t="str">
        <f>RIGHT(R846,LEN(R846)-SEARCH("/",R846,1))</f>
        <v>photography books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9">
        <f>IFERROR($E847/$I847,0)</f>
        <v>101.98449039881831</v>
      </c>
      <c r="G847" s="7">
        <f>(E847/D847)*100</f>
        <v>197.54935622317598</v>
      </c>
      <c r="H847" t="s">
        <v>20</v>
      </c>
      <c r="I847" s="21">
        <v>1354</v>
      </c>
      <c r="J847" t="s">
        <v>40</v>
      </c>
      <c r="K847" t="s">
        <v>41</v>
      </c>
      <c r="L847">
        <v>1526360400</v>
      </c>
      <c r="M847" s="12">
        <f>(((L847/60)/60)/24)+DATE(1970,1,1)</f>
        <v>43235.208333333328</v>
      </c>
      <c r="N847">
        <v>1529557200</v>
      </c>
      <c r="O847" s="12">
        <f>(((N847/60)/60)/24)+DATE(1970,1,1)</f>
        <v>43272.208333333328</v>
      </c>
      <c r="P847" t="b">
        <v>0</v>
      </c>
      <c r="Q847" t="b">
        <v>0</v>
      </c>
      <c r="R847" t="s">
        <v>28</v>
      </c>
      <c r="S847" t="str">
        <f>LEFT($R847,SEARCH("/",$R847,1)-1)</f>
        <v>technology</v>
      </c>
      <c r="T847" t="str">
        <f>RIGHT(R847,LEN(R847)-SEARCH("/",R847,1))</f>
        <v>web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9">
        <f>IFERROR($E848/$I848,0)</f>
        <v>105.9375</v>
      </c>
      <c r="G848" s="7">
        <f>(E848/D848)*100</f>
        <v>508.5</v>
      </c>
      <c r="H848" t="s">
        <v>20</v>
      </c>
      <c r="I848" s="21">
        <v>48</v>
      </c>
      <c r="J848" t="s">
        <v>21</v>
      </c>
      <c r="K848" t="s">
        <v>22</v>
      </c>
      <c r="L848">
        <v>1532149200</v>
      </c>
      <c r="M848" s="12">
        <f>(((L848/60)/60)/24)+DATE(1970,1,1)</f>
        <v>43302.208333333328</v>
      </c>
      <c r="N848">
        <v>1535259600</v>
      </c>
      <c r="O848" s="12">
        <f>(((N848/60)/60)/24)+DATE(1970,1,1)</f>
        <v>43338.208333333328</v>
      </c>
      <c r="P848" t="b">
        <v>1</v>
      </c>
      <c r="Q848" t="b">
        <v>1</v>
      </c>
      <c r="R848" t="s">
        <v>28</v>
      </c>
      <c r="S848" t="str">
        <f>LEFT($R848,SEARCH("/",$R848,1)-1)</f>
        <v>technology</v>
      </c>
      <c r="T848" t="str">
        <f>RIGHT(R848,LEN(R848)-SEARCH("/",R848,1))</f>
        <v>web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9">
        <f>IFERROR($E849/$I849,0)</f>
        <v>101.58181818181818</v>
      </c>
      <c r="G849" s="7">
        <f>(E849/D849)*100</f>
        <v>237.74468085106383</v>
      </c>
      <c r="H849" t="s">
        <v>20</v>
      </c>
      <c r="I849" s="21">
        <v>110</v>
      </c>
      <c r="J849" t="s">
        <v>21</v>
      </c>
      <c r="K849" t="s">
        <v>22</v>
      </c>
      <c r="L849">
        <v>1515304800</v>
      </c>
      <c r="M849" s="12">
        <f>(((L849/60)/60)/24)+DATE(1970,1,1)</f>
        <v>43107.25</v>
      </c>
      <c r="N849">
        <v>1515564000</v>
      </c>
      <c r="O849" s="12">
        <f>(((N849/60)/60)/24)+DATE(1970,1,1)</f>
        <v>43110.25</v>
      </c>
      <c r="P849" t="b">
        <v>0</v>
      </c>
      <c r="Q849" t="b">
        <v>0</v>
      </c>
      <c r="R849" t="s">
        <v>17</v>
      </c>
      <c r="S849" t="str">
        <f>LEFT($R849,SEARCH("/",$R849,1)-1)</f>
        <v>food</v>
      </c>
      <c r="T849" t="str">
        <f>RIGHT(R849,LEN(R849)-SEARCH("/",R849,1))</f>
        <v>food trucks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9">
        <f>IFERROR($E850/$I850,0)</f>
        <v>62.970930232558139</v>
      </c>
      <c r="G850" s="7">
        <f>(E850/D850)*100</f>
        <v>338.46875</v>
      </c>
      <c r="H850" t="s">
        <v>20</v>
      </c>
      <c r="I850" s="21">
        <v>172</v>
      </c>
      <c r="J850" t="s">
        <v>21</v>
      </c>
      <c r="K850" t="s">
        <v>22</v>
      </c>
      <c r="L850">
        <v>1276318800</v>
      </c>
      <c r="M850" s="12">
        <f>(((L850/60)/60)/24)+DATE(1970,1,1)</f>
        <v>40341.208333333336</v>
      </c>
      <c r="N850">
        <v>1277096400</v>
      </c>
      <c r="O850" s="12">
        <f>(((N850/60)/60)/24)+DATE(1970,1,1)</f>
        <v>40350.208333333336</v>
      </c>
      <c r="P850" t="b">
        <v>0</v>
      </c>
      <c r="Q850" t="b">
        <v>0</v>
      </c>
      <c r="R850" t="s">
        <v>53</v>
      </c>
      <c r="S850" t="str">
        <f>LEFT($R850,SEARCH("/",$R850,1)-1)</f>
        <v>film &amp; video</v>
      </c>
      <c r="T850" t="str">
        <f>RIGHT(R850,LEN(R850)-SEARCH("/",R850,1))</f>
        <v>drama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9">
        <f>IFERROR($E851/$I851,0)</f>
        <v>29.045602605863191</v>
      </c>
      <c r="G851" s="7">
        <f>(E851/D851)*100</f>
        <v>133.08955223880596</v>
      </c>
      <c r="H851" t="s">
        <v>20</v>
      </c>
      <c r="I851" s="21">
        <v>307</v>
      </c>
      <c r="J851" t="s">
        <v>21</v>
      </c>
      <c r="K851" t="s">
        <v>22</v>
      </c>
      <c r="L851">
        <v>1328767200</v>
      </c>
      <c r="M851" s="12">
        <f>(((L851/60)/60)/24)+DATE(1970,1,1)</f>
        <v>40948.25</v>
      </c>
      <c r="N851">
        <v>1329026400</v>
      </c>
      <c r="O851" s="12">
        <f>(((N851/60)/60)/24)+DATE(1970,1,1)</f>
        <v>40951.25</v>
      </c>
      <c r="P851" t="b">
        <v>0</v>
      </c>
      <c r="Q851" t="b">
        <v>1</v>
      </c>
      <c r="R851" t="s">
        <v>60</v>
      </c>
      <c r="S851" t="str">
        <f>LEFT($R851,SEARCH("/",$R851,1)-1)</f>
        <v>music</v>
      </c>
      <c r="T851" t="str">
        <f>RIGHT(R851,LEN(R851)-SEARCH("/",R851,1))</f>
        <v>indie rock</v>
      </c>
    </row>
    <row r="852" spans="1:20" x14ac:dyDescent="0.3">
      <c r="A852">
        <v>509</v>
      </c>
      <c r="B852" s="4" t="s">
        <v>398</v>
      </c>
      <c r="C852" s="3" t="s">
        <v>1065</v>
      </c>
      <c r="D852">
        <v>168500</v>
      </c>
      <c r="E852">
        <v>119510</v>
      </c>
      <c r="F852" s="9">
        <f>IFERROR($E852/$I852,0)</f>
        <v>95</v>
      </c>
      <c r="G852" s="7">
        <f>(E852/D852)*100</f>
        <v>70.925816023738875</v>
      </c>
      <c r="H852" t="s">
        <v>14</v>
      </c>
      <c r="I852" s="21">
        <v>1258</v>
      </c>
      <c r="J852" t="s">
        <v>21</v>
      </c>
      <c r="K852" t="s">
        <v>22</v>
      </c>
      <c r="L852">
        <v>1336194000</v>
      </c>
      <c r="M852" s="12">
        <f>(((L852/60)/60)/24)+DATE(1970,1,1)</f>
        <v>41034.208333333336</v>
      </c>
      <c r="N852">
        <v>1337058000</v>
      </c>
      <c r="O852" s="12">
        <f>(((N852/60)/60)/24)+DATE(1970,1,1)</f>
        <v>41044.208333333336</v>
      </c>
      <c r="P852" t="b">
        <v>0</v>
      </c>
      <c r="Q852" t="b">
        <v>0</v>
      </c>
      <c r="R852" t="s">
        <v>33</v>
      </c>
      <c r="S852" t="str">
        <f>LEFT($R852,SEARCH("/",$R852,1)-1)</f>
        <v>theater</v>
      </c>
      <c r="T852" t="str">
        <f>RIGHT(R852,LEN(R852)-SEARCH("/",R852,1))</f>
        <v>plays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9">
        <f>IFERROR($E853/$I853,0)</f>
        <v>77.924999999999997</v>
      </c>
      <c r="G853" s="7">
        <f>(E853/D853)*100</f>
        <v>207.79999999999998</v>
      </c>
      <c r="H853" t="s">
        <v>20</v>
      </c>
      <c r="I853" s="21">
        <v>160</v>
      </c>
      <c r="J853" t="s">
        <v>21</v>
      </c>
      <c r="K853" t="s">
        <v>22</v>
      </c>
      <c r="L853">
        <v>1335934800</v>
      </c>
      <c r="M853" s="12">
        <f>(((L853/60)/60)/24)+DATE(1970,1,1)</f>
        <v>41031.208333333336</v>
      </c>
      <c r="N853">
        <v>1338786000</v>
      </c>
      <c r="O853" s="12">
        <f>(((N853/60)/60)/24)+DATE(1970,1,1)</f>
        <v>41064.208333333336</v>
      </c>
      <c r="P853" t="b">
        <v>0</v>
      </c>
      <c r="Q853" t="b">
        <v>0</v>
      </c>
      <c r="R853" t="s">
        <v>50</v>
      </c>
      <c r="S853" t="str">
        <f>LEFT($R853,SEARCH("/",$R853,1)-1)</f>
        <v>music</v>
      </c>
      <c r="T853" t="str">
        <f>RIGHT(R853,LEN(R853)-SEARCH("/",R853,1))</f>
        <v>electric music</v>
      </c>
    </row>
    <row r="854" spans="1:20" ht="31.2" x14ac:dyDescent="0.3">
      <c r="A854">
        <v>759</v>
      </c>
      <c r="B854" s="4" t="s">
        <v>1554</v>
      </c>
      <c r="C854" s="3" t="s">
        <v>1555</v>
      </c>
      <c r="D854">
        <v>167500</v>
      </c>
      <c r="E854">
        <v>114615</v>
      </c>
      <c r="F854" s="9">
        <f>IFERROR($E854/$I854,0)</f>
        <v>89.964678178963894</v>
      </c>
      <c r="G854" s="7">
        <f>(E854/D854)*100</f>
        <v>68.426865671641792</v>
      </c>
      <c r="H854" t="s">
        <v>14</v>
      </c>
      <c r="I854" s="21">
        <v>1274</v>
      </c>
      <c r="J854" t="s">
        <v>21</v>
      </c>
      <c r="K854" t="s">
        <v>22</v>
      </c>
      <c r="L854">
        <v>1517810400</v>
      </c>
      <c r="M854" s="12">
        <f>(((L854/60)/60)/24)+DATE(1970,1,1)</f>
        <v>43136.25</v>
      </c>
      <c r="N854">
        <v>1520402400</v>
      </c>
      <c r="O854" s="12">
        <f>(((N854/60)/60)/24)+DATE(1970,1,1)</f>
        <v>43166.25</v>
      </c>
      <c r="P854" t="b">
        <v>0</v>
      </c>
      <c r="Q854" t="b">
        <v>0</v>
      </c>
      <c r="R854" t="s">
        <v>50</v>
      </c>
      <c r="S854" t="str">
        <f>LEFT($R854,SEARCH("/",$R854,1)-1)</f>
        <v>music</v>
      </c>
      <c r="T854" t="str">
        <f>RIGHT(R854,LEN(R854)-SEARCH("/",R854,1))</f>
        <v>electric music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9">
        <f>IFERROR($E855/$I855,0)</f>
        <v>76.006816632583508</v>
      </c>
      <c r="G855" s="7">
        <f>(E855/D855)*100</f>
        <v>652.05847953216369</v>
      </c>
      <c r="H855" t="s">
        <v>20</v>
      </c>
      <c r="I855" s="21">
        <v>1467</v>
      </c>
      <c r="J855" t="s">
        <v>15</v>
      </c>
      <c r="K855" t="s">
        <v>16</v>
      </c>
      <c r="L855">
        <v>1308546000</v>
      </c>
      <c r="M855" s="12">
        <f>(((L855/60)/60)/24)+DATE(1970,1,1)</f>
        <v>40714.208333333336</v>
      </c>
      <c r="N855">
        <v>1308978000</v>
      </c>
      <c r="O855" s="12">
        <f>(((N855/60)/60)/24)+DATE(1970,1,1)</f>
        <v>40719.208333333336</v>
      </c>
      <c r="P855" t="b">
        <v>0</v>
      </c>
      <c r="Q855" t="b">
        <v>1</v>
      </c>
      <c r="R855" t="s">
        <v>60</v>
      </c>
      <c r="S855" t="str">
        <f>LEFT($R855,SEARCH("/",$R855,1)-1)</f>
        <v>music</v>
      </c>
      <c r="T855" t="str">
        <f>RIGHT(R855,LEN(R855)-SEARCH("/",R855,1))</f>
        <v>indie rock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9">
        <f>IFERROR($E856/$I856,0)</f>
        <v>72.993613824192337</v>
      </c>
      <c r="G856" s="7">
        <f>(E856/D856)*100</f>
        <v>113.63099415204678</v>
      </c>
      <c r="H856" t="s">
        <v>20</v>
      </c>
      <c r="I856" s="21">
        <v>2662</v>
      </c>
      <c r="J856" t="s">
        <v>15</v>
      </c>
      <c r="K856" t="s">
        <v>16</v>
      </c>
      <c r="L856">
        <v>1574056800</v>
      </c>
      <c r="M856" s="12">
        <f>(((L856/60)/60)/24)+DATE(1970,1,1)</f>
        <v>43787.25</v>
      </c>
      <c r="N856">
        <v>1576389600</v>
      </c>
      <c r="O856" s="12">
        <f>(((N856/60)/60)/24)+DATE(1970,1,1)</f>
        <v>43814.25</v>
      </c>
      <c r="P856" t="b">
        <v>0</v>
      </c>
      <c r="Q856" t="b">
        <v>0</v>
      </c>
      <c r="R856" t="s">
        <v>119</v>
      </c>
      <c r="S856" t="str">
        <f>LEFT($R856,SEARCH("/",$R856,1)-1)</f>
        <v>publishing</v>
      </c>
      <c r="T856" t="str">
        <f>RIGHT(R856,LEN(R856)-SEARCH("/",R856,1))</f>
        <v>fiction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9">
        <f>IFERROR($E857/$I857,0)</f>
        <v>53</v>
      </c>
      <c r="G857" s="7">
        <f>(E857/D857)*100</f>
        <v>102.37606837606839</v>
      </c>
      <c r="H857" t="s">
        <v>20</v>
      </c>
      <c r="I857" s="21">
        <v>452</v>
      </c>
      <c r="J857" t="s">
        <v>26</v>
      </c>
      <c r="K857" t="s">
        <v>27</v>
      </c>
      <c r="L857">
        <v>1308373200</v>
      </c>
      <c r="M857" s="12">
        <f>(((L857/60)/60)/24)+DATE(1970,1,1)</f>
        <v>40712.208333333336</v>
      </c>
      <c r="N857">
        <v>1311051600</v>
      </c>
      <c r="O857" s="12">
        <f>(((N857/60)/60)/24)+DATE(1970,1,1)</f>
        <v>40743.208333333336</v>
      </c>
      <c r="P857" t="b">
        <v>0</v>
      </c>
      <c r="Q857" t="b">
        <v>0</v>
      </c>
      <c r="R857" t="s">
        <v>33</v>
      </c>
      <c r="S857" t="str">
        <f>LEFT($R857,SEARCH("/",$R857,1)-1)</f>
        <v>theater</v>
      </c>
      <c r="T857" t="str">
        <f>RIGHT(R857,LEN(R857)-SEARCH("/",R857,1))</f>
        <v>plays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9">
        <f>IFERROR($E858/$I858,0)</f>
        <v>54.164556962025316</v>
      </c>
      <c r="G858" s="7">
        <f>(E858/D858)*100</f>
        <v>356.58333333333331</v>
      </c>
      <c r="H858" t="s">
        <v>20</v>
      </c>
      <c r="I858" s="21">
        <v>158</v>
      </c>
      <c r="J858" t="s">
        <v>21</v>
      </c>
      <c r="K858" t="s">
        <v>22</v>
      </c>
      <c r="L858">
        <v>1335243600</v>
      </c>
      <c r="M858" s="12">
        <f>(((L858/60)/60)/24)+DATE(1970,1,1)</f>
        <v>41023.208333333336</v>
      </c>
      <c r="N858">
        <v>1336712400</v>
      </c>
      <c r="O858" s="12">
        <f>(((N858/60)/60)/24)+DATE(1970,1,1)</f>
        <v>41040.208333333336</v>
      </c>
      <c r="P858" t="b">
        <v>0</v>
      </c>
      <c r="Q858" t="b">
        <v>0</v>
      </c>
      <c r="R858" t="s">
        <v>17</v>
      </c>
      <c r="S858" t="str">
        <f>LEFT($R858,SEARCH("/",$R858,1)-1)</f>
        <v>food</v>
      </c>
      <c r="T858" t="str">
        <f>RIGHT(R858,LEN(R858)-SEARCH("/",R858,1))</f>
        <v>food trucks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9">
        <f>IFERROR($E859/$I859,0)</f>
        <v>32.946666666666665</v>
      </c>
      <c r="G859" s="7">
        <f>(E859/D859)*100</f>
        <v>139.86792452830187</v>
      </c>
      <c r="H859" t="s">
        <v>20</v>
      </c>
      <c r="I859" s="21">
        <v>225</v>
      </c>
      <c r="J859" t="s">
        <v>98</v>
      </c>
      <c r="K859" t="s">
        <v>99</v>
      </c>
      <c r="L859">
        <v>1328421600</v>
      </c>
      <c r="M859" s="12">
        <f>(((L859/60)/60)/24)+DATE(1970,1,1)</f>
        <v>40944.25</v>
      </c>
      <c r="N859">
        <v>1330408800</v>
      </c>
      <c r="O859" s="12">
        <f>(((N859/60)/60)/24)+DATE(1970,1,1)</f>
        <v>40967.25</v>
      </c>
      <c r="P859" t="b">
        <v>1</v>
      </c>
      <c r="Q859" t="b">
        <v>0</v>
      </c>
      <c r="R859" t="s">
        <v>100</v>
      </c>
      <c r="S859" t="str">
        <f>LEFT($R859,SEARCH("/",$R859,1)-1)</f>
        <v>film &amp; video</v>
      </c>
      <c r="T859" t="str">
        <f>RIGHT(R859,LEN(R859)-SEARCH("/",R859,1))</f>
        <v>shorts</v>
      </c>
    </row>
    <row r="860" spans="1:20" x14ac:dyDescent="0.3">
      <c r="A860">
        <v>538</v>
      </c>
      <c r="B860" s="4" t="s">
        <v>1121</v>
      </c>
      <c r="C860" s="3" t="s">
        <v>1122</v>
      </c>
      <c r="D860">
        <v>151300</v>
      </c>
      <c r="E860">
        <v>57034</v>
      </c>
      <c r="F860" s="9">
        <f>IFERROR($E860/$I860,0)</f>
        <v>44.007716049382715</v>
      </c>
      <c r="G860" s="7">
        <f>(E860/D860)*100</f>
        <v>37.695968274950431</v>
      </c>
      <c r="H860" t="s">
        <v>14</v>
      </c>
      <c r="I860" s="21">
        <v>1296</v>
      </c>
      <c r="J860" t="s">
        <v>21</v>
      </c>
      <c r="K860" t="s">
        <v>22</v>
      </c>
      <c r="L860">
        <v>1379826000</v>
      </c>
      <c r="M860" s="12">
        <f>(((L860/60)/60)/24)+DATE(1970,1,1)</f>
        <v>41539.208333333336</v>
      </c>
      <c r="N860">
        <v>1381208400</v>
      </c>
      <c r="O860" s="12">
        <f>(((N860/60)/60)/24)+DATE(1970,1,1)</f>
        <v>41555.208333333336</v>
      </c>
      <c r="P860" t="b">
        <v>0</v>
      </c>
      <c r="Q860" t="b">
        <v>0</v>
      </c>
      <c r="R860" t="s">
        <v>292</v>
      </c>
      <c r="S860" t="str">
        <f>LEFT($R860,SEARCH("/",$R860,1)-1)</f>
        <v>games</v>
      </c>
      <c r="T860" t="str">
        <f>RIGHT(R860,LEN(R860)-SEARCH("/",R860,1))</f>
        <v>mobile games</v>
      </c>
    </row>
    <row r="861" spans="1:20" x14ac:dyDescent="0.3">
      <c r="A861">
        <v>253</v>
      </c>
      <c r="B861" s="4" t="s">
        <v>558</v>
      </c>
      <c r="C861" s="3" t="s">
        <v>559</v>
      </c>
      <c r="D861">
        <v>121500</v>
      </c>
      <c r="E861">
        <v>108161</v>
      </c>
      <c r="F861" s="9">
        <f>IFERROR($E861/$I861,0)</f>
        <v>81.019475655430711</v>
      </c>
      <c r="G861" s="7">
        <f>(E861/D861)*100</f>
        <v>89.021399176954731</v>
      </c>
      <c r="H861" t="s">
        <v>14</v>
      </c>
      <c r="I861" s="21">
        <v>1335</v>
      </c>
      <c r="J861" t="s">
        <v>15</v>
      </c>
      <c r="K861" t="s">
        <v>16</v>
      </c>
      <c r="L861">
        <v>1302238800</v>
      </c>
      <c r="M861" s="12">
        <f>(((L861/60)/60)/24)+DATE(1970,1,1)</f>
        <v>40641.208333333336</v>
      </c>
      <c r="N861">
        <v>1303275600</v>
      </c>
      <c r="O861" s="12">
        <f>(((N861/60)/60)/24)+DATE(1970,1,1)</f>
        <v>40653.208333333336</v>
      </c>
      <c r="P861" t="b">
        <v>0</v>
      </c>
      <c r="Q861" t="b">
        <v>0</v>
      </c>
      <c r="R861" t="s">
        <v>53</v>
      </c>
      <c r="S861" t="str">
        <f>LEFT($R861,SEARCH("/",$R861,1)-1)</f>
        <v>film &amp; video</v>
      </c>
      <c r="T861" t="str">
        <f>RIGHT(R861,LEN(R861)-SEARCH("/",R861,1))</f>
        <v>drama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9">
        <f>IFERROR($E862/$I862,0)</f>
        <v>77.430769230769229</v>
      </c>
      <c r="G862" s="7">
        <f>(E862/D862)*100</f>
        <v>251.65</v>
      </c>
      <c r="H862" t="s">
        <v>20</v>
      </c>
      <c r="I862" s="21">
        <v>65</v>
      </c>
      <c r="J862" t="s">
        <v>21</v>
      </c>
      <c r="K862" t="s">
        <v>22</v>
      </c>
      <c r="L862">
        <v>1550556000</v>
      </c>
      <c r="M862" s="12">
        <f>(((L862/60)/60)/24)+DATE(1970,1,1)</f>
        <v>43515.25</v>
      </c>
      <c r="N862">
        <v>1551420000</v>
      </c>
      <c r="O862" s="12">
        <f>(((N862/60)/60)/24)+DATE(1970,1,1)</f>
        <v>43525.25</v>
      </c>
      <c r="P862" t="b">
        <v>0</v>
      </c>
      <c r="Q862" t="b">
        <v>1</v>
      </c>
      <c r="R862" t="s">
        <v>65</v>
      </c>
      <c r="S862" t="str">
        <f>LEFT($R862,SEARCH("/",$R862,1)-1)</f>
        <v>technology</v>
      </c>
      <c r="T862" t="str">
        <f>RIGHT(R862,LEN(R862)-SEARCH("/",R862,1))</f>
        <v>wearables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9">
        <f>IFERROR($E863/$I863,0)</f>
        <v>57.159509202453989</v>
      </c>
      <c r="G863" s="7">
        <f>(E863/D863)*100</f>
        <v>105.87500000000001</v>
      </c>
      <c r="H863" t="s">
        <v>20</v>
      </c>
      <c r="I863" s="21">
        <v>163</v>
      </c>
      <c r="J863" t="s">
        <v>21</v>
      </c>
      <c r="K863" t="s">
        <v>22</v>
      </c>
      <c r="L863">
        <v>1269147600</v>
      </c>
      <c r="M863" s="12">
        <f>(((L863/60)/60)/24)+DATE(1970,1,1)</f>
        <v>40258.208333333336</v>
      </c>
      <c r="N863">
        <v>1269838800</v>
      </c>
      <c r="O863" s="12">
        <f>(((N863/60)/60)/24)+DATE(1970,1,1)</f>
        <v>40266.208333333336</v>
      </c>
      <c r="P863" t="b">
        <v>0</v>
      </c>
      <c r="Q863" t="b">
        <v>0</v>
      </c>
      <c r="R863" t="s">
        <v>33</v>
      </c>
      <c r="S863" t="str">
        <f>LEFT($R863,SEARCH("/",$R863,1)-1)</f>
        <v>theater</v>
      </c>
      <c r="T863" t="str">
        <f>RIGHT(R863,LEN(R863)-SEARCH("/",R863,1))</f>
        <v>plays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9">
        <f>IFERROR($E864/$I864,0)</f>
        <v>77.17647058823529</v>
      </c>
      <c r="G864" s="7">
        <f>(E864/D864)*100</f>
        <v>187.42857142857144</v>
      </c>
      <c r="H864" t="s">
        <v>20</v>
      </c>
      <c r="I864" s="21">
        <v>85</v>
      </c>
      <c r="J864" t="s">
        <v>21</v>
      </c>
      <c r="K864" t="s">
        <v>22</v>
      </c>
      <c r="L864">
        <v>1312174800</v>
      </c>
      <c r="M864" s="12">
        <f>(((L864/60)/60)/24)+DATE(1970,1,1)</f>
        <v>40756.208333333336</v>
      </c>
      <c r="N864">
        <v>1312520400</v>
      </c>
      <c r="O864" s="12">
        <f>(((N864/60)/60)/24)+DATE(1970,1,1)</f>
        <v>40760.208333333336</v>
      </c>
      <c r="P864" t="b">
        <v>0</v>
      </c>
      <c r="Q864" t="b">
        <v>0</v>
      </c>
      <c r="R864" t="s">
        <v>33</v>
      </c>
      <c r="S864" t="str">
        <f>LEFT($R864,SEARCH("/",$R864,1)-1)</f>
        <v>theater</v>
      </c>
      <c r="T864" t="str">
        <f>RIGHT(R864,LEN(R864)-SEARCH("/",R864,1))</f>
        <v>plays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9">
        <f>IFERROR($E865/$I865,0)</f>
        <v>24.953917050691246</v>
      </c>
      <c r="G865" s="7">
        <f>(E865/D865)*100</f>
        <v>386.78571428571428</v>
      </c>
      <c r="H865" t="s">
        <v>20</v>
      </c>
      <c r="I865" s="21">
        <v>217</v>
      </c>
      <c r="J865" t="s">
        <v>21</v>
      </c>
      <c r="K865" t="s">
        <v>22</v>
      </c>
      <c r="L865">
        <v>1434517200</v>
      </c>
      <c r="M865" s="12">
        <f>(((L865/60)/60)/24)+DATE(1970,1,1)</f>
        <v>42172.208333333328</v>
      </c>
      <c r="N865">
        <v>1436504400</v>
      </c>
      <c r="O865" s="12">
        <f>(((N865/60)/60)/24)+DATE(1970,1,1)</f>
        <v>42195.208333333328</v>
      </c>
      <c r="P865" t="b">
        <v>0</v>
      </c>
      <c r="Q865" t="b">
        <v>1</v>
      </c>
      <c r="R865" t="s">
        <v>269</v>
      </c>
      <c r="S865" t="str">
        <f>LEFT($R865,SEARCH("/",$R865,1)-1)</f>
        <v>film &amp; video</v>
      </c>
      <c r="T865" t="str">
        <f>RIGHT(R865,LEN(R865)-SEARCH("/",R865,1))</f>
        <v>television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9">
        <f>IFERROR($E866/$I866,0)</f>
        <v>97.18</v>
      </c>
      <c r="G866" s="7">
        <f>(E866/D866)*100</f>
        <v>347.07142857142856</v>
      </c>
      <c r="H866" t="s">
        <v>20</v>
      </c>
      <c r="I866" s="21">
        <v>150</v>
      </c>
      <c r="J866" t="s">
        <v>21</v>
      </c>
      <c r="K866" t="s">
        <v>22</v>
      </c>
      <c r="L866">
        <v>1471582800</v>
      </c>
      <c r="M866" s="12">
        <f>(((L866/60)/60)/24)+DATE(1970,1,1)</f>
        <v>42601.208333333328</v>
      </c>
      <c r="N866">
        <v>1472014800</v>
      </c>
      <c r="O866" s="12">
        <f>(((N866/60)/60)/24)+DATE(1970,1,1)</f>
        <v>42606.208333333328</v>
      </c>
      <c r="P866" t="b">
        <v>0</v>
      </c>
      <c r="Q866" t="b">
        <v>0</v>
      </c>
      <c r="R866" t="s">
        <v>100</v>
      </c>
      <c r="S866" t="str">
        <f>LEFT($R866,SEARCH("/",$R866,1)-1)</f>
        <v>film &amp; video</v>
      </c>
      <c r="T866" t="str">
        <f>RIGHT(R866,LEN(R866)-SEARCH("/",R866,1))</f>
        <v>shorts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9">
        <f>IFERROR($E867/$I867,0)</f>
        <v>46.000916870415651</v>
      </c>
      <c r="G867" s="7">
        <f>(E867/D867)*100</f>
        <v>185.82098765432099</v>
      </c>
      <c r="H867" t="s">
        <v>20</v>
      </c>
      <c r="I867" s="21">
        <v>3272</v>
      </c>
      <c r="J867" t="s">
        <v>21</v>
      </c>
      <c r="K867" t="s">
        <v>22</v>
      </c>
      <c r="L867">
        <v>1410757200</v>
      </c>
      <c r="M867" s="12">
        <f>(((L867/60)/60)/24)+DATE(1970,1,1)</f>
        <v>41897.208333333336</v>
      </c>
      <c r="N867">
        <v>1411534800</v>
      </c>
      <c r="O867" s="12">
        <f>(((N867/60)/60)/24)+DATE(1970,1,1)</f>
        <v>41906.208333333336</v>
      </c>
      <c r="P867" t="b">
        <v>0</v>
      </c>
      <c r="Q867" t="b">
        <v>0</v>
      </c>
      <c r="R867" t="s">
        <v>33</v>
      </c>
      <c r="S867" t="str">
        <f>LEFT($R867,SEARCH("/",$R867,1)-1)</f>
        <v>theater</v>
      </c>
      <c r="T867" t="str">
        <f>RIGHT(R867,LEN(R867)-SEARCH("/",R867,1))</f>
        <v>plays</v>
      </c>
    </row>
    <row r="868" spans="1:20" x14ac:dyDescent="0.3">
      <c r="A868">
        <v>937</v>
      </c>
      <c r="B868" s="4" t="s">
        <v>1905</v>
      </c>
      <c r="C868" s="3" t="s">
        <v>1906</v>
      </c>
      <c r="D868">
        <v>171000</v>
      </c>
      <c r="E868">
        <v>84891</v>
      </c>
      <c r="F868" s="9">
        <f>IFERROR($E868/$I868,0)</f>
        <v>86.978483606557376</v>
      </c>
      <c r="G868" s="7">
        <f>(E868/D868)*100</f>
        <v>49.64385964912281</v>
      </c>
      <c r="H868" t="s">
        <v>74</v>
      </c>
      <c r="I868">
        <v>976</v>
      </c>
      <c r="J868" t="s">
        <v>21</v>
      </c>
      <c r="K868" t="s">
        <v>22</v>
      </c>
      <c r="L868">
        <v>1448517600</v>
      </c>
      <c r="M868" s="12">
        <f>(((L868/60)/60)/24)+DATE(1970,1,1)</f>
        <v>42334.25</v>
      </c>
      <c r="N868">
        <v>1449295200</v>
      </c>
      <c r="O868" s="12">
        <f>(((N868/60)/60)/24)+DATE(1970,1,1)</f>
        <v>42343.25</v>
      </c>
      <c r="P868" t="b">
        <v>0</v>
      </c>
      <c r="Q868" t="b">
        <v>0</v>
      </c>
      <c r="R868" t="s">
        <v>42</v>
      </c>
      <c r="S868" t="str">
        <f>LEFT($R868,SEARCH("/",$R868,1)-1)</f>
        <v>film &amp; video</v>
      </c>
      <c r="T868" t="str">
        <f>RIGHT(R868,LEN(R868)-SEARCH("/",R868,1))</f>
        <v>documentary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9">
        <f>IFERROR($E869/$I869,0)</f>
        <v>25.99</v>
      </c>
      <c r="G869" s="7">
        <f>(E869/D869)*100</f>
        <v>162.4375</v>
      </c>
      <c r="H869" t="s">
        <v>20</v>
      </c>
      <c r="I869" s="21">
        <v>300</v>
      </c>
      <c r="J869" t="s">
        <v>21</v>
      </c>
      <c r="K869" t="s">
        <v>22</v>
      </c>
      <c r="L869">
        <v>1539061200</v>
      </c>
      <c r="M869" s="12">
        <f>(((L869/60)/60)/24)+DATE(1970,1,1)</f>
        <v>43382.208333333328</v>
      </c>
      <c r="N869">
        <v>1539579600</v>
      </c>
      <c r="O869" s="12">
        <f>(((N869/60)/60)/24)+DATE(1970,1,1)</f>
        <v>43388.208333333328</v>
      </c>
      <c r="P869" t="b">
        <v>0</v>
      </c>
      <c r="Q869" t="b">
        <v>0</v>
      </c>
      <c r="R869" t="s">
        <v>17</v>
      </c>
      <c r="S869" t="str">
        <f>LEFT($R869,SEARCH("/",$R869,1)-1)</f>
        <v>food</v>
      </c>
      <c r="T869" t="str">
        <f>RIGHT(R869,LEN(R869)-SEARCH("/",R869,1))</f>
        <v>food trucks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9">
        <f>IFERROR($E870/$I870,0)</f>
        <v>102.69047619047619</v>
      </c>
      <c r="G870" s="7">
        <f>(E870/D870)*100</f>
        <v>184.84285714285716</v>
      </c>
      <c r="H870" t="s">
        <v>20</v>
      </c>
      <c r="I870" s="21">
        <v>126</v>
      </c>
      <c r="J870" t="s">
        <v>21</v>
      </c>
      <c r="K870" t="s">
        <v>22</v>
      </c>
      <c r="L870">
        <v>1381554000</v>
      </c>
      <c r="M870" s="12">
        <f>(((L870/60)/60)/24)+DATE(1970,1,1)</f>
        <v>41559.208333333336</v>
      </c>
      <c r="N870">
        <v>1382504400</v>
      </c>
      <c r="O870" s="12">
        <f>(((N870/60)/60)/24)+DATE(1970,1,1)</f>
        <v>41570.208333333336</v>
      </c>
      <c r="P870" t="b">
        <v>0</v>
      </c>
      <c r="Q870" t="b">
        <v>0</v>
      </c>
      <c r="R870" t="s">
        <v>33</v>
      </c>
      <c r="S870" t="str">
        <f>LEFT($R870,SEARCH("/",$R870,1)-1)</f>
        <v>theater</v>
      </c>
      <c r="T870" t="str">
        <f>RIGHT(R870,LEN(R870)-SEARCH("/",R870,1))</f>
        <v>plays</v>
      </c>
    </row>
    <row r="871" spans="1:20" x14ac:dyDescent="0.3">
      <c r="A871">
        <v>588</v>
      </c>
      <c r="B871" s="4" t="s">
        <v>1218</v>
      </c>
      <c r="C871" s="3" t="s">
        <v>1219</v>
      </c>
      <c r="D871">
        <v>157600</v>
      </c>
      <c r="E871">
        <v>124517</v>
      </c>
      <c r="F871" s="9">
        <f>IFERROR($E871/$I871,0)</f>
        <v>91.021198830409361</v>
      </c>
      <c r="G871" s="7">
        <f>(E871/D871)*100</f>
        <v>79.008248730964468</v>
      </c>
      <c r="H871" t="s">
        <v>14</v>
      </c>
      <c r="I871" s="21">
        <v>1368</v>
      </c>
      <c r="J871" t="s">
        <v>40</v>
      </c>
      <c r="K871" t="s">
        <v>41</v>
      </c>
      <c r="L871">
        <v>1269493200</v>
      </c>
      <c r="M871" s="12">
        <f>(((L871/60)/60)/24)+DATE(1970,1,1)</f>
        <v>40262.208333333336</v>
      </c>
      <c r="N871">
        <v>1272171600</v>
      </c>
      <c r="O871" s="12">
        <f>(((N871/60)/60)/24)+DATE(1970,1,1)</f>
        <v>40293.208333333336</v>
      </c>
      <c r="P871" t="b">
        <v>0</v>
      </c>
      <c r="Q871" t="b">
        <v>0</v>
      </c>
      <c r="R871" t="s">
        <v>33</v>
      </c>
      <c r="S871" t="str">
        <f>LEFT($R871,SEARCH("/",$R871,1)-1)</f>
        <v>theater</v>
      </c>
      <c r="T871" t="str">
        <f>RIGHT(R871,LEN(R871)-SEARCH("/",R871,1))</f>
        <v>plays</v>
      </c>
    </row>
    <row r="872" spans="1:20" ht="31.2" x14ac:dyDescent="0.3">
      <c r="A872">
        <v>416</v>
      </c>
      <c r="B872" s="4" t="s">
        <v>882</v>
      </c>
      <c r="C872" s="3" t="s">
        <v>883</v>
      </c>
      <c r="D872">
        <v>134600</v>
      </c>
      <c r="E872">
        <v>59007</v>
      </c>
      <c r="F872" s="9">
        <f>IFERROR($E872/$I872,0)</f>
        <v>41.005559416261292</v>
      </c>
      <c r="G872" s="7">
        <f>(E872/D872)*100</f>
        <v>43.838781575037146</v>
      </c>
      <c r="H872" t="s">
        <v>14</v>
      </c>
      <c r="I872" s="21">
        <v>1439</v>
      </c>
      <c r="J872" t="s">
        <v>21</v>
      </c>
      <c r="K872" t="s">
        <v>22</v>
      </c>
      <c r="L872">
        <v>1295244000</v>
      </c>
      <c r="M872" s="12">
        <f>(((L872/60)/60)/24)+DATE(1970,1,1)</f>
        <v>40560.25</v>
      </c>
      <c r="N872">
        <v>1296021600</v>
      </c>
      <c r="O872" s="12">
        <f>(((N872/60)/60)/24)+DATE(1970,1,1)</f>
        <v>40569.25</v>
      </c>
      <c r="P872" t="b">
        <v>0</v>
      </c>
      <c r="Q872" t="b">
        <v>1</v>
      </c>
      <c r="R872" t="s">
        <v>42</v>
      </c>
      <c r="S872" t="str">
        <f>LEFT($R872,SEARCH("/",$R872,1)-1)</f>
        <v>film &amp; video</v>
      </c>
      <c r="T872" t="str">
        <f>RIGHT(R872,LEN(R872)-SEARCH("/",R872,1))</f>
        <v>documentary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9">
        <f>IFERROR($E873/$I873,0)</f>
        <v>84.013793103448279</v>
      </c>
      <c r="G873" s="7">
        <f>(E873/D873)*100</f>
        <v>272.6041958041958</v>
      </c>
      <c r="H873" t="s">
        <v>20</v>
      </c>
      <c r="I873" s="21">
        <v>2320</v>
      </c>
      <c r="J873" t="s">
        <v>21</v>
      </c>
      <c r="K873" t="s">
        <v>22</v>
      </c>
      <c r="L873">
        <v>1509512400</v>
      </c>
      <c r="M873" s="12">
        <f>(((L873/60)/60)/24)+DATE(1970,1,1)</f>
        <v>43040.208333333328</v>
      </c>
      <c r="N873">
        <v>1511071200</v>
      </c>
      <c r="O873" s="12">
        <f>(((N873/60)/60)/24)+DATE(1970,1,1)</f>
        <v>43058.25</v>
      </c>
      <c r="P873" t="b">
        <v>0</v>
      </c>
      <c r="Q873" t="b">
        <v>1</v>
      </c>
      <c r="R873" t="s">
        <v>33</v>
      </c>
      <c r="S873" t="str">
        <f>LEFT($R873,SEARCH("/",$R873,1)-1)</f>
        <v>theater</v>
      </c>
      <c r="T873" t="str">
        <f>RIGHT(R873,LEN(R873)-SEARCH("/",R873,1))</f>
        <v>plays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9">
        <f>IFERROR($E874/$I874,0)</f>
        <v>98.666666666666671</v>
      </c>
      <c r="G874" s="7">
        <f>(E874/D874)*100</f>
        <v>170.04255319148936</v>
      </c>
      <c r="H874" t="s">
        <v>20</v>
      </c>
      <c r="I874" s="21">
        <v>81</v>
      </c>
      <c r="J874" t="s">
        <v>26</v>
      </c>
      <c r="K874" t="s">
        <v>27</v>
      </c>
      <c r="L874">
        <v>1535950800</v>
      </c>
      <c r="M874" s="12">
        <f>(((L874/60)/60)/24)+DATE(1970,1,1)</f>
        <v>43346.208333333328</v>
      </c>
      <c r="N874">
        <v>1536382800</v>
      </c>
      <c r="O874" s="12">
        <f>(((N874/60)/60)/24)+DATE(1970,1,1)</f>
        <v>43351.208333333328</v>
      </c>
      <c r="P874" t="b">
        <v>0</v>
      </c>
      <c r="Q874" t="b">
        <v>0</v>
      </c>
      <c r="R874" t="s">
        <v>474</v>
      </c>
      <c r="S874" t="str">
        <f>LEFT($R874,SEARCH("/",$R874,1)-1)</f>
        <v>film &amp; video</v>
      </c>
      <c r="T874" t="str">
        <f>RIGHT(R874,LEN(R874)-SEARCH("/",R874,1))</f>
        <v>science fiction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9">
        <f>IFERROR($E875/$I875,0)</f>
        <v>42.007419183889773</v>
      </c>
      <c r="G875" s="7">
        <f>(E875/D875)*100</f>
        <v>188.28503562945369</v>
      </c>
      <c r="H875" t="s">
        <v>20</v>
      </c>
      <c r="I875" s="21">
        <v>1887</v>
      </c>
      <c r="J875" t="s">
        <v>21</v>
      </c>
      <c r="K875" t="s">
        <v>22</v>
      </c>
      <c r="L875">
        <v>1389160800</v>
      </c>
      <c r="M875" s="12">
        <f>(((L875/60)/60)/24)+DATE(1970,1,1)</f>
        <v>41647.25</v>
      </c>
      <c r="N875">
        <v>1389592800</v>
      </c>
      <c r="O875" s="12">
        <f>(((N875/60)/60)/24)+DATE(1970,1,1)</f>
        <v>41652.25</v>
      </c>
      <c r="P875" t="b">
        <v>0</v>
      </c>
      <c r="Q875" t="b">
        <v>0</v>
      </c>
      <c r="R875" t="s">
        <v>122</v>
      </c>
      <c r="S875" t="str">
        <f>LEFT($R875,SEARCH("/",$R875,1)-1)</f>
        <v>photography</v>
      </c>
      <c r="T875" t="str">
        <f>RIGHT(R875,LEN(R875)-SEARCH("/",R875,1))</f>
        <v>photography books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9">
        <f>IFERROR($E876/$I876,0)</f>
        <v>32.002753556677376</v>
      </c>
      <c r="G876" s="7">
        <f>(E876/D876)*100</f>
        <v>346.93532338308455</v>
      </c>
      <c r="H876" t="s">
        <v>20</v>
      </c>
      <c r="I876" s="21">
        <v>4358</v>
      </c>
      <c r="J876" t="s">
        <v>21</v>
      </c>
      <c r="K876" t="s">
        <v>22</v>
      </c>
      <c r="L876">
        <v>1271998800</v>
      </c>
      <c r="M876" s="12">
        <f>(((L876/60)/60)/24)+DATE(1970,1,1)</f>
        <v>40291.208333333336</v>
      </c>
      <c r="N876">
        <v>1275282000</v>
      </c>
      <c r="O876" s="12">
        <f>(((N876/60)/60)/24)+DATE(1970,1,1)</f>
        <v>40329.208333333336</v>
      </c>
      <c r="P876" t="b">
        <v>0</v>
      </c>
      <c r="Q876" t="b">
        <v>1</v>
      </c>
      <c r="R876" t="s">
        <v>122</v>
      </c>
      <c r="S876" t="str">
        <f>LEFT($R876,SEARCH("/",$R876,1)-1)</f>
        <v>photography</v>
      </c>
      <c r="T876" t="str">
        <f>RIGHT(R876,LEN(R876)-SEARCH("/",R876,1))</f>
        <v>photography books</v>
      </c>
    </row>
    <row r="877" spans="1:20" x14ac:dyDescent="0.3">
      <c r="A877">
        <v>51</v>
      </c>
      <c r="B877" s="4" t="s">
        <v>149</v>
      </c>
      <c r="C877" s="3" t="s">
        <v>150</v>
      </c>
      <c r="D877">
        <v>158100</v>
      </c>
      <c r="E877">
        <v>145243</v>
      </c>
      <c r="F877" s="9">
        <f>IFERROR($E877/$I877,0)</f>
        <v>99.006816632583508</v>
      </c>
      <c r="G877" s="7">
        <f>(E877/D877)*100</f>
        <v>91.867805186590772</v>
      </c>
      <c r="H877" t="s">
        <v>14</v>
      </c>
      <c r="I877" s="21">
        <v>1467</v>
      </c>
      <c r="J877" t="s">
        <v>40</v>
      </c>
      <c r="K877" t="s">
        <v>41</v>
      </c>
      <c r="L877">
        <v>1332824400</v>
      </c>
      <c r="M877" s="12">
        <f>(((L877/60)/60)/24)+DATE(1970,1,1)</f>
        <v>40995.208333333336</v>
      </c>
      <c r="N877">
        <v>1334206800</v>
      </c>
      <c r="O877" s="12">
        <f>(((N877/60)/60)/24)+DATE(1970,1,1)</f>
        <v>41011.208333333336</v>
      </c>
      <c r="P877" t="b">
        <v>0</v>
      </c>
      <c r="Q877" t="b">
        <v>1</v>
      </c>
      <c r="R877" t="s">
        <v>65</v>
      </c>
      <c r="S877" t="str">
        <f>LEFT($R877,SEARCH("/",$R877,1)-1)</f>
        <v>technology</v>
      </c>
      <c r="T877" t="str">
        <f>RIGHT(R877,LEN(R877)-SEARCH("/",R877,1))</f>
        <v>wearables</v>
      </c>
    </row>
    <row r="878" spans="1:20" x14ac:dyDescent="0.3">
      <c r="A878">
        <v>151</v>
      </c>
      <c r="B878" s="4" t="s">
        <v>354</v>
      </c>
      <c r="C878" s="3" t="s">
        <v>355</v>
      </c>
      <c r="D878">
        <v>137200</v>
      </c>
      <c r="E878">
        <v>88037</v>
      </c>
      <c r="F878" s="9">
        <f>IFERROR($E878/$I878,0)</f>
        <v>60.011588275391958</v>
      </c>
      <c r="G878" s="7">
        <f>(E878/D878)*100</f>
        <v>64.166909620991248</v>
      </c>
      <c r="H878" t="s">
        <v>14</v>
      </c>
      <c r="I878" s="21">
        <v>1467</v>
      </c>
      <c r="J878" t="s">
        <v>21</v>
      </c>
      <c r="K878" t="s">
        <v>22</v>
      </c>
      <c r="L878">
        <v>1402290000</v>
      </c>
      <c r="M878" s="12">
        <f>(((L878/60)/60)/24)+DATE(1970,1,1)</f>
        <v>41799.208333333336</v>
      </c>
      <c r="N878">
        <v>1406696400</v>
      </c>
      <c r="O878" s="12">
        <f>(((N878/60)/60)/24)+DATE(1970,1,1)</f>
        <v>41850.208333333336</v>
      </c>
      <c r="P878" t="b">
        <v>0</v>
      </c>
      <c r="Q878" t="b">
        <v>0</v>
      </c>
      <c r="R878" t="s">
        <v>50</v>
      </c>
      <c r="S878" t="str">
        <f>LEFT($R878,SEARCH("/",$R878,1)-1)</f>
        <v>music</v>
      </c>
      <c r="T878" t="str">
        <f>RIGHT(R878,LEN(R878)-SEARCH("/",R878,1))</f>
        <v>electric music</v>
      </c>
    </row>
    <row r="879" spans="1:20" ht="31.2" x14ac:dyDescent="0.3">
      <c r="A879">
        <v>87</v>
      </c>
      <c r="B879" s="4" t="s">
        <v>223</v>
      </c>
      <c r="C879" s="3" t="s">
        <v>224</v>
      </c>
      <c r="D879">
        <v>198500</v>
      </c>
      <c r="E879">
        <v>123040</v>
      </c>
      <c r="F879" s="9">
        <f>IFERROR($E879/$I879,0)</f>
        <v>83.022941970310384</v>
      </c>
      <c r="G879" s="7">
        <f>(E879/D879)*100</f>
        <v>61.984886649874063</v>
      </c>
      <c r="H879" t="s">
        <v>14</v>
      </c>
      <c r="I879" s="21">
        <v>1482</v>
      </c>
      <c r="J879" t="s">
        <v>26</v>
      </c>
      <c r="K879" t="s">
        <v>27</v>
      </c>
      <c r="L879">
        <v>1299564000</v>
      </c>
      <c r="M879" s="12">
        <f>(((L879/60)/60)/24)+DATE(1970,1,1)</f>
        <v>40610.25</v>
      </c>
      <c r="N879">
        <v>1300510800</v>
      </c>
      <c r="O879" s="12">
        <f>(((N879/60)/60)/24)+DATE(1970,1,1)</f>
        <v>40621.208333333336</v>
      </c>
      <c r="P879" t="b">
        <v>0</v>
      </c>
      <c r="Q879" t="b">
        <v>1</v>
      </c>
      <c r="R879" t="s">
        <v>23</v>
      </c>
      <c r="S879" t="str">
        <f>LEFT($R879,SEARCH("/",$R879,1)-1)</f>
        <v>music</v>
      </c>
      <c r="T879" t="str">
        <f>RIGHT(R879,LEN(R879)-SEARCH("/",R879,1))</f>
        <v>rock</v>
      </c>
    </row>
    <row r="880" spans="1:20" ht="31.2" x14ac:dyDescent="0.3">
      <c r="A880">
        <v>481</v>
      </c>
      <c r="B880" s="4" t="s">
        <v>1009</v>
      </c>
      <c r="C880" s="3" t="s">
        <v>1010</v>
      </c>
      <c r="D880">
        <v>196600</v>
      </c>
      <c r="E880">
        <v>159931</v>
      </c>
      <c r="F880" s="9">
        <f>IFERROR($E880/$I880,0)</f>
        <v>103.98634590377114</v>
      </c>
      <c r="G880" s="7">
        <f>(E880/D880)*100</f>
        <v>81.348423194303152</v>
      </c>
      <c r="H880" t="s">
        <v>14</v>
      </c>
      <c r="I880" s="21">
        <v>1538</v>
      </c>
      <c r="J880" t="s">
        <v>21</v>
      </c>
      <c r="K880" t="s">
        <v>22</v>
      </c>
      <c r="L880">
        <v>1412139600</v>
      </c>
      <c r="M880" s="12">
        <f>(((L880/60)/60)/24)+DATE(1970,1,1)</f>
        <v>41913.208333333336</v>
      </c>
      <c r="N880">
        <v>1415772000</v>
      </c>
      <c r="O880" s="12">
        <f>(((N880/60)/60)/24)+DATE(1970,1,1)</f>
        <v>41955.25</v>
      </c>
      <c r="P880" t="b">
        <v>0</v>
      </c>
      <c r="Q880" t="b">
        <v>1</v>
      </c>
      <c r="R880" t="s">
        <v>33</v>
      </c>
      <c r="S880" t="str">
        <f>LEFT($R880,SEARCH("/",$R880,1)-1)</f>
        <v>theater</v>
      </c>
      <c r="T880" t="str">
        <f>RIGHT(R880,LEN(R880)-SEARCH("/",R880,1))</f>
        <v>plays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9">
        <f>IFERROR($E881/$I881,0)</f>
        <v>102.60377358490567</v>
      </c>
      <c r="G881" s="7">
        <f>(E881/D881)*100</f>
        <v>543.79999999999995</v>
      </c>
      <c r="H881" t="s">
        <v>20</v>
      </c>
      <c r="I881" s="21">
        <v>53</v>
      </c>
      <c r="J881" t="s">
        <v>21</v>
      </c>
      <c r="K881" t="s">
        <v>22</v>
      </c>
      <c r="L881">
        <v>1487743200</v>
      </c>
      <c r="M881" s="12">
        <f>(((L881/60)/60)/24)+DATE(1970,1,1)</f>
        <v>42788.25</v>
      </c>
      <c r="N881">
        <v>1488520800</v>
      </c>
      <c r="O881" s="12">
        <f>(((N881/60)/60)/24)+DATE(1970,1,1)</f>
        <v>42797.25</v>
      </c>
      <c r="P881" t="b">
        <v>0</v>
      </c>
      <c r="Q881" t="b">
        <v>0</v>
      </c>
      <c r="R881" t="s">
        <v>68</v>
      </c>
      <c r="S881" t="str">
        <f>LEFT($R881,SEARCH("/",$R881,1)-1)</f>
        <v>publishing</v>
      </c>
      <c r="T881" t="str">
        <f>RIGHT(R881,LEN(R881)-SEARCH("/",R881,1))</f>
        <v>nonfiction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9">
        <f>IFERROR($E882/$I882,0)</f>
        <v>79.992129246064621</v>
      </c>
      <c r="G882" s="7">
        <f>(E882/D882)*100</f>
        <v>228.52189349112427</v>
      </c>
      <c r="H882" t="s">
        <v>20</v>
      </c>
      <c r="I882" s="21">
        <v>2414</v>
      </c>
      <c r="J882" t="s">
        <v>21</v>
      </c>
      <c r="K882" t="s">
        <v>22</v>
      </c>
      <c r="L882">
        <v>1563685200</v>
      </c>
      <c r="M882" s="12">
        <f>(((L882/60)/60)/24)+DATE(1970,1,1)</f>
        <v>43667.208333333328</v>
      </c>
      <c r="N882">
        <v>1563858000</v>
      </c>
      <c r="O882" s="12">
        <f>(((N882/60)/60)/24)+DATE(1970,1,1)</f>
        <v>43669.208333333328</v>
      </c>
      <c r="P882" t="b">
        <v>0</v>
      </c>
      <c r="Q882" t="b">
        <v>0</v>
      </c>
      <c r="R882" t="s">
        <v>50</v>
      </c>
      <c r="S882" t="str">
        <f>LEFT($R882,SEARCH("/",$R882,1)-1)</f>
        <v>music</v>
      </c>
      <c r="T882" t="str">
        <f>RIGHT(R882,LEN(R882)-SEARCH("/",R882,1))</f>
        <v>electric music</v>
      </c>
    </row>
    <row r="883" spans="1:20" x14ac:dyDescent="0.3">
      <c r="A883">
        <v>725</v>
      </c>
      <c r="B883" s="4" t="s">
        <v>1488</v>
      </c>
      <c r="C883" s="3" t="s">
        <v>1489</v>
      </c>
      <c r="D883">
        <v>193200</v>
      </c>
      <c r="E883">
        <v>97369</v>
      </c>
      <c r="F883" s="9">
        <f>IFERROR($E883/$I883,0)</f>
        <v>61.008145363408524</v>
      </c>
      <c r="G883" s="7">
        <f>(E883/D883)*100</f>
        <v>50.398033126293996</v>
      </c>
      <c r="H883" t="s">
        <v>14</v>
      </c>
      <c r="I883" s="21">
        <v>1596</v>
      </c>
      <c r="J883" t="s">
        <v>21</v>
      </c>
      <c r="K883" t="s">
        <v>22</v>
      </c>
      <c r="L883">
        <v>1416031200</v>
      </c>
      <c r="M883" s="12">
        <f>(((L883/60)/60)/24)+DATE(1970,1,1)</f>
        <v>41958.25</v>
      </c>
      <c r="N883">
        <v>1416204000</v>
      </c>
      <c r="O883" s="12">
        <f>(((N883/60)/60)/24)+DATE(1970,1,1)</f>
        <v>41960.25</v>
      </c>
      <c r="P883" t="b">
        <v>0</v>
      </c>
      <c r="Q883" t="b">
        <v>0</v>
      </c>
      <c r="R883" t="s">
        <v>292</v>
      </c>
      <c r="S883" t="str">
        <f>LEFT($R883,SEARCH("/",$R883,1)-1)</f>
        <v>games</v>
      </c>
      <c r="T883" t="str">
        <f>RIGHT(R883,LEN(R883)-SEARCH("/",R883,1))</f>
        <v>mobile games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9">
        <f>IFERROR($E884/$I884,0)</f>
        <v>37</v>
      </c>
      <c r="G884" s="7">
        <f>(E884/D884)*100</f>
        <v>370</v>
      </c>
      <c r="H884" t="s">
        <v>20</v>
      </c>
      <c r="I884" s="21">
        <v>80</v>
      </c>
      <c r="J884" t="s">
        <v>21</v>
      </c>
      <c r="K884" t="s">
        <v>22</v>
      </c>
      <c r="L884">
        <v>1421820000</v>
      </c>
      <c r="M884" s="12">
        <f>(((L884/60)/60)/24)+DATE(1970,1,1)</f>
        <v>42025.25</v>
      </c>
      <c r="N884">
        <v>1422165600</v>
      </c>
      <c r="O884" s="12">
        <f>(((N884/60)/60)/24)+DATE(1970,1,1)</f>
        <v>42029.25</v>
      </c>
      <c r="P884" t="b">
        <v>0</v>
      </c>
      <c r="Q884" t="b">
        <v>0</v>
      </c>
      <c r="R884" t="s">
        <v>33</v>
      </c>
      <c r="S884" t="str">
        <f>LEFT($R884,SEARCH("/",$R884,1)-1)</f>
        <v>theater</v>
      </c>
      <c r="T884" t="str">
        <f>RIGHT(R884,LEN(R884)-SEARCH("/",R884,1))</f>
        <v>plays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9">
        <f>IFERROR($E885/$I885,0)</f>
        <v>41.911917098445599</v>
      </c>
      <c r="G885" s="7">
        <f>(E885/D885)*100</f>
        <v>237.91176470588232</v>
      </c>
      <c r="H885" t="s">
        <v>20</v>
      </c>
      <c r="I885" s="21">
        <v>193</v>
      </c>
      <c r="J885" t="s">
        <v>21</v>
      </c>
      <c r="K885" t="s">
        <v>22</v>
      </c>
      <c r="L885">
        <v>1274763600</v>
      </c>
      <c r="M885" s="12">
        <f>(((L885/60)/60)/24)+DATE(1970,1,1)</f>
        <v>40323.208333333336</v>
      </c>
      <c r="N885">
        <v>1277874000</v>
      </c>
      <c r="O885" s="12">
        <f>(((N885/60)/60)/24)+DATE(1970,1,1)</f>
        <v>40359.208333333336</v>
      </c>
      <c r="P885" t="b">
        <v>0</v>
      </c>
      <c r="Q885" t="b">
        <v>0</v>
      </c>
      <c r="R885" t="s">
        <v>100</v>
      </c>
      <c r="S885" t="str">
        <f>LEFT($R885,SEARCH("/",$R885,1)-1)</f>
        <v>film &amp; video</v>
      </c>
      <c r="T885" t="str">
        <f>RIGHT(R885,LEN(R885)-SEARCH("/",R885,1))</f>
        <v>shorts</v>
      </c>
    </row>
    <row r="886" spans="1:20" ht="31.2" x14ac:dyDescent="0.3">
      <c r="A886">
        <v>392</v>
      </c>
      <c r="B886" s="4" t="s">
        <v>836</v>
      </c>
      <c r="C886" s="3" t="s">
        <v>837</v>
      </c>
      <c r="D886">
        <v>102900</v>
      </c>
      <c r="E886">
        <v>67546</v>
      </c>
      <c r="F886" s="9">
        <f>IFERROR($E886/$I886,0)</f>
        <v>42.006218905472636</v>
      </c>
      <c r="G886" s="7">
        <f>(E886/D886)*100</f>
        <v>65.642371234207957</v>
      </c>
      <c r="H886" t="s">
        <v>14</v>
      </c>
      <c r="I886" s="21">
        <v>1608</v>
      </c>
      <c r="J886" t="s">
        <v>21</v>
      </c>
      <c r="K886" t="s">
        <v>22</v>
      </c>
      <c r="L886">
        <v>1294293600</v>
      </c>
      <c r="M886" s="12">
        <f>(((L886/60)/60)/24)+DATE(1970,1,1)</f>
        <v>40549.25</v>
      </c>
      <c r="N886">
        <v>1294466400</v>
      </c>
      <c r="O886" s="12">
        <f>(((N886/60)/60)/24)+DATE(1970,1,1)</f>
        <v>40551.25</v>
      </c>
      <c r="P886" t="b">
        <v>0</v>
      </c>
      <c r="Q886" t="b">
        <v>0</v>
      </c>
      <c r="R886" t="s">
        <v>65</v>
      </c>
      <c r="S886" t="str">
        <f>LEFT($R886,SEARCH("/",$R886,1)-1)</f>
        <v>technology</v>
      </c>
      <c r="T886" t="str">
        <f>RIGHT(R886,LEN(R886)-SEARCH("/",R886,1))</f>
        <v>wearables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9">
        <f>IFERROR($E887/$I887,0)</f>
        <v>40.942307692307693</v>
      </c>
      <c r="G887" s="7">
        <f>(E887/D887)*100</f>
        <v>118.27777777777777</v>
      </c>
      <c r="H887" t="s">
        <v>20</v>
      </c>
      <c r="I887" s="21">
        <v>52</v>
      </c>
      <c r="J887" t="s">
        <v>21</v>
      </c>
      <c r="K887" t="s">
        <v>22</v>
      </c>
      <c r="L887">
        <v>1275800400</v>
      </c>
      <c r="M887" s="12">
        <f>(((L887/60)/60)/24)+DATE(1970,1,1)</f>
        <v>40335.208333333336</v>
      </c>
      <c r="N887">
        <v>1279083600</v>
      </c>
      <c r="O887" s="12">
        <f>(((N887/60)/60)/24)+DATE(1970,1,1)</f>
        <v>40373.208333333336</v>
      </c>
      <c r="P887" t="b">
        <v>0</v>
      </c>
      <c r="Q887" t="b">
        <v>0</v>
      </c>
      <c r="R887" t="s">
        <v>33</v>
      </c>
      <c r="S887" t="str">
        <f>LEFT($R887,SEARCH("/",$R887,1)-1)</f>
        <v>theater</v>
      </c>
      <c r="T887" t="str">
        <f>RIGHT(R887,LEN(R887)-SEARCH("/",R887,1))</f>
        <v>plays</v>
      </c>
    </row>
    <row r="888" spans="1:20" ht="31.2" x14ac:dyDescent="0.3">
      <c r="A888">
        <v>211</v>
      </c>
      <c r="B888" s="4" t="s">
        <v>475</v>
      </c>
      <c r="C888" s="3" t="s">
        <v>476</v>
      </c>
      <c r="D888">
        <v>104400</v>
      </c>
      <c r="E888">
        <v>99100</v>
      </c>
      <c r="F888" s="9">
        <f>IFERROR($E888/$I888,0)</f>
        <v>60.984615384615381</v>
      </c>
      <c r="G888" s="7">
        <f>(E888/D888)*100</f>
        <v>94.923371647509583</v>
      </c>
      <c r="H888" t="s">
        <v>14</v>
      </c>
      <c r="I888" s="21">
        <v>1625</v>
      </c>
      <c r="J888" t="s">
        <v>21</v>
      </c>
      <c r="K888" t="s">
        <v>22</v>
      </c>
      <c r="L888">
        <v>1377579600</v>
      </c>
      <c r="M888" s="12">
        <f>(((L888/60)/60)/24)+DATE(1970,1,1)</f>
        <v>41513.208333333336</v>
      </c>
      <c r="N888">
        <v>1379653200</v>
      </c>
      <c r="O888" s="12">
        <f>(((N888/60)/60)/24)+DATE(1970,1,1)</f>
        <v>41537.208333333336</v>
      </c>
      <c r="P888" t="b">
        <v>0</v>
      </c>
      <c r="Q888" t="b">
        <v>0</v>
      </c>
      <c r="R888" t="s">
        <v>33</v>
      </c>
      <c r="S888" t="str">
        <f>LEFT($R888,SEARCH("/",$R888,1)-1)</f>
        <v>theater</v>
      </c>
      <c r="T888" t="str">
        <f>RIGHT(R888,LEN(R888)-SEARCH("/",R888,1))</f>
        <v>plays</v>
      </c>
    </row>
    <row r="889" spans="1:20" ht="31.2" x14ac:dyDescent="0.3">
      <c r="A889">
        <v>681</v>
      </c>
      <c r="B889" s="4" t="s">
        <v>1401</v>
      </c>
      <c r="C889" s="3" t="s">
        <v>1402</v>
      </c>
      <c r="D889">
        <v>184100</v>
      </c>
      <c r="E889">
        <v>159037</v>
      </c>
      <c r="F889" s="9">
        <f>IFERROR($E889/$I889,0)</f>
        <v>95.978877489438744</v>
      </c>
      <c r="G889" s="7">
        <f>(E889/D889)*100</f>
        <v>86.386203150461711</v>
      </c>
      <c r="H889" t="s">
        <v>14</v>
      </c>
      <c r="I889" s="21">
        <v>1657</v>
      </c>
      <c r="J889" t="s">
        <v>21</v>
      </c>
      <c r="K889" t="s">
        <v>22</v>
      </c>
      <c r="L889">
        <v>1324447200</v>
      </c>
      <c r="M889" s="12">
        <f>(((L889/60)/60)/24)+DATE(1970,1,1)</f>
        <v>40898.25</v>
      </c>
      <c r="N889">
        <v>1324965600</v>
      </c>
      <c r="O889" s="12">
        <f>(((N889/60)/60)/24)+DATE(1970,1,1)</f>
        <v>40904.25</v>
      </c>
      <c r="P889" t="b">
        <v>0</v>
      </c>
      <c r="Q889" t="b">
        <v>0</v>
      </c>
      <c r="R889" t="s">
        <v>33</v>
      </c>
      <c r="S889" t="str">
        <f>LEFT($R889,SEARCH("/",$R889,1)-1)</f>
        <v>theater</v>
      </c>
      <c r="T889" t="str">
        <f>RIGHT(R889,LEN(R889)-SEARCH("/",R889,1))</f>
        <v>plays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9">
        <f>IFERROR($E890/$I890,0)</f>
        <v>41.979310344827589</v>
      </c>
      <c r="G890" s="7">
        <f>(E890/D890)*100</f>
        <v>209.89655172413794</v>
      </c>
      <c r="H890" t="s">
        <v>20</v>
      </c>
      <c r="I890" s="21">
        <v>290</v>
      </c>
      <c r="J890" t="s">
        <v>21</v>
      </c>
      <c r="K890" t="s">
        <v>22</v>
      </c>
      <c r="L890">
        <v>1491886800</v>
      </c>
      <c r="M890" s="12">
        <f>(((L890/60)/60)/24)+DATE(1970,1,1)</f>
        <v>42836.208333333328</v>
      </c>
      <c r="N890">
        <v>1493528400</v>
      </c>
      <c r="O890" s="12">
        <f>(((N890/60)/60)/24)+DATE(1970,1,1)</f>
        <v>42855.208333333328</v>
      </c>
      <c r="P890" t="b">
        <v>0</v>
      </c>
      <c r="Q890" t="b">
        <v>0</v>
      </c>
      <c r="R890" t="s">
        <v>33</v>
      </c>
      <c r="S890" t="str">
        <f>LEFT($R890,SEARCH("/",$R890,1)-1)</f>
        <v>theater</v>
      </c>
      <c r="T890" t="str">
        <f>RIGHT(R890,LEN(R890)-SEARCH("/",R890,1))</f>
        <v>plays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9">
        <f>IFERROR($E891/$I891,0)</f>
        <v>77.93442622950819</v>
      </c>
      <c r="G891" s="7">
        <f>(E891/D891)*100</f>
        <v>169.78571428571431</v>
      </c>
      <c r="H891" t="s">
        <v>20</v>
      </c>
      <c r="I891" s="21">
        <v>122</v>
      </c>
      <c r="J891" t="s">
        <v>21</v>
      </c>
      <c r="K891" t="s">
        <v>22</v>
      </c>
      <c r="L891">
        <v>1394600400</v>
      </c>
      <c r="M891" s="12">
        <f>(((L891/60)/60)/24)+DATE(1970,1,1)</f>
        <v>41710.208333333336</v>
      </c>
      <c r="N891">
        <v>1395205200</v>
      </c>
      <c r="O891" s="12">
        <f>(((N891/60)/60)/24)+DATE(1970,1,1)</f>
        <v>41717.208333333336</v>
      </c>
      <c r="P891" t="b">
        <v>0</v>
      </c>
      <c r="Q891" t="b">
        <v>1</v>
      </c>
      <c r="R891" t="s">
        <v>50</v>
      </c>
      <c r="S891" t="str">
        <f>LEFT($R891,SEARCH("/",$R891,1)-1)</f>
        <v>music</v>
      </c>
      <c r="T891" t="str">
        <f>RIGHT(R891,LEN(R891)-SEARCH("/",R891,1))</f>
        <v>electric music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9">
        <f>IFERROR($E892/$I892,0)</f>
        <v>106.01972789115646</v>
      </c>
      <c r="G892" s="7">
        <f>(E892/D892)*100</f>
        <v>115.95907738095239</v>
      </c>
      <c r="H892" t="s">
        <v>20</v>
      </c>
      <c r="I892" s="21">
        <v>1470</v>
      </c>
      <c r="J892" t="s">
        <v>21</v>
      </c>
      <c r="K892" t="s">
        <v>22</v>
      </c>
      <c r="L892">
        <v>1561352400</v>
      </c>
      <c r="M892" s="12">
        <f>(((L892/60)/60)/24)+DATE(1970,1,1)</f>
        <v>43640.208333333328</v>
      </c>
      <c r="N892">
        <v>1561438800</v>
      </c>
      <c r="O892" s="12">
        <f>(((N892/60)/60)/24)+DATE(1970,1,1)</f>
        <v>43641.208333333328</v>
      </c>
      <c r="P892" t="b">
        <v>0</v>
      </c>
      <c r="Q892" t="b">
        <v>0</v>
      </c>
      <c r="R892" t="s">
        <v>60</v>
      </c>
      <c r="S892" t="str">
        <f>LEFT($R892,SEARCH("/",$R892,1)-1)</f>
        <v>music</v>
      </c>
      <c r="T892" t="str">
        <f>RIGHT(R892,LEN(R892)-SEARCH("/",R892,1))</f>
        <v>indie rock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9">
        <f>IFERROR($E893/$I893,0)</f>
        <v>47.018181818181816</v>
      </c>
      <c r="G893" s="7">
        <f>(E893/D893)*100</f>
        <v>258.59999999999997</v>
      </c>
      <c r="H893" t="s">
        <v>20</v>
      </c>
      <c r="I893" s="21">
        <v>165</v>
      </c>
      <c r="J893" t="s">
        <v>15</v>
      </c>
      <c r="K893" t="s">
        <v>16</v>
      </c>
      <c r="L893">
        <v>1322892000</v>
      </c>
      <c r="M893" s="12">
        <f>(((L893/60)/60)/24)+DATE(1970,1,1)</f>
        <v>40880.25</v>
      </c>
      <c r="N893">
        <v>1326693600</v>
      </c>
      <c r="O893" s="12">
        <f>(((N893/60)/60)/24)+DATE(1970,1,1)</f>
        <v>40924.25</v>
      </c>
      <c r="P893" t="b">
        <v>0</v>
      </c>
      <c r="Q893" t="b">
        <v>0</v>
      </c>
      <c r="R893" t="s">
        <v>42</v>
      </c>
      <c r="S893" t="str">
        <f>LEFT($R893,SEARCH("/",$R893,1)-1)</f>
        <v>film &amp; video</v>
      </c>
      <c r="T893" t="str">
        <f>RIGHT(R893,LEN(R893)-SEARCH("/",R893,1))</f>
        <v>documentary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9">
        <f>IFERROR($E894/$I894,0)</f>
        <v>76.016483516483518</v>
      </c>
      <c r="G894" s="7">
        <f>(E894/D894)*100</f>
        <v>230.58333333333331</v>
      </c>
      <c r="H894" t="s">
        <v>20</v>
      </c>
      <c r="I894" s="21">
        <v>182</v>
      </c>
      <c r="J894" t="s">
        <v>21</v>
      </c>
      <c r="K894" t="s">
        <v>22</v>
      </c>
      <c r="L894">
        <v>1274418000</v>
      </c>
      <c r="M894" s="12">
        <f>(((L894/60)/60)/24)+DATE(1970,1,1)</f>
        <v>40319.208333333336</v>
      </c>
      <c r="N894">
        <v>1277960400</v>
      </c>
      <c r="O894" s="12">
        <f>(((N894/60)/60)/24)+DATE(1970,1,1)</f>
        <v>40360.208333333336</v>
      </c>
      <c r="P894" t="b">
        <v>0</v>
      </c>
      <c r="Q894" t="b">
        <v>0</v>
      </c>
      <c r="R894" t="s">
        <v>206</v>
      </c>
      <c r="S894" t="str">
        <f>LEFT($R894,SEARCH("/",$R894,1)-1)</f>
        <v>publishing</v>
      </c>
      <c r="T894" t="str">
        <f>RIGHT(R894,LEN(R894)-SEARCH("/",R894,1))</f>
        <v>translations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9">
        <f>IFERROR($E895/$I895,0)</f>
        <v>54.120603015075375</v>
      </c>
      <c r="G895" s="7">
        <f>(E895/D895)*100</f>
        <v>128.21428571428572</v>
      </c>
      <c r="H895" t="s">
        <v>20</v>
      </c>
      <c r="I895" s="21">
        <v>199</v>
      </c>
      <c r="J895" t="s">
        <v>107</v>
      </c>
      <c r="K895" t="s">
        <v>108</v>
      </c>
      <c r="L895">
        <v>1434344400</v>
      </c>
      <c r="M895" s="12">
        <f>(((L895/60)/60)/24)+DATE(1970,1,1)</f>
        <v>42170.208333333328</v>
      </c>
      <c r="N895">
        <v>1434690000</v>
      </c>
      <c r="O895" s="12">
        <f>(((N895/60)/60)/24)+DATE(1970,1,1)</f>
        <v>42174.208333333328</v>
      </c>
      <c r="P895" t="b">
        <v>0</v>
      </c>
      <c r="Q895" t="b">
        <v>1</v>
      </c>
      <c r="R895" t="s">
        <v>42</v>
      </c>
      <c r="S895" t="str">
        <f>LEFT($R895,SEARCH("/",$R895,1)-1)</f>
        <v>film &amp; video</v>
      </c>
      <c r="T895" t="str">
        <f>RIGHT(R895,LEN(R895)-SEARCH("/",R895,1))</f>
        <v>documentary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9">
        <f>IFERROR($E896/$I896,0)</f>
        <v>57.285714285714285</v>
      </c>
      <c r="G896" s="7">
        <f>(E896/D896)*100</f>
        <v>188.70588235294116</v>
      </c>
      <c r="H896" t="s">
        <v>20</v>
      </c>
      <c r="I896" s="21">
        <v>56</v>
      </c>
      <c r="J896" t="s">
        <v>40</v>
      </c>
      <c r="K896" t="s">
        <v>41</v>
      </c>
      <c r="L896">
        <v>1373518800</v>
      </c>
      <c r="M896" s="12">
        <f>(((L896/60)/60)/24)+DATE(1970,1,1)</f>
        <v>41466.208333333336</v>
      </c>
      <c r="N896">
        <v>1376110800</v>
      </c>
      <c r="O896" s="12">
        <f>(((N896/60)/60)/24)+DATE(1970,1,1)</f>
        <v>41496.208333333336</v>
      </c>
      <c r="P896" t="b">
        <v>0</v>
      </c>
      <c r="Q896" t="b">
        <v>1</v>
      </c>
      <c r="R896" t="s">
        <v>269</v>
      </c>
      <c r="S896" t="str">
        <f>LEFT($R896,SEARCH("/",$R896,1)-1)</f>
        <v>film &amp; video</v>
      </c>
      <c r="T896" t="str">
        <f>RIGHT(R896,LEN(R896)-SEARCH("/",R896,1))</f>
        <v>television</v>
      </c>
    </row>
    <row r="897" spans="1:20" x14ac:dyDescent="0.3">
      <c r="A897">
        <v>76</v>
      </c>
      <c r="B897" s="4" t="s">
        <v>200</v>
      </c>
      <c r="C897" s="3" t="s">
        <v>201</v>
      </c>
      <c r="D897">
        <v>122900</v>
      </c>
      <c r="E897">
        <v>95993</v>
      </c>
      <c r="F897" s="9">
        <f>IFERROR($E897/$I897,0)</f>
        <v>57.00296912114014</v>
      </c>
      <c r="G897" s="7">
        <f>(E897/D897)*100</f>
        <v>78.106590724165997</v>
      </c>
      <c r="H897" t="s">
        <v>14</v>
      </c>
      <c r="I897" s="21">
        <v>1684</v>
      </c>
      <c r="J897" t="s">
        <v>21</v>
      </c>
      <c r="K897" t="s">
        <v>22</v>
      </c>
      <c r="L897">
        <v>1421992800</v>
      </c>
      <c r="M897" s="12">
        <f>(((L897/60)/60)/24)+DATE(1970,1,1)</f>
        <v>42027.25</v>
      </c>
      <c r="N897">
        <v>1426222800</v>
      </c>
      <c r="O897" s="12">
        <f>(((N897/60)/60)/24)+DATE(1970,1,1)</f>
        <v>42076.208333333328</v>
      </c>
      <c r="P897" t="b">
        <v>1</v>
      </c>
      <c r="Q897" t="b">
        <v>1</v>
      </c>
      <c r="R897" t="s">
        <v>33</v>
      </c>
      <c r="S897" t="str">
        <f>LEFT($R897,SEARCH("/",$R897,1)-1)</f>
        <v>theater</v>
      </c>
      <c r="T897" t="str">
        <f>RIGHT(R897,LEN(R897)-SEARCH("/",R897,1))</f>
        <v>plays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9">
        <f>IFERROR($E898/$I898,0)</f>
        <v>105.02602739726028</v>
      </c>
      <c r="G898" s="7">
        <f>(E898/D898)*100</f>
        <v>774.43434343434342</v>
      </c>
      <c r="H898" t="s">
        <v>20</v>
      </c>
      <c r="I898" s="21">
        <v>1460</v>
      </c>
      <c r="J898" t="s">
        <v>26</v>
      </c>
      <c r="K898" t="s">
        <v>27</v>
      </c>
      <c r="L898">
        <v>1310619600</v>
      </c>
      <c r="M898" s="12">
        <f>(((L898/60)/60)/24)+DATE(1970,1,1)</f>
        <v>40738.208333333336</v>
      </c>
      <c r="N898">
        <v>1310878800</v>
      </c>
      <c r="O898" s="12">
        <f>(((N898/60)/60)/24)+DATE(1970,1,1)</f>
        <v>40741.208333333336</v>
      </c>
      <c r="P898" t="b">
        <v>0</v>
      </c>
      <c r="Q898" t="b">
        <v>1</v>
      </c>
      <c r="R898" t="s">
        <v>17</v>
      </c>
      <c r="S898" t="str">
        <f>LEFT($R898,SEARCH("/",$R898,1)-1)</f>
        <v>food</v>
      </c>
      <c r="T898" t="str">
        <f>RIGHT(R898,LEN(R898)-SEARCH("/",R898,1))</f>
        <v>food trucks</v>
      </c>
    </row>
    <row r="899" spans="1:20" x14ac:dyDescent="0.3">
      <c r="A899">
        <v>945</v>
      </c>
      <c r="B899" s="4" t="s">
        <v>1920</v>
      </c>
      <c r="C899" s="3" t="s">
        <v>1921</v>
      </c>
      <c r="D899">
        <v>172000</v>
      </c>
      <c r="E899">
        <v>55805</v>
      </c>
      <c r="F899" s="9">
        <f>IFERROR($E899/$I899,0)</f>
        <v>33.001182732111175</v>
      </c>
      <c r="G899" s="7">
        <f>(E899/D899)*100</f>
        <v>32.444767441860463</v>
      </c>
      <c r="H899" t="s">
        <v>14</v>
      </c>
      <c r="I899" s="21">
        <v>1691</v>
      </c>
      <c r="J899" t="s">
        <v>21</v>
      </c>
      <c r="K899" t="s">
        <v>22</v>
      </c>
      <c r="L899">
        <v>1333602000</v>
      </c>
      <c r="M899" s="12">
        <f>(((L899/60)/60)/24)+DATE(1970,1,1)</f>
        <v>41004.208333333336</v>
      </c>
      <c r="N899">
        <v>1334898000</v>
      </c>
      <c r="O899" s="12">
        <f>(((N899/60)/60)/24)+DATE(1970,1,1)</f>
        <v>41019.208333333336</v>
      </c>
      <c r="P899" t="b">
        <v>1</v>
      </c>
      <c r="Q899" t="b">
        <v>0</v>
      </c>
      <c r="R899" t="s">
        <v>122</v>
      </c>
      <c r="S899" t="str">
        <f>LEFT($R899,SEARCH("/",$R899,1)-1)</f>
        <v>photography</v>
      </c>
      <c r="T899" t="str">
        <f>RIGHT(R899,LEN(R899)-SEARCH("/",R899,1))</f>
        <v>photography books</v>
      </c>
    </row>
    <row r="900" spans="1:20" ht="31.2" x14ac:dyDescent="0.3">
      <c r="A900">
        <v>693</v>
      </c>
      <c r="B900" s="4" t="s">
        <v>1425</v>
      </c>
      <c r="C900" s="3" t="s">
        <v>1426</v>
      </c>
      <c r="D900">
        <v>180400</v>
      </c>
      <c r="E900">
        <v>115396</v>
      </c>
      <c r="F900" s="9">
        <f>IFERROR($E900/$I900,0)</f>
        <v>66.016018306636155</v>
      </c>
      <c r="G900" s="7">
        <f>(E900/D900)*100</f>
        <v>63.966740576496676</v>
      </c>
      <c r="H900" t="s">
        <v>14</v>
      </c>
      <c r="I900" s="21">
        <v>1748</v>
      </c>
      <c r="J900" t="s">
        <v>21</v>
      </c>
      <c r="K900" t="s">
        <v>22</v>
      </c>
      <c r="L900">
        <v>1508216400</v>
      </c>
      <c r="M900" s="12">
        <f>(((L900/60)/60)/24)+DATE(1970,1,1)</f>
        <v>43025.208333333328</v>
      </c>
      <c r="N900">
        <v>1509685200</v>
      </c>
      <c r="O900" s="12">
        <f>(((N900/60)/60)/24)+DATE(1970,1,1)</f>
        <v>43042.208333333328</v>
      </c>
      <c r="P900" t="b">
        <v>0</v>
      </c>
      <c r="Q900" t="b">
        <v>0</v>
      </c>
      <c r="R900" t="s">
        <v>33</v>
      </c>
      <c r="S900" t="str">
        <f>LEFT($R900,SEARCH("/",$R900,1)-1)</f>
        <v>theater</v>
      </c>
      <c r="T900" t="str">
        <f>RIGHT(R900,LEN(R900)-SEARCH("/",R900,1))</f>
        <v>plays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9">
        <f>IFERROR($E901/$I901,0)</f>
        <v>102.60162601626017</v>
      </c>
      <c r="G901" s="7">
        <f>(E901/D901)*100</f>
        <v>407.09677419354841</v>
      </c>
      <c r="H901" t="s">
        <v>20</v>
      </c>
      <c r="I901" s="21">
        <v>123</v>
      </c>
      <c r="J901" t="s">
        <v>98</v>
      </c>
      <c r="K901" t="s">
        <v>99</v>
      </c>
      <c r="L901">
        <v>1381122000</v>
      </c>
      <c r="M901" s="12">
        <f>(((L901/60)/60)/24)+DATE(1970,1,1)</f>
        <v>41554.208333333336</v>
      </c>
      <c r="N901">
        <v>1382677200</v>
      </c>
      <c r="O901" s="12">
        <f>(((N901/60)/60)/24)+DATE(1970,1,1)</f>
        <v>41572.208333333336</v>
      </c>
      <c r="P901" t="b">
        <v>0</v>
      </c>
      <c r="Q901" t="b">
        <v>0</v>
      </c>
      <c r="R901" t="s">
        <v>159</v>
      </c>
      <c r="S901" t="str">
        <f>LEFT($R901,SEARCH("/",$R901,1)-1)</f>
        <v>music</v>
      </c>
      <c r="T901" t="str">
        <f>RIGHT(R901,LEN(R901)-SEARCH("/",R901,1))</f>
        <v>jazz</v>
      </c>
    </row>
    <row r="902" spans="1:20" x14ac:dyDescent="0.3">
      <c r="A902">
        <v>835</v>
      </c>
      <c r="B902" s="4" t="s">
        <v>1703</v>
      </c>
      <c r="C902" s="3" t="s">
        <v>1704</v>
      </c>
      <c r="D902">
        <v>86200</v>
      </c>
      <c r="E902">
        <v>77355</v>
      </c>
      <c r="F902" s="9">
        <f>IFERROR($E902/$I902,0)</f>
        <v>44.001706484641637</v>
      </c>
      <c r="G902" s="7">
        <f>(E902/D902)*100</f>
        <v>89.738979118329468</v>
      </c>
      <c r="H902" t="s">
        <v>14</v>
      </c>
      <c r="I902" s="21">
        <v>1758</v>
      </c>
      <c r="J902" t="s">
        <v>21</v>
      </c>
      <c r="K902" t="s">
        <v>22</v>
      </c>
      <c r="L902">
        <v>1425103200</v>
      </c>
      <c r="M902" s="12">
        <f>(((L902/60)/60)/24)+DATE(1970,1,1)</f>
        <v>42063.25</v>
      </c>
      <c r="N902">
        <v>1425621600</v>
      </c>
      <c r="O902" s="12">
        <f>(((N902/60)/60)/24)+DATE(1970,1,1)</f>
        <v>42069.25</v>
      </c>
      <c r="P902" t="b">
        <v>0</v>
      </c>
      <c r="Q902" t="b">
        <v>0</v>
      </c>
      <c r="R902" t="s">
        <v>28</v>
      </c>
      <c r="S902" t="str">
        <f>LEFT($R902,SEARCH("/",$R902,1)-1)</f>
        <v>technology</v>
      </c>
      <c r="T902" t="str">
        <f>RIGHT(R902,LEN(R902)-SEARCH("/",R902,1))</f>
        <v>web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9">
        <f>IFERROR($E903/$I903,0)</f>
        <v>55.0062893081761</v>
      </c>
      <c r="G903" s="7">
        <f>(E903/D903)*100</f>
        <v>156.17857142857144</v>
      </c>
      <c r="H903" t="s">
        <v>20</v>
      </c>
      <c r="I903" s="21">
        <v>159</v>
      </c>
      <c r="J903" t="s">
        <v>21</v>
      </c>
      <c r="K903" t="s">
        <v>22</v>
      </c>
      <c r="L903">
        <v>1531803600</v>
      </c>
      <c r="M903" s="12">
        <f>(((L903/60)/60)/24)+DATE(1970,1,1)</f>
        <v>43298.208333333328</v>
      </c>
      <c r="N903">
        <v>1534654800</v>
      </c>
      <c r="O903" s="12">
        <f>(((N903/60)/60)/24)+DATE(1970,1,1)</f>
        <v>43331.208333333328</v>
      </c>
      <c r="P903" t="b">
        <v>0</v>
      </c>
      <c r="Q903" t="b">
        <v>1</v>
      </c>
      <c r="R903" t="s">
        <v>23</v>
      </c>
      <c r="S903" t="str">
        <f>LEFT($R903,SEARCH("/",$R903,1)-1)</f>
        <v>music</v>
      </c>
      <c r="T903" t="str">
        <f>RIGHT(R903,LEN(R903)-SEARCH("/",R903,1))</f>
        <v>rock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9">
        <f>IFERROR($E904/$I904,0)</f>
        <v>32.127272727272725</v>
      </c>
      <c r="G904" s="7">
        <f>(E904/D904)*100</f>
        <v>252.42857142857144</v>
      </c>
      <c r="H904" t="s">
        <v>20</v>
      </c>
      <c r="I904" s="21">
        <v>110</v>
      </c>
      <c r="J904" t="s">
        <v>21</v>
      </c>
      <c r="K904" t="s">
        <v>22</v>
      </c>
      <c r="L904">
        <v>1454133600</v>
      </c>
      <c r="M904" s="12">
        <f>(((L904/60)/60)/24)+DATE(1970,1,1)</f>
        <v>42399.25</v>
      </c>
      <c r="N904">
        <v>1457762400</v>
      </c>
      <c r="O904" s="12">
        <f>(((N904/60)/60)/24)+DATE(1970,1,1)</f>
        <v>42441.25</v>
      </c>
      <c r="P904" t="b">
        <v>0</v>
      </c>
      <c r="Q904" t="b">
        <v>0</v>
      </c>
      <c r="R904" t="s">
        <v>28</v>
      </c>
      <c r="S904" t="str">
        <f>LEFT($R904,SEARCH("/",$R904,1)-1)</f>
        <v>technology</v>
      </c>
      <c r="T904" t="str">
        <f>RIGHT(R904,LEN(R904)-SEARCH("/",R904,1))</f>
        <v>web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9">
        <f>IFERROR($E905/$I905,0)</f>
        <v>50.642857142857146</v>
      </c>
      <c r="G905" s="7">
        <f>(E905/D905)*100</f>
        <v>1.729268292682927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12">
        <f>(((L905/60)/60)/24)+DATE(1970,1,1)</f>
        <v>41034.208333333336</v>
      </c>
      <c r="N905">
        <v>1337490000</v>
      </c>
      <c r="O905" s="12">
        <f>(((N905/60)/60)/24)+DATE(1970,1,1)</f>
        <v>41049.208333333336</v>
      </c>
      <c r="P905" t="b">
        <v>0</v>
      </c>
      <c r="Q905" t="b">
        <v>1</v>
      </c>
      <c r="R905" t="s">
        <v>68</v>
      </c>
      <c r="S905" t="str">
        <f>LEFT($R905,SEARCH("/",$R905,1)-1)</f>
        <v>publishing</v>
      </c>
      <c r="T905" t="str">
        <f>RIGHT(R905,LEN(R905)-SEARCH("/",R905,1))</f>
        <v>nonfiction</v>
      </c>
    </row>
    <row r="906" spans="1:20" ht="31.2" x14ac:dyDescent="0.3">
      <c r="A906">
        <v>530</v>
      </c>
      <c r="B906" s="4" t="s">
        <v>1105</v>
      </c>
      <c r="C906" s="3" t="s">
        <v>1106</v>
      </c>
      <c r="D906">
        <v>105000</v>
      </c>
      <c r="E906">
        <v>96328</v>
      </c>
      <c r="F906" s="9">
        <f>IFERROR($E906/$I906,0)</f>
        <v>53.995515695067262</v>
      </c>
      <c r="G906" s="7">
        <f>(E906/D906)*100</f>
        <v>91.740952380952379</v>
      </c>
      <c r="H906" t="s">
        <v>14</v>
      </c>
      <c r="I906" s="21">
        <v>1784</v>
      </c>
      <c r="J906" t="s">
        <v>21</v>
      </c>
      <c r="K906" t="s">
        <v>22</v>
      </c>
      <c r="L906">
        <v>1283230800</v>
      </c>
      <c r="M906" s="12">
        <f>(((L906/60)/60)/24)+DATE(1970,1,1)</f>
        <v>40421.208333333336</v>
      </c>
      <c r="N906">
        <v>1284440400</v>
      </c>
      <c r="O906" s="12">
        <f>(((N906/60)/60)/24)+DATE(1970,1,1)</f>
        <v>40435.208333333336</v>
      </c>
      <c r="P906" t="b">
        <v>0</v>
      </c>
      <c r="Q906" t="b">
        <v>1</v>
      </c>
      <c r="R906" t="s">
        <v>119</v>
      </c>
      <c r="S906" t="str">
        <f>LEFT($R906,SEARCH("/",$R906,1)-1)</f>
        <v>publishing</v>
      </c>
      <c r="T906" t="str">
        <f>RIGHT(R906,LEN(R906)-SEARCH("/",R906,1))</f>
        <v>fiction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9">
        <f>IFERROR($E907/$I907,0)</f>
        <v>54.894067796610166</v>
      </c>
      <c r="G907" s="7">
        <f>(E907/D907)*100</f>
        <v>163.98734177215189</v>
      </c>
      <c r="H907" t="s">
        <v>20</v>
      </c>
      <c r="I907" s="21">
        <v>236</v>
      </c>
      <c r="J907" t="s">
        <v>21</v>
      </c>
      <c r="K907" t="s">
        <v>22</v>
      </c>
      <c r="L907">
        <v>1379566800</v>
      </c>
      <c r="M907" s="12">
        <f>(((L907/60)/60)/24)+DATE(1970,1,1)</f>
        <v>41536.208333333336</v>
      </c>
      <c r="N907">
        <v>1379826000</v>
      </c>
      <c r="O907" s="12">
        <f>(((N907/60)/60)/24)+DATE(1970,1,1)</f>
        <v>41539.208333333336</v>
      </c>
      <c r="P907" t="b">
        <v>0</v>
      </c>
      <c r="Q907" t="b">
        <v>0</v>
      </c>
      <c r="R907" t="s">
        <v>33</v>
      </c>
      <c r="S907" t="str">
        <f>LEFT($R907,SEARCH("/",$R907,1)-1)</f>
        <v>theater</v>
      </c>
      <c r="T907" t="str">
        <f>RIGHT(R907,LEN(R907)-SEARCH("/",R907,1))</f>
        <v>plays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9">
        <f>IFERROR($E908/$I908,0)</f>
        <v>46.931937172774866</v>
      </c>
      <c r="G908" s="7">
        <f>(E908/D908)*100</f>
        <v>162.98181818181817</v>
      </c>
      <c r="H908" t="s">
        <v>20</v>
      </c>
      <c r="I908" s="21">
        <v>191</v>
      </c>
      <c r="J908" t="s">
        <v>21</v>
      </c>
      <c r="K908" t="s">
        <v>22</v>
      </c>
      <c r="L908">
        <v>1494651600</v>
      </c>
      <c r="M908" s="12">
        <f>(((L908/60)/60)/24)+DATE(1970,1,1)</f>
        <v>42868.208333333328</v>
      </c>
      <c r="N908">
        <v>1497762000</v>
      </c>
      <c r="O908" s="12">
        <f>(((N908/60)/60)/24)+DATE(1970,1,1)</f>
        <v>42904.208333333328</v>
      </c>
      <c r="P908" t="b">
        <v>1</v>
      </c>
      <c r="Q908" t="b">
        <v>1</v>
      </c>
      <c r="R908" t="s">
        <v>42</v>
      </c>
      <c r="S908" t="str">
        <f>LEFT($R908,SEARCH("/",$R908,1)-1)</f>
        <v>film &amp; video</v>
      </c>
      <c r="T908" t="str">
        <f>RIGHT(R908,LEN(R908)-SEARCH("/",R908,1))</f>
        <v>documentary</v>
      </c>
    </row>
    <row r="909" spans="1:20" x14ac:dyDescent="0.3">
      <c r="A909">
        <v>564</v>
      </c>
      <c r="B909" s="4" t="s">
        <v>1172</v>
      </c>
      <c r="C909" s="3" t="s">
        <v>1173</v>
      </c>
      <c r="D909">
        <v>168700</v>
      </c>
      <c r="E909">
        <v>141393</v>
      </c>
      <c r="F909" s="9">
        <f>IFERROR($E909/$I909,0)</f>
        <v>78.990502793296088</v>
      </c>
      <c r="G909" s="7">
        <f>(E909/D909)*100</f>
        <v>83.813278008298752</v>
      </c>
      <c r="H909" t="s">
        <v>14</v>
      </c>
      <c r="I909" s="21">
        <v>1790</v>
      </c>
      <c r="J909" t="s">
        <v>21</v>
      </c>
      <c r="K909" t="s">
        <v>22</v>
      </c>
      <c r="L909">
        <v>1426395600</v>
      </c>
      <c r="M909" s="12">
        <f>(((L909/60)/60)/24)+DATE(1970,1,1)</f>
        <v>42078.208333333328</v>
      </c>
      <c r="N909">
        <v>1427086800</v>
      </c>
      <c r="O909" s="12">
        <f>(((N909/60)/60)/24)+DATE(1970,1,1)</f>
        <v>42086.208333333328</v>
      </c>
      <c r="P909" t="b">
        <v>0</v>
      </c>
      <c r="Q909" t="b">
        <v>0</v>
      </c>
      <c r="R909" t="s">
        <v>33</v>
      </c>
      <c r="S909" t="str">
        <f>LEFT($R909,SEARCH("/",$R909,1)-1)</f>
        <v>theater</v>
      </c>
      <c r="T909" t="str">
        <f>RIGHT(R909,LEN(R909)-SEARCH("/",R909,1))</f>
        <v>plays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9">
        <f>IFERROR($E910/$I910,0)</f>
        <v>30.99898322318251</v>
      </c>
      <c r="G910" s="7">
        <f>(E910/D910)*100</f>
        <v>319.24083769633506</v>
      </c>
      <c r="H910" t="s">
        <v>20</v>
      </c>
      <c r="I910" s="21">
        <v>3934</v>
      </c>
      <c r="J910" t="s">
        <v>21</v>
      </c>
      <c r="K910" t="s">
        <v>22</v>
      </c>
      <c r="L910">
        <v>1335934800</v>
      </c>
      <c r="M910" s="12">
        <f>(((L910/60)/60)/24)+DATE(1970,1,1)</f>
        <v>41031.208333333336</v>
      </c>
      <c r="N910">
        <v>1336885200</v>
      </c>
      <c r="O910" s="12">
        <f>(((N910/60)/60)/24)+DATE(1970,1,1)</f>
        <v>41042.208333333336</v>
      </c>
      <c r="P910" t="b">
        <v>0</v>
      </c>
      <c r="Q910" t="b">
        <v>0</v>
      </c>
      <c r="R910" t="s">
        <v>89</v>
      </c>
      <c r="S910" t="str">
        <f>LEFT($R910,SEARCH("/",$R910,1)-1)</f>
        <v>games</v>
      </c>
      <c r="T910" t="str">
        <f>RIGHT(R910,LEN(R910)-SEARCH("/",R910,1))</f>
        <v>video games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9">
        <f>IFERROR($E911/$I911,0)</f>
        <v>107.7625</v>
      </c>
      <c r="G911" s="7">
        <f>(E911/D911)*100</f>
        <v>478.94444444444446</v>
      </c>
      <c r="H911" t="s">
        <v>20</v>
      </c>
      <c r="I911" s="21">
        <v>80</v>
      </c>
      <c r="J911" t="s">
        <v>15</v>
      </c>
      <c r="K911" t="s">
        <v>16</v>
      </c>
      <c r="L911">
        <v>1528088400</v>
      </c>
      <c r="M911" s="12">
        <f>(((L911/60)/60)/24)+DATE(1970,1,1)</f>
        <v>43255.208333333328</v>
      </c>
      <c r="N911">
        <v>1530421200</v>
      </c>
      <c r="O911" s="12">
        <f>(((N911/60)/60)/24)+DATE(1970,1,1)</f>
        <v>43282.208333333328</v>
      </c>
      <c r="P911" t="b">
        <v>0</v>
      </c>
      <c r="Q911" t="b">
        <v>1</v>
      </c>
      <c r="R911" t="s">
        <v>33</v>
      </c>
      <c r="S911" t="str">
        <f>LEFT($R911,SEARCH("/",$R911,1)-1)</f>
        <v>theater</v>
      </c>
      <c r="T911" t="str">
        <f>RIGHT(R911,LEN(R911)-SEARCH("/",R911,1))</f>
        <v>plays</v>
      </c>
    </row>
    <row r="912" spans="1:20" x14ac:dyDescent="0.3">
      <c r="A912">
        <v>270</v>
      </c>
      <c r="B912" s="4" t="s">
        <v>592</v>
      </c>
      <c r="C912" s="3" t="s">
        <v>593</v>
      </c>
      <c r="D912">
        <v>173900</v>
      </c>
      <c r="E912">
        <v>47260</v>
      </c>
      <c r="F912" s="9">
        <f>IFERROR($E912/$I912,0)</f>
        <v>25.005291005291006</v>
      </c>
      <c r="G912" s="7">
        <f>(E912/D912)*100</f>
        <v>27.176538240368025</v>
      </c>
      <c r="H912" t="s">
        <v>74</v>
      </c>
      <c r="I912">
        <v>1890</v>
      </c>
      <c r="J912" t="s">
        <v>21</v>
      </c>
      <c r="K912" t="s">
        <v>22</v>
      </c>
      <c r="L912">
        <v>1291269600</v>
      </c>
      <c r="M912" s="12">
        <f>(((L912/60)/60)/24)+DATE(1970,1,1)</f>
        <v>40514.25</v>
      </c>
      <c r="N912">
        <v>1291442400</v>
      </c>
      <c r="O912" s="12">
        <f>(((N912/60)/60)/24)+DATE(1970,1,1)</f>
        <v>40516.25</v>
      </c>
      <c r="P912" t="b">
        <v>0</v>
      </c>
      <c r="Q912" t="b">
        <v>0</v>
      </c>
      <c r="R912" t="s">
        <v>89</v>
      </c>
      <c r="S912" t="str">
        <f>LEFT($R912,SEARCH("/",$R912,1)-1)</f>
        <v>games</v>
      </c>
      <c r="T912" t="str">
        <f>RIGHT(R912,LEN(R912)-SEARCH("/",R912,1))</f>
        <v>video games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9">
        <f>IFERROR($E913/$I913,0)</f>
        <v>24.976190476190474</v>
      </c>
      <c r="G913" s="7">
        <f>(E913/D913)*100</f>
        <v>198.94827586206895</v>
      </c>
      <c r="H913" t="s">
        <v>20</v>
      </c>
      <c r="I913" s="21">
        <v>462</v>
      </c>
      <c r="J913" t="s">
        <v>21</v>
      </c>
      <c r="K913" t="s">
        <v>22</v>
      </c>
      <c r="L913">
        <v>1568005200</v>
      </c>
      <c r="M913" s="12">
        <f>(((L913/60)/60)/24)+DATE(1970,1,1)</f>
        <v>43717.208333333328</v>
      </c>
      <c r="N913">
        <v>1568178000</v>
      </c>
      <c r="O913" s="12">
        <f>(((N913/60)/60)/24)+DATE(1970,1,1)</f>
        <v>43719.208333333328</v>
      </c>
      <c r="P913" t="b">
        <v>1</v>
      </c>
      <c r="Q913" t="b">
        <v>0</v>
      </c>
      <c r="R913" t="s">
        <v>28</v>
      </c>
      <c r="S913" t="str">
        <f>LEFT($R913,SEARCH("/",$R913,1)-1)</f>
        <v>technology</v>
      </c>
      <c r="T913" t="str">
        <f>RIGHT(R913,LEN(R913)-SEARCH("/",R913,1))</f>
        <v>web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9">
        <f>IFERROR($E914/$I914,0)</f>
        <v>79.944134078212286</v>
      </c>
      <c r="G914" s="7">
        <f>(E914/D914)*100</f>
        <v>795</v>
      </c>
      <c r="H914" t="s">
        <v>20</v>
      </c>
      <c r="I914" s="21">
        <v>179</v>
      </c>
      <c r="J914" t="s">
        <v>21</v>
      </c>
      <c r="K914" t="s">
        <v>22</v>
      </c>
      <c r="L914">
        <v>1346821200</v>
      </c>
      <c r="M914" s="12">
        <f>(((L914/60)/60)/24)+DATE(1970,1,1)</f>
        <v>41157.208333333336</v>
      </c>
      <c r="N914">
        <v>1347944400</v>
      </c>
      <c r="O914" s="12">
        <f>(((N914/60)/60)/24)+DATE(1970,1,1)</f>
        <v>41170.208333333336</v>
      </c>
      <c r="P914" t="b">
        <v>1</v>
      </c>
      <c r="Q914" t="b">
        <v>0</v>
      </c>
      <c r="R914" t="s">
        <v>53</v>
      </c>
      <c r="S914" t="str">
        <f>LEFT($R914,SEARCH("/",$R914,1)-1)</f>
        <v>film &amp; video</v>
      </c>
      <c r="T914" t="str">
        <f>RIGHT(R914,LEN(R914)-SEARCH("/",R914,1))</f>
        <v>drama</v>
      </c>
    </row>
    <row r="915" spans="1:20" x14ac:dyDescent="0.3">
      <c r="A915">
        <v>501</v>
      </c>
      <c r="B915" s="4" t="s">
        <v>1050</v>
      </c>
      <c r="C915" s="3" t="s">
        <v>1051</v>
      </c>
      <c r="D915">
        <v>153600</v>
      </c>
      <c r="E915">
        <v>107743</v>
      </c>
      <c r="F915" s="9">
        <f>IFERROR($E915/$I915,0)</f>
        <v>59.990534521158132</v>
      </c>
      <c r="G915" s="7">
        <f>(E915/D915)*100</f>
        <v>70.145182291666657</v>
      </c>
      <c r="H915" t="s">
        <v>14</v>
      </c>
      <c r="I915" s="21">
        <v>1796</v>
      </c>
      <c r="J915" t="s">
        <v>21</v>
      </c>
      <c r="K915" t="s">
        <v>22</v>
      </c>
      <c r="L915">
        <v>1363064400</v>
      </c>
      <c r="M915" s="12">
        <f>(((L915/60)/60)/24)+DATE(1970,1,1)</f>
        <v>41345.208333333336</v>
      </c>
      <c r="N915">
        <v>1363237200</v>
      </c>
      <c r="O915" s="12">
        <f>(((N915/60)/60)/24)+DATE(1970,1,1)</f>
        <v>41347.208333333336</v>
      </c>
      <c r="P915" t="b">
        <v>0</v>
      </c>
      <c r="Q915" t="b">
        <v>0</v>
      </c>
      <c r="R915" t="s">
        <v>42</v>
      </c>
      <c r="S915" t="str">
        <f>LEFT($R915,SEARCH("/",$R915,1)-1)</f>
        <v>film &amp; video</v>
      </c>
      <c r="T915" t="str">
        <f>RIGHT(R915,LEN(R915)-SEARCH("/",R915,1))</f>
        <v>documentary</v>
      </c>
    </row>
    <row r="916" spans="1:20" x14ac:dyDescent="0.3">
      <c r="A916">
        <v>886</v>
      </c>
      <c r="B916" s="4" t="s">
        <v>1804</v>
      </c>
      <c r="C916" s="3" t="s">
        <v>1805</v>
      </c>
      <c r="D916">
        <v>150600</v>
      </c>
      <c r="E916">
        <v>127745</v>
      </c>
      <c r="F916" s="9">
        <f>IFERROR($E916/$I916,0)</f>
        <v>69.9972602739726</v>
      </c>
      <c r="G916" s="7">
        <f>(E916/D916)*100</f>
        <v>84.824037184594957</v>
      </c>
      <c r="H916" t="s">
        <v>14</v>
      </c>
      <c r="I916" s="21">
        <v>1825</v>
      </c>
      <c r="J916" t="s">
        <v>21</v>
      </c>
      <c r="K916" t="s">
        <v>22</v>
      </c>
      <c r="L916">
        <v>1282798800</v>
      </c>
      <c r="M916" s="12">
        <f>(((L916/60)/60)/24)+DATE(1970,1,1)</f>
        <v>40416.208333333336</v>
      </c>
      <c r="N916">
        <v>1284354000</v>
      </c>
      <c r="O916" s="12">
        <f>(((N916/60)/60)/24)+DATE(1970,1,1)</f>
        <v>40434.208333333336</v>
      </c>
      <c r="P916" t="b">
        <v>0</v>
      </c>
      <c r="Q916" t="b">
        <v>0</v>
      </c>
      <c r="R916" t="s">
        <v>60</v>
      </c>
      <c r="S916" t="str">
        <f>LEFT($R916,SEARCH("/",$R916,1)-1)</f>
        <v>music</v>
      </c>
      <c r="T916" t="str">
        <f>RIGHT(R916,LEN(R916)-SEARCH("/",R916,1))</f>
        <v>indie rock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9">
        <f>IFERROR($E917/$I917,0)</f>
        <v>105.0032154340836</v>
      </c>
      <c r="G917" s="7">
        <f>(E917/D917)*100</f>
        <v>155.62827640984909</v>
      </c>
      <c r="H917" t="s">
        <v>20</v>
      </c>
      <c r="I917" s="21">
        <v>1866</v>
      </c>
      <c r="J917" t="s">
        <v>40</v>
      </c>
      <c r="K917" t="s">
        <v>41</v>
      </c>
      <c r="L917">
        <v>1503982800</v>
      </c>
      <c r="M917" s="12">
        <f>(((L917/60)/60)/24)+DATE(1970,1,1)</f>
        <v>42976.208333333328</v>
      </c>
      <c r="N917">
        <v>1504760400</v>
      </c>
      <c r="O917" s="12">
        <f>(((N917/60)/60)/24)+DATE(1970,1,1)</f>
        <v>42985.208333333328</v>
      </c>
      <c r="P917" t="b">
        <v>0</v>
      </c>
      <c r="Q917" t="b">
        <v>0</v>
      </c>
      <c r="R917" t="s">
        <v>269</v>
      </c>
      <c r="S917" t="str">
        <f>LEFT($R917,SEARCH("/",$R917,1)-1)</f>
        <v>film &amp; video</v>
      </c>
      <c r="T917" t="str">
        <f>RIGHT(R917,LEN(R917)-SEARCH("/",R917,1))</f>
        <v>television</v>
      </c>
    </row>
    <row r="918" spans="1:20" x14ac:dyDescent="0.3">
      <c r="A918">
        <v>884</v>
      </c>
      <c r="B918" s="4" t="s">
        <v>1800</v>
      </c>
      <c r="C918" s="3" t="s">
        <v>1801</v>
      </c>
      <c r="D918">
        <v>170800</v>
      </c>
      <c r="E918">
        <v>109374</v>
      </c>
      <c r="F918" s="9">
        <f>IFERROR($E918/$I918,0)</f>
        <v>57.992576882290564</v>
      </c>
      <c r="G918" s="7">
        <f>(E918/D918)*100</f>
        <v>64.036299765807954</v>
      </c>
      <c r="H918" t="s">
        <v>14</v>
      </c>
      <c r="I918" s="21">
        <v>1886</v>
      </c>
      <c r="J918" t="s">
        <v>21</v>
      </c>
      <c r="K918" t="s">
        <v>22</v>
      </c>
      <c r="L918">
        <v>1399179600</v>
      </c>
      <c r="M918" s="12">
        <f>(((L918/60)/60)/24)+DATE(1970,1,1)</f>
        <v>41763.208333333336</v>
      </c>
      <c r="N918">
        <v>1399352400</v>
      </c>
      <c r="O918" s="12">
        <f>(((N918/60)/60)/24)+DATE(1970,1,1)</f>
        <v>41765.208333333336</v>
      </c>
      <c r="P918" t="b">
        <v>0</v>
      </c>
      <c r="Q918" t="b">
        <v>1</v>
      </c>
      <c r="R918" t="s">
        <v>33</v>
      </c>
      <c r="S918" t="str">
        <f>LEFT($R918,SEARCH("/",$R918,1)-1)</f>
        <v>theater</v>
      </c>
      <c r="T918" t="str">
        <f>RIGHT(R918,LEN(R918)-SEARCH("/",R918,1))</f>
        <v>plays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9">
        <f>IFERROR($E919/$I919,0)</f>
        <v>77.666666666666671</v>
      </c>
      <c r="G919" s="7">
        <f>(E919/D919)*100</f>
        <v>58.25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12">
        <f>(((L919/60)/60)/24)+DATE(1970,1,1)</f>
        <v>40722.208333333336</v>
      </c>
      <c r="N919">
        <v>1311310800</v>
      </c>
      <c r="O919" s="12">
        <f>(((N919/60)/60)/24)+DATE(1970,1,1)</f>
        <v>40746.208333333336</v>
      </c>
      <c r="P919" t="b">
        <v>0</v>
      </c>
      <c r="Q919" t="b">
        <v>1</v>
      </c>
      <c r="R919" t="s">
        <v>100</v>
      </c>
      <c r="S919" t="str">
        <f>LEFT($R919,SEARCH("/",$R919,1)-1)</f>
        <v>film &amp; video</v>
      </c>
      <c r="T919" t="str">
        <f>RIGHT(R919,LEN(R919)-SEARCH("/",R919,1))</f>
        <v>shorts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9">
        <f>IFERROR($E920/$I920,0)</f>
        <v>57.82692307692308</v>
      </c>
      <c r="G920" s="7">
        <f>(E920/D920)*100</f>
        <v>237.39473684210526</v>
      </c>
      <c r="H920" t="s">
        <v>20</v>
      </c>
      <c r="I920" s="21">
        <v>156</v>
      </c>
      <c r="J920" t="s">
        <v>98</v>
      </c>
      <c r="K920" t="s">
        <v>99</v>
      </c>
      <c r="L920">
        <v>1343365200</v>
      </c>
      <c r="M920" s="12">
        <f>(((L920/60)/60)/24)+DATE(1970,1,1)</f>
        <v>41117.208333333336</v>
      </c>
      <c r="N920">
        <v>1344315600</v>
      </c>
      <c r="O920" s="12">
        <f>(((N920/60)/60)/24)+DATE(1970,1,1)</f>
        <v>41128.208333333336</v>
      </c>
      <c r="P920" t="b">
        <v>0</v>
      </c>
      <c r="Q920" t="b">
        <v>0</v>
      </c>
      <c r="R920" t="s">
        <v>133</v>
      </c>
      <c r="S920" t="str">
        <f>LEFT($R920,SEARCH("/",$R920,1)-1)</f>
        <v>publishing</v>
      </c>
      <c r="T920" t="str">
        <f>RIGHT(R920,LEN(R920)-SEARCH("/",R920,1))</f>
        <v>radio &amp; podcasts</v>
      </c>
    </row>
    <row r="921" spans="1:20" ht="31.2" x14ac:dyDescent="0.3">
      <c r="A921">
        <v>295</v>
      </c>
      <c r="B921" s="4" t="s">
        <v>642</v>
      </c>
      <c r="C921" s="3" t="s">
        <v>643</v>
      </c>
      <c r="D921">
        <v>192900</v>
      </c>
      <c r="E921">
        <v>68769</v>
      </c>
      <c r="F921" s="9">
        <f>IFERROR($E921/$I921,0)</f>
        <v>36.004712041884815</v>
      </c>
      <c r="G921" s="7">
        <f>(E921/D921)*100</f>
        <v>35.650077760497666</v>
      </c>
      <c r="H921" t="s">
        <v>14</v>
      </c>
      <c r="I921" s="21">
        <v>1910</v>
      </c>
      <c r="J921" t="s">
        <v>98</v>
      </c>
      <c r="K921" t="s">
        <v>99</v>
      </c>
      <c r="L921">
        <v>1381813200</v>
      </c>
      <c r="M921" s="12">
        <f>(((L921/60)/60)/24)+DATE(1970,1,1)</f>
        <v>41562.208333333336</v>
      </c>
      <c r="N921">
        <v>1383976800</v>
      </c>
      <c r="O921" s="12">
        <f>(((N921/60)/60)/24)+DATE(1970,1,1)</f>
        <v>41587.25</v>
      </c>
      <c r="P921" t="b">
        <v>0</v>
      </c>
      <c r="Q921" t="b">
        <v>0</v>
      </c>
      <c r="R921" t="s">
        <v>33</v>
      </c>
      <c r="S921" t="str">
        <f>LEFT($R921,SEARCH("/",$R921,1)-1)</f>
        <v>theater</v>
      </c>
      <c r="T921" t="str">
        <f>RIGHT(R921,LEN(R921)-SEARCH("/",R921,1))</f>
        <v>plays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9">
        <f>IFERROR($E922/$I922,0)</f>
        <v>37.945098039215686</v>
      </c>
      <c r="G922" s="7">
        <f>(E922/D922)*100</f>
        <v>182.56603773584905</v>
      </c>
      <c r="H922" t="s">
        <v>20</v>
      </c>
      <c r="I922" s="21">
        <v>255</v>
      </c>
      <c r="J922" t="s">
        <v>21</v>
      </c>
      <c r="K922" t="s">
        <v>22</v>
      </c>
      <c r="L922">
        <v>1549519200</v>
      </c>
      <c r="M922" s="12">
        <f>(((L922/60)/60)/24)+DATE(1970,1,1)</f>
        <v>43503.25</v>
      </c>
      <c r="N922">
        <v>1551247200</v>
      </c>
      <c r="O922" s="12">
        <f>(((N922/60)/60)/24)+DATE(1970,1,1)</f>
        <v>43523.25</v>
      </c>
      <c r="P922" t="b">
        <v>1</v>
      </c>
      <c r="Q922" t="b">
        <v>0</v>
      </c>
      <c r="R922" t="s">
        <v>71</v>
      </c>
      <c r="S922" t="str">
        <f>LEFT($R922,SEARCH("/",$R922,1)-1)</f>
        <v>film &amp; video</v>
      </c>
      <c r="T922" t="str">
        <f>RIGHT(R922,LEN(R922)-SEARCH("/",R922,1))</f>
        <v>animation</v>
      </c>
    </row>
    <row r="923" spans="1:20" x14ac:dyDescent="0.3">
      <c r="A923">
        <v>524</v>
      </c>
      <c r="B923" s="4" t="s">
        <v>1093</v>
      </c>
      <c r="C923" s="3" t="s">
        <v>1094</v>
      </c>
      <c r="D923">
        <v>96700</v>
      </c>
      <c r="E923">
        <v>81136</v>
      </c>
      <c r="F923" s="9">
        <f>IFERROR($E923/$I923,0)</f>
        <v>40.998484082870135</v>
      </c>
      <c r="G923" s="7">
        <f>(E923/D923)*100</f>
        <v>83.904860392967933</v>
      </c>
      <c r="H923" t="s">
        <v>14</v>
      </c>
      <c r="I923" s="21">
        <v>1979</v>
      </c>
      <c r="J923" t="s">
        <v>21</v>
      </c>
      <c r="K923" t="s">
        <v>22</v>
      </c>
      <c r="L923">
        <v>1272258000</v>
      </c>
      <c r="M923" s="12">
        <f>(((L923/60)/60)/24)+DATE(1970,1,1)</f>
        <v>40294.208333333336</v>
      </c>
      <c r="N923">
        <v>1273381200</v>
      </c>
      <c r="O923" s="12">
        <f>(((N923/60)/60)/24)+DATE(1970,1,1)</f>
        <v>40307.208333333336</v>
      </c>
      <c r="P923" t="b">
        <v>0</v>
      </c>
      <c r="Q923" t="b">
        <v>0</v>
      </c>
      <c r="R923" t="s">
        <v>33</v>
      </c>
      <c r="S923" t="str">
        <f>LEFT($R923,SEARCH("/",$R923,1)-1)</f>
        <v>theater</v>
      </c>
      <c r="T923" t="str">
        <f>RIGHT(R923,LEN(R923)-SEARCH("/",R923,1))</f>
        <v>plays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9">
        <f>IFERROR($E924/$I924,0)</f>
        <v>40</v>
      </c>
      <c r="G924" s="7">
        <f>(E924/D924)*100</f>
        <v>175.95330739299609</v>
      </c>
      <c r="H924" t="s">
        <v>20</v>
      </c>
      <c r="I924" s="21">
        <v>2261</v>
      </c>
      <c r="J924" t="s">
        <v>21</v>
      </c>
      <c r="K924" t="s">
        <v>22</v>
      </c>
      <c r="L924">
        <v>1544335200</v>
      </c>
      <c r="M924" s="12">
        <f>(((L924/60)/60)/24)+DATE(1970,1,1)</f>
        <v>43443.25</v>
      </c>
      <c r="N924">
        <v>1545112800</v>
      </c>
      <c r="O924" s="12">
        <f>(((N924/60)/60)/24)+DATE(1970,1,1)</f>
        <v>43452.25</v>
      </c>
      <c r="P924" t="b">
        <v>0</v>
      </c>
      <c r="Q924" t="b">
        <v>1</v>
      </c>
      <c r="R924" t="s">
        <v>319</v>
      </c>
      <c r="S924" t="str">
        <f>LEFT($R924,SEARCH("/",$R924,1)-1)</f>
        <v>music</v>
      </c>
      <c r="T924" t="str">
        <f>RIGHT(R924,LEN(R924)-SEARCH("/",R924,1))</f>
        <v>world music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9">
        <f>IFERROR($E925/$I925,0)</f>
        <v>101.1</v>
      </c>
      <c r="G925" s="7">
        <f>(E925/D925)*100</f>
        <v>237.88235294117646</v>
      </c>
      <c r="H925" t="s">
        <v>20</v>
      </c>
      <c r="I925" s="21">
        <v>40</v>
      </c>
      <c r="J925" t="s">
        <v>21</v>
      </c>
      <c r="K925" t="s">
        <v>22</v>
      </c>
      <c r="L925">
        <v>1279083600</v>
      </c>
      <c r="M925" s="12">
        <f>(((L925/60)/60)/24)+DATE(1970,1,1)</f>
        <v>40373.208333333336</v>
      </c>
      <c r="N925">
        <v>1279170000</v>
      </c>
      <c r="O925" s="12">
        <f>(((N925/60)/60)/24)+DATE(1970,1,1)</f>
        <v>40374.208333333336</v>
      </c>
      <c r="P925" t="b">
        <v>0</v>
      </c>
      <c r="Q925" t="b">
        <v>0</v>
      </c>
      <c r="R925" t="s">
        <v>33</v>
      </c>
      <c r="S925" t="str">
        <f>LEFT($R925,SEARCH("/",$R925,1)-1)</f>
        <v>theater</v>
      </c>
      <c r="T925" t="str">
        <f>RIGHT(R925,LEN(R925)-SEARCH("/",R925,1))</f>
        <v>plays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9">
        <f>IFERROR($E926/$I926,0)</f>
        <v>84.006989951944078</v>
      </c>
      <c r="G926" s="7">
        <f>(E926/D926)*100</f>
        <v>488.05076142131981</v>
      </c>
      <c r="H926" t="s">
        <v>20</v>
      </c>
      <c r="I926" s="21">
        <v>2289</v>
      </c>
      <c r="J926" t="s">
        <v>107</v>
      </c>
      <c r="K926" t="s">
        <v>108</v>
      </c>
      <c r="L926">
        <v>1572498000</v>
      </c>
      <c r="M926" s="12">
        <f>(((L926/60)/60)/24)+DATE(1970,1,1)</f>
        <v>43769.208333333328</v>
      </c>
      <c r="N926">
        <v>1573452000</v>
      </c>
      <c r="O926" s="12">
        <f>(((N926/60)/60)/24)+DATE(1970,1,1)</f>
        <v>43780.25</v>
      </c>
      <c r="P926" t="b">
        <v>0</v>
      </c>
      <c r="Q926" t="b">
        <v>0</v>
      </c>
      <c r="R926" t="s">
        <v>33</v>
      </c>
      <c r="S926" t="str">
        <f>LEFT($R926,SEARCH("/",$R926,1)-1)</f>
        <v>theater</v>
      </c>
      <c r="T926" t="str">
        <f>RIGHT(R926,LEN(R926)-SEARCH("/",R926,1))</f>
        <v>plays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9">
        <f>IFERROR($E927/$I927,0)</f>
        <v>103.41538461538461</v>
      </c>
      <c r="G927" s="7">
        <f>(E927/D927)*100</f>
        <v>224.06666666666669</v>
      </c>
      <c r="H927" t="s">
        <v>20</v>
      </c>
      <c r="I927" s="21">
        <v>65</v>
      </c>
      <c r="J927" t="s">
        <v>21</v>
      </c>
      <c r="K927" t="s">
        <v>22</v>
      </c>
      <c r="L927">
        <v>1506056400</v>
      </c>
      <c r="M927" s="12">
        <f>(((L927/60)/60)/24)+DATE(1970,1,1)</f>
        <v>43000.208333333328</v>
      </c>
      <c r="N927">
        <v>1507093200</v>
      </c>
      <c r="O927" s="12">
        <f>(((N927/60)/60)/24)+DATE(1970,1,1)</f>
        <v>43012.208333333328</v>
      </c>
      <c r="P927" t="b">
        <v>0</v>
      </c>
      <c r="Q927" t="b">
        <v>0</v>
      </c>
      <c r="R927" t="s">
        <v>33</v>
      </c>
      <c r="S927" t="str">
        <f>LEFT($R927,SEARCH("/",$R927,1)-1)</f>
        <v>theater</v>
      </c>
      <c r="T927" t="str">
        <f>RIGHT(R927,LEN(R927)-SEARCH("/",R927,1))</f>
        <v>plays</v>
      </c>
    </row>
    <row r="928" spans="1:20" x14ac:dyDescent="0.3">
      <c r="A928">
        <v>418</v>
      </c>
      <c r="B928" s="4" t="s">
        <v>105</v>
      </c>
      <c r="C928" s="3" t="s">
        <v>886</v>
      </c>
      <c r="D928">
        <v>163700</v>
      </c>
      <c r="E928">
        <v>93963</v>
      </c>
      <c r="F928" s="9">
        <f>IFERROR($E928/$I928,0)</f>
        <v>47.005002501250623</v>
      </c>
      <c r="G928" s="7">
        <f>(E928/D928)*100</f>
        <v>57.399511301160658</v>
      </c>
      <c r="H928" t="s">
        <v>14</v>
      </c>
      <c r="I928" s="21">
        <v>1999</v>
      </c>
      <c r="J928" t="s">
        <v>15</v>
      </c>
      <c r="K928" t="s">
        <v>16</v>
      </c>
      <c r="L928">
        <v>1336280400</v>
      </c>
      <c r="M928" s="12">
        <f>(((L928/60)/60)/24)+DATE(1970,1,1)</f>
        <v>41035.208333333336</v>
      </c>
      <c r="N928">
        <v>1336366800</v>
      </c>
      <c r="O928" s="12">
        <f>(((N928/60)/60)/24)+DATE(1970,1,1)</f>
        <v>41036.208333333336</v>
      </c>
      <c r="P928" t="b">
        <v>0</v>
      </c>
      <c r="Q928" t="b">
        <v>0</v>
      </c>
      <c r="R928" t="s">
        <v>42</v>
      </c>
      <c r="S928" t="str">
        <f>LEFT($R928,SEARCH("/",$R928,1)-1)</f>
        <v>film &amp; video</v>
      </c>
      <c r="T928" t="str">
        <f>RIGHT(R928,LEN(R928)-SEARCH("/",R928,1))</f>
        <v>documentary</v>
      </c>
    </row>
    <row r="929" spans="1:20" x14ac:dyDescent="0.3">
      <c r="A929">
        <v>705</v>
      </c>
      <c r="B929" s="4" t="s">
        <v>1448</v>
      </c>
      <c r="C929" s="3" t="s">
        <v>1449</v>
      </c>
      <c r="D929">
        <v>169700</v>
      </c>
      <c r="E929">
        <v>168048</v>
      </c>
      <c r="F929" s="9">
        <f>IFERROR($E929/$I929,0)</f>
        <v>82.986666666666665</v>
      </c>
      <c r="G929" s="7">
        <f>(E929/D929)*100</f>
        <v>99.026517383618156</v>
      </c>
      <c r="H929" t="s">
        <v>14</v>
      </c>
      <c r="I929" s="21">
        <v>2025</v>
      </c>
      <c r="J929" t="s">
        <v>40</v>
      </c>
      <c r="K929" t="s">
        <v>41</v>
      </c>
      <c r="L929">
        <v>1386741600</v>
      </c>
      <c r="M929" s="12">
        <f>(((L929/60)/60)/24)+DATE(1970,1,1)</f>
        <v>41619.25</v>
      </c>
      <c r="N929">
        <v>1387087200</v>
      </c>
      <c r="O929" s="12">
        <f>(((N929/60)/60)/24)+DATE(1970,1,1)</f>
        <v>41623.25</v>
      </c>
      <c r="P929" t="b">
        <v>0</v>
      </c>
      <c r="Q929" t="b">
        <v>0</v>
      </c>
      <c r="R929" t="s">
        <v>68</v>
      </c>
      <c r="S929" t="str">
        <f>LEFT($R929,SEARCH("/",$R929,1)-1)</f>
        <v>publishing</v>
      </c>
      <c r="T929" t="str">
        <f>RIGHT(R929,LEN(R929)-SEARCH("/",R929,1))</f>
        <v>nonfiction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9">
        <f>IFERROR($E930/$I930,0)</f>
        <v>51.995234312946785</v>
      </c>
      <c r="G930" s="7">
        <f>(E930/D930)*100</f>
        <v>117.31541218637993</v>
      </c>
      <c r="H930" t="s">
        <v>20</v>
      </c>
      <c r="I930" s="21">
        <v>3777</v>
      </c>
      <c r="J930" t="s">
        <v>107</v>
      </c>
      <c r="K930" t="s">
        <v>108</v>
      </c>
      <c r="L930">
        <v>1388296800</v>
      </c>
      <c r="M930" s="12">
        <f>(((L930/60)/60)/24)+DATE(1970,1,1)</f>
        <v>41637.25</v>
      </c>
      <c r="N930">
        <v>1389074400</v>
      </c>
      <c r="O930" s="12">
        <f>(((N930/60)/60)/24)+DATE(1970,1,1)</f>
        <v>41646.25</v>
      </c>
      <c r="P930" t="b">
        <v>0</v>
      </c>
      <c r="Q930" t="b">
        <v>0</v>
      </c>
      <c r="R930" t="s">
        <v>28</v>
      </c>
      <c r="S930" t="str">
        <f>LEFT($R930,SEARCH("/",$R930,1)-1)</f>
        <v>technology</v>
      </c>
      <c r="T930" t="str">
        <f>RIGHT(R930,LEN(R930)-SEARCH("/",R930,1))</f>
        <v>web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9">
        <f>IFERROR($E931/$I931,0)</f>
        <v>64.956521739130437</v>
      </c>
      <c r="G931" s="7">
        <f>(E931/D931)*100</f>
        <v>217.30909090909088</v>
      </c>
      <c r="H931" t="s">
        <v>20</v>
      </c>
      <c r="I931" s="21">
        <v>184</v>
      </c>
      <c r="J931" t="s">
        <v>40</v>
      </c>
      <c r="K931" t="s">
        <v>41</v>
      </c>
      <c r="L931">
        <v>1493787600</v>
      </c>
      <c r="M931" s="12">
        <f>(((L931/60)/60)/24)+DATE(1970,1,1)</f>
        <v>42858.208333333328</v>
      </c>
      <c r="N931">
        <v>1494997200</v>
      </c>
      <c r="O931" s="12">
        <f>(((N931/60)/60)/24)+DATE(1970,1,1)</f>
        <v>42872.208333333328</v>
      </c>
      <c r="P931" t="b">
        <v>0</v>
      </c>
      <c r="Q931" t="b">
        <v>0</v>
      </c>
      <c r="R931" t="s">
        <v>33</v>
      </c>
      <c r="S931" t="str">
        <f>LEFT($R931,SEARCH("/",$R931,1)-1)</f>
        <v>theater</v>
      </c>
      <c r="T931" t="str">
        <f>RIGHT(R931,LEN(R931)-SEARCH("/",R931,1))</f>
        <v>plays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9">
        <f>IFERROR($E932/$I932,0)</f>
        <v>46.235294117647058</v>
      </c>
      <c r="G932" s="7">
        <f>(E932/D932)*100</f>
        <v>112.28571428571428</v>
      </c>
      <c r="H932" t="s">
        <v>20</v>
      </c>
      <c r="I932" s="21">
        <v>85</v>
      </c>
      <c r="J932" t="s">
        <v>21</v>
      </c>
      <c r="K932" t="s">
        <v>22</v>
      </c>
      <c r="L932">
        <v>1424844000</v>
      </c>
      <c r="M932" s="12">
        <f>(((L932/60)/60)/24)+DATE(1970,1,1)</f>
        <v>42060.25</v>
      </c>
      <c r="N932">
        <v>1425448800</v>
      </c>
      <c r="O932" s="12">
        <f>(((N932/60)/60)/24)+DATE(1970,1,1)</f>
        <v>42067.25</v>
      </c>
      <c r="P932" t="b">
        <v>0</v>
      </c>
      <c r="Q932" t="b">
        <v>1</v>
      </c>
      <c r="R932" t="s">
        <v>33</v>
      </c>
      <c r="S932" t="str">
        <f>LEFT($R932,SEARCH("/",$R932,1)-1)</f>
        <v>theater</v>
      </c>
      <c r="T932" t="str">
        <f>RIGHT(R932,LEN(R932)-SEARCH("/",R932,1))</f>
        <v>plays</v>
      </c>
    </row>
    <row r="933" spans="1:20" x14ac:dyDescent="0.3">
      <c r="A933">
        <v>281</v>
      </c>
      <c r="B933" s="4" t="s">
        <v>614</v>
      </c>
      <c r="C933" s="3" t="s">
        <v>615</v>
      </c>
      <c r="D933">
        <v>164500</v>
      </c>
      <c r="E933">
        <v>150552</v>
      </c>
      <c r="F933" s="9">
        <f>IFERROR($E933/$I933,0)</f>
        <v>73.012609117361791</v>
      </c>
      <c r="G933" s="7">
        <f>(E933/D933)*100</f>
        <v>91.520972644376897</v>
      </c>
      <c r="H933" t="s">
        <v>14</v>
      </c>
      <c r="I933" s="21">
        <v>2062</v>
      </c>
      <c r="J933" t="s">
        <v>21</v>
      </c>
      <c r="K933" t="s">
        <v>22</v>
      </c>
      <c r="L933">
        <v>1331445600</v>
      </c>
      <c r="M933" s="12">
        <f>(((L933/60)/60)/24)+DATE(1970,1,1)</f>
        <v>40979.25</v>
      </c>
      <c r="N933">
        <v>1333256400</v>
      </c>
      <c r="O933" s="12">
        <f>(((N933/60)/60)/24)+DATE(1970,1,1)</f>
        <v>41000.208333333336</v>
      </c>
      <c r="P933" t="b">
        <v>0</v>
      </c>
      <c r="Q933" t="b">
        <v>1</v>
      </c>
      <c r="R933" t="s">
        <v>33</v>
      </c>
      <c r="S933" t="str">
        <f>LEFT($R933,SEARCH("/",$R933,1)-1)</f>
        <v>theater</v>
      </c>
      <c r="T933" t="str">
        <f>RIGHT(R933,LEN(R933)-SEARCH("/",R933,1))</f>
        <v>plays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9">
        <f>IFERROR($E934/$I934,0)</f>
        <v>33.909722222222221</v>
      </c>
      <c r="G934" s="7">
        <f>(E934/D934)*100</f>
        <v>212.30434782608697</v>
      </c>
      <c r="H934" t="s">
        <v>20</v>
      </c>
      <c r="I934" s="21">
        <v>144</v>
      </c>
      <c r="J934" t="s">
        <v>21</v>
      </c>
      <c r="K934" t="s">
        <v>22</v>
      </c>
      <c r="L934">
        <v>1394514000</v>
      </c>
      <c r="M934" s="12">
        <f>(((L934/60)/60)/24)+DATE(1970,1,1)</f>
        <v>41709.208333333336</v>
      </c>
      <c r="N934">
        <v>1394773200</v>
      </c>
      <c r="O934" s="12">
        <f>(((N934/60)/60)/24)+DATE(1970,1,1)</f>
        <v>41712.208333333336</v>
      </c>
      <c r="P934" t="b">
        <v>0</v>
      </c>
      <c r="Q934" t="b">
        <v>0</v>
      </c>
      <c r="R934" t="s">
        <v>23</v>
      </c>
      <c r="S934" t="str">
        <f>LEFT($R934,SEARCH("/",$R934,1)-1)</f>
        <v>music</v>
      </c>
      <c r="T934" t="str">
        <f>RIGHT(R934,LEN(R934)-SEARCH("/",R934,1))</f>
        <v>rock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9">
        <f>IFERROR($E935/$I935,0)</f>
        <v>92.016298633017882</v>
      </c>
      <c r="G935" s="7">
        <f>(E935/D935)*100</f>
        <v>239.74657534246577</v>
      </c>
      <c r="H935" t="s">
        <v>20</v>
      </c>
      <c r="I935" s="21">
        <v>1902</v>
      </c>
      <c r="J935" t="s">
        <v>21</v>
      </c>
      <c r="K935" t="s">
        <v>22</v>
      </c>
      <c r="L935">
        <v>1365397200</v>
      </c>
      <c r="M935" s="12">
        <f>(((L935/60)/60)/24)+DATE(1970,1,1)</f>
        <v>41372.208333333336</v>
      </c>
      <c r="N935">
        <v>1366520400</v>
      </c>
      <c r="O935" s="12">
        <f>(((N935/60)/60)/24)+DATE(1970,1,1)</f>
        <v>41385.208333333336</v>
      </c>
      <c r="P935" t="b">
        <v>0</v>
      </c>
      <c r="Q935" t="b">
        <v>0</v>
      </c>
      <c r="R935" t="s">
        <v>33</v>
      </c>
      <c r="S935" t="str">
        <f>LEFT($R935,SEARCH("/",$R935,1)-1)</f>
        <v>theater</v>
      </c>
      <c r="T935" t="str">
        <f>RIGHT(R935,LEN(R935)-SEARCH("/",R935,1))</f>
        <v>plays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9">
        <f>IFERROR($E936/$I936,0)</f>
        <v>107.42857142857143</v>
      </c>
      <c r="G936" s="7">
        <f>(E936/D936)*100</f>
        <v>181.93548387096774</v>
      </c>
      <c r="H936" t="s">
        <v>20</v>
      </c>
      <c r="I936" s="21">
        <v>105</v>
      </c>
      <c r="J936" t="s">
        <v>21</v>
      </c>
      <c r="K936" t="s">
        <v>22</v>
      </c>
      <c r="L936">
        <v>1456120800</v>
      </c>
      <c r="M936" s="12">
        <f>(((L936/60)/60)/24)+DATE(1970,1,1)</f>
        <v>42422.25</v>
      </c>
      <c r="N936">
        <v>1456639200</v>
      </c>
      <c r="O936" s="12">
        <f>(((N936/60)/60)/24)+DATE(1970,1,1)</f>
        <v>42428.25</v>
      </c>
      <c r="P936" t="b">
        <v>0</v>
      </c>
      <c r="Q936" t="b">
        <v>0</v>
      </c>
      <c r="R936" t="s">
        <v>33</v>
      </c>
      <c r="S936" t="str">
        <f>LEFT($R936,SEARCH("/",$R936,1)-1)</f>
        <v>theater</v>
      </c>
      <c r="T936" t="str">
        <f>RIGHT(R936,LEN(R936)-SEARCH("/",R936,1))</f>
        <v>plays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9">
        <f>IFERROR($E937/$I937,0)</f>
        <v>75.848484848484844</v>
      </c>
      <c r="G937" s="7">
        <f>(E937/D937)*100</f>
        <v>164.13114754098362</v>
      </c>
      <c r="H937" t="s">
        <v>20</v>
      </c>
      <c r="I937" s="21">
        <v>132</v>
      </c>
      <c r="J937" t="s">
        <v>21</v>
      </c>
      <c r="K937" t="s">
        <v>22</v>
      </c>
      <c r="L937">
        <v>1437714000</v>
      </c>
      <c r="M937" s="12">
        <f>(((L937/60)/60)/24)+DATE(1970,1,1)</f>
        <v>42209.208333333328</v>
      </c>
      <c r="N937">
        <v>1438318800</v>
      </c>
      <c r="O937" s="12">
        <f>(((N937/60)/60)/24)+DATE(1970,1,1)</f>
        <v>42216.208333333328</v>
      </c>
      <c r="P937" t="b">
        <v>0</v>
      </c>
      <c r="Q937" t="b">
        <v>0</v>
      </c>
      <c r="R937" t="s">
        <v>33</v>
      </c>
      <c r="S937" t="str">
        <f>LEFT($R937,SEARCH("/",$R937,1)-1)</f>
        <v>theater</v>
      </c>
      <c r="T937" t="str">
        <f>RIGHT(R937,LEN(R937)-SEARCH("/",R937,1))</f>
        <v>plays</v>
      </c>
    </row>
    <row r="938" spans="1:20" ht="31.2" x14ac:dyDescent="0.3">
      <c r="A938">
        <v>499</v>
      </c>
      <c r="B938" s="4" t="s">
        <v>1046</v>
      </c>
      <c r="C938" s="3" t="s">
        <v>1047</v>
      </c>
      <c r="D938">
        <v>163800</v>
      </c>
      <c r="E938">
        <v>78743</v>
      </c>
      <c r="F938" s="9">
        <f>IFERROR($E938/$I938,0)</f>
        <v>38.003378378378379</v>
      </c>
      <c r="G938" s="7">
        <f>(E938/D938)*100</f>
        <v>48.072649572649574</v>
      </c>
      <c r="H938" t="s">
        <v>14</v>
      </c>
      <c r="I938" s="21">
        <v>2072</v>
      </c>
      <c r="J938" t="s">
        <v>21</v>
      </c>
      <c r="K938" t="s">
        <v>22</v>
      </c>
      <c r="L938">
        <v>1458018000</v>
      </c>
      <c r="M938" s="12">
        <f>(((L938/60)/60)/24)+DATE(1970,1,1)</f>
        <v>42444.208333333328</v>
      </c>
      <c r="N938">
        <v>1458450000</v>
      </c>
      <c r="O938" s="12">
        <f>(((N938/60)/60)/24)+DATE(1970,1,1)</f>
        <v>42449.208333333328</v>
      </c>
      <c r="P938" t="b">
        <v>0</v>
      </c>
      <c r="Q938" t="b">
        <v>1</v>
      </c>
      <c r="R938" t="s">
        <v>42</v>
      </c>
      <c r="S938" t="str">
        <f>LEFT($R938,SEARCH("/",$R938,1)-1)</f>
        <v>film &amp; video</v>
      </c>
      <c r="T938" t="str">
        <f>RIGHT(R938,LEN(R938)-SEARCH("/",R938,1))</f>
        <v>documentary</v>
      </c>
    </row>
    <row r="939" spans="1:20" x14ac:dyDescent="0.3">
      <c r="A939">
        <v>866</v>
      </c>
      <c r="B939" s="4" t="s">
        <v>1764</v>
      </c>
      <c r="C939" s="3" t="s">
        <v>1765</v>
      </c>
      <c r="D939">
        <v>182800</v>
      </c>
      <c r="E939">
        <v>79045</v>
      </c>
      <c r="F939" s="9">
        <f>IFERROR($E939/$I939,0)</f>
        <v>88.023385300668153</v>
      </c>
      <c r="G939" s="7">
        <f>(E939/D939)*100</f>
        <v>43.241247264770237</v>
      </c>
      <c r="H939" t="s">
        <v>74</v>
      </c>
      <c r="I939">
        <v>898</v>
      </c>
      <c r="J939" t="s">
        <v>21</v>
      </c>
      <c r="K939" t="s">
        <v>22</v>
      </c>
      <c r="L939">
        <v>1304830800</v>
      </c>
      <c r="M939" s="12">
        <f>(((L939/60)/60)/24)+DATE(1970,1,1)</f>
        <v>40671.208333333336</v>
      </c>
      <c r="N939">
        <v>1304917200</v>
      </c>
      <c r="O939" s="12">
        <f>(((N939/60)/60)/24)+DATE(1970,1,1)</f>
        <v>40672.208333333336</v>
      </c>
      <c r="P939" t="b">
        <v>0</v>
      </c>
      <c r="Q939" t="b">
        <v>0</v>
      </c>
      <c r="R939" t="s">
        <v>122</v>
      </c>
      <c r="S939" t="str">
        <f>LEFT($R939,SEARCH("/",$R939,1)-1)</f>
        <v>photography</v>
      </c>
      <c r="T939" t="str">
        <f>RIGHT(R939,LEN(R939)-SEARCH("/",R939,1))</f>
        <v>photography books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9">
        <f>IFERROR($E940/$I940,0)</f>
        <v>105.13541666666667</v>
      </c>
      <c r="G940" s="7">
        <f>(E940/D940)*100</f>
        <v>109.70652173913042</v>
      </c>
      <c r="H940" t="s">
        <v>20</v>
      </c>
      <c r="I940" s="21">
        <v>96</v>
      </c>
      <c r="J940" t="s">
        <v>21</v>
      </c>
      <c r="K940" t="s">
        <v>22</v>
      </c>
      <c r="L940">
        <v>1528779600</v>
      </c>
      <c r="M940" s="12">
        <f>(((L940/60)/60)/24)+DATE(1970,1,1)</f>
        <v>43263.208333333328</v>
      </c>
      <c r="N940">
        <v>1531890000</v>
      </c>
      <c r="O940" s="12">
        <f>(((N940/60)/60)/24)+DATE(1970,1,1)</f>
        <v>43299.208333333328</v>
      </c>
      <c r="P940" t="b">
        <v>0</v>
      </c>
      <c r="Q940" t="b">
        <v>1</v>
      </c>
      <c r="R940" t="s">
        <v>119</v>
      </c>
      <c r="S940" t="str">
        <f>LEFT($R940,SEARCH("/",$R940,1)-1)</f>
        <v>publishing</v>
      </c>
      <c r="T940" t="str">
        <f>RIGHT(R940,LEN(R940)-SEARCH("/",R940,1))</f>
        <v>fiction</v>
      </c>
    </row>
    <row r="941" spans="1:20" x14ac:dyDescent="0.3">
      <c r="A941">
        <v>809</v>
      </c>
      <c r="B941" s="4" t="s">
        <v>1599</v>
      </c>
      <c r="C941" s="3" t="s">
        <v>1653</v>
      </c>
      <c r="D941">
        <v>140800</v>
      </c>
      <c r="E941">
        <v>88536</v>
      </c>
      <c r="F941" s="9">
        <f>IFERROR($E941/$I941,0)</f>
        <v>42</v>
      </c>
      <c r="G941" s="7">
        <f>(E941/D941)*100</f>
        <v>62.880681818181813</v>
      </c>
      <c r="H941" t="s">
        <v>14</v>
      </c>
      <c r="I941" s="21">
        <v>2108</v>
      </c>
      <c r="J941" t="s">
        <v>98</v>
      </c>
      <c r="K941" t="s">
        <v>99</v>
      </c>
      <c r="L941">
        <v>1344920400</v>
      </c>
      <c r="M941" s="12">
        <f>(((L941/60)/60)/24)+DATE(1970,1,1)</f>
        <v>41135.208333333336</v>
      </c>
      <c r="N941">
        <v>1345006800</v>
      </c>
      <c r="O941" s="12">
        <f>(((N941/60)/60)/24)+DATE(1970,1,1)</f>
        <v>41136.208333333336</v>
      </c>
      <c r="P941" t="b">
        <v>0</v>
      </c>
      <c r="Q941" t="b">
        <v>0</v>
      </c>
      <c r="R941" t="s">
        <v>42</v>
      </c>
      <c r="S941" t="str">
        <f>LEFT($R941,SEARCH("/",$R941,1)-1)</f>
        <v>film &amp; video</v>
      </c>
      <c r="T941" t="str">
        <f>RIGHT(R941,LEN(R941)-SEARCH("/",R941,1))</f>
        <v>documentary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9">
        <f>IFERROR($E942/$I942,0)</f>
        <v>93.348484848484844</v>
      </c>
      <c r="G942" s="7">
        <f>(E942/D942)*100</f>
        <v>62.232323232323225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12">
        <f>(((L942/60)/60)/24)+DATE(1970,1,1)</f>
        <v>41244.25</v>
      </c>
      <c r="N942">
        <v>1356242400</v>
      </c>
      <c r="O942" s="12">
        <f>(((N942/60)/60)/24)+DATE(1970,1,1)</f>
        <v>41266.25</v>
      </c>
      <c r="P942" t="b">
        <v>0</v>
      </c>
      <c r="Q942" t="b">
        <v>0</v>
      </c>
      <c r="R942" t="s">
        <v>28</v>
      </c>
      <c r="S942" t="str">
        <f>LEFT($R942,SEARCH("/",$R942,1)-1)</f>
        <v>technology</v>
      </c>
      <c r="T942" t="str">
        <f>RIGHT(R942,LEN(R942)-SEARCH("/",R942,1))</f>
        <v>web</v>
      </c>
    </row>
    <row r="943" spans="1:20" x14ac:dyDescent="0.3">
      <c r="A943">
        <v>371</v>
      </c>
      <c r="B943" s="4" t="s">
        <v>794</v>
      </c>
      <c r="C943" s="3" t="s">
        <v>795</v>
      </c>
      <c r="D943">
        <v>189200</v>
      </c>
      <c r="E943">
        <v>128410</v>
      </c>
      <c r="F943" s="9">
        <f>IFERROR($E943/$I943,0)</f>
        <v>59.011948529411768</v>
      </c>
      <c r="G943" s="7">
        <f>(E943/D943)*100</f>
        <v>67.869978858350947</v>
      </c>
      <c r="H943" t="s">
        <v>14</v>
      </c>
      <c r="I943" s="21">
        <v>2176</v>
      </c>
      <c r="J943" t="s">
        <v>21</v>
      </c>
      <c r="K943" t="s">
        <v>22</v>
      </c>
      <c r="L943">
        <v>1423375200</v>
      </c>
      <c r="M943" s="12">
        <f>(((L943/60)/60)/24)+DATE(1970,1,1)</f>
        <v>42043.25</v>
      </c>
      <c r="N943">
        <v>1427778000</v>
      </c>
      <c r="O943" s="12">
        <f>(((N943/60)/60)/24)+DATE(1970,1,1)</f>
        <v>42094.208333333328</v>
      </c>
      <c r="P943" t="b">
        <v>0</v>
      </c>
      <c r="Q943" t="b">
        <v>0</v>
      </c>
      <c r="R943" t="s">
        <v>33</v>
      </c>
      <c r="S943" t="str">
        <f>LEFT($R943,SEARCH("/",$R943,1)-1)</f>
        <v>theater</v>
      </c>
      <c r="T943" t="str">
        <f>RIGHT(R943,LEN(R943)-SEARCH("/",R943,1))</f>
        <v>plays</v>
      </c>
    </row>
    <row r="944" spans="1:20" ht="31.2" x14ac:dyDescent="0.3">
      <c r="A944">
        <v>221</v>
      </c>
      <c r="B944" s="4" t="s">
        <v>495</v>
      </c>
      <c r="C944" s="3" t="s">
        <v>496</v>
      </c>
      <c r="D944">
        <v>121500</v>
      </c>
      <c r="E944">
        <v>119830</v>
      </c>
      <c r="F944" s="9">
        <f>IFERROR($E944/$I944,0)</f>
        <v>54.993116108306566</v>
      </c>
      <c r="G944" s="7">
        <f>(E944/D944)*100</f>
        <v>98.625514403292186</v>
      </c>
      <c r="H944" t="s">
        <v>14</v>
      </c>
      <c r="I944" s="21">
        <v>2179</v>
      </c>
      <c r="J944" t="s">
        <v>21</v>
      </c>
      <c r="K944" t="s">
        <v>22</v>
      </c>
      <c r="L944">
        <v>1340254800</v>
      </c>
      <c r="M944" s="12">
        <f>(((L944/60)/60)/24)+DATE(1970,1,1)</f>
        <v>41081.208333333336</v>
      </c>
      <c r="N944">
        <v>1340427600</v>
      </c>
      <c r="O944" s="12">
        <f>(((N944/60)/60)/24)+DATE(1970,1,1)</f>
        <v>41083.208333333336</v>
      </c>
      <c r="P944" t="b">
        <v>1</v>
      </c>
      <c r="Q944" t="b">
        <v>0</v>
      </c>
      <c r="R944" t="s">
        <v>17</v>
      </c>
      <c r="S944" t="str">
        <f>LEFT($R944,SEARCH("/",$R944,1)-1)</f>
        <v>food</v>
      </c>
      <c r="T944" t="str">
        <f>RIGHT(R944,LEN(R944)-SEARCH("/",R944,1))</f>
        <v>food trucks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9">
        <f>IFERROR($E945/$I945,0)</f>
        <v>104.99122807017544</v>
      </c>
      <c r="G945" s="7">
        <f>(E945/D945)*100</f>
        <v>159.58666666666667</v>
      </c>
      <c r="H945" t="s">
        <v>20</v>
      </c>
      <c r="I945" s="21">
        <v>114</v>
      </c>
      <c r="J945" t="s">
        <v>21</v>
      </c>
      <c r="K945" t="s">
        <v>22</v>
      </c>
      <c r="L945">
        <v>1411534800</v>
      </c>
      <c r="M945" s="12">
        <f>(((L945/60)/60)/24)+DATE(1970,1,1)</f>
        <v>41906.208333333336</v>
      </c>
      <c r="N945">
        <v>1414558800</v>
      </c>
      <c r="O945" s="12">
        <f>(((N945/60)/60)/24)+DATE(1970,1,1)</f>
        <v>41941.208333333336</v>
      </c>
      <c r="P945" t="b">
        <v>0</v>
      </c>
      <c r="Q945" t="b">
        <v>0</v>
      </c>
      <c r="R945" t="s">
        <v>17</v>
      </c>
      <c r="S945" t="str">
        <f>LEFT($R945,SEARCH("/",$R945,1)-1)</f>
        <v>food</v>
      </c>
      <c r="T945" t="str">
        <f>RIGHT(R945,LEN(R945)-SEARCH("/",R945,1))</f>
        <v>food trucks</v>
      </c>
    </row>
    <row r="946" spans="1:20" x14ac:dyDescent="0.3">
      <c r="A946">
        <v>776</v>
      </c>
      <c r="B946" s="4" t="s">
        <v>1587</v>
      </c>
      <c r="C946" s="3" t="s">
        <v>1588</v>
      </c>
      <c r="D946">
        <v>110800</v>
      </c>
      <c r="E946">
        <v>72623</v>
      </c>
      <c r="F946" s="9">
        <f>IFERROR($E946/$I946,0)</f>
        <v>32.995456610631528</v>
      </c>
      <c r="G946" s="7">
        <f>(E946/D946)*100</f>
        <v>65.544223826714799</v>
      </c>
      <c r="H946" t="s">
        <v>14</v>
      </c>
      <c r="I946" s="21">
        <v>2201</v>
      </c>
      <c r="J946" t="s">
        <v>21</v>
      </c>
      <c r="K946" t="s">
        <v>22</v>
      </c>
      <c r="L946">
        <v>1562216400</v>
      </c>
      <c r="M946" s="12">
        <f>(((L946/60)/60)/24)+DATE(1970,1,1)</f>
        <v>43650.208333333328</v>
      </c>
      <c r="N946">
        <v>1563771600</v>
      </c>
      <c r="O946" s="12">
        <f>(((N946/60)/60)/24)+DATE(1970,1,1)</f>
        <v>43668.208333333328</v>
      </c>
      <c r="P946" t="b">
        <v>0</v>
      </c>
      <c r="Q946" t="b">
        <v>0</v>
      </c>
      <c r="R946" t="s">
        <v>33</v>
      </c>
      <c r="S946" t="str">
        <f>LEFT($R946,SEARCH("/",$R946,1)-1)</f>
        <v>theater</v>
      </c>
      <c r="T946" t="str">
        <f>RIGHT(R946,LEN(R946)-SEARCH("/",R946,1))</f>
        <v>plays</v>
      </c>
    </row>
    <row r="947" spans="1:20" ht="31.2" x14ac:dyDescent="0.3">
      <c r="A947">
        <v>61</v>
      </c>
      <c r="B947" s="4" t="s">
        <v>170</v>
      </c>
      <c r="C947" s="3" t="s">
        <v>171</v>
      </c>
      <c r="D947">
        <v>199200</v>
      </c>
      <c r="E947">
        <v>184750</v>
      </c>
      <c r="F947" s="9">
        <f>IFERROR($E947/$I947,0)</f>
        <v>82.001775410563695</v>
      </c>
      <c r="G947" s="7">
        <f>(E947/D947)*100</f>
        <v>92.74598393574297</v>
      </c>
      <c r="H947" t="s">
        <v>14</v>
      </c>
      <c r="I947" s="21">
        <v>2253</v>
      </c>
      <c r="J947" t="s">
        <v>15</v>
      </c>
      <c r="K947" t="s">
        <v>16</v>
      </c>
      <c r="L947">
        <v>1298268000</v>
      </c>
      <c r="M947" s="12">
        <f>(((L947/60)/60)/24)+DATE(1970,1,1)</f>
        <v>40595.25</v>
      </c>
      <c r="N947">
        <v>1301720400</v>
      </c>
      <c r="O947" s="12">
        <f>(((N947/60)/60)/24)+DATE(1970,1,1)</f>
        <v>40635.208333333336</v>
      </c>
      <c r="P947" t="b">
        <v>0</v>
      </c>
      <c r="Q947" t="b">
        <v>0</v>
      </c>
      <c r="R947" t="s">
        <v>33</v>
      </c>
      <c r="S947" t="str">
        <f>LEFT($R947,SEARCH("/",$R947,1)-1)</f>
        <v>theater</v>
      </c>
      <c r="T947" t="str">
        <f>RIGHT(R947,LEN(R947)-SEARCH("/",R947,1))</f>
        <v>plays</v>
      </c>
    </row>
    <row r="948" spans="1:20" x14ac:dyDescent="0.3">
      <c r="A948">
        <v>32</v>
      </c>
      <c r="B948" s="4" t="s">
        <v>105</v>
      </c>
      <c r="C948" s="3" t="s">
        <v>106</v>
      </c>
      <c r="D948">
        <v>101000</v>
      </c>
      <c r="E948">
        <v>87676</v>
      </c>
      <c r="F948" s="9">
        <f>IFERROR($E948/$I948,0)</f>
        <v>38.004334633723452</v>
      </c>
      <c r="G948" s="7">
        <f>(E948/D948)*100</f>
        <v>86.807920792079202</v>
      </c>
      <c r="H948" t="s">
        <v>14</v>
      </c>
      <c r="I948" s="21">
        <v>2307</v>
      </c>
      <c r="J948" t="s">
        <v>107</v>
      </c>
      <c r="K948" t="s">
        <v>108</v>
      </c>
      <c r="L948">
        <v>1515564000</v>
      </c>
      <c r="M948" s="12">
        <f>(((L948/60)/60)/24)+DATE(1970,1,1)</f>
        <v>43110.25</v>
      </c>
      <c r="N948">
        <v>1517896800</v>
      </c>
      <c r="O948" s="12">
        <f>(((N948/60)/60)/24)+DATE(1970,1,1)</f>
        <v>43137.25</v>
      </c>
      <c r="P948" t="b">
        <v>0</v>
      </c>
      <c r="Q948" t="b">
        <v>0</v>
      </c>
      <c r="R948" t="s">
        <v>42</v>
      </c>
      <c r="S948" t="str">
        <f>LEFT($R948,SEARCH("/",$R948,1)-1)</f>
        <v>film &amp; video</v>
      </c>
      <c r="T948" t="str">
        <f>RIGHT(R948,LEN(R948)-SEARCH("/",R948,1))</f>
        <v>documentary</v>
      </c>
    </row>
    <row r="949" spans="1:20" ht="31.2" x14ac:dyDescent="0.3">
      <c r="A949">
        <v>321</v>
      </c>
      <c r="B949" s="4" t="s">
        <v>694</v>
      </c>
      <c r="C949" s="3" t="s">
        <v>695</v>
      </c>
      <c r="D949">
        <v>170400</v>
      </c>
      <c r="E949">
        <v>160422</v>
      </c>
      <c r="F949" s="9">
        <f>IFERROR($E949/$I949,0)</f>
        <v>65.000810372771468</v>
      </c>
      <c r="G949" s="7">
        <f>(E949/D949)*100</f>
        <v>94.144366197183089</v>
      </c>
      <c r="H949" t="s">
        <v>14</v>
      </c>
      <c r="I949" s="21">
        <v>2468</v>
      </c>
      <c r="J949" t="s">
        <v>21</v>
      </c>
      <c r="K949" t="s">
        <v>22</v>
      </c>
      <c r="L949">
        <v>1301634000</v>
      </c>
      <c r="M949" s="12">
        <f>(((L949/60)/60)/24)+DATE(1970,1,1)</f>
        <v>40634.208333333336</v>
      </c>
      <c r="N949">
        <v>1302325200</v>
      </c>
      <c r="O949" s="12">
        <f>(((N949/60)/60)/24)+DATE(1970,1,1)</f>
        <v>40642.208333333336</v>
      </c>
      <c r="P949" t="b">
        <v>0</v>
      </c>
      <c r="Q949" t="b">
        <v>0</v>
      </c>
      <c r="R949" t="s">
        <v>100</v>
      </c>
      <c r="S949" t="str">
        <f>LEFT($R949,SEARCH("/",$R949,1)-1)</f>
        <v>film &amp; video</v>
      </c>
      <c r="T949" t="str">
        <f>RIGHT(R949,LEN(R949)-SEARCH("/",R949,1))</f>
        <v>shorts</v>
      </c>
    </row>
    <row r="950" spans="1:20" x14ac:dyDescent="0.3">
      <c r="A950">
        <v>790</v>
      </c>
      <c r="B950" s="4" t="s">
        <v>1615</v>
      </c>
      <c r="C950" s="3" t="s">
        <v>1616</v>
      </c>
      <c r="D950">
        <v>185900</v>
      </c>
      <c r="E950">
        <v>56774</v>
      </c>
      <c r="F950" s="9">
        <f>IFERROR($E950/$I950,0)</f>
        <v>51.009883198562441</v>
      </c>
      <c r="G950" s="7">
        <f>(E950/D950)*100</f>
        <v>30.540075309306079</v>
      </c>
      <c r="H950" t="s">
        <v>74</v>
      </c>
      <c r="I950">
        <v>1113</v>
      </c>
      <c r="J950" t="s">
        <v>21</v>
      </c>
      <c r="K950" t="s">
        <v>22</v>
      </c>
      <c r="L950">
        <v>1266127200</v>
      </c>
      <c r="M950" s="12">
        <f>(((L950/60)/60)/24)+DATE(1970,1,1)</f>
        <v>40223.25</v>
      </c>
      <c r="N950">
        <v>1266645600</v>
      </c>
      <c r="O950" s="12">
        <f>(((N950/60)/60)/24)+DATE(1970,1,1)</f>
        <v>40229.25</v>
      </c>
      <c r="P950" t="b">
        <v>0</v>
      </c>
      <c r="Q950" t="b">
        <v>0</v>
      </c>
      <c r="R950" t="s">
        <v>33</v>
      </c>
      <c r="S950" t="str">
        <f>LEFT($R950,SEARCH("/",$R950,1)-1)</f>
        <v>theater</v>
      </c>
      <c r="T950" t="str">
        <f>RIGHT(R950,LEN(R950)-SEARCH("/",R950,1))</f>
        <v>plays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9">
        <f>IFERROR($E951/$I951,0)</f>
        <v>46.896551724137929</v>
      </c>
      <c r="G951" s="7">
        <f>(E951/D951)*100</f>
        <v>161.35593220338984</v>
      </c>
      <c r="H951" t="s">
        <v>20</v>
      </c>
      <c r="I951" s="21">
        <v>203</v>
      </c>
      <c r="J951" t="s">
        <v>21</v>
      </c>
      <c r="K951" t="s">
        <v>22</v>
      </c>
      <c r="L951">
        <v>1429333200</v>
      </c>
      <c r="M951" s="12">
        <f>(((L951/60)/60)/24)+DATE(1970,1,1)</f>
        <v>42112.208333333328</v>
      </c>
      <c r="N951">
        <v>1430974800</v>
      </c>
      <c r="O951" s="12">
        <f>(((N951/60)/60)/24)+DATE(1970,1,1)</f>
        <v>42131.208333333328</v>
      </c>
      <c r="P951" t="b">
        <v>0</v>
      </c>
      <c r="Q951" t="b">
        <v>0</v>
      </c>
      <c r="R951" t="s">
        <v>28</v>
      </c>
      <c r="S951" t="str">
        <f>LEFT($R951,SEARCH("/",$R951,1)-1)</f>
        <v>technology</v>
      </c>
      <c r="T951" t="str">
        <f>RIGHT(R951,LEN(R951)-SEARCH("/",R951,1))</f>
        <v>web</v>
      </c>
    </row>
    <row r="952" spans="1:20" x14ac:dyDescent="0.3">
      <c r="A952">
        <v>636</v>
      </c>
      <c r="B952" s="4" t="s">
        <v>1314</v>
      </c>
      <c r="C952" s="3" t="s">
        <v>1315</v>
      </c>
      <c r="D952">
        <v>197700</v>
      </c>
      <c r="E952">
        <v>127591</v>
      </c>
      <c r="F952" s="9">
        <f>IFERROR($E952/$I952,0)</f>
        <v>48.998079877112133</v>
      </c>
      <c r="G952" s="7">
        <f>(E952/D952)*100</f>
        <v>64.537683358624179</v>
      </c>
      <c r="H952" t="s">
        <v>14</v>
      </c>
      <c r="I952" s="21">
        <v>2604</v>
      </c>
      <c r="J952" t="s">
        <v>36</v>
      </c>
      <c r="K952" t="s">
        <v>37</v>
      </c>
      <c r="L952">
        <v>1326866400</v>
      </c>
      <c r="M952" s="12">
        <f>(((L952/60)/60)/24)+DATE(1970,1,1)</f>
        <v>40926.25</v>
      </c>
      <c r="N952">
        <v>1330754400</v>
      </c>
      <c r="O952" s="12">
        <f>(((N952/60)/60)/24)+DATE(1970,1,1)</f>
        <v>40971.25</v>
      </c>
      <c r="P952" t="b">
        <v>0</v>
      </c>
      <c r="Q952" t="b">
        <v>1</v>
      </c>
      <c r="R952" t="s">
        <v>71</v>
      </c>
      <c r="S952" t="str">
        <f>LEFT($R952,SEARCH("/",$R952,1)-1)</f>
        <v>film &amp; video</v>
      </c>
      <c r="T952" t="str">
        <f>RIGHT(R952,LEN(R952)-SEARCH("/",R952,1))</f>
        <v>animation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9">
        <f>IFERROR($E953/$I953,0)</f>
        <v>102.02437459910199</v>
      </c>
      <c r="G953" s="7">
        <f>(E953/D953)*100</f>
        <v>1096.9379310344827</v>
      </c>
      <c r="H953" t="s">
        <v>20</v>
      </c>
      <c r="I953" s="21">
        <v>1559</v>
      </c>
      <c r="J953" t="s">
        <v>21</v>
      </c>
      <c r="K953" t="s">
        <v>22</v>
      </c>
      <c r="L953">
        <v>1482732000</v>
      </c>
      <c r="M953" s="12">
        <f>(((L953/60)/60)/24)+DATE(1970,1,1)</f>
        <v>42730.25</v>
      </c>
      <c r="N953">
        <v>1482818400</v>
      </c>
      <c r="O953" s="12">
        <f>(((N953/60)/60)/24)+DATE(1970,1,1)</f>
        <v>42731.25</v>
      </c>
      <c r="P953" t="b">
        <v>0</v>
      </c>
      <c r="Q953" t="b">
        <v>1</v>
      </c>
      <c r="R953" t="s">
        <v>23</v>
      </c>
      <c r="S953" t="str">
        <f>LEFT($R953,SEARCH("/",$R953,1)-1)</f>
        <v>music</v>
      </c>
      <c r="T953" t="str">
        <f>RIGHT(R953,LEN(R953)-SEARCH("/",R953,1))</f>
        <v>rock</v>
      </c>
    </row>
    <row r="954" spans="1:20" x14ac:dyDescent="0.3">
      <c r="A954">
        <v>429</v>
      </c>
      <c r="B954" s="4" t="s">
        <v>907</v>
      </c>
      <c r="C954" s="3" t="s">
        <v>908</v>
      </c>
      <c r="D954">
        <v>191000</v>
      </c>
      <c r="E954">
        <v>173191</v>
      </c>
      <c r="F954" s="9">
        <f>IFERROR($E954/$I954,0)</f>
        <v>81.006080449017773</v>
      </c>
      <c r="G954" s="7">
        <f>(E954/D954)*100</f>
        <v>90.675916230366497</v>
      </c>
      <c r="H954" t="s">
        <v>74</v>
      </c>
      <c r="I954">
        <v>2138</v>
      </c>
      <c r="J954" t="s">
        <v>21</v>
      </c>
      <c r="K954" t="s">
        <v>22</v>
      </c>
      <c r="L954">
        <v>1392012000</v>
      </c>
      <c r="M954" s="12">
        <f>(((L954/60)/60)/24)+DATE(1970,1,1)</f>
        <v>41680.25</v>
      </c>
      <c r="N954">
        <v>1394427600</v>
      </c>
      <c r="O954" s="12">
        <f>(((N954/60)/60)/24)+DATE(1970,1,1)</f>
        <v>41708.208333333336</v>
      </c>
      <c r="P954" t="b">
        <v>0</v>
      </c>
      <c r="Q954" t="b">
        <v>1</v>
      </c>
      <c r="R954" t="s">
        <v>122</v>
      </c>
      <c r="S954" t="str">
        <f>LEFT($R954,SEARCH("/",$R954,1)-1)</f>
        <v>photography</v>
      </c>
      <c r="T954" t="str">
        <f>RIGHT(R954,LEN(R954)-SEARCH("/",R954,1))</f>
        <v>photography books</v>
      </c>
    </row>
    <row r="955" spans="1:20" x14ac:dyDescent="0.3">
      <c r="A955">
        <v>545</v>
      </c>
      <c r="B955" s="4" t="s">
        <v>1135</v>
      </c>
      <c r="C955" s="3" t="s">
        <v>1136</v>
      </c>
      <c r="D955">
        <v>184800</v>
      </c>
      <c r="E955">
        <v>164109</v>
      </c>
      <c r="F955" s="9">
        <f>IFERROR($E955/$I955,0)</f>
        <v>61.007063197026021</v>
      </c>
      <c r="G955" s="7">
        <f>(E955/D955)*100</f>
        <v>88.803571428571431</v>
      </c>
      <c r="H955" t="s">
        <v>14</v>
      </c>
      <c r="I955" s="21">
        <v>2690</v>
      </c>
      <c r="J955" t="s">
        <v>21</v>
      </c>
      <c r="K955" t="s">
        <v>22</v>
      </c>
      <c r="L955">
        <v>1577253600</v>
      </c>
      <c r="M955" s="12">
        <f>(((L955/60)/60)/24)+DATE(1970,1,1)</f>
        <v>43824.25</v>
      </c>
      <c r="N955">
        <v>1578981600</v>
      </c>
      <c r="O955" s="12">
        <f>(((N955/60)/60)/24)+DATE(1970,1,1)</f>
        <v>43844.25</v>
      </c>
      <c r="P955" t="b">
        <v>0</v>
      </c>
      <c r="Q955" t="b">
        <v>0</v>
      </c>
      <c r="R955" t="s">
        <v>33</v>
      </c>
      <c r="S955" t="str">
        <f>LEFT($R955,SEARCH("/",$R955,1)-1)</f>
        <v>theater</v>
      </c>
      <c r="T955" t="str">
        <f>RIGHT(R955,LEN(R955)-SEARCH("/",R955,1))</f>
        <v>plays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9">
        <f>IFERROR($E956/$I956,0)</f>
        <v>101.02325581395348</v>
      </c>
      <c r="G956" s="7">
        <f>(E956/D956)*100</f>
        <v>367.0985915492958</v>
      </c>
      <c r="H956" t="s">
        <v>20</v>
      </c>
      <c r="I956" s="21">
        <v>1548</v>
      </c>
      <c r="J956" t="s">
        <v>26</v>
      </c>
      <c r="K956" t="s">
        <v>27</v>
      </c>
      <c r="L956">
        <v>1348290000</v>
      </c>
      <c r="M956" s="12">
        <f>(((L956/60)/60)/24)+DATE(1970,1,1)</f>
        <v>41174.208333333336</v>
      </c>
      <c r="N956">
        <v>1350363600</v>
      </c>
      <c r="O956" s="12">
        <f>(((N956/60)/60)/24)+DATE(1970,1,1)</f>
        <v>41198.208333333336</v>
      </c>
      <c r="P956" t="b">
        <v>0</v>
      </c>
      <c r="Q956" t="b">
        <v>0</v>
      </c>
      <c r="R956" t="s">
        <v>28</v>
      </c>
      <c r="S956" t="str">
        <f>LEFT($R956,SEARCH("/",$R956,1)-1)</f>
        <v>technology</v>
      </c>
      <c r="T956" t="str">
        <f>RIGHT(R956,LEN(R956)-SEARCH("/",R956,1))</f>
        <v>web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9">
        <f>IFERROR($E957/$I957,0)</f>
        <v>97.037499999999994</v>
      </c>
      <c r="G957" s="7">
        <f>(E957/D957)*100</f>
        <v>1109</v>
      </c>
      <c r="H957" t="s">
        <v>20</v>
      </c>
      <c r="I957" s="21">
        <v>80</v>
      </c>
      <c r="J957" t="s">
        <v>21</v>
      </c>
      <c r="K957" t="s">
        <v>22</v>
      </c>
      <c r="L957">
        <v>1353823200</v>
      </c>
      <c r="M957" s="12">
        <f>(((L957/60)/60)/24)+DATE(1970,1,1)</f>
        <v>41238.25</v>
      </c>
      <c r="N957">
        <v>1353996000</v>
      </c>
      <c r="O957" s="12">
        <f>(((N957/60)/60)/24)+DATE(1970,1,1)</f>
        <v>41240.25</v>
      </c>
      <c r="P957" t="b">
        <v>0</v>
      </c>
      <c r="Q957" t="b">
        <v>0</v>
      </c>
      <c r="R957" t="s">
        <v>33</v>
      </c>
      <c r="S957" t="str">
        <f>LEFT($R957,SEARCH("/",$R957,1)-1)</f>
        <v>theater</v>
      </c>
      <c r="T957" t="str">
        <f>RIGHT(R957,LEN(R957)-SEARCH("/",R957,1))</f>
        <v>plays</v>
      </c>
    </row>
    <row r="958" spans="1:20" ht="31.2" x14ac:dyDescent="0.3">
      <c r="A958">
        <v>551</v>
      </c>
      <c r="B958" s="4" t="s">
        <v>1147</v>
      </c>
      <c r="C958" s="3" t="s">
        <v>1148</v>
      </c>
      <c r="D958">
        <v>180100</v>
      </c>
      <c r="E958">
        <v>105598</v>
      </c>
      <c r="F958" s="9">
        <f>IFERROR($E958/$I958,0)</f>
        <v>37.99856063332134</v>
      </c>
      <c r="G958" s="7">
        <f>(E958/D958)*100</f>
        <v>58.6329816768462</v>
      </c>
      <c r="H958" t="s">
        <v>14</v>
      </c>
      <c r="I958" s="21">
        <v>2779</v>
      </c>
      <c r="J958" t="s">
        <v>26</v>
      </c>
      <c r="K958" t="s">
        <v>27</v>
      </c>
      <c r="L958">
        <v>1419055200</v>
      </c>
      <c r="M958" s="12">
        <f>(((L958/60)/60)/24)+DATE(1970,1,1)</f>
        <v>41993.25</v>
      </c>
      <c r="N958">
        <v>1422511200</v>
      </c>
      <c r="O958" s="12">
        <f>(((N958/60)/60)/24)+DATE(1970,1,1)</f>
        <v>42033.25</v>
      </c>
      <c r="P958" t="b">
        <v>0</v>
      </c>
      <c r="Q958" t="b">
        <v>1</v>
      </c>
      <c r="R958" t="s">
        <v>28</v>
      </c>
      <c r="S958" t="str">
        <f>LEFT($R958,SEARCH("/",$R958,1)-1)</f>
        <v>technology</v>
      </c>
      <c r="T958" t="str">
        <f>RIGHT(R958,LEN(R958)-SEARCH("/",R958,1))</f>
        <v>web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9">
        <f>IFERROR($E959/$I959,0)</f>
        <v>94.916030534351151</v>
      </c>
      <c r="G959" s="7">
        <f>(E959/D959)*100</f>
        <v>126.87755102040816</v>
      </c>
      <c r="H959" t="s">
        <v>20</v>
      </c>
      <c r="I959" s="21">
        <v>131</v>
      </c>
      <c r="J959" t="s">
        <v>21</v>
      </c>
      <c r="K959" t="s">
        <v>22</v>
      </c>
      <c r="L959">
        <v>1329372000</v>
      </c>
      <c r="M959" s="12">
        <f>(((L959/60)/60)/24)+DATE(1970,1,1)</f>
        <v>40955.25</v>
      </c>
      <c r="N959">
        <v>1329631200</v>
      </c>
      <c r="O959" s="12">
        <f>(((N959/60)/60)/24)+DATE(1970,1,1)</f>
        <v>40958.25</v>
      </c>
      <c r="P959" t="b">
        <v>0</v>
      </c>
      <c r="Q959" t="b">
        <v>0</v>
      </c>
      <c r="R959" t="s">
        <v>33</v>
      </c>
      <c r="S959" t="str">
        <f>LEFT($R959,SEARCH("/",$R959,1)-1)</f>
        <v>theater</v>
      </c>
      <c r="T959" t="str">
        <f>RIGHT(R959,LEN(R959)-SEARCH("/",R959,1))</f>
        <v>plays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9">
        <f>IFERROR($E960/$I960,0)</f>
        <v>72.151785714285708</v>
      </c>
      <c r="G960" s="7">
        <f>(E960/D960)*100</f>
        <v>734.63636363636363</v>
      </c>
      <c r="H960" t="s">
        <v>20</v>
      </c>
      <c r="I960" s="21">
        <v>112</v>
      </c>
      <c r="J960" t="s">
        <v>21</v>
      </c>
      <c r="K960" t="s">
        <v>22</v>
      </c>
      <c r="L960">
        <v>1277096400</v>
      </c>
      <c r="M960" s="12">
        <f>(((L960/60)/60)/24)+DATE(1970,1,1)</f>
        <v>40350.208333333336</v>
      </c>
      <c r="N960">
        <v>1278997200</v>
      </c>
      <c r="O960" s="12">
        <f>(((N960/60)/60)/24)+DATE(1970,1,1)</f>
        <v>40372.208333333336</v>
      </c>
      <c r="P960" t="b">
        <v>0</v>
      </c>
      <c r="Q960" t="b">
        <v>0</v>
      </c>
      <c r="R960" t="s">
        <v>71</v>
      </c>
      <c r="S960" t="str">
        <f>LEFT($R960,SEARCH("/",$R960,1)-1)</f>
        <v>film &amp; video</v>
      </c>
      <c r="T960" t="str">
        <f>RIGHT(R960,LEN(R960)-SEARCH("/",R960,1))</f>
        <v>animation</v>
      </c>
    </row>
    <row r="961" spans="1:20" x14ac:dyDescent="0.3">
      <c r="A961">
        <v>646</v>
      </c>
      <c r="B961" s="4" t="s">
        <v>1334</v>
      </c>
      <c r="C961" s="3" t="s">
        <v>1335</v>
      </c>
      <c r="D961">
        <v>98700</v>
      </c>
      <c r="E961">
        <v>87448</v>
      </c>
      <c r="F961" s="9">
        <f>IFERROR($E961/$I961,0)</f>
        <v>29.999313893653515</v>
      </c>
      <c r="G961" s="7">
        <f>(E961/D961)*100</f>
        <v>88.599797365754824</v>
      </c>
      <c r="H961" t="s">
        <v>14</v>
      </c>
      <c r="I961" s="21">
        <v>2915</v>
      </c>
      <c r="J961" t="s">
        <v>21</v>
      </c>
      <c r="K961" t="s">
        <v>22</v>
      </c>
      <c r="L961">
        <v>1363150800</v>
      </c>
      <c r="M961" s="12">
        <f>(((L961/60)/60)/24)+DATE(1970,1,1)</f>
        <v>41346.208333333336</v>
      </c>
      <c r="N961">
        <v>1364101200</v>
      </c>
      <c r="O961" s="12">
        <f>(((N961/60)/60)/24)+DATE(1970,1,1)</f>
        <v>41357.208333333336</v>
      </c>
      <c r="P961" t="b">
        <v>0</v>
      </c>
      <c r="Q961" t="b">
        <v>0</v>
      </c>
      <c r="R961" t="s">
        <v>89</v>
      </c>
      <c r="S961" t="str">
        <f>LEFT($R961,SEARCH("/",$R961,1)-1)</f>
        <v>games</v>
      </c>
      <c r="T961" t="str">
        <f>RIGHT(R961,LEN(R961)-SEARCH("/",R961,1))</f>
        <v>video games</v>
      </c>
    </row>
    <row r="962" spans="1:20" x14ac:dyDescent="0.3">
      <c r="A962">
        <v>644</v>
      </c>
      <c r="B962" s="4" t="s">
        <v>1330</v>
      </c>
      <c r="C962" s="3" t="s">
        <v>1331</v>
      </c>
      <c r="D962">
        <v>169400</v>
      </c>
      <c r="E962">
        <v>81984</v>
      </c>
      <c r="F962" s="9">
        <f>IFERROR($E962/$I962,0)</f>
        <v>28</v>
      </c>
      <c r="G962" s="7">
        <f>(E962/D962)*100</f>
        <v>48.396694214876035</v>
      </c>
      <c r="H962" t="s">
        <v>14</v>
      </c>
      <c r="I962" s="21">
        <v>2928</v>
      </c>
      <c r="J962" t="s">
        <v>15</v>
      </c>
      <c r="K962" t="s">
        <v>16</v>
      </c>
      <c r="L962">
        <v>1545112800</v>
      </c>
      <c r="M962" s="12">
        <f>(((L962/60)/60)/24)+DATE(1970,1,1)</f>
        <v>43452.25</v>
      </c>
      <c r="N962">
        <v>1546495200</v>
      </c>
      <c r="O962" s="12">
        <f>(((N962/60)/60)/24)+DATE(1970,1,1)</f>
        <v>43468.25</v>
      </c>
      <c r="P962" t="b">
        <v>0</v>
      </c>
      <c r="Q962" t="b">
        <v>0</v>
      </c>
      <c r="R962" t="s">
        <v>33</v>
      </c>
      <c r="S962" t="str">
        <f>LEFT($R962,SEARCH("/",$R962,1)-1)</f>
        <v>theater</v>
      </c>
      <c r="T962" t="str">
        <f>RIGHT(R962,LEN(R962)-SEARCH("/",R962,1))</f>
        <v>plays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9">
        <f>IFERROR($E963/$I963,0)</f>
        <v>43.87096774193548</v>
      </c>
      <c r="G963" s="7">
        <f>(E963/D963)*100</f>
        <v>119.29824561403508</v>
      </c>
      <c r="H963" t="s">
        <v>20</v>
      </c>
      <c r="I963" s="21">
        <v>155</v>
      </c>
      <c r="J963" t="s">
        <v>21</v>
      </c>
      <c r="K963" t="s">
        <v>22</v>
      </c>
      <c r="L963">
        <v>1297922400</v>
      </c>
      <c r="M963" s="12">
        <f>(((L963/60)/60)/24)+DATE(1970,1,1)</f>
        <v>40591.25</v>
      </c>
      <c r="N963">
        <v>1298268000</v>
      </c>
      <c r="O963" s="12">
        <f>(((N963/60)/60)/24)+DATE(1970,1,1)</f>
        <v>40595.25</v>
      </c>
      <c r="P963" t="b">
        <v>0</v>
      </c>
      <c r="Q963" t="b">
        <v>0</v>
      </c>
      <c r="R963" t="s">
        <v>206</v>
      </c>
      <c r="S963" t="str">
        <f>LEFT($R963,SEARCH("/",$R963,1)-1)</f>
        <v>publishing</v>
      </c>
      <c r="T963" t="str">
        <f>RIGHT(R963,LEN(R963)-SEARCH("/",R963,1))</f>
        <v>translations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9">
        <f>IFERROR($E964/$I964,0)</f>
        <v>40.063909774436091</v>
      </c>
      <c r="G964" s="7">
        <f>(E964/D964)*100</f>
        <v>296.02777777777777</v>
      </c>
      <c r="H964" t="s">
        <v>20</v>
      </c>
      <c r="I964" s="21">
        <v>266</v>
      </c>
      <c r="J964" t="s">
        <v>21</v>
      </c>
      <c r="K964" t="s">
        <v>22</v>
      </c>
      <c r="L964">
        <v>1384408800</v>
      </c>
      <c r="M964" s="12">
        <f>(((L964/60)/60)/24)+DATE(1970,1,1)</f>
        <v>41592.25</v>
      </c>
      <c r="N964">
        <v>1386223200</v>
      </c>
      <c r="O964" s="12">
        <f>(((N964/60)/60)/24)+DATE(1970,1,1)</f>
        <v>41613.25</v>
      </c>
      <c r="P964" t="b">
        <v>0</v>
      </c>
      <c r="Q964" t="b">
        <v>0</v>
      </c>
      <c r="R964" t="s">
        <v>17</v>
      </c>
      <c r="S964" t="str">
        <f>LEFT($R964,SEARCH("/",$R964,1)-1)</f>
        <v>food</v>
      </c>
      <c r="T964" t="str">
        <f>RIGHT(R964,LEN(R964)-SEARCH("/",R964,1))</f>
        <v>food trucks</v>
      </c>
    </row>
    <row r="965" spans="1:20" ht="31.2" x14ac:dyDescent="0.3">
      <c r="A965">
        <v>680</v>
      </c>
      <c r="B965" s="4" t="s">
        <v>1399</v>
      </c>
      <c r="C965" s="3" t="s">
        <v>1400</v>
      </c>
      <c r="D965">
        <v>145600</v>
      </c>
      <c r="E965">
        <v>141822</v>
      </c>
      <c r="F965" s="9">
        <f>IFERROR($E965/$I965,0)</f>
        <v>47.993908629441627</v>
      </c>
      <c r="G965" s="7">
        <f>(E965/D965)*100</f>
        <v>97.405219780219781</v>
      </c>
      <c r="H965" t="s">
        <v>14</v>
      </c>
      <c r="I965" s="21">
        <v>2955</v>
      </c>
      <c r="J965" t="s">
        <v>21</v>
      </c>
      <c r="K965" t="s">
        <v>22</v>
      </c>
      <c r="L965">
        <v>1576303200</v>
      </c>
      <c r="M965" s="12">
        <f>(((L965/60)/60)/24)+DATE(1970,1,1)</f>
        <v>43813.25</v>
      </c>
      <c r="N965">
        <v>1576476000</v>
      </c>
      <c r="O965" s="12">
        <f>(((N965/60)/60)/24)+DATE(1970,1,1)</f>
        <v>43815.25</v>
      </c>
      <c r="P965" t="b">
        <v>0</v>
      </c>
      <c r="Q965" t="b">
        <v>1</v>
      </c>
      <c r="R965" t="s">
        <v>292</v>
      </c>
      <c r="S965" t="str">
        <f>LEFT($R965,SEARCH("/",$R965,1)-1)</f>
        <v>games</v>
      </c>
      <c r="T965" t="str">
        <f>RIGHT(R965,LEN(R965)-SEARCH("/",R965,1))</f>
        <v>mobile games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9">
        <f>IFERROR($E966/$I966,0)</f>
        <v>84.92903225806451</v>
      </c>
      <c r="G966" s="7">
        <f>(E966/D966)*100</f>
        <v>355.7837837837838</v>
      </c>
      <c r="H966" t="s">
        <v>20</v>
      </c>
      <c r="I966" s="21">
        <v>155</v>
      </c>
      <c r="J966" t="s">
        <v>21</v>
      </c>
      <c r="K966" t="s">
        <v>22</v>
      </c>
      <c r="L966">
        <v>1431320400</v>
      </c>
      <c r="M966" s="12">
        <f>(((L966/60)/60)/24)+DATE(1970,1,1)</f>
        <v>42135.208333333328</v>
      </c>
      <c r="N966">
        <v>1431752400</v>
      </c>
      <c r="O966" s="12">
        <f>(((N966/60)/60)/24)+DATE(1970,1,1)</f>
        <v>42140.208333333328</v>
      </c>
      <c r="P966" t="b">
        <v>0</v>
      </c>
      <c r="Q966" t="b">
        <v>0</v>
      </c>
      <c r="R966" t="s">
        <v>33</v>
      </c>
      <c r="S966" t="str">
        <f>LEFT($R966,SEARCH("/",$R966,1)-1)</f>
        <v>theater</v>
      </c>
      <c r="T966" t="str">
        <f>RIGHT(R966,LEN(R966)-SEARCH("/",R966,1))</f>
        <v>plays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9">
        <f>IFERROR($E967/$I967,0)</f>
        <v>41.067632850241544</v>
      </c>
      <c r="G967" s="7">
        <f>(E967/D967)*100</f>
        <v>386.40909090909093</v>
      </c>
      <c r="H967" t="s">
        <v>20</v>
      </c>
      <c r="I967" s="21">
        <v>207</v>
      </c>
      <c r="J967" t="s">
        <v>40</v>
      </c>
      <c r="K967" t="s">
        <v>41</v>
      </c>
      <c r="L967">
        <v>1264399200</v>
      </c>
      <c r="M967" s="12">
        <f>(((L967/60)/60)/24)+DATE(1970,1,1)</f>
        <v>40203.25</v>
      </c>
      <c r="N967">
        <v>1267855200</v>
      </c>
      <c r="O967" s="12">
        <f>(((N967/60)/60)/24)+DATE(1970,1,1)</f>
        <v>40243.25</v>
      </c>
      <c r="P967" t="b">
        <v>0</v>
      </c>
      <c r="Q967" t="b">
        <v>0</v>
      </c>
      <c r="R967" t="s">
        <v>23</v>
      </c>
      <c r="S967" t="str">
        <f>LEFT($R967,SEARCH("/",$R967,1)-1)</f>
        <v>music</v>
      </c>
      <c r="T967" t="str">
        <f>RIGHT(R967,LEN(R967)-SEARCH("/",R967,1))</f>
        <v>rock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9">
        <f>IFERROR($E968/$I968,0)</f>
        <v>54.971428571428568</v>
      </c>
      <c r="G968" s="7">
        <f>(E968/D968)*100</f>
        <v>792.23529411764707</v>
      </c>
      <c r="H968" t="s">
        <v>20</v>
      </c>
      <c r="I968" s="21">
        <v>245</v>
      </c>
      <c r="J968" t="s">
        <v>21</v>
      </c>
      <c r="K968" t="s">
        <v>22</v>
      </c>
      <c r="L968">
        <v>1497502800</v>
      </c>
      <c r="M968" s="12">
        <f>(((L968/60)/60)/24)+DATE(1970,1,1)</f>
        <v>42901.208333333328</v>
      </c>
      <c r="N968">
        <v>1497675600</v>
      </c>
      <c r="O968" s="12">
        <f>(((N968/60)/60)/24)+DATE(1970,1,1)</f>
        <v>42903.208333333328</v>
      </c>
      <c r="P968" t="b">
        <v>0</v>
      </c>
      <c r="Q968" t="b">
        <v>0</v>
      </c>
      <c r="R968" t="s">
        <v>33</v>
      </c>
      <c r="S968" t="str">
        <f>LEFT($R968,SEARCH("/",$R968,1)-1)</f>
        <v>theater</v>
      </c>
      <c r="T968" t="str">
        <f>RIGHT(R968,LEN(R968)-SEARCH("/",R968,1))</f>
        <v>plays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9">
        <f>IFERROR($E969/$I969,0)</f>
        <v>77.010807374443743</v>
      </c>
      <c r="G969" s="7">
        <f>(E969/D969)*100</f>
        <v>137.03393665158373</v>
      </c>
      <c r="H969" t="s">
        <v>20</v>
      </c>
      <c r="I969" s="21">
        <v>1573</v>
      </c>
      <c r="J969" t="s">
        <v>21</v>
      </c>
      <c r="K969" t="s">
        <v>22</v>
      </c>
      <c r="L969">
        <v>1333688400</v>
      </c>
      <c r="M969" s="12">
        <f>(((L969/60)/60)/24)+DATE(1970,1,1)</f>
        <v>41005.208333333336</v>
      </c>
      <c r="N969">
        <v>1336885200</v>
      </c>
      <c r="O969" s="12">
        <f>(((N969/60)/60)/24)+DATE(1970,1,1)</f>
        <v>41042.208333333336</v>
      </c>
      <c r="P969" t="b">
        <v>0</v>
      </c>
      <c r="Q969" t="b">
        <v>0</v>
      </c>
      <c r="R969" t="s">
        <v>319</v>
      </c>
      <c r="S969" t="str">
        <f>LEFT($R969,SEARCH("/",$R969,1)-1)</f>
        <v>music</v>
      </c>
      <c r="T969" t="str">
        <f>RIGHT(R969,LEN(R969)-SEARCH("/",R969,1))</f>
        <v>world music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9">
        <f>IFERROR($E970/$I970,0)</f>
        <v>71.201754385964918</v>
      </c>
      <c r="G970" s="7">
        <f>(E970/D970)*100</f>
        <v>338.20833333333337</v>
      </c>
      <c r="H970" t="s">
        <v>20</v>
      </c>
      <c r="I970" s="21">
        <v>114</v>
      </c>
      <c r="J970" t="s">
        <v>21</v>
      </c>
      <c r="K970" t="s">
        <v>22</v>
      </c>
      <c r="L970">
        <v>1293861600</v>
      </c>
      <c r="M970" s="12">
        <f>(((L970/60)/60)/24)+DATE(1970,1,1)</f>
        <v>40544.25</v>
      </c>
      <c r="N970">
        <v>1295157600</v>
      </c>
      <c r="O970" s="12">
        <f>(((N970/60)/60)/24)+DATE(1970,1,1)</f>
        <v>40559.25</v>
      </c>
      <c r="P970" t="b">
        <v>0</v>
      </c>
      <c r="Q970" t="b">
        <v>0</v>
      </c>
      <c r="R970" t="s">
        <v>17</v>
      </c>
      <c r="S970" t="str">
        <f>LEFT($R970,SEARCH("/",$R970,1)-1)</f>
        <v>food</v>
      </c>
      <c r="T970" t="str">
        <f>RIGHT(R970,LEN(R970)-SEARCH("/",R970,1))</f>
        <v>food trucks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9">
        <f>IFERROR($E971/$I971,0)</f>
        <v>91.935483870967744</v>
      </c>
      <c r="G971" s="7">
        <f>(E971/D971)*100</f>
        <v>108.22784810126582</v>
      </c>
      <c r="H971" t="s">
        <v>20</v>
      </c>
      <c r="I971" s="21">
        <v>93</v>
      </c>
      <c r="J971" t="s">
        <v>21</v>
      </c>
      <c r="K971" t="s">
        <v>22</v>
      </c>
      <c r="L971">
        <v>1576994400</v>
      </c>
      <c r="M971" s="12">
        <f>(((L971/60)/60)/24)+DATE(1970,1,1)</f>
        <v>43821.25</v>
      </c>
      <c r="N971">
        <v>1577599200</v>
      </c>
      <c r="O971" s="12">
        <f>(((N971/60)/60)/24)+DATE(1970,1,1)</f>
        <v>43828.25</v>
      </c>
      <c r="P971" t="b">
        <v>0</v>
      </c>
      <c r="Q971" t="b">
        <v>0</v>
      </c>
      <c r="R971" t="s">
        <v>33</v>
      </c>
      <c r="S971" t="str">
        <f>LEFT($R971,SEARCH("/",$R971,1)-1)</f>
        <v>theater</v>
      </c>
      <c r="T971" t="str">
        <f>RIGHT(R971,LEN(R971)-SEARCH("/",R971,1))</f>
        <v>plays</v>
      </c>
    </row>
    <row r="972" spans="1:20" x14ac:dyDescent="0.3">
      <c r="A972">
        <v>403</v>
      </c>
      <c r="B972" s="4" t="s">
        <v>857</v>
      </c>
      <c r="C972" s="3" t="s">
        <v>858</v>
      </c>
      <c r="D972">
        <v>195800</v>
      </c>
      <c r="E972">
        <v>168820</v>
      </c>
      <c r="F972" s="9">
        <f>IFERROR($E972/$I972,0)</f>
        <v>55.99336650082919</v>
      </c>
      <c r="G972" s="7">
        <f>(E972/D972)*100</f>
        <v>86.220633299284984</v>
      </c>
      <c r="H972" t="s">
        <v>14</v>
      </c>
      <c r="I972" s="21">
        <v>3015</v>
      </c>
      <c r="J972" t="s">
        <v>15</v>
      </c>
      <c r="K972" t="s">
        <v>16</v>
      </c>
      <c r="L972">
        <v>1273640400</v>
      </c>
      <c r="M972" s="12">
        <f>(((L972/60)/60)/24)+DATE(1970,1,1)</f>
        <v>40310.208333333336</v>
      </c>
      <c r="N972">
        <v>1276750800</v>
      </c>
      <c r="O972" s="12">
        <f>(((N972/60)/60)/24)+DATE(1970,1,1)</f>
        <v>40346.208333333336</v>
      </c>
      <c r="P972" t="b">
        <v>0</v>
      </c>
      <c r="Q972" t="b">
        <v>1</v>
      </c>
      <c r="R972" t="s">
        <v>33</v>
      </c>
      <c r="S972" t="str">
        <f>LEFT($R972,SEARCH("/",$R972,1)-1)</f>
        <v>theater</v>
      </c>
      <c r="T972" t="str">
        <f>RIGHT(R972,LEN(R972)-SEARCH("/",R972,1))</f>
        <v>plays</v>
      </c>
    </row>
    <row r="973" spans="1:20" x14ac:dyDescent="0.3">
      <c r="A973">
        <v>266</v>
      </c>
      <c r="B973" s="4" t="s">
        <v>584</v>
      </c>
      <c r="C973" s="3" t="s">
        <v>585</v>
      </c>
      <c r="D973">
        <v>111900</v>
      </c>
      <c r="E973">
        <v>85902</v>
      </c>
      <c r="F973" s="9">
        <f>IFERROR($E973/$I973,0)</f>
        <v>26.996228786926462</v>
      </c>
      <c r="G973" s="7">
        <f>(E973/D973)*100</f>
        <v>76.766756032171585</v>
      </c>
      <c r="H973" t="s">
        <v>14</v>
      </c>
      <c r="I973" s="21">
        <v>3182</v>
      </c>
      <c r="J973" t="s">
        <v>107</v>
      </c>
      <c r="K973" t="s">
        <v>108</v>
      </c>
      <c r="L973">
        <v>1415340000</v>
      </c>
      <c r="M973" s="12">
        <f>(((L973/60)/60)/24)+DATE(1970,1,1)</f>
        <v>41950.25</v>
      </c>
      <c r="N973">
        <v>1418191200</v>
      </c>
      <c r="O973" s="12">
        <f>(((N973/60)/60)/24)+DATE(1970,1,1)</f>
        <v>41983.25</v>
      </c>
      <c r="P973" t="b">
        <v>0</v>
      </c>
      <c r="Q973" t="b">
        <v>1</v>
      </c>
      <c r="R973" t="s">
        <v>159</v>
      </c>
      <c r="S973" t="str">
        <f>LEFT($R973,SEARCH("/",$R973,1)-1)</f>
        <v>music</v>
      </c>
      <c r="T973" t="str">
        <f>RIGHT(R973,LEN(R973)-SEARCH("/",R973,1))</f>
        <v>jazz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9">
        <f>IFERROR($E974/$I974,0)</f>
        <v>58.015466983938133</v>
      </c>
      <c r="G974" s="7">
        <f>(E974/D974)*100</f>
        <v>228.3934426229508</v>
      </c>
      <c r="H974" t="s">
        <v>20</v>
      </c>
      <c r="I974" s="21">
        <v>1681</v>
      </c>
      <c r="J974" t="s">
        <v>21</v>
      </c>
      <c r="K974" t="s">
        <v>22</v>
      </c>
      <c r="L974">
        <v>1401685200</v>
      </c>
      <c r="M974" s="12">
        <f>(((L974/60)/60)/24)+DATE(1970,1,1)</f>
        <v>41792.208333333336</v>
      </c>
      <c r="N974">
        <v>1402462800</v>
      </c>
      <c r="O974" s="12">
        <f>(((N974/60)/60)/24)+DATE(1970,1,1)</f>
        <v>41801.208333333336</v>
      </c>
      <c r="P974" t="b">
        <v>0</v>
      </c>
      <c r="Q974" t="b">
        <v>1</v>
      </c>
      <c r="R974" t="s">
        <v>28</v>
      </c>
      <c r="S974" t="str">
        <f>LEFT($R974,SEARCH("/",$R974,1)-1)</f>
        <v>technology</v>
      </c>
      <c r="T974" t="str">
        <f>RIGHT(R974,LEN(R974)-SEARCH("/",R974,1))</f>
        <v>web</v>
      </c>
    </row>
    <row r="975" spans="1:20" x14ac:dyDescent="0.3">
      <c r="A975">
        <v>115</v>
      </c>
      <c r="B975" s="4" t="s">
        <v>280</v>
      </c>
      <c r="C975" s="3" t="s">
        <v>281</v>
      </c>
      <c r="D975">
        <v>166700</v>
      </c>
      <c r="E975">
        <v>145382</v>
      </c>
      <c r="F975" s="9">
        <f>IFERROR($E975/$I975,0)</f>
        <v>44.001815980629537</v>
      </c>
      <c r="G975" s="7">
        <f>(E975/D975)*100</f>
        <v>87.211757648470297</v>
      </c>
      <c r="H975" t="s">
        <v>14</v>
      </c>
      <c r="I975" s="21">
        <v>3304</v>
      </c>
      <c r="J975" t="s">
        <v>107</v>
      </c>
      <c r="K975" t="s">
        <v>108</v>
      </c>
      <c r="L975">
        <v>1510898400</v>
      </c>
      <c r="M975" s="12">
        <f>(((L975/60)/60)/24)+DATE(1970,1,1)</f>
        <v>43056.25</v>
      </c>
      <c r="N975">
        <v>1513922400</v>
      </c>
      <c r="O975" s="12">
        <f>(((N975/60)/60)/24)+DATE(1970,1,1)</f>
        <v>43091.25</v>
      </c>
      <c r="P975" t="b">
        <v>0</v>
      </c>
      <c r="Q975" t="b">
        <v>0</v>
      </c>
      <c r="R975" t="s">
        <v>119</v>
      </c>
      <c r="S975" t="str">
        <f>LEFT($R975,SEARCH("/",$R975,1)-1)</f>
        <v>publishing</v>
      </c>
      <c r="T975" t="str">
        <f>RIGHT(R975,LEN(R975)-SEARCH("/",R975,1))</f>
        <v>fiction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9">
        <f>IFERROR($E976/$I976,0)</f>
        <v>93.46875</v>
      </c>
      <c r="G976" s="7">
        <f>(E976/D976)*100</f>
        <v>373.875</v>
      </c>
      <c r="H976" t="s">
        <v>20</v>
      </c>
      <c r="I976" s="21">
        <v>32</v>
      </c>
      <c r="J976" t="s">
        <v>21</v>
      </c>
      <c r="K976" t="s">
        <v>22</v>
      </c>
      <c r="L976">
        <v>1368853200</v>
      </c>
      <c r="M976" s="12">
        <f>(((L976/60)/60)/24)+DATE(1970,1,1)</f>
        <v>41412.208333333336</v>
      </c>
      <c r="N976">
        <v>1368939600</v>
      </c>
      <c r="O976" s="12">
        <f>(((N976/60)/60)/24)+DATE(1970,1,1)</f>
        <v>41413.208333333336</v>
      </c>
      <c r="P976" t="b">
        <v>0</v>
      </c>
      <c r="Q976" t="b">
        <v>0</v>
      </c>
      <c r="R976" t="s">
        <v>60</v>
      </c>
      <c r="S976" t="str">
        <f>LEFT($R976,SEARCH("/",$R976,1)-1)</f>
        <v>music</v>
      </c>
      <c r="T976" t="str">
        <f>RIGHT(R976,LEN(R976)-SEARCH("/",R976,1))</f>
        <v>indie rock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9">
        <f>IFERROR($E977/$I977,0)</f>
        <v>61.970370370370368</v>
      </c>
      <c r="G977" s="7">
        <f>(E977/D977)*100</f>
        <v>154.92592592592592</v>
      </c>
      <c r="H977" t="s">
        <v>20</v>
      </c>
      <c r="I977" s="21">
        <v>135</v>
      </c>
      <c r="J977" t="s">
        <v>21</v>
      </c>
      <c r="K977" t="s">
        <v>22</v>
      </c>
      <c r="L977">
        <v>1448776800</v>
      </c>
      <c r="M977" s="12">
        <f>(((L977/60)/60)/24)+DATE(1970,1,1)</f>
        <v>42337.25</v>
      </c>
      <c r="N977">
        <v>1452146400</v>
      </c>
      <c r="O977" s="12">
        <f>(((N977/60)/60)/24)+DATE(1970,1,1)</f>
        <v>42376.25</v>
      </c>
      <c r="P977" t="b">
        <v>0</v>
      </c>
      <c r="Q977" t="b">
        <v>1</v>
      </c>
      <c r="R977" t="s">
        <v>33</v>
      </c>
      <c r="S977" t="str">
        <f>LEFT($R977,SEARCH("/",$R977,1)-1)</f>
        <v>theater</v>
      </c>
      <c r="T977" t="str">
        <f>RIGHT(R977,LEN(R977)-SEARCH("/",R977,1))</f>
        <v>plays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9">
        <f>IFERROR($E978/$I978,0)</f>
        <v>92.042857142857144</v>
      </c>
      <c r="G978" s="7">
        <f>(E978/D978)*100</f>
        <v>322.14999999999998</v>
      </c>
      <c r="H978" t="s">
        <v>20</v>
      </c>
      <c r="I978" s="21">
        <v>140</v>
      </c>
      <c r="J978" t="s">
        <v>21</v>
      </c>
      <c r="K978" t="s">
        <v>22</v>
      </c>
      <c r="L978">
        <v>1296194400</v>
      </c>
      <c r="M978" s="12">
        <f>(((L978/60)/60)/24)+DATE(1970,1,1)</f>
        <v>40571.25</v>
      </c>
      <c r="N978">
        <v>1296712800</v>
      </c>
      <c r="O978" s="12">
        <f>(((N978/60)/60)/24)+DATE(1970,1,1)</f>
        <v>40577.25</v>
      </c>
      <c r="P978" t="b">
        <v>0</v>
      </c>
      <c r="Q978" t="b">
        <v>1</v>
      </c>
      <c r="R978" t="s">
        <v>33</v>
      </c>
      <c r="S978" t="str">
        <f>LEFT($R978,SEARCH("/",$R978,1)-1)</f>
        <v>theater</v>
      </c>
      <c r="T978" t="str">
        <f>RIGHT(R978,LEN(R978)-SEARCH("/",R978,1))</f>
        <v>plays</v>
      </c>
    </row>
    <row r="979" spans="1:20" x14ac:dyDescent="0.3">
      <c r="A979">
        <v>122</v>
      </c>
      <c r="B979" s="4" t="s">
        <v>295</v>
      </c>
      <c r="C979" s="3" t="s">
        <v>296</v>
      </c>
      <c r="D979">
        <v>136800</v>
      </c>
      <c r="E979">
        <v>88055</v>
      </c>
      <c r="F979" s="9">
        <f>IFERROR($E979/$I979,0)</f>
        <v>25.997933274284026</v>
      </c>
      <c r="G979" s="7">
        <f>(E979/D979)*100</f>
        <v>64.367690058479525</v>
      </c>
      <c r="H979" t="s">
        <v>14</v>
      </c>
      <c r="I979" s="21">
        <v>3387</v>
      </c>
      <c r="J979" t="s">
        <v>21</v>
      </c>
      <c r="K979" t="s">
        <v>22</v>
      </c>
      <c r="L979">
        <v>1417068000</v>
      </c>
      <c r="M979" s="12">
        <f>(((L979/60)/60)/24)+DATE(1970,1,1)</f>
        <v>41970.25</v>
      </c>
      <c r="N979">
        <v>1419400800</v>
      </c>
      <c r="O979" s="12">
        <f>(((N979/60)/60)/24)+DATE(1970,1,1)</f>
        <v>41997.25</v>
      </c>
      <c r="P979" t="b">
        <v>0</v>
      </c>
      <c r="Q979" t="b">
        <v>0</v>
      </c>
      <c r="R979" t="s">
        <v>119</v>
      </c>
      <c r="S979" t="str">
        <f>LEFT($R979,SEARCH("/",$R979,1)-1)</f>
        <v>publishing</v>
      </c>
      <c r="T979" t="str">
        <f>RIGHT(R979,LEN(R979)-SEARCH("/",R979,1))</f>
        <v>fiction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9">
        <f>IFERROR($E980/$I980,0)</f>
        <v>93.923913043478265</v>
      </c>
      <c r="G980" s="7">
        <f>(E980/D980)*100</f>
        <v>864.1</v>
      </c>
      <c r="H980" t="s">
        <v>20</v>
      </c>
      <c r="I980" s="21">
        <v>92</v>
      </c>
      <c r="J980" t="s">
        <v>21</v>
      </c>
      <c r="K980" t="s">
        <v>22</v>
      </c>
      <c r="L980">
        <v>1478930400</v>
      </c>
      <c r="M980" s="12">
        <f>(((L980/60)/60)/24)+DATE(1970,1,1)</f>
        <v>42686.25</v>
      </c>
      <c r="N980">
        <v>1480831200</v>
      </c>
      <c r="O980" s="12">
        <f>(((N980/60)/60)/24)+DATE(1970,1,1)</f>
        <v>42708.25</v>
      </c>
      <c r="P980" t="b">
        <v>0</v>
      </c>
      <c r="Q980" t="b">
        <v>0</v>
      </c>
      <c r="R980" t="s">
        <v>89</v>
      </c>
      <c r="S980" t="str">
        <f>LEFT($R980,SEARCH("/",$R980,1)-1)</f>
        <v>games</v>
      </c>
      <c r="T980" t="str">
        <f>RIGHT(R980,LEN(R980)-SEARCH("/",R980,1))</f>
        <v>video games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9">
        <f>IFERROR($E981/$I981,0)</f>
        <v>84.969458128078813</v>
      </c>
      <c r="G981" s="7">
        <f>(E981/D981)*100</f>
        <v>143.26245847176079</v>
      </c>
      <c r="H981" t="s">
        <v>20</v>
      </c>
      <c r="I981" s="21">
        <v>1015</v>
      </c>
      <c r="J981" t="s">
        <v>40</v>
      </c>
      <c r="K981" t="s">
        <v>41</v>
      </c>
      <c r="L981">
        <v>1426395600</v>
      </c>
      <c r="M981" s="12">
        <f>(((L981/60)/60)/24)+DATE(1970,1,1)</f>
        <v>42078.208333333328</v>
      </c>
      <c r="N981">
        <v>1426914000</v>
      </c>
      <c r="O981" s="12">
        <f>(((N981/60)/60)/24)+DATE(1970,1,1)</f>
        <v>42084.208333333328</v>
      </c>
      <c r="P981" t="b">
        <v>0</v>
      </c>
      <c r="Q981" t="b">
        <v>0</v>
      </c>
      <c r="R981" t="s">
        <v>33</v>
      </c>
      <c r="S981" t="str">
        <f>LEFT($R981,SEARCH("/",$R981,1)-1)</f>
        <v>theater</v>
      </c>
      <c r="T981" t="str">
        <f>RIGHT(R981,LEN(R981)-SEARCH("/",R981,1))</f>
        <v>plays</v>
      </c>
    </row>
    <row r="982" spans="1:20" x14ac:dyDescent="0.3">
      <c r="A982">
        <v>769</v>
      </c>
      <c r="B982" s="4" t="s">
        <v>1573</v>
      </c>
      <c r="C982" s="3" t="s">
        <v>1574</v>
      </c>
      <c r="D982">
        <v>125600</v>
      </c>
      <c r="E982">
        <v>109106</v>
      </c>
      <c r="F982" s="9">
        <f>IFERROR($E982/$I982,0)</f>
        <v>31.995894428152493</v>
      </c>
      <c r="G982" s="7">
        <f>(E982/D982)*100</f>
        <v>86.867834394904463</v>
      </c>
      <c r="H982" t="s">
        <v>14</v>
      </c>
      <c r="I982" s="21">
        <v>3410</v>
      </c>
      <c r="J982" t="s">
        <v>21</v>
      </c>
      <c r="K982" t="s">
        <v>22</v>
      </c>
      <c r="L982">
        <v>1376542800</v>
      </c>
      <c r="M982" s="12">
        <f>(((L982/60)/60)/24)+DATE(1970,1,1)</f>
        <v>41501.208333333336</v>
      </c>
      <c r="N982">
        <v>1378789200</v>
      </c>
      <c r="O982" s="12">
        <f>(((N982/60)/60)/24)+DATE(1970,1,1)</f>
        <v>41527.208333333336</v>
      </c>
      <c r="P982" t="b">
        <v>0</v>
      </c>
      <c r="Q982" t="b">
        <v>0</v>
      </c>
      <c r="R982" t="s">
        <v>89</v>
      </c>
      <c r="S982" t="str">
        <f>LEFT($R982,SEARCH("/",$R982,1)-1)</f>
        <v>games</v>
      </c>
      <c r="T982" t="str">
        <f>RIGHT(R982,LEN(R982)-SEARCH("/",R982,1))</f>
        <v>video games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9">
        <f>IFERROR($E983/$I983,0)</f>
        <v>36.969040247678016</v>
      </c>
      <c r="G983" s="7">
        <f>(E983/D983)*100</f>
        <v>178.22388059701493</v>
      </c>
      <c r="H983" t="s">
        <v>20</v>
      </c>
      <c r="I983" s="21">
        <v>323</v>
      </c>
      <c r="J983" t="s">
        <v>21</v>
      </c>
      <c r="K983" t="s">
        <v>22</v>
      </c>
      <c r="L983">
        <v>1514181600</v>
      </c>
      <c r="M983" s="12">
        <f>(((L983/60)/60)/24)+DATE(1970,1,1)</f>
        <v>43094.25</v>
      </c>
      <c r="N983">
        <v>1517032800</v>
      </c>
      <c r="O983" s="12">
        <f>(((N983/60)/60)/24)+DATE(1970,1,1)</f>
        <v>43127.25</v>
      </c>
      <c r="P983" t="b">
        <v>0</v>
      </c>
      <c r="Q983" t="b">
        <v>0</v>
      </c>
      <c r="R983" t="s">
        <v>28</v>
      </c>
      <c r="S983" t="str">
        <f>LEFT($R983,SEARCH("/",$R983,1)-1)</f>
        <v>technology</v>
      </c>
      <c r="T983" t="str">
        <f>RIGHT(R983,LEN(R983)-SEARCH("/",R983,1))</f>
        <v>web</v>
      </c>
    </row>
    <row r="984" spans="1:20" x14ac:dyDescent="0.3">
      <c r="A984">
        <v>348</v>
      </c>
      <c r="B984" s="4" t="s">
        <v>748</v>
      </c>
      <c r="C984" s="3" t="s">
        <v>749</v>
      </c>
      <c r="D984">
        <v>199000</v>
      </c>
      <c r="E984">
        <v>142823</v>
      </c>
      <c r="F984" s="9">
        <f>IFERROR($E984/$I984,0)</f>
        <v>41.005742176284812</v>
      </c>
      <c r="G984" s="7">
        <f>(E984/D984)*100</f>
        <v>71.770351758793964</v>
      </c>
      <c r="H984" t="s">
        <v>14</v>
      </c>
      <c r="I984" s="21">
        <v>3483</v>
      </c>
      <c r="J984" t="s">
        <v>21</v>
      </c>
      <c r="K984" t="s">
        <v>22</v>
      </c>
      <c r="L984">
        <v>1487224800</v>
      </c>
      <c r="M984" s="12">
        <f>(((L984/60)/60)/24)+DATE(1970,1,1)</f>
        <v>42782.25</v>
      </c>
      <c r="N984">
        <v>1488348000</v>
      </c>
      <c r="O984" s="12">
        <f>(((N984/60)/60)/24)+DATE(1970,1,1)</f>
        <v>42795.25</v>
      </c>
      <c r="P984" t="b">
        <v>0</v>
      </c>
      <c r="Q984" t="b">
        <v>0</v>
      </c>
      <c r="R984" t="s">
        <v>17</v>
      </c>
      <c r="S984" t="str">
        <f>LEFT($R984,SEARCH("/",$R984,1)-1)</f>
        <v>food</v>
      </c>
      <c r="T984" t="str">
        <f>RIGHT(R984,LEN(R984)-SEARCH("/",R984,1))</f>
        <v>food trucks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9">
        <f>IFERROR($E985/$I985,0)</f>
        <v>80.999140154772135</v>
      </c>
      <c r="G985" s="7">
        <f>(E985/D985)*100</f>
        <v>145.93648334624322</v>
      </c>
      <c r="H985" t="s">
        <v>20</v>
      </c>
      <c r="I985" s="21">
        <v>2326</v>
      </c>
      <c r="J985" t="s">
        <v>21</v>
      </c>
      <c r="K985" t="s">
        <v>22</v>
      </c>
      <c r="L985">
        <v>1564894800</v>
      </c>
      <c r="M985" s="12">
        <f>(((L985/60)/60)/24)+DATE(1970,1,1)</f>
        <v>43681.208333333328</v>
      </c>
      <c r="N985">
        <v>1566190800</v>
      </c>
      <c r="O985" s="12">
        <f>(((N985/60)/60)/24)+DATE(1970,1,1)</f>
        <v>43696.208333333328</v>
      </c>
      <c r="P985" t="b">
        <v>0</v>
      </c>
      <c r="Q985" t="b">
        <v>0</v>
      </c>
      <c r="R985" t="s">
        <v>42</v>
      </c>
      <c r="S985" t="str">
        <f>LEFT($R985,SEARCH("/",$R985,1)-1)</f>
        <v>film &amp; video</v>
      </c>
      <c r="T985" t="str">
        <f>RIGHT(R985,LEN(R985)-SEARCH("/",R985,1))</f>
        <v>documentary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9">
        <f>IFERROR($E986/$I986,0)</f>
        <v>26.010498687664043</v>
      </c>
      <c r="G986" s="7">
        <f>(E986/D986)*100</f>
        <v>152.46153846153848</v>
      </c>
      <c r="H986" t="s">
        <v>20</v>
      </c>
      <c r="I986" s="21">
        <v>381</v>
      </c>
      <c r="J986" t="s">
        <v>21</v>
      </c>
      <c r="K986" t="s">
        <v>22</v>
      </c>
      <c r="L986">
        <v>1567918800</v>
      </c>
      <c r="M986" s="12">
        <f>(((L986/60)/60)/24)+DATE(1970,1,1)</f>
        <v>43716.208333333328</v>
      </c>
      <c r="N986">
        <v>1570165200</v>
      </c>
      <c r="O986" s="12">
        <f>(((N986/60)/60)/24)+DATE(1970,1,1)</f>
        <v>43742.208333333328</v>
      </c>
      <c r="P986" t="b">
        <v>0</v>
      </c>
      <c r="Q986" t="b">
        <v>0</v>
      </c>
      <c r="R986" t="s">
        <v>33</v>
      </c>
      <c r="S986" t="str">
        <f>LEFT($R986,SEARCH("/",$R986,1)-1)</f>
        <v>theater</v>
      </c>
      <c r="T986" t="str">
        <f>RIGHT(R986,LEN(R986)-SEARCH("/",R986,1))</f>
        <v>plays</v>
      </c>
    </row>
    <row r="987" spans="1:20" x14ac:dyDescent="0.3">
      <c r="A987">
        <v>651</v>
      </c>
      <c r="B987" s="4" t="s">
        <v>1344</v>
      </c>
      <c r="C987" s="3" t="s">
        <v>1345</v>
      </c>
      <c r="D987">
        <v>196700</v>
      </c>
      <c r="E987">
        <v>174039</v>
      </c>
      <c r="F987" s="9">
        <f>IFERROR($E987/$I987,0)</f>
        <v>44.994570837642193</v>
      </c>
      <c r="G987" s="7">
        <f>(E987/D987)*100</f>
        <v>88.47941026944585</v>
      </c>
      <c r="H987" t="s">
        <v>14</v>
      </c>
      <c r="I987" s="21">
        <v>3868</v>
      </c>
      <c r="J987" t="s">
        <v>107</v>
      </c>
      <c r="K987" t="s">
        <v>108</v>
      </c>
      <c r="L987">
        <v>1393048800</v>
      </c>
      <c r="M987" s="12">
        <f>(((L987/60)/60)/24)+DATE(1970,1,1)</f>
        <v>41692.25</v>
      </c>
      <c r="N987">
        <v>1394344800</v>
      </c>
      <c r="O987" s="12">
        <f>(((N987/60)/60)/24)+DATE(1970,1,1)</f>
        <v>41707.25</v>
      </c>
      <c r="P987" t="b">
        <v>0</v>
      </c>
      <c r="Q987" t="b">
        <v>0</v>
      </c>
      <c r="R987" t="s">
        <v>100</v>
      </c>
      <c r="S987" t="str">
        <f>LEFT($R987,SEARCH("/",$R987,1)-1)</f>
        <v>film &amp; video</v>
      </c>
      <c r="T987" t="str">
        <f>RIGHT(R987,LEN(R987)-SEARCH("/",R987,1))</f>
        <v>shorts</v>
      </c>
    </row>
    <row r="988" spans="1:20" x14ac:dyDescent="0.3">
      <c r="A988">
        <v>985</v>
      </c>
      <c r="B988" s="4" t="s">
        <v>1998</v>
      </c>
      <c r="C988" s="3" t="s">
        <v>1999</v>
      </c>
      <c r="D988">
        <v>170600</v>
      </c>
      <c r="E988">
        <v>114523</v>
      </c>
      <c r="F988" s="9">
        <f>IFERROR($E988/$I988,0)</f>
        <v>25.998410896708286</v>
      </c>
      <c r="G988" s="7">
        <f>(E988/D988)*100</f>
        <v>67.129542790152414</v>
      </c>
      <c r="H988" t="s">
        <v>14</v>
      </c>
      <c r="I988" s="21">
        <v>4405</v>
      </c>
      <c r="J988" t="s">
        <v>21</v>
      </c>
      <c r="K988" t="s">
        <v>22</v>
      </c>
      <c r="L988">
        <v>1386309600</v>
      </c>
      <c r="M988" s="12">
        <f>(((L988/60)/60)/24)+DATE(1970,1,1)</f>
        <v>41614.25</v>
      </c>
      <c r="N988">
        <v>1388556000</v>
      </c>
      <c r="O988" s="12">
        <f>(((N988/60)/60)/24)+DATE(1970,1,1)</f>
        <v>41640.25</v>
      </c>
      <c r="P988" t="b">
        <v>0</v>
      </c>
      <c r="Q988" t="b">
        <v>1</v>
      </c>
      <c r="R988" t="s">
        <v>23</v>
      </c>
      <c r="S988" t="str">
        <f>LEFT($R988,SEARCH("/",$R988,1)-1)</f>
        <v>music</v>
      </c>
      <c r="T988" t="str">
        <f>RIGHT(R988,LEN(R988)-SEARCH("/",R988,1))</f>
        <v>rock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9">
        <f>IFERROR($E989/$I989,0)</f>
        <v>28.002083333333335</v>
      </c>
      <c r="G989" s="7">
        <f>(E989/D989)*100</f>
        <v>216.79032258064518</v>
      </c>
      <c r="H989" t="s">
        <v>20</v>
      </c>
      <c r="I989" s="21">
        <v>480</v>
      </c>
      <c r="J989" t="s">
        <v>21</v>
      </c>
      <c r="K989" t="s">
        <v>22</v>
      </c>
      <c r="L989">
        <v>1493269200</v>
      </c>
      <c r="M989" s="12">
        <f>(((L989/60)/60)/24)+DATE(1970,1,1)</f>
        <v>42852.208333333328</v>
      </c>
      <c r="N989">
        <v>1494478800</v>
      </c>
      <c r="O989" s="12">
        <f>(((N989/60)/60)/24)+DATE(1970,1,1)</f>
        <v>42866.208333333328</v>
      </c>
      <c r="P989" t="b">
        <v>0</v>
      </c>
      <c r="Q989" t="b">
        <v>0</v>
      </c>
      <c r="R989" t="s">
        <v>42</v>
      </c>
      <c r="S989" t="str">
        <f>LEFT($R989,SEARCH("/",$R989,1)-1)</f>
        <v>film &amp; video</v>
      </c>
      <c r="T989" t="str">
        <f>RIGHT(R989,LEN(R989)-SEARCH("/",R989,1))</f>
        <v>documentary</v>
      </c>
    </row>
    <row r="990" spans="1:20" x14ac:dyDescent="0.3">
      <c r="A990">
        <v>672</v>
      </c>
      <c r="B990" s="4" t="s">
        <v>1384</v>
      </c>
      <c r="C990" s="3" t="s">
        <v>1385</v>
      </c>
      <c r="D990">
        <v>197900</v>
      </c>
      <c r="E990">
        <v>110689</v>
      </c>
      <c r="F990" s="9">
        <f>IFERROR($E990/$I990,0)</f>
        <v>24.997515808491418</v>
      </c>
      <c r="G990" s="7">
        <f>(E990/D990)*100</f>
        <v>55.931783729156137</v>
      </c>
      <c r="H990" t="s">
        <v>14</v>
      </c>
      <c r="I990" s="21">
        <v>4428</v>
      </c>
      <c r="J990" t="s">
        <v>26</v>
      </c>
      <c r="K990" t="s">
        <v>27</v>
      </c>
      <c r="L990">
        <v>1521608400</v>
      </c>
      <c r="M990" s="12">
        <f>(((L990/60)/60)/24)+DATE(1970,1,1)</f>
        <v>43180.208333333328</v>
      </c>
      <c r="N990">
        <v>1522472400</v>
      </c>
      <c r="O990" s="12">
        <f>(((N990/60)/60)/24)+DATE(1970,1,1)</f>
        <v>43190.208333333328</v>
      </c>
      <c r="P990" t="b">
        <v>0</v>
      </c>
      <c r="Q990" t="b">
        <v>0</v>
      </c>
      <c r="R990" t="s">
        <v>33</v>
      </c>
      <c r="S990" t="str">
        <f>LEFT($R990,SEARCH("/",$R990,1)-1)</f>
        <v>theater</v>
      </c>
      <c r="T990" t="str">
        <f>RIGHT(R990,LEN(R990)-SEARCH("/",R990,1))</f>
        <v>plays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9">
        <f>IFERROR($E991/$I991,0)</f>
        <v>53.053097345132741</v>
      </c>
      <c r="G991" s="7">
        <f>(E991/D991)*100</f>
        <v>499.58333333333337</v>
      </c>
      <c r="H991" t="s">
        <v>20</v>
      </c>
      <c r="I991" s="21">
        <v>226</v>
      </c>
      <c r="J991" t="s">
        <v>21</v>
      </c>
      <c r="K991" t="s">
        <v>22</v>
      </c>
      <c r="L991">
        <v>1555390800</v>
      </c>
      <c r="M991" s="12">
        <f>(((L991/60)/60)/24)+DATE(1970,1,1)</f>
        <v>43571.208333333328</v>
      </c>
      <c r="N991">
        <v>1555822800</v>
      </c>
      <c r="O991" s="12">
        <f>(((N991/60)/60)/24)+DATE(1970,1,1)</f>
        <v>43576.208333333328</v>
      </c>
      <c r="P991" t="b">
        <v>0</v>
      </c>
      <c r="Q991" t="b">
        <v>0</v>
      </c>
      <c r="R991" t="s">
        <v>206</v>
      </c>
      <c r="S991" t="str">
        <f>LEFT($R991,SEARCH("/",$R991,1)-1)</f>
        <v>publishing</v>
      </c>
      <c r="T991" t="str">
        <f>RIGHT(R991,LEN(R991)-SEARCH("/",R991,1))</f>
        <v>translations</v>
      </c>
    </row>
    <row r="992" spans="1:20" x14ac:dyDescent="0.3">
      <c r="A992">
        <v>645</v>
      </c>
      <c r="B992" s="4" t="s">
        <v>1332</v>
      </c>
      <c r="C992" s="3" t="s">
        <v>1333</v>
      </c>
      <c r="D992">
        <v>192100</v>
      </c>
      <c r="E992">
        <v>178483</v>
      </c>
      <c r="F992" s="9">
        <f>IFERROR($E992/$I992,0)</f>
        <v>37.999361294443261</v>
      </c>
      <c r="G992" s="7">
        <f>(E992/D992)*100</f>
        <v>92.911504424778755</v>
      </c>
      <c r="H992" t="s">
        <v>14</v>
      </c>
      <c r="I992" s="21">
        <v>4697</v>
      </c>
      <c r="J992" t="s">
        <v>21</v>
      </c>
      <c r="K992" t="s">
        <v>22</v>
      </c>
      <c r="L992">
        <v>1537938000</v>
      </c>
      <c r="M992" s="12">
        <f>(((L992/60)/60)/24)+DATE(1970,1,1)</f>
        <v>43369.208333333328</v>
      </c>
      <c r="N992">
        <v>1539752400</v>
      </c>
      <c r="O992" s="12">
        <f>(((N992/60)/60)/24)+DATE(1970,1,1)</f>
        <v>43390.208333333328</v>
      </c>
      <c r="P992" t="b">
        <v>0</v>
      </c>
      <c r="Q992" t="b">
        <v>1</v>
      </c>
      <c r="R992" t="s">
        <v>23</v>
      </c>
      <c r="S992" t="str">
        <f>LEFT($R992,SEARCH("/",$R992,1)-1)</f>
        <v>music</v>
      </c>
      <c r="T992" t="str">
        <f>RIGHT(R992,LEN(R992)-SEARCH("/",R992,1))</f>
        <v>rock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9">
        <f>IFERROR($E993/$I993,0)</f>
        <v>46.020746887966808</v>
      </c>
      <c r="G993" s="7">
        <f>(E993/D993)*100</f>
        <v>113.17346938775511</v>
      </c>
      <c r="H993" t="s">
        <v>20</v>
      </c>
      <c r="I993" s="21">
        <v>241</v>
      </c>
      <c r="J993" t="s">
        <v>21</v>
      </c>
      <c r="K993" t="s">
        <v>22</v>
      </c>
      <c r="L993">
        <v>1411621200</v>
      </c>
      <c r="M993" s="12">
        <f>(((L993/60)/60)/24)+DATE(1970,1,1)</f>
        <v>41907.208333333336</v>
      </c>
      <c r="N993">
        <v>1411966800</v>
      </c>
      <c r="O993" s="12">
        <f>(((N993/60)/60)/24)+DATE(1970,1,1)</f>
        <v>41911.208333333336</v>
      </c>
      <c r="P993" t="b">
        <v>0</v>
      </c>
      <c r="Q993" t="b">
        <v>1</v>
      </c>
      <c r="R993" t="s">
        <v>23</v>
      </c>
      <c r="S993" t="str">
        <f>LEFT($R993,SEARCH("/",$R993,1)-1)</f>
        <v>music</v>
      </c>
      <c r="T993" t="str">
        <f>RIGHT(R993,LEN(R993)-SEARCH("/",R993,1))</f>
        <v>rock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9">
        <f>IFERROR($E994/$I994,0)</f>
        <v>100.17424242424242</v>
      </c>
      <c r="G994" s="7">
        <f>(E994/D994)*100</f>
        <v>426.54838709677421</v>
      </c>
      <c r="H994" t="s">
        <v>20</v>
      </c>
      <c r="I994" s="21">
        <v>132</v>
      </c>
      <c r="J994" t="s">
        <v>21</v>
      </c>
      <c r="K994" t="s">
        <v>22</v>
      </c>
      <c r="L994">
        <v>1525669200</v>
      </c>
      <c r="M994" s="12">
        <f>(((L994/60)/60)/24)+DATE(1970,1,1)</f>
        <v>43227.208333333328</v>
      </c>
      <c r="N994">
        <v>1526878800</v>
      </c>
      <c r="O994" s="12">
        <f>(((N994/60)/60)/24)+DATE(1970,1,1)</f>
        <v>43241.208333333328</v>
      </c>
      <c r="P994" t="b">
        <v>0</v>
      </c>
      <c r="Q994" t="b">
        <v>1</v>
      </c>
      <c r="R994" t="s">
        <v>53</v>
      </c>
      <c r="S994" t="str">
        <f>LEFT($R994,SEARCH("/",$R994,1)-1)</f>
        <v>film &amp; video</v>
      </c>
      <c r="T994" t="str">
        <f>RIGHT(R994,LEN(R994)-SEARCH("/",R994,1))</f>
        <v>drama</v>
      </c>
    </row>
    <row r="995" spans="1:20" x14ac:dyDescent="0.3">
      <c r="A995">
        <v>492</v>
      </c>
      <c r="B995" s="4" t="s">
        <v>1032</v>
      </c>
      <c r="C995" s="3" t="s">
        <v>1033</v>
      </c>
      <c r="D995">
        <v>191000</v>
      </c>
      <c r="E995">
        <v>45831</v>
      </c>
      <c r="F995" s="9">
        <f>IFERROR($E995/$I995,0)</f>
        <v>77.026890756302521</v>
      </c>
      <c r="G995" s="7">
        <f>(E995/D995)*100</f>
        <v>23.995287958115181</v>
      </c>
      <c r="H995" t="s">
        <v>74</v>
      </c>
      <c r="I995">
        <v>595</v>
      </c>
      <c r="J995" t="s">
        <v>21</v>
      </c>
      <c r="K995" t="s">
        <v>22</v>
      </c>
      <c r="L995">
        <v>1275886800</v>
      </c>
      <c r="M995" s="12">
        <f>(((L995/60)/60)/24)+DATE(1970,1,1)</f>
        <v>40336.208333333336</v>
      </c>
      <c r="N995">
        <v>1278910800</v>
      </c>
      <c r="O995" s="12">
        <f>(((N995/60)/60)/24)+DATE(1970,1,1)</f>
        <v>40371.208333333336</v>
      </c>
      <c r="P995" t="b">
        <v>1</v>
      </c>
      <c r="Q995" t="b">
        <v>1</v>
      </c>
      <c r="R995" t="s">
        <v>100</v>
      </c>
      <c r="S995" t="str">
        <f>LEFT($R995,SEARCH("/",$R995,1)-1)</f>
        <v>film &amp; video</v>
      </c>
      <c r="T995" t="str">
        <f>RIGHT(R995,LEN(R995)-SEARCH("/",R995,1))</f>
        <v>shorts</v>
      </c>
    </row>
    <row r="996" spans="1:20" x14ac:dyDescent="0.3">
      <c r="A996">
        <v>414</v>
      </c>
      <c r="B996" s="4" t="s">
        <v>878</v>
      </c>
      <c r="C996" s="3" t="s">
        <v>879</v>
      </c>
      <c r="D996">
        <v>188200</v>
      </c>
      <c r="E996">
        <v>159405</v>
      </c>
      <c r="F996" s="9">
        <f>IFERROR($E996/$I996,0)</f>
        <v>28.998544660724033</v>
      </c>
      <c r="G996" s="7">
        <f>(E996/D996)*100</f>
        <v>84.699787460148784</v>
      </c>
      <c r="H996" t="s">
        <v>14</v>
      </c>
      <c r="I996" s="21">
        <v>5497</v>
      </c>
      <c r="J996" t="s">
        <v>21</v>
      </c>
      <c r="K996" t="s">
        <v>22</v>
      </c>
      <c r="L996">
        <v>1271739600</v>
      </c>
      <c r="M996" s="12">
        <f>(((L996/60)/60)/24)+DATE(1970,1,1)</f>
        <v>40288.208333333336</v>
      </c>
      <c r="N996">
        <v>1272430800</v>
      </c>
      <c r="O996" s="12">
        <f>(((N996/60)/60)/24)+DATE(1970,1,1)</f>
        <v>40296.208333333336</v>
      </c>
      <c r="P996" t="b">
        <v>0</v>
      </c>
      <c r="Q996" t="b">
        <v>1</v>
      </c>
      <c r="R996" t="s">
        <v>17</v>
      </c>
      <c r="S996" t="str">
        <f>LEFT($R996,SEARCH("/",$R996,1)-1)</f>
        <v>food</v>
      </c>
      <c r="T996" t="str">
        <f>RIGHT(R996,LEN(R996)-SEARCH("/",R996,1))</f>
        <v>food trucks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9">
        <f>IFERROR($E997/$I997,0)</f>
        <v>74.995594713656388</v>
      </c>
      <c r="G997" s="7">
        <f>(E997/D997)*100</f>
        <v>157.46762589928059</v>
      </c>
      <c r="H997" t="s">
        <v>20</v>
      </c>
      <c r="I997" s="21">
        <v>2043</v>
      </c>
      <c r="J997" t="s">
        <v>21</v>
      </c>
      <c r="K997" t="s">
        <v>22</v>
      </c>
      <c r="L997">
        <v>1541307600</v>
      </c>
      <c r="M997" s="12">
        <f>(((L997/60)/60)/24)+DATE(1970,1,1)</f>
        <v>43408.208333333328</v>
      </c>
      <c r="N997">
        <v>1543816800</v>
      </c>
      <c r="O997" s="12">
        <f>(((N997/60)/60)/24)+DATE(1970,1,1)</f>
        <v>43437.25</v>
      </c>
      <c r="P997" t="b">
        <v>0</v>
      </c>
      <c r="Q997" t="b">
        <v>1</v>
      </c>
      <c r="R997" t="s">
        <v>17</v>
      </c>
      <c r="S997" t="str">
        <f>LEFT($R997,SEARCH("/",$R997,1)-1)</f>
        <v>food</v>
      </c>
      <c r="T997" t="str">
        <f>RIGHT(R997,LEN(R997)-SEARCH("/",R997,1))</f>
        <v>food trucks</v>
      </c>
    </row>
    <row r="998" spans="1:20" x14ac:dyDescent="0.3">
      <c r="A998">
        <v>153</v>
      </c>
      <c r="B998" s="4" t="s">
        <v>358</v>
      </c>
      <c r="C998" s="3" t="s">
        <v>359</v>
      </c>
      <c r="D998">
        <v>189400</v>
      </c>
      <c r="E998">
        <v>176112</v>
      </c>
      <c r="F998" s="9">
        <f>IFERROR($E998/$I998,0)</f>
        <v>31.000176025347649</v>
      </c>
      <c r="G998" s="7">
        <f>(E998/D998)*100</f>
        <v>92.984160506863773</v>
      </c>
      <c r="H998" t="s">
        <v>14</v>
      </c>
      <c r="I998" s="21">
        <v>5681</v>
      </c>
      <c r="J998" t="s">
        <v>21</v>
      </c>
      <c r="K998" t="s">
        <v>22</v>
      </c>
      <c r="L998">
        <v>1350622800</v>
      </c>
      <c r="M998" s="12">
        <f>(((L998/60)/60)/24)+DATE(1970,1,1)</f>
        <v>41201.208333333336</v>
      </c>
      <c r="N998">
        <v>1351141200</v>
      </c>
      <c r="O998" s="12">
        <f>(((N998/60)/60)/24)+DATE(1970,1,1)</f>
        <v>41207.208333333336</v>
      </c>
      <c r="P998" t="b">
        <v>0</v>
      </c>
      <c r="Q998" t="b">
        <v>0</v>
      </c>
      <c r="R998" t="s">
        <v>33</v>
      </c>
      <c r="S998" t="str">
        <f>LEFT($R998,SEARCH("/",$R998,1)-1)</f>
        <v>theater</v>
      </c>
      <c r="T998" t="str">
        <f>RIGHT(R998,LEN(R998)-SEARCH("/",R998,1))</f>
        <v>plays</v>
      </c>
    </row>
    <row r="999" spans="1:20" x14ac:dyDescent="0.3">
      <c r="A999">
        <v>189</v>
      </c>
      <c r="B999" s="4" t="s">
        <v>430</v>
      </c>
      <c r="C999" s="3" t="s">
        <v>431</v>
      </c>
      <c r="D999">
        <v>191300</v>
      </c>
      <c r="E999">
        <v>45004</v>
      </c>
      <c r="F999" s="9">
        <f>IFERROR($E999/$I999,0)</f>
        <v>102.0498866213152</v>
      </c>
      <c r="G999" s="7">
        <f>(E999/D999)*100</f>
        <v>23.525352848928385</v>
      </c>
      <c r="H999" t="s">
        <v>74</v>
      </c>
      <c r="I999">
        <v>441</v>
      </c>
      <c r="J999" t="s">
        <v>21</v>
      </c>
      <c r="K999" t="s">
        <v>22</v>
      </c>
      <c r="L999">
        <v>1457071200</v>
      </c>
      <c r="M999" s="12">
        <f>(((L999/60)/60)/24)+DATE(1970,1,1)</f>
        <v>42433.25</v>
      </c>
      <c r="N999">
        <v>1457071200</v>
      </c>
      <c r="O999" s="12">
        <f>(((N999/60)/60)/24)+DATE(1970,1,1)</f>
        <v>42433.25</v>
      </c>
      <c r="P999" t="b">
        <v>0</v>
      </c>
      <c r="Q999" t="b">
        <v>0</v>
      </c>
      <c r="R999" t="s">
        <v>33</v>
      </c>
      <c r="S999" t="str">
        <f>LEFT($R999,SEARCH("/",$R999,1)-1)</f>
        <v>theater</v>
      </c>
      <c r="T999" t="str">
        <f>RIGHT(R999,LEN(R999)-SEARCH("/",R999,1))</f>
        <v>plays</v>
      </c>
    </row>
    <row r="1000" spans="1:20" x14ac:dyDescent="0.3">
      <c r="A1000">
        <v>527</v>
      </c>
      <c r="B1000" s="4" t="s">
        <v>1099</v>
      </c>
      <c r="C1000" s="3" t="s">
        <v>1100</v>
      </c>
      <c r="D1000">
        <v>189200</v>
      </c>
      <c r="E1000">
        <v>188480</v>
      </c>
      <c r="F1000" s="9">
        <f>IFERROR($E1000/$I1000,0)</f>
        <v>31</v>
      </c>
      <c r="G1000" s="7">
        <f>(E1000/D1000)*100</f>
        <v>99.619450317124731</v>
      </c>
      <c r="H1000" t="s">
        <v>14</v>
      </c>
      <c r="I1000" s="21">
        <v>6080</v>
      </c>
      <c r="J1000" t="s">
        <v>15</v>
      </c>
      <c r="K1000" t="s">
        <v>16</v>
      </c>
      <c r="L1000">
        <v>1454652000</v>
      </c>
      <c r="M1000" s="12">
        <f>(((L1000/60)/60)/24)+DATE(1970,1,1)</f>
        <v>42405.25</v>
      </c>
      <c r="N1000">
        <v>1457762400</v>
      </c>
      <c r="O1000" s="12">
        <f>(((N1000/60)/60)/24)+DATE(1970,1,1)</f>
        <v>42441.25</v>
      </c>
      <c r="P1000" t="b">
        <v>0</v>
      </c>
      <c r="Q1000" t="b">
        <v>0</v>
      </c>
      <c r="R1000" t="s">
        <v>71</v>
      </c>
      <c r="S1000" t="str">
        <f>LEFT($R1000,SEARCH("/",$R1000,1)-1)</f>
        <v>film &amp; video</v>
      </c>
      <c r="T1000" t="str">
        <f>RIGHT(R1000,LEN(R1000)-SEARCH("/",R1000,1))</f>
        <v>animation</v>
      </c>
    </row>
    <row r="1001" spans="1:20" x14ac:dyDescent="0.3">
      <c r="A1001">
        <v>748</v>
      </c>
      <c r="B1001" s="4" t="s">
        <v>1532</v>
      </c>
      <c r="C1001" s="3" t="s">
        <v>1533</v>
      </c>
      <c r="D1001">
        <v>194900</v>
      </c>
      <c r="E1001">
        <v>68137</v>
      </c>
      <c r="F1001" s="9">
        <f>IFERROR($E1001/$I1001,0)</f>
        <v>110.97231270358306</v>
      </c>
      <c r="G1001" s="7">
        <f>(E1001/D1001)*100</f>
        <v>34.959979476654695</v>
      </c>
      <c r="H1001" t="s">
        <v>74</v>
      </c>
      <c r="I1001">
        <v>614</v>
      </c>
      <c r="J1001" t="s">
        <v>21</v>
      </c>
      <c r="K1001" t="s">
        <v>22</v>
      </c>
      <c r="L1001">
        <v>1267423200</v>
      </c>
      <c r="M1001" s="12">
        <f>(((L1001/60)/60)/24)+DATE(1970,1,1)</f>
        <v>40238.25</v>
      </c>
      <c r="N1001">
        <v>1269579600</v>
      </c>
      <c r="O1001" s="12">
        <f>(((N1001/60)/60)/24)+DATE(1970,1,1)</f>
        <v>40263.208333333336</v>
      </c>
      <c r="P1001" t="b">
        <v>0</v>
      </c>
      <c r="Q1001" t="b">
        <v>1</v>
      </c>
      <c r="R1001" t="s">
        <v>71</v>
      </c>
      <c r="S1001" t="str">
        <f>LEFT($R1001,SEARCH("/",$R1001,1)-1)</f>
        <v>film &amp; video</v>
      </c>
      <c r="T1001" t="str">
        <f>RIGHT(R1001,LEN(R1001)-SEARCH("/",R1001,1))</f>
        <v>animation</v>
      </c>
    </row>
  </sheetData>
  <autoFilter ref="A1:T1001" xr:uid="{00000000-0001-0000-0000-000000000000}"/>
  <conditionalFormatting sqref="H2:H1001">
    <cfRule type="cellIs" dxfId="11" priority="4" operator="equal">
      <formula>"live"</formula>
    </cfRule>
    <cfRule type="cellIs" dxfId="10" priority="5" operator="equal">
      <formula>"canceled"</formula>
    </cfRule>
    <cfRule type="cellIs" dxfId="9" priority="6" operator="equal">
      <formula>"successful"</formula>
    </cfRule>
    <cfRule type="cellIs" dxfId="8" priority="7" operator="equal">
      <formula>"Failed"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F974-56AC-429C-A9A7-2F6DF42F4935}">
  <sheetPr codeName="Sheet1"/>
  <dimension ref="A1:F14"/>
  <sheetViews>
    <sheetView workbookViewId="0">
      <selection activeCell="G3" sqref="G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0" t="s">
        <v>6</v>
      </c>
      <c r="B1" t="s">
        <v>2046</v>
      </c>
    </row>
    <row r="3" spans="1:6" x14ac:dyDescent="0.3">
      <c r="A3" s="10" t="s">
        <v>2044</v>
      </c>
      <c r="B3" s="10" t="s">
        <v>2045</v>
      </c>
    </row>
    <row r="4" spans="1:6" x14ac:dyDescent="0.3">
      <c r="A4" s="10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11" t="s">
        <v>2034</v>
      </c>
      <c r="B5" s="5">
        <v>11</v>
      </c>
      <c r="C5" s="5">
        <v>60</v>
      </c>
      <c r="D5" s="5">
        <v>5</v>
      </c>
      <c r="E5" s="5">
        <v>102</v>
      </c>
      <c r="F5" s="5">
        <v>178</v>
      </c>
    </row>
    <row r="6" spans="1:6" x14ac:dyDescent="0.3">
      <c r="A6" s="11" t="s">
        <v>2035</v>
      </c>
      <c r="B6" s="5">
        <v>4</v>
      </c>
      <c r="C6" s="5">
        <v>20</v>
      </c>
      <c r="D6" s="5"/>
      <c r="E6" s="5">
        <v>22</v>
      </c>
      <c r="F6" s="5">
        <v>46</v>
      </c>
    </row>
    <row r="7" spans="1:6" x14ac:dyDescent="0.3">
      <c r="A7" s="11" t="s">
        <v>2036</v>
      </c>
      <c r="B7" s="5">
        <v>1</v>
      </c>
      <c r="C7" s="5">
        <v>23</v>
      </c>
      <c r="D7" s="5">
        <v>3</v>
      </c>
      <c r="E7" s="5">
        <v>21</v>
      </c>
      <c r="F7" s="5">
        <v>48</v>
      </c>
    </row>
    <row r="8" spans="1:6" x14ac:dyDescent="0.3">
      <c r="A8" s="11" t="s">
        <v>2037</v>
      </c>
      <c r="B8" s="5"/>
      <c r="C8" s="5"/>
      <c r="D8" s="5"/>
      <c r="E8" s="5">
        <v>4</v>
      </c>
      <c r="F8" s="5">
        <v>4</v>
      </c>
    </row>
    <row r="9" spans="1:6" x14ac:dyDescent="0.3">
      <c r="A9" s="11" t="s">
        <v>2038</v>
      </c>
      <c r="B9" s="5">
        <v>10</v>
      </c>
      <c r="C9" s="5">
        <v>66</v>
      </c>
      <c r="D9" s="5"/>
      <c r="E9" s="5">
        <v>99</v>
      </c>
      <c r="F9" s="5">
        <v>175</v>
      </c>
    </row>
    <row r="10" spans="1:6" x14ac:dyDescent="0.3">
      <c r="A10" s="11" t="s">
        <v>2039</v>
      </c>
      <c r="B10" s="5">
        <v>4</v>
      </c>
      <c r="C10" s="5">
        <v>11</v>
      </c>
      <c r="D10" s="5">
        <v>1</v>
      </c>
      <c r="E10" s="5">
        <v>26</v>
      </c>
      <c r="F10" s="5">
        <v>42</v>
      </c>
    </row>
    <row r="11" spans="1:6" x14ac:dyDescent="0.3">
      <c r="A11" s="11" t="s">
        <v>2040</v>
      </c>
      <c r="B11" s="5">
        <v>2</v>
      </c>
      <c r="C11" s="5">
        <v>24</v>
      </c>
      <c r="D11" s="5">
        <v>1</v>
      </c>
      <c r="E11" s="5">
        <v>40</v>
      </c>
      <c r="F11" s="5">
        <v>67</v>
      </c>
    </row>
    <row r="12" spans="1:6" x14ac:dyDescent="0.3">
      <c r="A12" s="11" t="s">
        <v>2041</v>
      </c>
      <c r="B12" s="5">
        <v>2</v>
      </c>
      <c r="C12" s="5">
        <v>28</v>
      </c>
      <c r="D12" s="5">
        <v>2</v>
      </c>
      <c r="E12" s="5">
        <v>64</v>
      </c>
      <c r="F12" s="5">
        <v>96</v>
      </c>
    </row>
    <row r="13" spans="1:6" x14ac:dyDescent="0.3">
      <c r="A13" s="11" t="s">
        <v>2042</v>
      </c>
      <c r="B13" s="5">
        <v>23</v>
      </c>
      <c r="C13" s="5">
        <v>132</v>
      </c>
      <c r="D13" s="5">
        <v>2</v>
      </c>
      <c r="E13" s="5">
        <v>187</v>
      </c>
      <c r="F13" s="5">
        <v>344</v>
      </c>
    </row>
    <row r="14" spans="1:6" x14ac:dyDescent="0.3">
      <c r="A14" s="11" t="s">
        <v>2043</v>
      </c>
      <c r="B14" s="5">
        <v>57</v>
      </c>
      <c r="C14" s="5">
        <v>364</v>
      </c>
      <c r="D14" s="5">
        <v>14</v>
      </c>
      <c r="E14" s="5">
        <v>565</v>
      </c>
      <c r="F14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98400-F170-4B9D-B7AD-4A6C50A64457}">
  <sheetPr codeName="Sheet3"/>
  <dimension ref="A1:F30"/>
  <sheetViews>
    <sheetView topLeftCell="A7" workbookViewId="0">
      <selection activeCell="A5" sqref="A5:E2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0" t="s">
        <v>6</v>
      </c>
      <c r="B1" t="s">
        <v>2046</v>
      </c>
    </row>
    <row r="2" spans="1:6" x14ac:dyDescent="0.3">
      <c r="A2" s="10" t="s">
        <v>2031</v>
      </c>
      <c r="B2" t="s">
        <v>2046</v>
      </c>
    </row>
    <row r="4" spans="1:6" x14ac:dyDescent="0.3">
      <c r="A4" s="10" t="s">
        <v>2044</v>
      </c>
      <c r="B4" s="10" t="s">
        <v>2045</v>
      </c>
    </row>
    <row r="5" spans="1:6" x14ac:dyDescent="0.3">
      <c r="A5" s="10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11" t="s">
        <v>2047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 x14ac:dyDescent="0.3">
      <c r="A7" s="11" t="s">
        <v>2048</v>
      </c>
      <c r="B7" s="5"/>
      <c r="C7" s="5"/>
      <c r="D7" s="5"/>
      <c r="E7" s="5">
        <v>4</v>
      </c>
      <c r="F7" s="5">
        <v>4</v>
      </c>
    </row>
    <row r="8" spans="1:6" x14ac:dyDescent="0.3">
      <c r="A8" s="11" t="s">
        <v>2049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 x14ac:dyDescent="0.3">
      <c r="A9" s="11" t="s">
        <v>2050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 x14ac:dyDescent="0.3">
      <c r="A10" s="11" t="s">
        <v>2051</v>
      </c>
      <c r="B10" s="5"/>
      <c r="C10" s="5">
        <v>8</v>
      </c>
      <c r="D10" s="5"/>
      <c r="E10" s="5">
        <v>10</v>
      </c>
      <c r="F10" s="5">
        <v>18</v>
      </c>
    </row>
    <row r="11" spans="1:6" x14ac:dyDescent="0.3">
      <c r="A11" s="11" t="s">
        <v>2052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 x14ac:dyDescent="0.3">
      <c r="A12" s="11" t="s">
        <v>2053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 x14ac:dyDescent="0.3">
      <c r="A13" s="11" t="s">
        <v>2054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 x14ac:dyDescent="0.3">
      <c r="A14" s="11" t="s">
        <v>2055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 x14ac:dyDescent="0.3">
      <c r="A15" s="11" t="s">
        <v>2056</v>
      </c>
      <c r="B15" s="5"/>
      <c r="C15" s="5">
        <v>3</v>
      </c>
      <c r="D15" s="5"/>
      <c r="E15" s="5">
        <v>4</v>
      </c>
      <c r="F15" s="5">
        <v>7</v>
      </c>
    </row>
    <row r="16" spans="1:6" x14ac:dyDescent="0.3">
      <c r="A16" s="11" t="s">
        <v>2057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 x14ac:dyDescent="0.3">
      <c r="A17" s="11" t="s">
        <v>2058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 x14ac:dyDescent="0.3">
      <c r="A18" s="11" t="s">
        <v>2059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 x14ac:dyDescent="0.3">
      <c r="A19" s="11" t="s">
        <v>2060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 x14ac:dyDescent="0.3">
      <c r="A20" s="11" t="s">
        <v>2061</v>
      </c>
      <c r="B20" s="5"/>
      <c r="C20" s="5">
        <v>4</v>
      </c>
      <c r="D20" s="5"/>
      <c r="E20" s="5">
        <v>4</v>
      </c>
      <c r="F20" s="5">
        <v>8</v>
      </c>
    </row>
    <row r="21" spans="1:6" x14ac:dyDescent="0.3">
      <c r="A21" s="11" t="s">
        <v>2062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 x14ac:dyDescent="0.3">
      <c r="A22" s="11" t="s">
        <v>2063</v>
      </c>
      <c r="B22" s="5"/>
      <c r="C22" s="5">
        <v>9</v>
      </c>
      <c r="D22" s="5"/>
      <c r="E22" s="5">
        <v>5</v>
      </c>
      <c r="F22" s="5">
        <v>14</v>
      </c>
    </row>
    <row r="23" spans="1:6" x14ac:dyDescent="0.3">
      <c r="A23" s="11" t="s">
        <v>2064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 x14ac:dyDescent="0.3">
      <c r="A24" s="11" t="s">
        <v>2065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 x14ac:dyDescent="0.3">
      <c r="A25" s="11" t="s">
        <v>2066</v>
      </c>
      <c r="B25" s="5"/>
      <c r="C25" s="5">
        <v>7</v>
      </c>
      <c r="D25" s="5"/>
      <c r="E25" s="5">
        <v>14</v>
      </c>
      <c r="F25" s="5">
        <v>21</v>
      </c>
    </row>
    <row r="26" spans="1:6" x14ac:dyDescent="0.3">
      <c r="A26" s="11" t="s">
        <v>2067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 x14ac:dyDescent="0.3">
      <c r="A27" s="11" t="s">
        <v>2068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 x14ac:dyDescent="0.3">
      <c r="A28" s="11" t="s">
        <v>2069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 x14ac:dyDescent="0.3">
      <c r="A29" s="11" t="s">
        <v>2070</v>
      </c>
      <c r="B29" s="5"/>
      <c r="C29" s="5"/>
      <c r="D29" s="5"/>
      <c r="E29" s="5">
        <v>3</v>
      </c>
      <c r="F29" s="5">
        <v>3</v>
      </c>
    </row>
    <row r="30" spans="1:6" x14ac:dyDescent="0.3">
      <c r="A30" s="11" t="s">
        <v>2043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8F49-ACAC-425F-837F-F23BE0048BEF}">
  <sheetPr codeName="Sheet4"/>
  <dimension ref="A1:F18"/>
  <sheetViews>
    <sheetView workbookViewId="0">
      <selection activeCell="F20" sqref="F2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0" t="s">
        <v>2031</v>
      </c>
      <c r="B1" t="s">
        <v>2046</v>
      </c>
    </row>
    <row r="2" spans="1:6" x14ac:dyDescent="0.3">
      <c r="A2" s="10" t="s">
        <v>2085</v>
      </c>
      <c r="B2" t="s">
        <v>2046</v>
      </c>
    </row>
    <row r="4" spans="1:6" x14ac:dyDescent="0.3">
      <c r="A4" s="10" t="s">
        <v>2044</v>
      </c>
      <c r="B4" s="10" t="s">
        <v>2045</v>
      </c>
    </row>
    <row r="5" spans="1:6" x14ac:dyDescent="0.3">
      <c r="A5" s="10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13" t="s">
        <v>2073</v>
      </c>
      <c r="B6" s="5">
        <v>6</v>
      </c>
      <c r="C6" s="5">
        <v>36</v>
      </c>
      <c r="D6" s="5">
        <v>1</v>
      </c>
      <c r="E6" s="5">
        <v>49</v>
      </c>
      <c r="F6" s="5">
        <v>92</v>
      </c>
    </row>
    <row r="7" spans="1:6" x14ac:dyDescent="0.3">
      <c r="A7" s="13" t="s">
        <v>2074</v>
      </c>
      <c r="B7" s="5">
        <v>7</v>
      </c>
      <c r="C7" s="5">
        <v>28</v>
      </c>
      <c r="D7" s="5"/>
      <c r="E7" s="5">
        <v>44</v>
      </c>
      <c r="F7" s="5">
        <v>79</v>
      </c>
    </row>
    <row r="8" spans="1:6" x14ac:dyDescent="0.3">
      <c r="A8" s="13" t="s">
        <v>2075</v>
      </c>
      <c r="B8" s="5">
        <v>4</v>
      </c>
      <c r="C8" s="5">
        <v>33</v>
      </c>
      <c r="D8" s="5"/>
      <c r="E8" s="5">
        <v>49</v>
      </c>
      <c r="F8" s="5">
        <v>86</v>
      </c>
    </row>
    <row r="9" spans="1:6" x14ac:dyDescent="0.3">
      <c r="A9" s="13" t="s">
        <v>2076</v>
      </c>
      <c r="B9" s="5">
        <v>1</v>
      </c>
      <c r="C9" s="5">
        <v>30</v>
      </c>
      <c r="D9" s="5">
        <v>1</v>
      </c>
      <c r="E9" s="5">
        <v>46</v>
      </c>
      <c r="F9" s="5">
        <v>78</v>
      </c>
    </row>
    <row r="10" spans="1:6" x14ac:dyDescent="0.3">
      <c r="A10" s="13" t="s">
        <v>2077</v>
      </c>
      <c r="B10" s="5">
        <v>3</v>
      </c>
      <c r="C10" s="5">
        <v>35</v>
      </c>
      <c r="D10" s="5">
        <v>2</v>
      </c>
      <c r="E10" s="5">
        <v>46</v>
      </c>
      <c r="F10" s="5">
        <v>86</v>
      </c>
    </row>
    <row r="11" spans="1:6" x14ac:dyDescent="0.3">
      <c r="A11" s="13" t="s">
        <v>2078</v>
      </c>
      <c r="B11" s="5">
        <v>3</v>
      </c>
      <c r="C11" s="5">
        <v>28</v>
      </c>
      <c r="D11" s="5">
        <v>1</v>
      </c>
      <c r="E11" s="5">
        <v>55</v>
      </c>
      <c r="F11" s="5">
        <v>87</v>
      </c>
    </row>
    <row r="12" spans="1:6" x14ac:dyDescent="0.3">
      <c r="A12" s="13" t="s">
        <v>2079</v>
      </c>
      <c r="B12" s="5">
        <v>4</v>
      </c>
      <c r="C12" s="5">
        <v>31</v>
      </c>
      <c r="D12" s="5">
        <v>1</v>
      </c>
      <c r="E12" s="5">
        <v>58</v>
      </c>
      <c r="F12" s="5">
        <v>94</v>
      </c>
    </row>
    <row r="13" spans="1:6" x14ac:dyDescent="0.3">
      <c r="A13" s="13" t="s">
        <v>2080</v>
      </c>
      <c r="B13" s="5">
        <v>8</v>
      </c>
      <c r="C13" s="5">
        <v>35</v>
      </c>
      <c r="D13" s="5">
        <v>1</v>
      </c>
      <c r="E13" s="5">
        <v>41</v>
      </c>
      <c r="F13" s="5">
        <v>85</v>
      </c>
    </row>
    <row r="14" spans="1:6" x14ac:dyDescent="0.3">
      <c r="A14" s="13" t="s">
        <v>2081</v>
      </c>
      <c r="B14" s="5">
        <v>5</v>
      </c>
      <c r="C14" s="5">
        <v>23</v>
      </c>
      <c r="D14" s="5"/>
      <c r="E14" s="5">
        <v>45</v>
      </c>
      <c r="F14" s="5">
        <v>73</v>
      </c>
    </row>
    <row r="15" spans="1:6" x14ac:dyDescent="0.3">
      <c r="A15" s="13" t="s">
        <v>2082</v>
      </c>
      <c r="B15" s="5">
        <v>6</v>
      </c>
      <c r="C15" s="5">
        <v>26</v>
      </c>
      <c r="D15" s="5">
        <v>1</v>
      </c>
      <c r="E15" s="5">
        <v>45</v>
      </c>
      <c r="F15" s="5">
        <v>78</v>
      </c>
    </row>
    <row r="16" spans="1:6" x14ac:dyDescent="0.3">
      <c r="A16" s="13" t="s">
        <v>2083</v>
      </c>
      <c r="B16" s="5">
        <v>3</v>
      </c>
      <c r="C16" s="5">
        <v>27</v>
      </c>
      <c r="D16" s="5">
        <v>3</v>
      </c>
      <c r="E16" s="5">
        <v>45</v>
      </c>
      <c r="F16" s="5">
        <v>78</v>
      </c>
    </row>
    <row r="17" spans="1:6" x14ac:dyDescent="0.3">
      <c r="A17" s="13" t="s">
        <v>2084</v>
      </c>
      <c r="B17" s="5">
        <v>7</v>
      </c>
      <c r="C17" s="5">
        <v>32</v>
      </c>
      <c r="D17" s="5">
        <v>3</v>
      </c>
      <c r="E17" s="5">
        <v>42</v>
      </c>
      <c r="F17" s="5">
        <v>84</v>
      </c>
    </row>
    <row r="18" spans="1:6" x14ac:dyDescent="0.3">
      <c r="A18" s="13" t="s">
        <v>2043</v>
      </c>
      <c r="B18" s="5">
        <v>57</v>
      </c>
      <c r="C18" s="5">
        <v>364</v>
      </c>
      <c r="D18" s="5">
        <v>14</v>
      </c>
      <c r="E18" s="5">
        <v>565</v>
      </c>
      <c r="F18" s="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4579-1DD2-4FC5-9A04-25A31CB14427}">
  <dimension ref="A1:H13"/>
  <sheetViews>
    <sheetView topLeftCell="B1" workbookViewId="0">
      <selection activeCell="B1" sqref="B1"/>
    </sheetView>
  </sheetViews>
  <sheetFormatPr defaultRowHeight="15.6" x14ac:dyDescent="0.3"/>
  <cols>
    <col min="1" max="1" width="14.5" style="29" customWidth="1"/>
    <col min="2" max="2" width="13.09765625" customWidth="1"/>
    <col min="3" max="3" width="25.19921875" customWidth="1"/>
    <col min="4" max="4" width="17.796875" customWidth="1"/>
    <col min="5" max="5" width="12.296875" bestFit="1" customWidth="1"/>
    <col min="6" max="6" width="19.19921875" bestFit="1" customWidth="1"/>
    <col min="7" max="7" width="15.69921875" bestFit="1" customWidth="1"/>
    <col min="8" max="8" width="18.8984375" bestFit="1" customWidth="1"/>
  </cols>
  <sheetData>
    <row r="1" spans="1:8" s="29" customFormat="1" x14ac:dyDescent="0.3">
      <c r="A1" s="29" t="s">
        <v>2097</v>
      </c>
      <c r="B1" s="29" t="s">
        <v>2098</v>
      </c>
      <c r="C1" s="29" t="s">
        <v>2099</v>
      </c>
      <c r="D1" s="29" t="s">
        <v>2100</v>
      </c>
      <c r="E1" s="29" t="s">
        <v>2101</v>
      </c>
      <c r="F1" s="29" t="s">
        <v>2102</v>
      </c>
      <c r="G1" s="29" t="s">
        <v>2103</v>
      </c>
      <c r="H1" s="29" t="s">
        <v>2104</v>
      </c>
    </row>
    <row r="2" spans="1:8" x14ac:dyDescent="0.3">
      <c r="A2" s="29" t="s">
        <v>2105</v>
      </c>
      <c r="B2">
        <f>COUNTIFS(Crowdfunding!$D$1:$D$1001, "&lt;1000",Crowdfunding!$H$1:$H$1001,"successful")</f>
        <v>30</v>
      </c>
      <c r="C2">
        <f>COUNTIFS(Crowdfunding!$D$1:$D$1001, "&lt;1000",Crowdfunding!$H$1:$H$1001,"failed")</f>
        <v>20</v>
      </c>
      <c r="D2">
        <f>COUNTIFS(Crowdfunding!$D$1:$D$1001, "&lt;1000",Crowdfunding!$H$1:$H$1001,"canceled")</f>
        <v>1</v>
      </c>
      <c r="E2">
        <f>SUM(B2:D2)</f>
        <v>51</v>
      </c>
      <c r="F2">
        <f>B2/E2</f>
        <v>0.58823529411764708</v>
      </c>
      <c r="G2">
        <f>C2/E2</f>
        <v>0.39215686274509803</v>
      </c>
      <c r="H2">
        <f>D2/E2</f>
        <v>1.9607843137254902E-2</v>
      </c>
    </row>
    <row r="3" spans="1:8" x14ac:dyDescent="0.3">
      <c r="A3" s="29" t="s">
        <v>2106</v>
      </c>
      <c r="B3">
        <f>COUNTIFS(Crowdfunding!$D$1:$D$1001, "&gt;=1000", Crowdfunding!$D$1:$D$1001,"&lt;=4999",Crowdfunding!$H$1:$H$1001,"successful")</f>
        <v>191</v>
      </c>
      <c r="C3">
        <f>COUNTIFS(Crowdfunding!$D$1:$D$1001, "&gt;=1000", Crowdfunding!$D$1:$D$1001,"&lt;=4999",Crowdfunding!$H$1:$H$1001,"failed")</f>
        <v>38</v>
      </c>
      <c r="D3">
        <f>COUNTIFS(Crowdfunding!$D$1:$D$1001, "&gt;=1000", Crowdfunding!$D$1:$D$1001,"&lt;=4999",Crowdfunding!$H$1:$H$1001,"canceled")</f>
        <v>2</v>
      </c>
      <c r="E3">
        <f t="shared" ref="E3:E13" si="0">SUM(B3:D3)</f>
        <v>231</v>
      </c>
      <c r="F3">
        <f t="shared" ref="F3:F13" si="1">B3/E3</f>
        <v>0.82683982683982682</v>
      </c>
      <c r="G3">
        <f t="shared" ref="G3:G13" si="2">C3/E3</f>
        <v>0.16450216450216451</v>
      </c>
      <c r="H3">
        <f t="shared" ref="H3:H13" si="3">D3/E3</f>
        <v>8.658008658008658E-3</v>
      </c>
    </row>
    <row r="4" spans="1:8" x14ac:dyDescent="0.3">
      <c r="A4" s="29" t="s">
        <v>2107</v>
      </c>
      <c r="B4">
        <f>COUNTIFS(Crowdfunding!$D$1:$D$1001, "&gt;=5000", Crowdfunding!$D$1:$D$1001,"&lt;=9999",Crowdfunding!$H$1:$H$1001,"successful")</f>
        <v>164</v>
      </c>
      <c r="C4">
        <f>COUNTIFS(Crowdfunding!$D$1:$D$1001, "&gt;=5000", Crowdfunding!$D$1:$D$1001,"&lt;=9999",Crowdfunding!$H$1:$H$1001,"failed")</f>
        <v>126</v>
      </c>
      <c r="D4">
        <f>COUNTIFS(Crowdfunding!$D$1:$D$1001, "&gt;=5000", Crowdfunding!$D$1:$D$1001,"&lt;=9999",Crowdfunding!$H$1:$H$1001,"canceled")</f>
        <v>25</v>
      </c>
      <c r="E4">
        <f t="shared" si="0"/>
        <v>315</v>
      </c>
      <c r="F4">
        <f t="shared" si="1"/>
        <v>0.52063492063492067</v>
      </c>
      <c r="G4">
        <f t="shared" si="2"/>
        <v>0.4</v>
      </c>
      <c r="H4">
        <f t="shared" si="3"/>
        <v>7.9365079365079361E-2</v>
      </c>
    </row>
    <row r="5" spans="1:8" x14ac:dyDescent="0.3">
      <c r="A5" s="29" t="s">
        <v>2108</v>
      </c>
      <c r="B5">
        <f>COUNTIFS(Crowdfunding!$D$1:$D$1001, "&gt;=10000", Crowdfunding!$D$1:$D$1001,"&lt;=14999",Crowdfunding!$H$1:$H$1001,"successful")</f>
        <v>4</v>
      </c>
      <c r="C5">
        <f>COUNTIFS(Crowdfunding!$D$1:$D$1001, "&gt;=10000", Crowdfunding!$D$1:$D$1001,"&lt;=14999",Crowdfunding!$H$1:$H$1001,"failed")</f>
        <v>5</v>
      </c>
      <c r="D5">
        <f>COUNTIFS(Crowdfunding!$D$1:$D$1001, "&gt;=10000", Crowdfunding!$D$1:$D$1001,"&lt;=14999",Crowdfunding!$H$1:$H$1001,"canceled")</f>
        <v>0</v>
      </c>
      <c r="E5">
        <f t="shared" si="0"/>
        <v>9</v>
      </c>
      <c r="F5">
        <f t="shared" si="1"/>
        <v>0.44444444444444442</v>
      </c>
      <c r="G5">
        <f t="shared" si="2"/>
        <v>0.55555555555555558</v>
      </c>
      <c r="H5">
        <f t="shared" si="3"/>
        <v>0</v>
      </c>
    </row>
    <row r="6" spans="1:8" x14ac:dyDescent="0.3">
      <c r="A6" s="29" t="s">
        <v>2109</v>
      </c>
      <c r="B6">
        <f>COUNTIFS(Crowdfunding!$D$1:$D$1001, "&gt;=15000", Crowdfunding!$D$1:$D$1001,"&lt;=19999",Crowdfunding!$H$1:$H$1001,"successful")</f>
        <v>10</v>
      </c>
      <c r="C6">
        <f>COUNTIFS(Crowdfunding!$D$1:$D$1001, "&gt;=15000", Crowdfunding!$D$1:$D$1001,"&lt;=19999",Crowdfunding!$H$1:$H$1001,"failed")</f>
        <v>0</v>
      </c>
      <c r="D6">
        <f>COUNTIFS(Crowdfunding!$D$1:$D$1001, "&gt;=15000", Crowdfunding!$D$1:$D$1001,"&lt;=19999",Crowdfunding!$H$1:$H$1001,"canceled")</f>
        <v>0</v>
      </c>
      <c r="E6">
        <f t="shared" si="0"/>
        <v>10</v>
      </c>
      <c r="F6">
        <f t="shared" si="1"/>
        <v>1</v>
      </c>
      <c r="G6">
        <f t="shared" si="2"/>
        <v>0</v>
      </c>
      <c r="H6">
        <f t="shared" si="3"/>
        <v>0</v>
      </c>
    </row>
    <row r="7" spans="1:8" x14ac:dyDescent="0.3">
      <c r="A7" s="29" t="s">
        <v>2110</v>
      </c>
      <c r="B7">
        <f>COUNTIFS(Crowdfunding!$D$1:$D$1001, "&gt;=20000", Crowdfunding!$D$1:$D$1001,"&lt;=24999",Crowdfunding!$H$1:$H$1001,"successful")</f>
        <v>7</v>
      </c>
      <c r="C7">
        <f>COUNTIFS(Crowdfunding!$D$1:$D$1001, "&gt;=20000", Crowdfunding!$D$1:$D$1001,"&lt;=24999",Crowdfunding!$H$1:$H$1001,"failed")</f>
        <v>0</v>
      </c>
      <c r="D7">
        <f>COUNTIFS(Crowdfunding!$D$1:$D$1001, "&gt;=20000", Crowdfunding!$D$1:$D$1001,"&lt;=24999",Crowdfunding!$H$1:$H$1001,"canceled")</f>
        <v>0</v>
      </c>
      <c r="E7">
        <f t="shared" si="0"/>
        <v>7</v>
      </c>
      <c r="F7">
        <f t="shared" si="1"/>
        <v>1</v>
      </c>
      <c r="G7">
        <f t="shared" si="2"/>
        <v>0</v>
      </c>
      <c r="H7">
        <f t="shared" si="3"/>
        <v>0</v>
      </c>
    </row>
    <row r="8" spans="1:8" x14ac:dyDescent="0.3">
      <c r="A8" s="29" t="s">
        <v>2111</v>
      </c>
      <c r="B8">
        <f>COUNTIFS(Crowdfunding!$D$1:$D$1001, "&gt;=25000", Crowdfunding!$D$1:$D$1001,"&lt;=29999",Crowdfunding!$H$1:$H$1001,"successful")</f>
        <v>11</v>
      </c>
      <c r="C8">
        <f>COUNTIFS(Crowdfunding!$D$1:$D$1001, "&gt;=25000", Crowdfunding!$D$1:$D$1001,"&lt;=29999",Crowdfunding!$H$1:$H$1001,"failed")</f>
        <v>3</v>
      </c>
      <c r="D8">
        <f>COUNTIFS(Crowdfunding!$D$1:$D$1001, "&gt;=25000", Crowdfunding!$D$1:$D$1001,"&lt;=29999",Crowdfunding!$H$1:$H$1001,"canceled")</f>
        <v>0</v>
      </c>
      <c r="E8">
        <f t="shared" si="0"/>
        <v>14</v>
      </c>
      <c r="F8">
        <f t="shared" si="1"/>
        <v>0.7857142857142857</v>
      </c>
      <c r="G8">
        <f t="shared" si="2"/>
        <v>0.21428571428571427</v>
      </c>
      <c r="H8">
        <f t="shared" si="3"/>
        <v>0</v>
      </c>
    </row>
    <row r="9" spans="1:8" x14ac:dyDescent="0.3">
      <c r="A9" s="29" t="s">
        <v>2112</v>
      </c>
      <c r="B9">
        <f>COUNTIFS(Crowdfunding!$D$1:$D$1001, "&gt;=30000", Crowdfunding!$D$1:$D$1001,"&lt;=34999",Crowdfunding!$H$1:$H$1001,"successful")</f>
        <v>7</v>
      </c>
      <c r="C9">
        <f>COUNTIFS(Crowdfunding!$D$1:$D$1001, "&gt;=30000", Crowdfunding!$D$1:$D$1001,"&lt;=34999",Crowdfunding!$H$1:$H$1001,"failed")</f>
        <v>0</v>
      </c>
      <c r="D9">
        <f>COUNTIFS(Crowdfunding!$D$1:$D$1001, "&gt;=30000", Crowdfunding!$D$1:$D$1001,"&lt;=34999",Crowdfunding!$H$1:$H$1001,"canceled")</f>
        <v>0</v>
      </c>
      <c r="E9">
        <f t="shared" si="0"/>
        <v>7</v>
      </c>
      <c r="F9">
        <f t="shared" si="1"/>
        <v>1</v>
      </c>
      <c r="G9">
        <f t="shared" si="2"/>
        <v>0</v>
      </c>
      <c r="H9">
        <f t="shared" si="3"/>
        <v>0</v>
      </c>
    </row>
    <row r="10" spans="1:8" x14ac:dyDescent="0.3">
      <c r="A10" s="29" t="s">
        <v>2113</v>
      </c>
      <c r="B10">
        <f>COUNTIFS(Crowdfunding!$D$1:$D$1001, "&gt;=35000", Crowdfunding!$D$1:$D$1001,"&lt;=39999",Crowdfunding!$H$1:$H$1001,"successful")</f>
        <v>8</v>
      </c>
      <c r="C10">
        <f>COUNTIFS(Crowdfunding!$D$1:$D$1001, "&gt;=35000", Crowdfunding!$D$1:$D$1001,"&lt;=39999",Crowdfunding!$H$1:$H$1001,"failed")</f>
        <v>3</v>
      </c>
      <c r="D10">
        <f>COUNTIFS(Crowdfunding!$D$1:$D$1001, "&gt;=35000", Crowdfunding!$D$1:$D$1001,"&lt;=39999",Crowdfunding!$H$1:$H$1001,"canceled")</f>
        <v>1</v>
      </c>
      <c r="E10">
        <f t="shared" si="0"/>
        <v>12</v>
      </c>
      <c r="F10">
        <f t="shared" si="1"/>
        <v>0.66666666666666663</v>
      </c>
      <c r="G10">
        <f t="shared" si="2"/>
        <v>0.25</v>
      </c>
      <c r="H10">
        <f t="shared" si="3"/>
        <v>8.3333333333333329E-2</v>
      </c>
    </row>
    <row r="11" spans="1:8" x14ac:dyDescent="0.3">
      <c r="A11" s="29" t="s">
        <v>2114</v>
      </c>
      <c r="B11">
        <f>COUNTIFS(Crowdfunding!$D$1:$D$1001, "&gt;=40000", Crowdfunding!$D$1:$D$1001,"&lt;=44999",Crowdfunding!$H$1:$H$1001,"successful")</f>
        <v>11</v>
      </c>
      <c r="C11">
        <f>COUNTIFS(Crowdfunding!$D$1:$D$1001, "&gt;=40000", Crowdfunding!$D$1:$D$1001,"&lt;=44999",Crowdfunding!$H$1:$H$1001,"failed")</f>
        <v>3</v>
      </c>
      <c r="D11">
        <f>COUNTIFS(Crowdfunding!$D$1:$D$1001, "&gt;=40000", Crowdfunding!$D$1:$D$1001,"&lt;=44999",Crowdfunding!$H$1:$H$1001,"canceled")</f>
        <v>0</v>
      </c>
      <c r="E11">
        <f t="shared" si="0"/>
        <v>14</v>
      </c>
      <c r="F11">
        <f t="shared" si="1"/>
        <v>0.7857142857142857</v>
      </c>
      <c r="G11">
        <f t="shared" si="2"/>
        <v>0.21428571428571427</v>
      </c>
      <c r="H11">
        <f t="shared" si="3"/>
        <v>0</v>
      </c>
    </row>
    <row r="12" spans="1:8" x14ac:dyDescent="0.3">
      <c r="A12" s="29" t="s">
        <v>2115</v>
      </c>
      <c r="B12">
        <f>COUNTIFS(Crowdfunding!$D$1:$D$1001, "&gt;=45000", Crowdfunding!$D$1:$D$1001,"&lt;=49999",Crowdfunding!$H$1:$H$1001,"successful")</f>
        <v>8</v>
      </c>
      <c r="C12">
        <f>COUNTIFS(Crowdfunding!$D$1:$D$1001, "&gt;=45000", Crowdfunding!$D$1:$D$1001,"&lt;=49999",Crowdfunding!$H$1:$H$1001,"failed")</f>
        <v>3</v>
      </c>
      <c r="D12">
        <f>COUNTIFS(Crowdfunding!$D$1:$D$1001, "&gt;=45000", Crowdfunding!$D$1:$D$1001,"&lt;=49999",Crowdfunding!$H$1:$H$1001,"canceled")</f>
        <v>0</v>
      </c>
      <c r="E12">
        <f t="shared" si="0"/>
        <v>11</v>
      </c>
      <c r="F12">
        <f t="shared" si="1"/>
        <v>0.72727272727272729</v>
      </c>
      <c r="G12">
        <f t="shared" si="2"/>
        <v>0.27272727272727271</v>
      </c>
      <c r="H12">
        <f t="shared" si="3"/>
        <v>0</v>
      </c>
    </row>
    <row r="13" spans="1:8" x14ac:dyDescent="0.3">
      <c r="A13" s="29" t="s">
        <v>2116</v>
      </c>
      <c r="B13">
        <f>COUNTIFS(Crowdfunding!$D$1:$D$1001, "&gt;=50000",Crowdfunding!$H$1:$H$1001,"successful")</f>
        <v>114</v>
      </c>
      <c r="C13">
        <f>COUNTIFS(Crowdfunding!$D$1:$D$1001, "&gt;=50000",Crowdfunding!$H$1:$H$1001,"failed")</f>
        <v>163</v>
      </c>
      <c r="D13">
        <f>COUNTIFS(Crowdfunding!$D$1:$D$1001, "&gt;=50000",Crowdfunding!$H$1:$H$1001,"canceled")</f>
        <v>28</v>
      </c>
      <c r="E13">
        <f t="shared" si="0"/>
        <v>305</v>
      </c>
      <c r="F13">
        <f t="shared" si="1"/>
        <v>0.3737704918032787</v>
      </c>
      <c r="G13">
        <f t="shared" si="2"/>
        <v>0.53442622950819674</v>
      </c>
      <c r="H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D7D11-9499-4791-A324-55D27FFCD73A}">
  <sheetPr codeName="Sheet2"/>
  <dimension ref="A1:H580"/>
  <sheetViews>
    <sheetView workbookViewId="0"/>
  </sheetViews>
  <sheetFormatPr defaultRowHeight="15.6" x14ac:dyDescent="0.3"/>
  <cols>
    <col min="1" max="1" width="21.69921875" customWidth="1"/>
    <col min="2" max="2" width="25.796875" customWidth="1"/>
    <col min="4" max="4" width="11.3984375" bestFit="1" customWidth="1"/>
    <col min="6" max="6" width="13.5" customWidth="1"/>
  </cols>
  <sheetData>
    <row r="1" spans="1:8" x14ac:dyDescent="0.3">
      <c r="A1" s="15"/>
      <c r="B1" s="17" t="s">
        <v>2092</v>
      </c>
      <c r="C1" s="17"/>
      <c r="D1" s="15"/>
      <c r="E1" s="17" t="s">
        <v>2093</v>
      </c>
      <c r="F1" s="17"/>
    </row>
    <row r="2" spans="1:8" x14ac:dyDescent="0.3">
      <c r="A2" s="16" t="s">
        <v>2086</v>
      </c>
      <c r="B2" s="18">
        <f>AVERAGE($B$16:$B$580)</f>
        <v>851.14690265486729</v>
      </c>
      <c r="C2" s="18"/>
      <c r="E2" s="18">
        <f>AVERAGE($F$16:$F$379)</f>
        <v>585.61538461538464</v>
      </c>
      <c r="F2" s="18"/>
    </row>
    <row r="3" spans="1:8" x14ac:dyDescent="0.3">
      <c r="A3" s="16" t="s">
        <v>2087</v>
      </c>
      <c r="B3" s="18">
        <f>MEDIAN($B$16:$B$580)</f>
        <v>201</v>
      </c>
      <c r="C3" s="18"/>
      <c r="E3" s="18">
        <f>MEDIAN($F$16:$F$379)</f>
        <v>114.5</v>
      </c>
      <c r="F3" s="18"/>
    </row>
    <row r="4" spans="1:8" x14ac:dyDescent="0.3">
      <c r="A4" s="16" t="s">
        <v>2088</v>
      </c>
      <c r="B4" s="18">
        <f>MIN($B$16:$B$580)</f>
        <v>16</v>
      </c>
      <c r="C4" s="18"/>
      <c r="E4" s="18">
        <f>MIN($F$16:$F$379)</f>
        <v>0</v>
      </c>
      <c r="F4" s="18"/>
    </row>
    <row r="5" spans="1:8" x14ac:dyDescent="0.3">
      <c r="A5" s="16" t="s">
        <v>2089</v>
      </c>
      <c r="B5" s="18">
        <f>MAX($B$16:$B$580)</f>
        <v>7295</v>
      </c>
      <c r="C5" s="18"/>
      <c r="E5" s="18">
        <f>MAX($F$16:$F$379)</f>
        <v>6080</v>
      </c>
      <c r="F5" s="18"/>
    </row>
    <row r="6" spans="1:8" x14ac:dyDescent="0.3">
      <c r="A6" s="16"/>
      <c r="B6" s="14"/>
      <c r="C6" s="14"/>
      <c r="E6" s="14"/>
      <c r="F6" s="14"/>
    </row>
    <row r="7" spans="1:8" x14ac:dyDescent="0.3">
      <c r="A7" s="16"/>
      <c r="B7" s="14"/>
      <c r="C7" s="14"/>
      <c r="E7" s="14"/>
      <c r="F7" s="14"/>
    </row>
    <row r="8" spans="1:8" s="20" customFormat="1" x14ac:dyDescent="0.3">
      <c r="A8" s="19" t="s">
        <v>2090</v>
      </c>
      <c r="B8" s="24">
        <f>_xlfn.VAR.P(B16:B580)</f>
        <v>1603373.7324019109</v>
      </c>
      <c r="C8" s="22"/>
      <c r="D8" s="22"/>
      <c r="E8" s="23">
        <f>_xlfn.VAR.P(F16:F379)</f>
        <v>921574.68174133555</v>
      </c>
      <c r="F8" s="23"/>
    </row>
    <row r="9" spans="1:8" s="20" customFormat="1" x14ac:dyDescent="0.3">
      <c r="A9" s="19" t="s">
        <v>2091</v>
      </c>
      <c r="B9" s="22">
        <f>_xlfn.STDEV.P(B16:B580)</f>
        <v>1266.2439466397898</v>
      </c>
      <c r="C9" s="22"/>
      <c r="E9" s="28">
        <f>_xlfn.STDEV.P(F16:F379)</f>
        <v>959.98681331637863</v>
      </c>
      <c r="F9" s="28"/>
    </row>
    <row r="11" spans="1:8" ht="53.4" customHeight="1" x14ac:dyDescent="0.3">
      <c r="A11" s="25" t="s">
        <v>2094</v>
      </c>
      <c r="B11" s="25"/>
      <c r="C11" s="25"/>
      <c r="D11" s="25"/>
      <c r="E11" s="25"/>
      <c r="F11" s="25"/>
    </row>
    <row r="12" spans="1:8" ht="38.4" customHeight="1" x14ac:dyDescent="0.3">
      <c r="A12" s="27" t="s">
        <v>2095</v>
      </c>
      <c r="B12" s="27"/>
      <c r="C12" s="27"/>
      <c r="D12" s="27"/>
      <c r="E12" s="27"/>
      <c r="F12" s="27"/>
      <c r="H12" s="26" t="s">
        <v>2096</v>
      </c>
    </row>
    <row r="15" spans="1:8" x14ac:dyDescent="0.3">
      <c r="A15" s="1" t="s">
        <v>4</v>
      </c>
      <c r="B15" s="1" t="s">
        <v>5</v>
      </c>
      <c r="E15" s="1" t="s">
        <v>4</v>
      </c>
      <c r="F15" s="1" t="s">
        <v>5</v>
      </c>
    </row>
    <row r="16" spans="1:8" x14ac:dyDescent="0.3">
      <c r="A16" t="s">
        <v>20</v>
      </c>
      <c r="B16">
        <v>16</v>
      </c>
      <c r="E16" t="s">
        <v>14</v>
      </c>
      <c r="F16">
        <v>0</v>
      </c>
    </row>
    <row r="17" spans="1:6" x14ac:dyDescent="0.3">
      <c r="A17" t="s">
        <v>20</v>
      </c>
      <c r="B17">
        <v>26</v>
      </c>
      <c r="E17" t="s">
        <v>14</v>
      </c>
      <c r="F17">
        <v>24</v>
      </c>
    </row>
    <row r="18" spans="1:6" x14ac:dyDescent="0.3">
      <c r="A18" t="s">
        <v>20</v>
      </c>
      <c r="B18">
        <v>27</v>
      </c>
      <c r="E18" t="s">
        <v>14</v>
      </c>
      <c r="F18">
        <v>53</v>
      </c>
    </row>
    <row r="19" spans="1:6" x14ac:dyDescent="0.3">
      <c r="A19" t="s">
        <v>20</v>
      </c>
      <c r="B19">
        <v>32</v>
      </c>
      <c r="E19" t="s">
        <v>14</v>
      </c>
      <c r="F19">
        <v>18</v>
      </c>
    </row>
    <row r="20" spans="1:6" x14ac:dyDescent="0.3">
      <c r="A20" t="s">
        <v>20</v>
      </c>
      <c r="B20">
        <v>32</v>
      </c>
      <c r="E20" t="s">
        <v>14</v>
      </c>
      <c r="F20">
        <v>44</v>
      </c>
    </row>
    <row r="21" spans="1:6" x14ac:dyDescent="0.3">
      <c r="A21" t="s">
        <v>20</v>
      </c>
      <c r="B21">
        <v>34</v>
      </c>
      <c r="E21" t="s">
        <v>14</v>
      </c>
      <c r="F21">
        <v>27</v>
      </c>
    </row>
    <row r="22" spans="1:6" x14ac:dyDescent="0.3">
      <c r="A22" t="s">
        <v>20</v>
      </c>
      <c r="B22">
        <v>40</v>
      </c>
      <c r="E22" t="s">
        <v>14</v>
      </c>
      <c r="F22">
        <v>55</v>
      </c>
    </row>
    <row r="23" spans="1:6" x14ac:dyDescent="0.3">
      <c r="A23" t="s">
        <v>20</v>
      </c>
      <c r="B23">
        <v>41</v>
      </c>
      <c r="E23" t="s">
        <v>14</v>
      </c>
      <c r="F23">
        <v>200</v>
      </c>
    </row>
    <row r="24" spans="1:6" x14ac:dyDescent="0.3">
      <c r="A24" t="s">
        <v>20</v>
      </c>
      <c r="B24">
        <v>41</v>
      </c>
      <c r="E24" t="s">
        <v>14</v>
      </c>
      <c r="F24">
        <v>452</v>
      </c>
    </row>
    <row r="25" spans="1:6" x14ac:dyDescent="0.3">
      <c r="A25" t="s">
        <v>20</v>
      </c>
      <c r="B25">
        <v>42</v>
      </c>
      <c r="E25" t="s">
        <v>14</v>
      </c>
      <c r="F25">
        <v>674</v>
      </c>
    </row>
    <row r="26" spans="1:6" x14ac:dyDescent="0.3">
      <c r="A26" t="s">
        <v>20</v>
      </c>
      <c r="B26">
        <v>43</v>
      </c>
      <c r="E26" t="s">
        <v>14</v>
      </c>
      <c r="F26">
        <v>558</v>
      </c>
    </row>
    <row r="27" spans="1:6" x14ac:dyDescent="0.3">
      <c r="A27" t="s">
        <v>20</v>
      </c>
      <c r="B27">
        <v>43</v>
      </c>
      <c r="E27" t="s">
        <v>14</v>
      </c>
      <c r="F27">
        <v>15</v>
      </c>
    </row>
    <row r="28" spans="1:6" x14ac:dyDescent="0.3">
      <c r="A28" t="s">
        <v>20</v>
      </c>
      <c r="B28">
        <v>48</v>
      </c>
      <c r="E28" t="s">
        <v>14</v>
      </c>
      <c r="F28">
        <v>2307</v>
      </c>
    </row>
    <row r="29" spans="1:6" x14ac:dyDescent="0.3">
      <c r="A29" t="s">
        <v>20</v>
      </c>
      <c r="B29">
        <v>48</v>
      </c>
      <c r="E29" t="s">
        <v>14</v>
      </c>
      <c r="F29">
        <v>88</v>
      </c>
    </row>
    <row r="30" spans="1:6" x14ac:dyDescent="0.3">
      <c r="A30" t="s">
        <v>20</v>
      </c>
      <c r="B30">
        <v>48</v>
      </c>
      <c r="E30" t="s">
        <v>14</v>
      </c>
      <c r="F30">
        <v>48</v>
      </c>
    </row>
    <row r="31" spans="1:6" x14ac:dyDescent="0.3">
      <c r="A31" t="s">
        <v>20</v>
      </c>
      <c r="B31">
        <v>50</v>
      </c>
      <c r="E31" t="s">
        <v>14</v>
      </c>
      <c r="F31">
        <v>1</v>
      </c>
    </row>
    <row r="32" spans="1:6" x14ac:dyDescent="0.3">
      <c r="A32" t="s">
        <v>20</v>
      </c>
      <c r="B32">
        <v>50</v>
      </c>
      <c r="E32" t="s">
        <v>14</v>
      </c>
      <c r="F32">
        <v>1467</v>
      </c>
    </row>
    <row r="33" spans="1:6" x14ac:dyDescent="0.3">
      <c r="A33" t="s">
        <v>20</v>
      </c>
      <c r="B33">
        <v>50</v>
      </c>
      <c r="E33" t="s">
        <v>14</v>
      </c>
      <c r="F33">
        <v>75</v>
      </c>
    </row>
    <row r="34" spans="1:6" x14ac:dyDescent="0.3">
      <c r="A34" t="s">
        <v>20</v>
      </c>
      <c r="B34">
        <v>52</v>
      </c>
      <c r="E34" t="s">
        <v>14</v>
      </c>
      <c r="F34">
        <v>120</v>
      </c>
    </row>
    <row r="35" spans="1:6" x14ac:dyDescent="0.3">
      <c r="A35" t="s">
        <v>20</v>
      </c>
      <c r="B35">
        <v>53</v>
      </c>
      <c r="E35" t="s">
        <v>14</v>
      </c>
      <c r="F35">
        <v>2253</v>
      </c>
    </row>
    <row r="36" spans="1:6" x14ac:dyDescent="0.3">
      <c r="A36" t="s">
        <v>20</v>
      </c>
      <c r="B36">
        <v>53</v>
      </c>
      <c r="E36" t="s">
        <v>14</v>
      </c>
      <c r="F36">
        <v>5</v>
      </c>
    </row>
    <row r="37" spans="1:6" x14ac:dyDescent="0.3">
      <c r="A37" t="s">
        <v>20</v>
      </c>
      <c r="B37">
        <v>54</v>
      </c>
      <c r="E37" t="s">
        <v>14</v>
      </c>
      <c r="F37">
        <v>38</v>
      </c>
    </row>
    <row r="38" spans="1:6" x14ac:dyDescent="0.3">
      <c r="A38" t="s">
        <v>20</v>
      </c>
      <c r="B38">
        <v>55</v>
      </c>
      <c r="E38" t="s">
        <v>14</v>
      </c>
      <c r="F38">
        <v>12</v>
      </c>
    </row>
    <row r="39" spans="1:6" x14ac:dyDescent="0.3">
      <c r="A39" t="s">
        <v>20</v>
      </c>
      <c r="B39">
        <v>56</v>
      </c>
      <c r="E39" t="s">
        <v>14</v>
      </c>
      <c r="F39">
        <v>1684</v>
      </c>
    </row>
    <row r="40" spans="1:6" x14ac:dyDescent="0.3">
      <c r="A40" t="s">
        <v>20</v>
      </c>
      <c r="B40">
        <v>59</v>
      </c>
      <c r="E40" t="s">
        <v>14</v>
      </c>
      <c r="F40">
        <v>56</v>
      </c>
    </row>
    <row r="41" spans="1:6" x14ac:dyDescent="0.3">
      <c r="A41" t="s">
        <v>20</v>
      </c>
      <c r="B41">
        <v>62</v>
      </c>
      <c r="E41" t="s">
        <v>14</v>
      </c>
      <c r="F41">
        <v>838</v>
      </c>
    </row>
    <row r="42" spans="1:6" x14ac:dyDescent="0.3">
      <c r="A42" t="s">
        <v>20</v>
      </c>
      <c r="B42">
        <v>64</v>
      </c>
      <c r="E42" t="s">
        <v>14</v>
      </c>
      <c r="F42">
        <v>1000</v>
      </c>
    </row>
    <row r="43" spans="1:6" x14ac:dyDescent="0.3">
      <c r="A43" t="s">
        <v>20</v>
      </c>
      <c r="B43">
        <v>65</v>
      </c>
      <c r="E43" t="s">
        <v>14</v>
      </c>
      <c r="F43">
        <v>1482</v>
      </c>
    </row>
    <row r="44" spans="1:6" x14ac:dyDescent="0.3">
      <c r="A44" t="s">
        <v>20</v>
      </c>
      <c r="B44">
        <v>65</v>
      </c>
      <c r="E44" t="s">
        <v>14</v>
      </c>
      <c r="F44">
        <v>106</v>
      </c>
    </row>
    <row r="45" spans="1:6" x14ac:dyDescent="0.3">
      <c r="A45" t="s">
        <v>20</v>
      </c>
      <c r="B45">
        <v>67</v>
      </c>
      <c r="E45" t="s">
        <v>14</v>
      </c>
      <c r="F45">
        <v>679</v>
      </c>
    </row>
    <row r="46" spans="1:6" x14ac:dyDescent="0.3">
      <c r="A46" t="s">
        <v>20</v>
      </c>
      <c r="B46">
        <v>68</v>
      </c>
      <c r="E46" t="s">
        <v>14</v>
      </c>
      <c r="F46">
        <v>1220</v>
      </c>
    </row>
    <row r="47" spans="1:6" x14ac:dyDescent="0.3">
      <c r="A47" t="s">
        <v>20</v>
      </c>
      <c r="B47">
        <v>69</v>
      </c>
      <c r="E47" t="s">
        <v>14</v>
      </c>
      <c r="F47">
        <v>1</v>
      </c>
    </row>
    <row r="48" spans="1:6" x14ac:dyDescent="0.3">
      <c r="A48" t="s">
        <v>20</v>
      </c>
      <c r="B48">
        <v>69</v>
      </c>
      <c r="E48" t="s">
        <v>14</v>
      </c>
      <c r="F48">
        <v>37</v>
      </c>
    </row>
    <row r="49" spans="1:6" x14ac:dyDescent="0.3">
      <c r="A49" t="s">
        <v>20</v>
      </c>
      <c r="B49">
        <v>70</v>
      </c>
      <c r="E49" t="s">
        <v>14</v>
      </c>
      <c r="F49">
        <v>60</v>
      </c>
    </row>
    <row r="50" spans="1:6" x14ac:dyDescent="0.3">
      <c r="A50" t="s">
        <v>20</v>
      </c>
      <c r="B50">
        <v>71</v>
      </c>
      <c r="E50" t="s">
        <v>14</v>
      </c>
      <c r="F50">
        <v>296</v>
      </c>
    </row>
    <row r="51" spans="1:6" x14ac:dyDescent="0.3">
      <c r="A51" t="s">
        <v>20</v>
      </c>
      <c r="B51">
        <v>72</v>
      </c>
      <c r="E51" t="s">
        <v>14</v>
      </c>
      <c r="F51">
        <v>3304</v>
      </c>
    </row>
    <row r="52" spans="1:6" x14ac:dyDescent="0.3">
      <c r="A52" t="s">
        <v>20</v>
      </c>
      <c r="B52">
        <v>76</v>
      </c>
      <c r="E52" t="s">
        <v>14</v>
      </c>
      <c r="F52">
        <v>73</v>
      </c>
    </row>
    <row r="53" spans="1:6" x14ac:dyDescent="0.3">
      <c r="A53" t="s">
        <v>20</v>
      </c>
      <c r="B53">
        <v>76</v>
      </c>
      <c r="E53" t="s">
        <v>14</v>
      </c>
      <c r="F53">
        <v>3387</v>
      </c>
    </row>
    <row r="54" spans="1:6" x14ac:dyDescent="0.3">
      <c r="A54" t="s">
        <v>20</v>
      </c>
      <c r="B54">
        <v>78</v>
      </c>
      <c r="E54" t="s">
        <v>14</v>
      </c>
      <c r="F54">
        <v>662</v>
      </c>
    </row>
    <row r="55" spans="1:6" x14ac:dyDescent="0.3">
      <c r="A55" t="s">
        <v>20</v>
      </c>
      <c r="B55">
        <v>78</v>
      </c>
      <c r="E55" t="s">
        <v>14</v>
      </c>
      <c r="F55">
        <v>774</v>
      </c>
    </row>
    <row r="56" spans="1:6" x14ac:dyDescent="0.3">
      <c r="A56" t="s">
        <v>20</v>
      </c>
      <c r="B56">
        <v>80</v>
      </c>
      <c r="E56" t="s">
        <v>14</v>
      </c>
      <c r="F56">
        <v>672</v>
      </c>
    </row>
    <row r="57" spans="1:6" x14ac:dyDescent="0.3">
      <c r="A57" t="s">
        <v>20</v>
      </c>
      <c r="B57">
        <v>80</v>
      </c>
      <c r="E57" t="s">
        <v>14</v>
      </c>
      <c r="F57">
        <v>940</v>
      </c>
    </row>
    <row r="58" spans="1:6" x14ac:dyDescent="0.3">
      <c r="A58" t="s">
        <v>20</v>
      </c>
      <c r="B58">
        <v>80</v>
      </c>
      <c r="E58" t="s">
        <v>14</v>
      </c>
      <c r="F58">
        <v>117</v>
      </c>
    </row>
    <row r="59" spans="1:6" x14ac:dyDescent="0.3">
      <c r="A59" t="s">
        <v>20</v>
      </c>
      <c r="B59">
        <v>80</v>
      </c>
      <c r="E59" t="s">
        <v>14</v>
      </c>
      <c r="F59">
        <v>115</v>
      </c>
    </row>
    <row r="60" spans="1:6" x14ac:dyDescent="0.3">
      <c r="A60" t="s">
        <v>20</v>
      </c>
      <c r="B60">
        <v>80</v>
      </c>
      <c r="E60" t="s">
        <v>14</v>
      </c>
      <c r="F60">
        <v>326</v>
      </c>
    </row>
    <row r="61" spans="1:6" x14ac:dyDescent="0.3">
      <c r="A61" t="s">
        <v>20</v>
      </c>
      <c r="B61">
        <v>80</v>
      </c>
      <c r="E61" t="s">
        <v>14</v>
      </c>
      <c r="F61">
        <v>1</v>
      </c>
    </row>
    <row r="62" spans="1:6" x14ac:dyDescent="0.3">
      <c r="A62" t="s">
        <v>20</v>
      </c>
      <c r="B62">
        <v>81</v>
      </c>
      <c r="E62" t="s">
        <v>14</v>
      </c>
      <c r="F62">
        <v>1467</v>
      </c>
    </row>
    <row r="63" spans="1:6" x14ac:dyDescent="0.3">
      <c r="A63" t="s">
        <v>20</v>
      </c>
      <c r="B63">
        <v>82</v>
      </c>
      <c r="E63" t="s">
        <v>14</v>
      </c>
      <c r="F63">
        <v>5681</v>
      </c>
    </row>
    <row r="64" spans="1:6" x14ac:dyDescent="0.3">
      <c r="A64" t="s">
        <v>20</v>
      </c>
      <c r="B64">
        <v>82</v>
      </c>
      <c r="E64" t="s">
        <v>14</v>
      </c>
      <c r="F64">
        <v>1059</v>
      </c>
    </row>
    <row r="65" spans="1:6" x14ac:dyDescent="0.3">
      <c r="A65" t="s">
        <v>20</v>
      </c>
      <c r="B65">
        <v>83</v>
      </c>
      <c r="E65" t="s">
        <v>14</v>
      </c>
      <c r="F65">
        <v>1194</v>
      </c>
    </row>
    <row r="66" spans="1:6" x14ac:dyDescent="0.3">
      <c r="A66" t="s">
        <v>20</v>
      </c>
      <c r="B66">
        <v>83</v>
      </c>
      <c r="E66" t="s">
        <v>14</v>
      </c>
      <c r="F66">
        <v>30</v>
      </c>
    </row>
    <row r="67" spans="1:6" x14ac:dyDescent="0.3">
      <c r="A67" t="s">
        <v>20</v>
      </c>
      <c r="B67">
        <v>84</v>
      </c>
      <c r="E67" t="s">
        <v>14</v>
      </c>
      <c r="F67">
        <v>75</v>
      </c>
    </row>
    <row r="68" spans="1:6" x14ac:dyDescent="0.3">
      <c r="A68" t="s">
        <v>20</v>
      </c>
      <c r="B68">
        <v>84</v>
      </c>
      <c r="E68" t="s">
        <v>14</v>
      </c>
      <c r="F68">
        <v>955</v>
      </c>
    </row>
    <row r="69" spans="1:6" x14ac:dyDescent="0.3">
      <c r="A69" t="s">
        <v>20</v>
      </c>
      <c r="B69">
        <v>85</v>
      </c>
      <c r="E69" t="s">
        <v>14</v>
      </c>
      <c r="F69">
        <v>67</v>
      </c>
    </row>
    <row r="70" spans="1:6" x14ac:dyDescent="0.3">
      <c r="A70" t="s">
        <v>20</v>
      </c>
      <c r="B70">
        <v>85</v>
      </c>
      <c r="E70" t="s">
        <v>14</v>
      </c>
      <c r="F70">
        <v>5</v>
      </c>
    </row>
    <row r="71" spans="1:6" x14ac:dyDescent="0.3">
      <c r="A71" t="s">
        <v>20</v>
      </c>
      <c r="B71">
        <v>85</v>
      </c>
      <c r="E71" t="s">
        <v>14</v>
      </c>
      <c r="F71">
        <v>26</v>
      </c>
    </row>
    <row r="72" spans="1:6" x14ac:dyDescent="0.3">
      <c r="A72" t="s">
        <v>20</v>
      </c>
      <c r="B72">
        <v>85</v>
      </c>
      <c r="E72" t="s">
        <v>14</v>
      </c>
      <c r="F72">
        <v>1130</v>
      </c>
    </row>
    <row r="73" spans="1:6" x14ac:dyDescent="0.3">
      <c r="A73" t="s">
        <v>20</v>
      </c>
      <c r="B73">
        <v>85</v>
      </c>
      <c r="E73" t="s">
        <v>14</v>
      </c>
      <c r="F73">
        <v>782</v>
      </c>
    </row>
    <row r="74" spans="1:6" x14ac:dyDescent="0.3">
      <c r="A74" t="s">
        <v>20</v>
      </c>
      <c r="B74">
        <v>85</v>
      </c>
      <c r="E74" t="s">
        <v>14</v>
      </c>
      <c r="F74">
        <v>210</v>
      </c>
    </row>
    <row r="75" spans="1:6" x14ac:dyDescent="0.3">
      <c r="A75" t="s">
        <v>20</v>
      </c>
      <c r="B75">
        <v>86</v>
      </c>
      <c r="E75" t="s">
        <v>14</v>
      </c>
      <c r="F75">
        <v>136</v>
      </c>
    </row>
    <row r="76" spans="1:6" x14ac:dyDescent="0.3">
      <c r="A76" t="s">
        <v>20</v>
      </c>
      <c r="B76">
        <v>86</v>
      </c>
      <c r="E76" t="s">
        <v>14</v>
      </c>
      <c r="F76">
        <v>86</v>
      </c>
    </row>
    <row r="77" spans="1:6" x14ac:dyDescent="0.3">
      <c r="A77" t="s">
        <v>20</v>
      </c>
      <c r="B77">
        <v>86</v>
      </c>
      <c r="E77" t="s">
        <v>14</v>
      </c>
      <c r="F77">
        <v>19</v>
      </c>
    </row>
    <row r="78" spans="1:6" x14ac:dyDescent="0.3">
      <c r="A78" t="s">
        <v>20</v>
      </c>
      <c r="B78">
        <v>87</v>
      </c>
      <c r="E78" t="s">
        <v>14</v>
      </c>
      <c r="F78">
        <v>886</v>
      </c>
    </row>
    <row r="79" spans="1:6" x14ac:dyDescent="0.3">
      <c r="A79" t="s">
        <v>20</v>
      </c>
      <c r="B79">
        <v>87</v>
      </c>
      <c r="E79" t="s">
        <v>14</v>
      </c>
      <c r="F79">
        <v>35</v>
      </c>
    </row>
    <row r="80" spans="1:6" x14ac:dyDescent="0.3">
      <c r="A80" t="s">
        <v>20</v>
      </c>
      <c r="B80">
        <v>87</v>
      </c>
      <c r="E80" t="s">
        <v>14</v>
      </c>
      <c r="F80">
        <v>24</v>
      </c>
    </row>
    <row r="81" spans="1:6" x14ac:dyDescent="0.3">
      <c r="A81" t="s">
        <v>20</v>
      </c>
      <c r="B81">
        <v>88</v>
      </c>
      <c r="E81" t="s">
        <v>14</v>
      </c>
      <c r="F81">
        <v>86</v>
      </c>
    </row>
    <row r="82" spans="1:6" x14ac:dyDescent="0.3">
      <c r="A82" t="s">
        <v>20</v>
      </c>
      <c r="B82">
        <v>88</v>
      </c>
      <c r="E82" t="s">
        <v>14</v>
      </c>
      <c r="F82">
        <v>243</v>
      </c>
    </row>
    <row r="83" spans="1:6" x14ac:dyDescent="0.3">
      <c r="A83" t="s">
        <v>20</v>
      </c>
      <c r="B83">
        <v>88</v>
      </c>
      <c r="E83" t="s">
        <v>14</v>
      </c>
      <c r="F83">
        <v>65</v>
      </c>
    </row>
    <row r="84" spans="1:6" x14ac:dyDescent="0.3">
      <c r="A84" t="s">
        <v>20</v>
      </c>
      <c r="B84">
        <v>88</v>
      </c>
      <c r="E84" t="s">
        <v>14</v>
      </c>
      <c r="F84">
        <v>100</v>
      </c>
    </row>
    <row r="85" spans="1:6" x14ac:dyDescent="0.3">
      <c r="A85" t="s">
        <v>20</v>
      </c>
      <c r="B85">
        <v>89</v>
      </c>
      <c r="E85" t="s">
        <v>14</v>
      </c>
      <c r="F85">
        <v>168</v>
      </c>
    </row>
    <row r="86" spans="1:6" x14ac:dyDescent="0.3">
      <c r="A86" t="s">
        <v>20</v>
      </c>
      <c r="B86">
        <v>89</v>
      </c>
      <c r="E86" t="s">
        <v>14</v>
      </c>
      <c r="F86">
        <v>13</v>
      </c>
    </row>
    <row r="87" spans="1:6" x14ac:dyDescent="0.3">
      <c r="A87" t="s">
        <v>20</v>
      </c>
      <c r="B87">
        <v>91</v>
      </c>
      <c r="E87" t="s">
        <v>14</v>
      </c>
      <c r="F87">
        <v>1</v>
      </c>
    </row>
    <row r="88" spans="1:6" x14ac:dyDescent="0.3">
      <c r="A88" t="s">
        <v>20</v>
      </c>
      <c r="B88">
        <v>92</v>
      </c>
      <c r="E88" t="s">
        <v>14</v>
      </c>
      <c r="F88">
        <v>40</v>
      </c>
    </row>
    <row r="89" spans="1:6" x14ac:dyDescent="0.3">
      <c r="A89" t="s">
        <v>20</v>
      </c>
      <c r="B89">
        <v>92</v>
      </c>
      <c r="E89" t="s">
        <v>14</v>
      </c>
      <c r="F89">
        <v>226</v>
      </c>
    </row>
    <row r="90" spans="1:6" x14ac:dyDescent="0.3">
      <c r="A90" t="s">
        <v>20</v>
      </c>
      <c r="B90">
        <v>92</v>
      </c>
      <c r="E90" t="s">
        <v>14</v>
      </c>
      <c r="F90">
        <v>1625</v>
      </c>
    </row>
    <row r="91" spans="1:6" x14ac:dyDescent="0.3">
      <c r="A91" t="s">
        <v>20</v>
      </c>
      <c r="B91">
        <v>92</v>
      </c>
      <c r="E91" t="s">
        <v>14</v>
      </c>
      <c r="F91">
        <v>143</v>
      </c>
    </row>
    <row r="92" spans="1:6" x14ac:dyDescent="0.3">
      <c r="A92" t="s">
        <v>20</v>
      </c>
      <c r="B92">
        <v>92</v>
      </c>
      <c r="E92" t="s">
        <v>14</v>
      </c>
      <c r="F92">
        <v>934</v>
      </c>
    </row>
    <row r="93" spans="1:6" x14ac:dyDescent="0.3">
      <c r="A93" t="s">
        <v>20</v>
      </c>
      <c r="B93">
        <v>93</v>
      </c>
      <c r="E93" t="s">
        <v>14</v>
      </c>
      <c r="F93">
        <v>17</v>
      </c>
    </row>
    <row r="94" spans="1:6" x14ac:dyDescent="0.3">
      <c r="A94" t="s">
        <v>20</v>
      </c>
      <c r="B94">
        <v>94</v>
      </c>
      <c r="E94" t="s">
        <v>14</v>
      </c>
      <c r="F94">
        <v>2179</v>
      </c>
    </row>
    <row r="95" spans="1:6" x14ac:dyDescent="0.3">
      <c r="A95" t="s">
        <v>20</v>
      </c>
      <c r="B95">
        <v>94</v>
      </c>
      <c r="E95" t="s">
        <v>14</v>
      </c>
      <c r="F95">
        <v>931</v>
      </c>
    </row>
    <row r="96" spans="1:6" x14ac:dyDescent="0.3">
      <c r="A96" t="s">
        <v>20</v>
      </c>
      <c r="B96">
        <v>94</v>
      </c>
      <c r="E96" t="s">
        <v>14</v>
      </c>
      <c r="F96">
        <v>92</v>
      </c>
    </row>
    <row r="97" spans="1:6" x14ac:dyDescent="0.3">
      <c r="A97" t="s">
        <v>20</v>
      </c>
      <c r="B97">
        <v>95</v>
      </c>
      <c r="E97" t="s">
        <v>14</v>
      </c>
      <c r="F97">
        <v>57</v>
      </c>
    </row>
    <row r="98" spans="1:6" x14ac:dyDescent="0.3">
      <c r="A98" t="s">
        <v>20</v>
      </c>
      <c r="B98">
        <v>96</v>
      </c>
      <c r="E98" t="s">
        <v>14</v>
      </c>
      <c r="F98">
        <v>41</v>
      </c>
    </row>
    <row r="99" spans="1:6" x14ac:dyDescent="0.3">
      <c r="A99" t="s">
        <v>20</v>
      </c>
      <c r="B99">
        <v>96</v>
      </c>
      <c r="E99" t="s">
        <v>14</v>
      </c>
      <c r="F99">
        <v>1</v>
      </c>
    </row>
    <row r="100" spans="1:6" x14ac:dyDescent="0.3">
      <c r="A100" t="s">
        <v>20</v>
      </c>
      <c r="B100">
        <v>96</v>
      </c>
      <c r="E100" t="s">
        <v>14</v>
      </c>
      <c r="F100">
        <v>101</v>
      </c>
    </row>
    <row r="101" spans="1:6" x14ac:dyDescent="0.3">
      <c r="A101" t="s">
        <v>20</v>
      </c>
      <c r="B101">
        <v>97</v>
      </c>
      <c r="E101" t="s">
        <v>14</v>
      </c>
      <c r="F101">
        <v>1335</v>
      </c>
    </row>
    <row r="102" spans="1:6" x14ac:dyDescent="0.3">
      <c r="A102" t="s">
        <v>20</v>
      </c>
      <c r="B102">
        <v>98</v>
      </c>
      <c r="E102" t="s">
        <v>14</v>
      </c>
      <c r="F102">
        <v>15</v>
      </c>
    </row>
    <row r="103" spans="1:6" x14ac:dyDescent="0.3">
      <c r="A103" t="s">
        <v>20</v>
      </c>
      <c r="B103">
        <v>98</v>
      </c>
      <c r="E103" t="s">
        <v>14</v>
      </c>
      <c r="F103">
        <v>454</v>
      </c>
    </row>
    <row r="104" spans="1:6" x14ac:dyDescent="0.3">
      <c r="A104" t="s">
        <v>20</v>
      </c>
      <c r="B104">
        <v>100</v>
      </c>
      <c r="E104" t="s">
        <v>14</v>
      </c>
      <c r="F104">
        <v>3182</v>
      </c>
    </row>
    <row r="105" spans="1:6" x14ac:dyDescent="0.3">
      <c r="A105" t="s">
        <v>20</v>
      </c>
      <c r="B105">
        <v>100</v>
      </c>
      <c r="E105" t="s">
        <v>14</v>
      </c>
      <c r="F105">
        <v>15</v>
      </c>
    </row>
    <row r="106" spans="1:6" x14ac:dyDescent="0.3">
      <c r="A106" t="s">
        <v>20</v>
      </c>
      <c r="B106">
        <v>101</v>
      </c>
      <c r="E106" t="s">
        <v>14</v>
      </c>
      <c r="F106">
        <v>133</v>
      </c>
    </row>
    <row r="107" spans="1:6" x14ac:dyDescent="0.3">
      <c r="A107" t="s">
        <v>20</v>
      </c>
      <c r="B107">
        <v>101</v>
      </c>
      <c r="E107" t="s">
        <v>14</v>
      </c>
      <c r="F107">
        <v>2062</v>
      </c>
    </row>
    <row r="108" spans="1:6" x14ac:dyDescent="0.3">
      <c r="A108" t="s">
        <v>20</v>
      </c>
      <c r="B108">
        <v>102</v>
      </c>
      <c r="E108" t="s">
        <v>14</v>
      </c>
      <c r="F108">
        <v>29</v>
      </c>
    </row>
    <row r="109" spans="1:6" x14ac:dyDescent="0.3">
      <c r="A109" t="s">
        <v>20</v>
      </c>
      <c r="B109">
        <v>102</v>
      </c>
      <c r="E109" t="s">
        <v>14</v>
      </c>
      <c r="F109">
        <v>132</v>
      </c>
    </row>
    <row r="110" spans="1:6" x14ac:dyDescent="0.3">
      <c r="A110" t="s">
        <v>20</v>
      </c>
      <c r="B110">
        <v>103</v>
      </c>
      <c r="E110" t="s">
        <v>14</v>
      </c>
      <c r="F110">
        <v>137</v>
      </c>
    </row>
    <row r="111" spans="1:6" x14ac:dyDescent="0.3">
      <c r="A111" t="s">
        <v>20</v>
      </c>
      <c r="B111">
        <v>103</v>
      </c>
      <c r="E111" t="s">
        <v>14</v>
      </c>
      <c r="F111">
        <v>908</v>
      </c>
    </row>
    <row r="112" spans="1:6" x14ac:dyDescent="0.3">
      <c r="A112" t="s">
        <v>20</v>
      </c>
      <c r="B112">
        <v>105</v>
      </c>
      <c r="E112" t="s">
        <v>14</v>
      </c>
      <c r="F112">
        <v>10</v>
      </c>
    </row>
    <row r="113" spans="1:6" x14ac:dyDescent="0.3">
      <c r="A113" t="s">
        <v>20</v>
      </c>
      <c r="B113">
        <v>106</v>
      </c>
      <c r="E113" t="s">
        <v>14</v>
      </c>
      <c r="F113">
        <v>1910</v>
      </c>
    </row>
    <row r="114" spans="1:6" x14ac:dyDescent="0.3">
      <c r="A114" t="s">
        <v>20</v>
      </c>
      <c r="B114">
        <v>106</v>
      </c>
      <c r="E114" t="s">
        <v>14</v>
      </c>
      <c r="F114">
        <v>38</v>
      </c>
    </row>
    <row r="115" spans="1:6" x14ac:dyDescent="0.3">
      <c r="A115" t="s">
        <v>20</v>
      </c>
      <c r="B115">
        <v>107</v>
      </c>
      <c r="E115" t="s">
        <v>14</v>
      </c>
      <c r="F115">
        <v>104</v>
      </c>
    </row>
    <row r="116" spans="1:6" x14ac:dyDescent="0.3">
      <c r="A116" t="s">
        <v>20</v>
      </c>
      <c r="B116">
        <v>107</v>
      </c>
      <c r="E116" t="s">
        <v>14</v>
      </c>
      <c r="F116">
        <v>49</v>
      </c>
    </row>
    <row r="117" spans="1:6" x14ac:dyDescent="0.3">
      <c r="A117" t="s">
        <v>20</v>
      </c>
      <c r="B117">
        <v>107</v>
      </c>
      <c r="E117" t="s">
        <v>14</v>
      </c>
      <c r="F117">
        <v>1</v>
      </c>
    </row>
    <row r="118" spans="1:6" x14ac:dyDescent="0.3">
      <c r="A118" t="s">
        <v>20</v>
      </c>
      <c r="B118">
        <v>107</v>
      </c>
      <c r="E118" t="s">
        <v>14</v>
      </c>
      <c r="F118">
        <v>245</v>
      </c>
    </row>
    <row r="119" spans="1:6" x14ac:dyDescent="0.3">
      <c r="A119" t="s">
        <v>20</v>
      </c>
      <c r="B119">
        <v>107</v>
      </c>
      <c r="E119" t="s">
        <v>14</v>
      </c>
      <c r="F119">
        <v>32</v>
      </c>
    </row>
    <row r="120" spans="1:6" x14ac:dyDescent="0.3">
      <c r="A120" t="s">
        <v>20</v>
      </c>
      <c r="B120">
        <v>110</v>
      </c>
      <c r="E120" t="s">
        <v>14</v>
      </c>
      <c r="F120">
        <v>7</v>
      </c>
    </row>
    <row r="121" spans="1:6" x14ac:dyDescent="0.3">
      <c r="A121" t="s">
        <v>20</v>
      </c>
      <c r="B121">
        <v>110</v>
      </c>
      <c r="E121" t="s">
        <v>14</v>
      </c>
      <c r="F121">
        <v>803</v>
      </c>
    </row>
    <row r="122" spans="1:6" x14ac:dyDescent="0.3">
      <c r="A122" t="s">
        <v>20</v>
      </c>
      <c r="B122">
        <v>110</v>
      </c>
      <c r="E122" t="s">
        <v>14</v>
      </c>
      <c r="F122">
        <v>16</v>
      </c>
    </row>
    <row r="123" spans="1:6" x14ac:dyDescent="0.3">
      <c r="A123" t="s">
        <v>20</v>
      </c>
      <c r="B123">
        <v>110</v>
      </c>
      <c r="E123" t="s">
        <v>14</v>
      </c>
      <c r="F123">
        <v>31</v>
      </c>
    </row>
    <row r="124" spans="1:6" x14ac:dyDescent="0.3">
      <c r="A124" t="s">
        <v>20</v>
      </c>
      <c r="B124">
        <v>111</v>
      </c>
      <c r="E124" t="s">
        <v>14</v>
      </c>
      <c r="F124">
        <v>108</v>
      </c>
    </row>
    <row r="125" spans="1:6" x14ac:dyDescent="0.3">
      <c r="A125" t="s">
        <v>20</v>
      </c>
      <c r="B125">
        <v>112</v>
      </c>
      <c r="E125" t="s">
        <v>14</v>
      </c>
      <c r="F125">
        <v>30</v>
      </c>
    </row>
    <row r="126" spans="1:6" x14ac:dyDescent="0.3">
      <c r="A126" t="s">
        <v>20</v>
      </c>
      <c r="B126">
        <v>112</v>
      </c>
      <c r="E126" t="s">
        <v>14</v>
      </c>
      <c r="F126">
        <v>17</v>
      </c>
    </row>
    <row r="127" spans="1:6" x14ac:dyDescent="0.3">
      <c r="A127" t="s">
        <v>20</v>
      </c>
      <c r="B127">
        <v>112</v>
      </c>
      <c r="E127" t="s">
        <v>14</v>
      </c>
      <c r="F127">
        <v>80</v>
      </c>
    </row>
    <row r="128" spans="1:6" x14ac:dyDescent="0.3">
      <c r="A128" t="s">
        <v>20</v>
      </c>
      <c r="B128">
        <v>113</v>
      </c>
      <c r="E128" t="s">
        <v>14</v>
      </c>
      <c r="F128">
        <v>2468</v>
      </c>
    </row>
    <row r="129" spans="1:6" x14ac:dyDescent="0.3">
      <c r="A129" t="s">
        <v>20</v>
      </c>
      <c r="B129">
        <v>113</v>
      </c>
      <c r="E129" t="s">
        <v>14</v>
      </c>
      <c r="F129">
        <v>26</v>
      </c>
    </row>
    <row r="130" spans="1:6" x14ac:dyDescent="0.3">
      <c r="A130" t="s">
        <v>20</v>
      </c>
      <c r="B130">
        <v>114</v>
      </c>
      <c r="E130" t="s">
        <v>14</v>
      </c>
      <c r="F130">
        <v>73</v>
      </c>
    </row>
    <row r="131" spans="1:6" x14ac:dyDescent="0.3">
      <c r="A131" t="s">
        <v>20</v>
      </c>
      <c r="B131">
        <v>114</v>
      </c>
      <c r="E131" t="s">
        <v>14</v>
      </c>
      <c r="F131">
        <v>128</v>
      </c>
    </row>
    <row r="132" spans="1:6" x14ac:dyDescent="0.3">
      <c r="A132" t="s">
        <v>20</v>
      </c>
      <c r="B132">
        <v>114</v>
      </c>
      <c r="E132" t="s">
        <v>14</v>
      </c>
      <c r="F132">
        <v>33</v>
      </c>
    </row>
    <row r="133" spans="1:6" x14ac:dyDescent="0.3">
      <c r="A133" t="s">
        <v>20</v>
      </c>
      <c r="B133">
        <v>115</v>
      </c>
      <c r="E133" t="s">
        <v>14</v>
      </c>
      <c r="F133">
        <v>1072</v>
      </c>
    </row>
    <row r="134" spans="1:6" x14ac:dyDescent="0.3">
      <c r="A134" t="s">
        <v>20</v>
      </c>
      <c r="B134">
        <v>116</v>
      </c>
      <c r="E134" t="s">
        <v>14</v>
      </c>
      <c r="F134">
        <v>393</v>
      </c>
    </row>
    <row r="135" spans="1:6" x14ac:dyDescent="0.3">
      <c r="A135" t="s">
        <v>20</v>
      </c>
      <c r="B135">
        <v>116</v>
      </c>
      <c r="E135" t="s">
        <v>14</v>
      </c>
      <c r="F135">
        <v>1257</v>
      </c>
    </row>
    <row r="136" spans="1:6" x14ac:dyDescent="0.3">
      <c r="A136" t="s">
        <v>20</v>
      </c>
      <c r="B136">
        <v>117</v>
      </c>
      <c r="E136" t="s">
        <v>14</v>
      </c>
      <c r="F136">
        <v>328</v>
      </c>
    </row>
    <row r="137" spans="1:6" x14ac:dyDescent="0.3">
      <c r="A137" t="s">
        <v>20</v>
      </c>
      <c r="B137">
        <v>117</v>
      </c>
      <c r="E137" t="s">
        <v>14</v>
      </c>
      <c r="F137">
        <v>147</v>
      </c>
    </row>
    <row r="138" spans="1:6" x14ac:dyDescent="0.3">
      <c r="A138" t="s">
        <v>20</v>
      </c>
      <c r="B138">
        <v>119</v>
      </c>
      <c r="E138" t="s">
        <v>14</v>
      </c>
      <c r="F138">
        <v>830</v>
      </c>
    </row>
    <row r="139" spans="1:6" x14ac:dyDescent="0.3">
      <c r="A139" t="s">
        <v>20</v>
      </c>
      <c r="B139">
        <v>121</v>
      </c>
      <c r="E139" t="s">
        <v>14</v>
      </c>
      <c r="F139">
        <v>331</v>
      </c>
    </row>
    <row r="140" spans="1:6" x14ac:dyDescent="0.3">
      <c r="A140" t="s">
        <v>20</v>
      </c>
      <c r="B140">
        <v>121</v>
      </c>
      <c r="E140" t="s">
        <v>14</v>
      </c>
      <c r="F140">
        <v>25</v>
      </c>
    </row>
    <row r="141" spans="1:6" x14ac:dyDescent="0.3">
      <c r="A141" t="s">
        <v>20</v>
      </c>
      <c r="B141">
        <v>121</v>
      </c>
      <c r="E141" t="s">
        <v>14</v>
      </c>
      <c r="F141">
        <v>3483</v>
      </c>
    </row>
    <row r="142" spans="1:6" x14ac:dyDescent="0.3">
      <c r="A142" t="s">
        <v>20</v>
      </c>
      <c r="B142">
        <v>122</v>
      </c>
      <c r="E142" t="s">
        <v>14</v>
      </c>
      <c r="F142">
        <v>923</v>
      </c>
    </row>
    <row r="143" spans="1:6" x14ac:dyDescent="0.3">
      <c r="A143" t="s">
        <v>20</v>
      </c>
      <c r="B143">
        <v>122</v>
      </c>
      <c r="E143" t="s">
        <v>14</v>
      </c>
      <c r="F143">
        <v>1</v>
      </c>
    </row>
    <row r="144" spans="1:6" x14ac:dyDescent="0.3">
      <c r="A144" t="s">
        <v>20</v>
      </c>
      <c r="B144">
        <v>122</v>
      </c>
      <c r="E144" t="s">
        <v>14</v>
      </c>
      <c r="F144">
        <v>33</v>
      </c>
    </row>
    <row r="145" spans="1:6" x14ac:dyDescent="0.3">
      <c r="A145" t="s">
        <v>20</v>
      </c>
      <c r="B145">
        <v>122</v>
      </c>
      <c r="E145" t="s">
        <v>14</v>
      </c>
      <c r="F145">
        <v>40</v>
      </c>
    </row>
    <row r="146" spans="1:6" x14ac:dyDescent="0.3">
      <c r="A146" t="s">
        <v>20</v>
      </c>
      <c r="B146">
        <v>123</v>
      </c>
      <c r="E146" t="s">
        <v>14</v>
      </c>
      <c r="F146">
        <v>23</v>
      </c>
    </row>
    <row r="147" spans="1:6" x14ac:dyDescent="0.3">
      <c r="A147" t="s">
        <v>20</v>
      </c>
      <c r="B147">
        <v>123</v>
      </c>
      <c r="E147" t="s">
        <v>14</v>
      </c>
      <c r="F147">
        <v>75</v>
      </c>
    </row>
    <row r="148" spans="1:6" x14ac:dyDescent="0.3">
      <c r="A148" t="s">
        <v>20</v>
      </c>
      <c r="B148">
        <v>123</v>
      </c>
      <c r="E148" t="s">
        <v>14</v>
      </c>
      <c r="F148">
        <v>2176</v>
      </c>
    </row>
    <row r="149" spans="1:6" x14ac:dyDescent="0.3">
      <c r="A149" t="s">
        <v>20</v>
      </c>
      <c r="B149">
        <v>125</v>
      </c>
      <c r="E149" t="s">
        <v>14</v>
      </c>
      <c r="F149">
        <v>441</v>
      </c>
    </row>
    <row r="150" spans="1:6" x14ac:dyDescent="0.3">
      <c r="A150" t="s">
        <v>20</v>
      </c>
      <c r="B150">
        <v>126</v>
      </c>
      <c r="E150" t="s">
        <v>14</v>
      </c>
      <c r="F150">
        <v>25</v>
      </c>
    </row>
    <row r="151" spans="1:6" x14ac:dyDescent="0.3">
      <c r="A151" t="s">
        <v>20</v>
      </c>
      <c r="B151">
        <v>126</v>
      </c>
      <c r="E151" t="s">
        <v>14</v>
      </c>
      <c r="F151">
        <v>127</v>
      </c>
    </row>
    <row r="152" spans="1:6" x14ac:dyDescent="0.3">
      <c r="A152" t="s">
        <v>20</v>
      </c>
      <c r="B152">
        <v>126</v>
      </c>
      <c r="E152" t="s">
        <v>14</v>
      </c>
      <c r="F152">
        <v>355</v>
      </c>
    </row>
    <row r="153" spans="1:6" x14ac:dyDescent="0.3">
      <c r="A153" t="s">
        <v>20</v>
      </c>
      <c r="B153">
        <v>126</v>
      </c>
      <c r="E153" t="s">
        <v>14</v>
      </c>
      <c r="F153">
        <v>44</v>
      </c>
    </row>
    <row r="154" spans="1:6" x14ac:dyDescent="0.3">
      <c r="A154" t="s">
        <v>20</v>
      </c>
      <c r="B154">
        <v>126</v>
      </c>
      <c r="E154" t="s">
        <v>14</v>
      </c>
      <c r="F154">
        <v>67</v>
      </c>
    </row>
    <row r="155" spans="1:6" x14ac:dyDescent="0.3">
      <c r="A155" t="s">
        <v>20</v>
      </c>
      <c r="B155">
        <v>127</v>
      </c>
      <c r="E155" t="s">
        <v>14</v>
      </c>
      <c r="F155">
        <v>1068</v>
      </c>
    </row>
    <row r="156" spans="1:6" x14ac:dyDescent="0.3">
      <c r="A156" t="s">
        <v>20</v>
      </c>
      <c r="B156">
        <v>127</v>
      </c>
      <c r="E156" t="s">
        <v>14</v>
      </c>
      <c r="F156">
        <v>424</v>
      </c>
    </row>
    <row r="157" spans="1:6" x14ac:dyDescent="0.3">
      <c r="A157" t="s">
        <v>20</v>
      </c>
      <c r="B157">
        <v>128</v>
      </c>
      <c r="E157" t="s">
        <v>14</v>
      </c>
      <c r="F157">
        <v>151</v>
      </c>
    </row>
    <row r="158" spans="1:6" x14ac:dyDescent="0.3">
      <c r="A158" t="s">
        <v>20</v>
      </c>
      <c r="B158">
        <v>128</v>
      </c>
      <c r="E158" t="s">
        <v>14</v>
      </c>
      <c r="F158">
        <v>1608</v>
      </c>
    </row>
    <row r="159" spans="1:6" x14ac:dyDescent="0.3">
      <c r="A159" t="s">
        <v>20</v>
      </c>
      <c r="B159">
        <v>129</v>
      </c>
      <c r="E159" t="s">
        <v>14</v>
      </c>
      <c r="F159">
        <v>941</v>
      </c>
    </row>
    <row r="160" spans="1:6" x14ac:dyDescent="0.3">
      <c r="A160" t="s">
        <v>20</v>
      </c>
      <c r="B160">
        <v>129</v>
      </c>
      <c r="E160" t="s">
        <v>14</v>
      </c>
      <c r="F160">
        <v>1</v>
      </c>
    </row>
    <row r="161" spans="1:6" x14ac:dyDescent="0.3">
      <c r="A161" t="s">
        <v>20</v>
      </c>
      <c r="B161">
        <v>130</v>
      </c>
      <c r="E161" t="s">
        <v>14</v>
      </c>
      <c r="F161">
        <v>40</v>
      </c>
    </row>
    <row r="162" spans="1:6" x14ac:dyDescent="0.3">
      <c r="A162" t="s">
        <v>20</v>
      </c>
      <c r="B162">
        <v>130</v>
      </c>
      <c r="E162" t="s">
        <v>14</v>
      </c>
      <c r="F162">
        <v>3015</v>
      </c>
    </row>
    <row r="163" spans="1:6" x14ac:dyDescent="0.3">
      <c r="A163" t="s">
        <v>20</v>
      </c>
      <c r="B163">
        <v>131</v>
      </c>
      <c r="E163" t="s">
        <v>14</v>
      </c>
      <c r="F163">
        <v>435</v>
      </c>
    </row>
    <row r="164" spans="1:6" x14ac:dyDescent="0.3">
      <c r="A164" t="s">
        <v>20</v>
      </c>
      <c r="B164">
        <v>131</v>
      </c>
      <c r="E164" t="s">
        <v>14</v>
      </c>
      <c r="F164">
        <v>714</v>
      </c>
    </row>
    <row r="165" spans="1:6" x14ac:dyDescent="0.3">
      <c r="A165" t="s">
        <v>20</v>
      </c>
      <c r="B165">
        <v>131</v>
      </c>
      <c r="E165" t="s">
        <v>14</v>
      </c>
      <c r="F165">
        <v>5497</v>
      </c>
    </row>
    <row r="166" spans="1:6" x14ac:dyDescent="0.3">
      <c r="A166" t="s">
        <v>20</v>
      </c>
      <c r="B166">
        <v>131</v>
      </c>
      <c r="E166" t="s">
        <v>14</v>
      </c>
      <c r="F166">
        <v>418</v>
      </c>
    </row>
    <row r="167" spans="1:6" x14ac:dyDescent="0.3">
      <c r="A167" t="s">
        <v>20</v>
      </c>
      <c r="B167">
        <v>131</v>
      </c>
      <c r="E167" t="s">
        <v>14</v>
      </c>
      <c r="F167">
        <v>1439</v>
      </c>
    </row>
    <row r="168" spans="1:6" x14ac:dyDescent="0.3">
      <c r="A168" t="s">
        <v>20</v>
      </c>
      <c r="B168">
        <v>132</v>
      </c>
      <c r="E168" t="s">
        <v>14</v>
      </c>
      <c r="F168">
        <v>15</v>
      </c>
    </row>
    <row r="169" spans="1:6" x14ac:dyDescent="0.3">
      <c r="A169" t="s">
        <v>20</v>
      </c>
      <c r="B169">
        <v>132</v>
      </c>
      <c r="E169" t="s">
        <v>14</v>
      </c>
      <c r="F169">
        <v>1999</v>
      </c>
    </row>
    <row r="170" spans="1:6" x14ac:dyDescent="0.3">
      <c r="A170" t="s">
        <v>20</v>
      </c>
      <c r="B170">
        <v>132</v>
      </c>
      <c r="E170" t="s">
        <v>14</v>
      </c>
      <c r="F170">
        <v>118</v>
      </c>
    </row>
    <row r="171" spans="1:6" x14ac:dyDescent="0.3">
      <c r="A171" t="s">
        <v>20</v>
      </c>
      <c r="B171">
        <v>133</v>
      </c>
      <c r="E171" t="s">
        <v>14</v>
      </c>
      <c r="F171">
        <v>162</v>
      </c>
    </row>
    <row r="172" spans="1:6" x14ac:dyDescent="0.3">
      <c r="A172" t="s">
        <v>20</v>
      </c>
      <c r="B172">
        <v>133</v>
      </c>
      <c r="E172" t="s">
        <v>14</v>
      </c>
      <c r="F172">
        <v>83</v>
      </c>
    </row>
    <row r="173" spans="1:6" x14ac:dyDescent="0.3">
      <c r="A173" t="s">
        <v>20</v>
      </c>
      <c r="B173">
        <v>133</v>
      </c>
      <c r="E173" t="s">
        <v>14</v>
      </c>
      <c r="F173">
        <v>747</v>
      </c>
    </row>
    <row r="174" spans="1:6" x14ac:dyDescent="0.3">
      <c r="A174" t="s">
        <v>20</v>
      </c>
      <c r="B174">
        <v>134</v>
      </c>
      <c r="E174" t="s">
        <v>14</v>
      </c>
      <c r="F174">
        <v>84</v>
      </c>
    </row>
    <row r="175" spans="1:6" x14ac:dyDescent="0.3">
      <c r="A175" t="s">
        <v>20</v>
      </c>
      <c r="B175">
        <v>134</v>
      </c>
      <c r="E175" t="s">
        <v>14</v>
      </c>
      <c r="F175">
        <v>91</v>
      </c>
    </row>
    <row r="176" spans="1:6" x14ac:dyDescent="0.3">
      <c r="A176" t="s">
        <v>20</v>
      </c>
      <c r="B176">
        <v>134</v>
      </c>
      <c r="E176" t="s">
        <v>14</v>
      </c>
      <c r="F176">
        <v>792</v>
      </c>
    </row>
    <row r="177" spans="1:6" x14ac:dyDescent="0.3">
      <c r="A177" t="s">
        <v>20</v>
      </c>
      <c r="B177">
        <v>135</v>
      </c>
      <c r="E177" t="s">
        <v>14</v>
      </c>
      <c r="F177">
        <v>32</v>
      </c>
    </row>
    <row r="178" spans="1:6" x14ac:dyDescent="0.3">
      <c r="A178" t="s">
        <v>20</v>
      </c>
      <c r="B178">
        <v>135</v>
      </c>
      <c r="E178" t="s">
        <v>14</v>
      </c>
      <c r="F178">
        <v>186</v>
      </c>
    </row>
    <row r="179" spans="1:6" x14ac:dyDescent="0.3">
      <c r="A179" t="s">
        <v>20</v>
      </c>
      <c r="B179">
        <v>135</v>
      </c>
      <c r="E179" t="s">
        <v>14</v>
      </c>
      <c r="F179">
        <v>605</v>
      </c>
    </row>
    <row r="180" spans="1:6" x14ac:dyDescent="0.3">
      <c r="A180" t="s">
        <v>20</v>
      </c>
      <c r="B180">
        <v>136</v>
      </c>
      <c r="E180" t="s">
        <v>14</v>
      </c>
      <c r="F180">
        <v>1</v>
      </c>
    </row>
    <row r="181" spans="1:6" x14ac:dyDescent="0.3">
      <c r="A181" t="s">
        <v>20</v>
      </c>
      <c r="B181">
        <v>137</v>
      </c>
      <c r="E181" t="s">
        <v>14</v>
      </c>
      <c r="F181">
        <v>31</v>
      </c>
    </row>
    <row r="182" spans="1:6" x14ac:dyDescent="0.3">
      <c r="A182" t="s">
        <v>20</v>
      </c>
      <c r="B182">
        <v>137</v>
      </c>
      <c r="E182" t="s">
        <v>14</v>
      </c>
      <c r="F182">
        <v>1181</v>
      </c>
    </row>
    <row r="183" spans="1:6" x14ac:dyDescent="0.3">
      <c r="A183" t="s">
        <v>20</v>
      </c>
      <c r="B183">
        <v>138</v>
      </c>
      <c r="E183" t="s">
        <v>14</v>
      </c>
      <c r="F183">
        <v>39</v>
      </c>
    </row>
    <row r="184" spans="1:6" x14ac:dyDescent="0.3">
      <c r="A184" t="s">
        <v>20</v>
      </c>
      <c r="B184">
        <v>138</v>
      </c>
      <c r="E184" t="s">
        <v>14</v>
      </c>
      <c r="F184">
        <v>46</v>
      </c>
    </row>
    <row r="185" spans="1:6" x14ac:dyDescent="0.3">
      <c r="A185" t="s">
        <v>20</v>
      </c>
      <c r="B185">
        <v>138</v>
      </c>
      <c r="E185" t="s">
        <v>14</v>
      </c>
      <c r="F185">
        <v>105</v>
      </c>
    </row>
    <row r="186" spans="1:6" x14ac:dyDescent="0.3">
      <c r="A186" t="s">
        <v>20</v>
      </c>
      <c r="B186">
        <v>139</v>
      </c>
      <c r="E186" t="s">
        <v>14</v>
      </c>
      <c r="F186">
        <v>535</v>
      </c>
    </row>
    <row r="187" spans="1:6" x14ac:dyDescent="0.3">
      <c r="A187" t="s">
        <v>20</v>
      </c>
      <c r="B187">
        <v>139</v>
      </c>
      <c r="E187" t="s">
        <v>14</v>
      </c>
      <c r="F187">
        <v>16</v>
      </c>
    </row>
    <row r="188" spans="1:6" x14ac:dyDescent="0.3">
      <c r="A188" t="s">
        <v>20</v>
      </c>
      <c r="B188">
        <v>140</v>
      </c>
      <c r="E188" t="s">
        <v>14</v>
      </c>
      <c r="F188">
        <v>575</v>
      </c>
    </row>
    <row r="189" spans="1:6" x14ac:dyDescent="0.3">
      <c r="A189" t="s">
        <v>20</v>
      </c>
      <c r="B189">
        <v>140</v>
      </c>
      <c r="E189" t="s">
        <v>14</v>
      </c>
      <c r="F189">
        <v>1120</v>
      </c>
    </row>
    <row r="190" spans="1:6" x14ac:dyDescent="0.3">
      <c r="A190" t="s">
        <v>20</v>
      </c>
      <c r="B190">
        <v>140</v>
      </c>
      <c r="E190" t="s">
        <v>14</v>
      </c>
      <c r="F190">
        <v>113</v>
      </c>
    </row>
    <row r="191" spans="1:6" x14ac:dyDescent="0.3">
      <c r="A191" t="s">
        <v>20</v>
      </c>
      <c r="B191">
        <v>142</v>
      </c>
      <c r="E191" t="s">
        <v>14</v>
      </c>
      <c r="F191">
        <v>1538</v>
      </c>
    </row>
    <row r="192" spans="1:6" x14ac:dyDescent="0.3">
      <c r="A192" t="s">
        <v>20</v>
      </c>
      <c r="B192">
        <v>142</v>
      </c>
      <c r="E192" t="s">
        <v>14</v>
      </c>
      <c r="F192">
        <v>9</v>
      </c>
    </row>
    <row r="193" spans="1:6" x14ac:dyDescent="0.3">
      <c r="A193" t="s">
        <v>20</v>
      </c>
      <c r="B193">
        <v>142</v>
      </c>
      <c r="E193" t="s">
        <v>14</v>
      </c>
      <c r="F193">
        <v>554</v>
      </c>
    </row>
    <row r="194" spans="1:6" x14ac:dyDescent="0.3">
      <c r="A194" t="s">
        <v>20</v>
      </c>
      <c r="B194">
        <v>142</v>
      </c>
      <c r="E194" t="s">
        <v>14</v>
      </c>
      <c r="F194">
        <v>648</v>
      </c>
    </row>
    <row r="195" spans="1:6" x14ac:dyDescent="0.3">
      <c r="A195" t="s">
        <v>20</v>
      </c>
      <c r="B195">
        <v>143</v>
      </c>
      <c r="E195" t="s">
        <v>14</v>
      </c>
      <c r="F195">
        <v>21</v>
      </c>
    </row>
    <row r="196" spans="1:6" x14ac:dyDescent="0.3">
      <c r="A196" t="s">
        <v>20</v>
      </c>
      <c r="B196">
        <v>144</v>
      </c>
      <c r="E196" t="s">
        <v>14</v>
      </c>
      <c r="F196">
        <v>54</v>
      </c>
    </row>
    <row r="197" spans="1:6" x14ac:dyDescent="0.3">
      <c r="A197" t="s">
        <v>20</v>
      </c>
      <c r="B197">
        <v>144</v>
      </c>
      <c r="E197" t="s">
        <v>14</v>
      </c>
      <c r="F197">
        <v>120</v>
      </c>
    </row>
    <row r="198" spans="1:6" x14ac:dyDescent="0.3">
      <c r="A198" t="s">
        <v>20</v>
      </c>
      <c r="B198">
        <v>144</v>
      </c>
      <c r="E198" t="s">
        <v>14</v>
      </c>
      <c r="F198">
        <v>579</v>
      </c>
    </row>
    <row r="199" spans="1:6" x14ac:dyDescent="0.3">
      <c r="A199" t="s">
        <v>20</v>
      </c>
      <c r="B199">
        <v>144</v>
      </c>
      <c r="E199" t="s">
        <v>14</v>
      </c>
      <c r="F199">
        <v>2072</v>
      </c>
    </row>
    <row r="200" spans="1:6" x14ac:dyDescent="0.3">
      <c r="A200" t="s">
        <v>20</v>
      </c>
      <c r="B200">
        <v>146</v>
      </c>
      <c r="E200" t="s">
        <v>14</v>
      </c>
      <c r="F200">
        <v>0</v>
      </c>
    </row>
    <row r="201" spans="1:6" x14ac:dyDescent="0.3">
      <c r="A201" t="s">
        <v>20</v>
      </c>
      <c r="B201">
        <v>147</v>
      </c>
      <c r="E201" t="s">
        <v>14</v>
      </c>
      <c r="F201">
        <v>1796</v>
      </c>
    </row>
    <row r="202" spans="1:6" x14ac:dyDescent="0.3">
      <c r="A202" t="s">
        <v>20</v>
      </c>
      <c r="B202">
        <v>147</v>
      </c>
      <c r="E202" t="s">
        <v>14</v>
      </c>
      <c r="F202">
        <v>62</v>
      </c>
    </row>
    <row r="203" spans="1:6" x14ac:dyDescent="0.3">
      <c r="A203" t="s">
        <v>20</v>
      </c>
      <c r="B203">
        <v>147</v>
      </c>
      <c r="E203" t="s">
        <v>14</v>
      </c>
      <c r="F203">
        <v>347</v>
      </c>
    </row>
    <row r="204" spans="1:6" x14ac:dyDescent="0.3">
      <c r="A204" t="s">
        <v>20</v>
      </c>
      <c r="B204">
        <v>148</v>
      </c>
      <c r="E204" t="s">
        <v>14</v>
      </c>
      <c r="F204">
        <v>19</v>
      </c>
    </row>
    <row r="205" spans="1:6" x14ac:dyDescent="0.3">
      <c r="A205" t="s">
        <v>20</v>
      </c>
      <c r="B205">
        <v>148</v>
      </c>
      <c r="E205" t="s">
        <v>14</v>
      </c>
      <c r="F205">
        <v>1258</v>
      </c>
    </row>
    <row r="206" spans="1:6" x14ac:dyDescent="0.3">
      <c r="A206" t="s">
        <v>20</v>
      </c>
      <c r="B206">
        <v>149</v>
      </c>
      <c r="E206" t="s">
        <v>14</v>
      </c>
      <c r="F206">
        <v>362</v>
      </c>
    </row>
    <row r="207" spans="1:6" x14ac:dyDescent="0.3">
      <c r="A207" t="s">
        <v>20</v>
      </c>
      <c r="B207">
        <v>149</v>
      </c>
      <c r="E207" t="s">
        <v>14</v>
      </c>
      <c r="F207">
        <v>133</v>
      </c>
    </row>
    <row r="208" spans="1:6" x14ac:dyDescent="0.3">
      <c r="A208" t="s">
        <v>20</v>
      </c>
      <c r="B208">
        <v>150</v>
      </c>
      <c r="E208" t="s">
        <v>14</v>
      </c>
      <c r="F208">
        <v>846</v>
      </c>
    </row>
    <row r="209" spans="1:6" x14ac:dyDescent="0.3">
      <c r="A209" t="s">
        <v>20</v>
      </c>
      <c r="B209">
        <v>150</v>
      </c>
      <c r="E209" t="s">
        <v>14</v>
      </c>
      <c r="F209">
        <v>10</v>
      </c>
    </row>
    <row r="210" spans="1:6" x14ac:dyDescent="0.3">
      <c r="A210" t="s">
        <v>20</v>
      </c>
      <c r="B210">
        <v>154</v>
      </c>
      <c r="E210" t="s">
        <v>14</v>
      </c>
      <c r="F210">
        <v>191</v>
      </c>
    </row>
    <row r="211" spans="1:6" x14ac:dyDescent="0.3">
      <c r="A211" t="s">
        <v>20</v>
      </c>
      <c r="B211">
        <v>154</v>
      </c>
      <c r="E211" t="s">
        <v>14</v>
      </c>
      <c r="F211">
        <v>1979</v>
      </c>
    </row>
    <row r="212" spans="1:6" x14ac:dyDescent="0.3">
      <c r="A212" t="s">
        <v>20</v>
      </c>
      <c r="B212">
        <v>154</v>
      </c>
      <c r="E212" t="s">
        <v>14</v>
      </c>
      <c r="F212">
        <v>63</v>
      </c>
    </row>
    <row r="213" spans="1:6" x14ac:dyDescent="0.3">
      <c r="A213" t="s">
        <v>20</v>
      </c>
      <c r="B213">
        <v>154</v>
      </c>
      <c r="E213" t="s">
        <v>14</v>
      </c>
      <c r="F213">
        <v>6080</v>
      </c>
    </row>
    <row r="214" spans="1:6" x14ac:dyDescent="0.3">
      <c r="A214" t="s">
        <v>20</v>
      </c>
      <c r="B214">
        <v>155</v>
      </c>
      <c r="E214" t="s">
        <v>14</v>
      </c>
      <c r="F214">
        <v>80</v>
      </c>
    </row>
    <row r="215" spans="1:6" x14ac:dyDescent="0.3">
      <c r="A215" t="s">
        <v>20</v>
      </c>
      <c r="B215">
        <v>155</v>
      </c>
      <c r="E215" t="s">
        <v>14</v>
      </c>
      <c r="F215">
        <v>9</v>
      </c>
    </row>
    <row r="216" spans="1:6" x14ac:dyDescent="0.3">
      <c r="A216" t="s">
        <v>20</v>
      </c>
      <c r="B216">
        <v>155</v>
      </c>
      <c r="E216" t="s">
        <v>14</v>
      </c>
      <c r="F216">
        <v>1784</v>
      </c>
    </row>
    <row r="217" spans="1:6" x14ac:dyDescent="0.3">
      <c r="A217" t="s">
        <v>20</v>
      </c>
      <c r="B217">
        <v>155</v>
      </c>
      <c r="E217" t="s">
        <v>14</v>
      </c>
      <c r="F217">
        <v>243</v>
      </c>
    </row>
    <row r="218" spans="1:6" x14ac:dyDescent="0.3">
      <c r="A218" t="s">
        <v>20</v>
      </c>
      <c r="B218">
        <v>156</v>
      </c>
      <c r="E218" t="s">
        <v>14</v>
      </c>
      <c r="F218">
        <v>1296</v>
      </c>
    </row>
    <row r="219" spans="1:6" x14ac:dyDescent="0.3">
      <c r="A219" t="s">
        <v>20</v>
      </c>
      <c r="B219">
        <v>156</v>
      </c>
      <c r="E219" t="s">
        <v>14</v>
      </c>
      <c r="F219">
        <v>77</v>
      </c>
    </row>
    <row r="220" spans="1:6" x14ac:dyDescent="0.3">
      <c r="A220" t="s">
        <v>20</v>
      </c>
      <c r="B220">
        <v>157</v>
      </c>
      <c r="E220" t="s">
        <v>14</v>
      </c>
      <c r="F220">
        <v>395</v>
      </c>
    </row>
    <row r="221" spans="1:6" x14ac:dyDescent="0.3">
      <c r="A221" t="s">
        <v>20</v>
      </c>
      <c r="B221">
        <v>157</v>
      </c>
      <c r="E221" t="s">
        <v>14</v>
      </c>
      <c r="F221">
        <v>49</v>
      </c>
    </row>
    <row r="222" spans="1:6" x14ac:dyDescent="0.3">
      <c r="A222" t="s">
        <v>20</v>
      </c>
      <c r="B222">
        <v>157</v>
      </c>
      <c r="E222" t="s">
        <v>14</v>
      </c>
      <c r="F222">
        <v>180</v>
      </c>
    </row>
    <row r="223" spans="1:6" x14ac:dyDescent="0.3">
      <c r="A223" t="s">
        <v>20</v>
      </c>
      <c r="B223">
        <v>157</v>
      </c>
      <c r="E223" t="s">
        <v>14</v>
      </c>
      <c r="F223">
        <v>2690</v>
      </c>
    </row>
    <row r="224" spans="1:6" x14ac:dyDescent="0.3">
      <c r="A224" t="s">
        <v>20</v>
      </c>
      <c r="B224">
        <v>157</v>
      </c>
      <c r="E224" t="s">
        <v>14</v>
      </c>
      <c r="F224">
        <v>2779</v>
      </c>
    </row>
    <row r="225" spans="1:6" x14ac:dyDescent="0.3">
      <c r="A225" t="s">
        <v>20</v>
      </c>
      <c r="B225">
        <v>158</v>
      </c>
      <c r="E225" t="s">
        <v>14</v>
      </c>
      <c r="F225">
        <v>92</v>
      </c>
    </row>
    <row r="226" spans="1:6" x14ac:dyDescent="0.3">
      <c r="A226" t="s">
        <v>20</v>
      </c>
      <c r="B226">
        <v>158</v>
      </c>
      <c r="E226" t="s">
        <v>14</v>
      </c>
      <c r="F226">
        <v>1028</v>
      </c>
    </row>
    <row r="227" spans="1:6" x14ac:dyDescent="0.3">
      <c r="A227" t="s">
        <v>20</v>
      </c>
      <c r="B227">
        <v>159</v>
      </c>
      <c r="E227" t="s">
        <v>14</v>
      </c>
      <c r="F227">
        <v>26</v>
      </c>
    </row>
    <row r="228" spans="1:6" x14ac:dyDescent="0.3">
      <c r="A228" t="s">
        <v>20</v>
      </c>
      <c r="B228">
        <v>159</v>
      </c>
      <c r="E228" t="s">
        <v>14</v>
      </c>
      <c r="F228">
        <v>1790</v>
      </c>
    </row>
    <row r="229" spans="1:6" x14ac:dyDescent="0.3">
      <c r="A229" t="s">
        <v>20</v>
      </c>
      <c r="B229">
        <v>159</v>
      </c>
      <c r="E229" t="s">
        <v>14</v>
      </c>
      <c r="F229">
        <v>37</v>
      </c>
    </row>
    <row r="230" spans="1:6" x14ac:dyDescent="0.3">
      <c r="A230" t="s">
        <v>20</v>
      </c>
      <c r="B230">
        <v>160</v>
      </c>
      <c r="E230" t="s">
        <v>14</v>
      </c>
      <c r="F230">
        <v>35</v>
      </c>
    </row>
    <row r="231" spans="1:6" x14ac:dyDescent="0.3">
      <c r="A231" t="s">
        <v>20</v>
      </c>
      <c r="B231">
        <v>160</v>
      </c>
      <c r="E231" t="s">
        <v>14</v>
      </c>
      <c r="F231">
        <v>558</v>
      </c>
    </row>
    <row r="232" spans="1:6" x14ac:dyDescent="0.3">
      <c r="A232" t="s">
        <v>20</v>
      </c>
      <c r="B232">
        <v>161</v>
      </c>
      <c r="E232" t="s">
        <v>14</v>
      </c>
      <c r="F232">
        <v>64</v>
      </c>
    </row>
    <row r="233" spans="1:6" x14ac:dyDescent="0.3">
      <c r="A233" t="s">
        <v>20</v>
      </c>
      <c r="B233">
        <v>163</v>
      </c>
      <c r="E233" t="s">
        <v>14</v>
      </c>
      <c r="F233">
        <v>245</v>
      </c>
    </row>
    <row r="234" spans="1:6" x14ac:dyDescent="0.3">
      <c r="A234" t="s">
        <v>20</v>
      </c>
      <c r="B234">
        <v>163</v>
      </c>
      <c r="E234" t="s">
        <v>14</v>
      </c>
      <c r="F234">
        <v>71</v>
      </c>
    </row>
    <row r="235" spans="1:6" x14ac:dyDescent="0.3">
      <c r="A235" t="s">
        <v>20</v>
      </c>
      <c r="B235">
        <v>164</v>
      </c>
      <c r="E235" t="s">
        <v>14</v>
      </c>
      <c r="F235">
        <v>42</v>
      </c>
    </row>
    <row r="236" spans="1:6" x14ac:dyDescent="0.3">
      <c r="A236" t="s">
        <v>20</v>
      </c>
      <c r="B236">
        <v>164</v>
      </c>
      <c r="E236" t="s">
        <v>14</v>
      </c>
      <c r="F236">
        <v>156</v>
      </c>
    </row>
    <row r="237" spans="1:6" x14ac:dyDescent="0.3">
      <c r="A237" t="s">
        <v>20</v>
      </c>
      <c r="B237">
        <v>164</v>
      </c>
      <c r="E237" t="s">
        <v>14</v>
      </c>
      <c r="F237">
        <v>1368</v>
      </c>
    </row>
    <row r="238" spans="1:6" x14ac:dyDescent="0.3">
      <c r="A238" t="s">
        <v>20</v>
      </c>
      <c r="B238">
        <v>164</v>
      </c>
      <c r="E238" t="s">
        <v>14</v>
      </c>
      <c r="F238">
        <v>102</v>
      </c>
    </row>
    <row r="239" spans="1:6" x14ac:dyDescent="0.3">
      <c r="A239" t="s">
        <v>20</v>
      </c>
      <c r="B239">
        <v>164</v>
      </c>
      <c r="E239" t="s">
        <v>14</v>
      </c>
      <c r="F239">
        <v>86</v>
      </c>
    </row>
    <row r="240" spans="1:6" x14ac:dyDescent="0.3">
      <c r="A240" t="s">
        <v>20</v>
      </c>
      <c r="B240">
        <v>165</v>
      </c>
      <c r="E240" t="s">
        <v>14</v>
      </c>
      <c r="F240">
        <v>253</v>
      </c>
    </row>
    <row r="241" spans="1:6" x14ac:dyDescent="0.3">
      <c r="A241" t="s">
        <v>20</v>
      </c>
      <c r="B241">
        <v>165</v>
      </c>
      <c r="E241" t="s">
        <v>14</v>
      </c>
      <c r="F241">
        <v>157</v>
      </c>
    </row>
    <row r="242" spans="1:6" x14ac:dyDescent="0.3">
      <c r="A242" t="s">
        <v>20</v>
      </c>
      <c r="B242">
        <v>165</v>
      </c>
      <c r="E242" t="s">
        <v>14</v>
      </c>
      <c r="F242">
        <v>183</v>
      </c>
    </row>
    <row r="243" spans="1:6" x14ac:dyDescent="0.3">
      <c r="A243" t="s">
        <v>20</v>
      </c>
      <c r="B243">
        <v>165</v>
      </c>
      <c r="E243" t="s">
        <v>14</v>
      </c>
      <c r="F243">
        <v>82</v>
      </c>
    </row>
    <row r="244" spans="1:6" x14ac:dyDescent="0.3">
      <c r="A244" t="s">
        <v>20</v>
      </c>
      <c r="B244">
        <v>166</v>
      </c>
      <c r="E244" t="s">
        <v>14</v>
      </c>
      <c r="F244">
        <v>1</v>
      </c>
    </row>
    <row r="245" spans="1:6" x14ac:dyDescent="0.3">
      <c r="A245" t="s">
        <v>20</v>
      </c>
      <c r="B245">
        <v>168</v>
      </c>
      <c r="E245" t="s">
        <v>14</v>
      </c>
      <c r="F245">
        <v>1198</v>
      </c>
    </row>
    <row r="246" spans="1:6" x14ac:dyDescent="0.3">
      <c r="A246" t="s">
        <v>20</v>
      </c>
      <c r="B246">
        <v>168</v>
      </c>
      <c r="E246" t="s">
        <v>14</v>
      </c>
      <c r="F246">
        <v>648</v>
      </c>
    </row>
    <row r="247" spans="1:6" x14ac:dyDescent="0.3">
      <c r="A247" t="s">
        <v>20</v>
      </c>
      <c r="B247">
        <v>169</v>
      </c>
      <c r="E247" t="s">
        <v>14</v>
      </c>
      <c r="F247">
        <v>64</v>
      </c>
    </row>
    <row r="248" spans="1:6" x14ac:dyDescent="0.3">
      <c r="A248" t="s">
        <v>20</v>
      </c>
      <c r="B248">
        <v>170</v>
      </c>
      <c r="E248" t="s">
        <v>14</v>
      </c>
      <c r="F248">
        <v>62</v>
      </c>
    </row>
    <row r="249" spans="1:6" x14ac:dyDescent="0.3">
      <c r="A249" t="s">
        <v>20</v>
      </c>
      <c r="B249">
        <v>170</v>
      </c>
      <c r="E249" t="s">
        <v>14</v>
      </c>
      <c r="F249">
        <v>750</v>
      </c>
    </row>
    <row r="250" spans="1:6" x14ac:dyDescent="0.3">
      <c r="A250" t="s">
        <v>20</v>
      </c>
      <c r="B250">
        <v>170</v>
      </c>
      <c r="E250" t="s">
        <v>14</v>
      </c>
      <c r="F250">
        <v>105</v>
      </c>
    </row>
    <row r="251" spans="1:6" x14ac:dyDescent="0.3">
      <c r="A251" t="s">
        <v>20</v>
      </c>
      <c r="B251">
        <v>172</v>
      </c>
      <c r="E251" t="s">
        <v>14</v>
      </c>
      <c r="F251">
        <v>2604</v>
      </c>
    </row>
    <row r="252" spans="1:6" x14ac:dyDescent="0.3">
      <c r="A252" t="s">
        <v>20</v>
      </c>
      <c r="B252">
        <v>173</v>
      </c>
      <c r="E252" t="s">
        <v>14</v>
      </c>
      <c r="F252">
        <v>65</v>
      </c>
    </row>
    <row r="253" spans="1:6" x14ac:dyDescent="0.3">
      <c r="A253" t="s">
        <v>20</v>
      </c>
      <c r="B253">
        <v>174</v>
      </c>
      <c r="E253" t="s">
        <v>14</v>
      </c>
      <c r="F253">
        <v>94</v>
      </c>
    </row>
    <row r="254" spans="1:6" x14ac:dyDescent="0.3">
      <c r="A254" t="s">
        <v>20</v>
      </c>
      <c r="B254">
        <v>174</v>
      </c>
      <c r="E254" t="s">
        <v>14</v>
      </c>
      <c r="F254">
        <v>257</v>
      </c>
    </row>
    <row r="255" spans="1:6" x14ac:dyDescent="0.3">
      <c r="A255" t="s">
        <v>20</v>
      </c>
      <c r="B255">
        <v>175</v>
      </c>
      <c r="E255" t="s">
        <v>14</v>
      </c>
      <c r="F255">
        <v>2928</v>
      </c>
    </row>
    <row r="256" spans="1:6" x14ac:dyDescent="0.3">
      <c r="A256" t="s">
        <v>20</v>
      </c>
      <c r="B256">
        <v>176</v>
      </c>
      <c r="E256" t="s">
        <v>14</v>
      </c>
      <c r="F256">
        <v>4697</v>
      </c>
    </row>
    <row r="257" spans="1:6" x14ac:dyDescent="0.3">
      <c r="A257" t="s">
        <v>20</v>
      </c>
      <c r="B257">
        <v>179</v>
      </c>
      <c r="E257" t="s">
        <v>14</v>
      </c>
      <c r="F257">
        <v>2915</v>
      </c>
    </row>
    <row r="258" spans="1:6" x14ac:dyDescent="0.3">
      <c r="A258" t="s">
        <v>20</v>
      </c>
      <c r="B258">
        <v>180</v>
      </c>
      <c r="E258" t="s">
        <v>14</v>
      </c>
      <c r="F258">
        <v>18</v>
      </c>
    </row>
    <row r="259" spans="1:6" x14ac:dyDescent="0.3">
      <c r="A259" t="s">
        <v>20</v>
      </c>
      <c r="B259">
        <v>180</v>
      </c>
      <c r="E259" t="s">
        <v>14</v>
      </c>
      <c r="F259">
        <v>602</v>
      </c>
    </row>
    <row r="260" spans="1:6" x14ac:dyDescent="0.3">
      <c r="A260" t="s">
        <v>20</v>
      </c>
      <c r="B260">
        <v>180</v>
      </c>
      <c r="E260" t="s">
        <v>14</v>
      </c>
      <c r="F260">
        <v>1</v>
      </c>
    </row>
    <row r="261" spans="1:6" x14ac:dyDescent="0.3">
      <c r="A261" t="s">
        <v>20</v>
      </c>
      <c r="B261">
        <v>180</v>
      </c>
      <c r="E261" t="s">
        <v>14</v>
      </c>
      <c r="F261">
        <v>3868</v>
      </c>
    </row>
    <row r="262" spans="1:6" x14ac:dyDescent="0.3">
      <c r="A262" t="s">
        <v>20</v>
      </c>
      <c r="B262">
        <v>181</v>
      </c>
      <c r="E262" t="s">
        <v>14</v>
      </c>
      <c r="F262">
        <v>504</v>
      </c>
    </row>
    <row r="263" spans="1:6" x14ac:dyDescent="0.3">
      <c r="A263" t="s">
        <v>20</v>
      </c>
      <c r="B263">
        <v>181</v>
      </c>
      <c r="E263" t="s">
        <v>14</v>
      </c>
      <c r="F263">
        <v>14</v>
      </c>
    </row>
    <row r="264" spans="1:6" x14ac:dyDescent="0.3">
      <c r="A264" t="s">
        <v>20</v>
      </c>
      <c r="B264">
        <v>182</v>
      </c>
      <c r="E264" t="s">
        <v>14</v>
      </c>
      <c r="F264">
        <v>750</v>
      </c>
    </row>
    <row r="265" spans="1:6" x14ac:dyDescent="0.3">
      <c r="A265" t="s">
        <v>20</v>
      </c>
      <c r="B265">
        <v>183</v>
      </c>
      <c r="E265" t="s">
        <v>14</v>
      </c>
      <c r="F265">
        <v>77</v>
      </c>
    </row>
    <row r="266" spans="1:6" x14ac:dyDescent="0.3">
      <c r="A266" t="s">
        <v>20</v>
      </c>
      <c r="B266">
        <v>183</v>
      </c>
      <c r="E266" t="s">
        <v>14</v>
      </c>
      <c r="F266">
        <v>752</v>
      </c>
    </row>
    <row r="267" spans="1:6" x14ac:dyDescent="0.3">
      <c r="A267" t="s">
        <v>20</v>
      </c>
      <c r="B267">
        <v>184</v>
      </c>
      <c r="E267" t="s">
        <v>14</v>
      </c>
      <c r="F267">
        <v>131</v>
      </c>
    </row>
    <row r="268" spans="1:6" x14ac:dyDescent="0.3">
      <c r="A268" t="s">
        <v>20</v>
      </c>
      <c r="B268">
        <v>185</v>
      </c>
      <c r="E268" t="s">
        <v>14</v>
      </c>
      <c r="F268">
        <v>87</v>
      </c>
    </row>
    <row r="269" spans="1:6" x14ac:dyDescent="0.3">
      <c r="A269" t="s">
        <v>20</v>
      </c>
      <c r="B269">
        <v>186</v>
      </c>
      <c r="E269" t="s">
        <v>14</v>
      </c>
      <c r="F269">
        <v>1063</v>
      </c>
    </row>
    <row r="270" spans="1:6" x14ac:dyDescent="0.3">
      <c r="A270" t="s">
        <v>20</v>
      </c>
      <c r="B270">
        <v>186</v>
      </c>
      <c r="E270" t="s">
        <v>14</v>
      </c>
      <c r="F270">
        <v>76</v>
      </c>
    </row>
    <row r="271" spans="1:6" x14ac:dyDescent="0.3">
      <c r="A271" t="s">
        <v>20</v>
      </c>
      <c r="B271">
        <v>186</v>
      </c>
      <c r="E271" t="s">
        <v>14</v>
      </c>
      <c r="F271">
        <v>4428</v>
      </c>
    </row>
    <row r="272" spans="1:6" x14ac:dyDescent="0.3">
      <c r="A272" t="s">
        <v>20</v>
      </c>
      <c r="B272">
        <v>186</v>
      </c>
      <c r="E272" t="s">
        <v>14</v>
      </c>
      <c r="F272">
        <v>58</v>
      </c>
    </row>
    <row r="273" spans="1:6" x14ac:dyDescent="0.3">
      <c r="A273" t="s">
        <v>20</v>
      </c>
      <c r="B273">
        <v>186</v>
      </c>
      <c r="E273" t="s">
        <v>14</v>
      </c>
      <c r="F273">
        <v>111</v>
      </c>
    </row>
    <row r="274" spans="1:6" x14ac:dyDescent="0.3">
      <c r="A274" t="s">
        <v>20</v>
      </c>
      <c r="B274">
        <v>187</v>
      </c>
      <c r="E274" t="s">
        <v>14</v>
      </c>
      <c r="F274">
        <v>2955</v>
      </c>
    </row>
    <row r="275" spans="1:6" x14ac:dyDescent="0.3">
      <c r="A275" t="s">
        <v>20</v>
      </c>
      <c r="B275">
        <v>189</v>
      </c>
      <c r="E275" t="s">
        <v>14</v>
      </c>
      <c r="F275">
        <v>1657</v>
      </c>
    </row>
    <row r="276" spans="1:6" x14ac:dyDescent="0.3">
      <c r="A276" t="s">
        <v>20</v>
      </c>
      <c r="B276">
        <v>189</v>
      </c>
      <c r="E276" t="s">
        <v>14</v>
      </c>
      <c r="F276">
        <v>926</v>
      </c>
    </row>
    <row r="277" spans="1:6" x14ac:dyDescent="0.3">
      <c r="A277" t="s">
        <v>20</v>
      </c>
      <c r="B277">
        <v>190</v>
      </c>
      <c r="E277" t="s">
        <v>14</v>
      </c>
      <c r="F277">
        <v>77</v>
      </c>
    </row>
    <row r="278" spans="1:6" x14ac:dyDescent="0.3">
      <c r="A278" t="s">
        <v>20</v>
      </c>
      <c r="B278">
        <v>190</v>
      </c>
      <c r="E278" t="s">
        <v>14</v>
      </c>
      <c r="F278">
        <v>1748</v>
      </c>
    </row>
    <row r="279" spans="1:6" x14ac:dyDescent="0.3">
      <c r="A279" t="s">
        <v>20</v>
      </c>
      <c r="B279">
        <v>191</v>
      </c>
      <c r="E279" t="s">
        <v>14</v>
      </c>
      <c r="F279">
        <v>79</v>
      </c>
    </row>
    <row r="280" spans="1:6" x14ac:dyDescent="0.3">
      <c r="A280" t="s">
        <v>20</v>
      </c>
      <c r="B280">
        <v>191</v>
      </c>
      <c r="E280" t="s">
        <v>14</v>
      </c>
      <c r="F280">
        <v>889</v>
      </c>
    </row>
    <row r="281" spans="1:6" x14ac:dyDescent="0.3">
      <c r="A281" t="s">
        <v>20</v>
      </c>
      <c r="B281">
        <v>191</v>
      </c>
      <c r="E281" t="s">
        <v>14</v>
      </c>
      <c r="F281">
        <v>56</v>
      </c>
    </row>
    <row r="282" spans="1:6" x14ac:dyDescent="0.3">
      <c r="A282" t="s">
        <v>20</v>
      </c>
      <c r="B282">
        <v>192</v>
      </c>
      <c r="E282" t="s">
        <v>14</v>
      </c>
      <c r="F282">
        <v>1</v>
      </c>
    </row>
    <row r="283" spans="1:6" x14ac:dyDescent="0.3">
      <c r="A283" t="s">
        <v>20</v>
      </c>
      <c r="B283">
        <v>192</v>
      </c>
      <c r="E283" t="s">
        <v>14</v>
      </c>
      <c r="F283">
        <v>83</v>
      </c>
    </row>
    <row r="284" spans="1:6" x14ac:dyDescent="0.3">
      <c r="A284" t="s">
        <v>20</v>
      </c>
      <c r="B284">
        <v>193</v>
      </c>
      <c r="E284" t="s">
        <v>14</v>
      </c>
      <c r="F284">
        <v>2025</v>
      </c>
    </row>
    <row r="285" spans="1:6" x14ac:dyDescent="0.3">
      <c r="A285" t="s">
        <v>20</v>
      </c>
      <c r="B285">
        <v>194</v>
      </c>
      <c r="E285" t="s">
        <v>14</v>
      </c>
      <c r="F285">
        <v>14</v>
      </c>
    </row>
    <row r="286" spans="1:6" x14ac:dyDescent="0.3">
      <c r="A286" t="s">
        <v>20</v>
      </c>
      <c r="B286">
        <v>194</v>
      </c>
      <c r="E286" t="s">
        <v>14</v>
      </c>
      <c r="F286">
        <v>656</v>
      </c>
    </row>
    <row r="287" spans="1:6" x14ac:dyDescent="0.3">
      <c r="A287" t="s">
        <v>20</v>
      </c>
      <c r="B287">
        <v>194</v>
      </c>
      <c r="E287" t="s">
        <v>14</v>
      </c>
      <c r="F287">
        <v>1596</v>
      </c>
    </row>
    <row r="288" spans="1:6" x14ac:dyDescent="0.3">
      <c r="A288" t="s">
        <v>20</v>
      </c>
      <c r="B288">
        <v>194</v>
      </c>
      <c r="E288" t="s">
        <v>14</v>
      </c>
      <c r="F288">
        <v>10</v>
      </c>
    </row>
    <row r="289" spans="1:6" x14ac:dyDescent="0.3">
      <c r="A289" t="s">
        <v>20</v>
      </c>
      <c r="B289">
        <v>195</v>
      </c>
      <c r="E289" t="s">
        <v>14</v>
      </c>
      <c r="F289">
        <v>1121</v>
      </c>
    </row>
    <row r="290" spans="1:6" x14ac:dyDescent="0.3">
      <c r="A290" t="s">
        <v>20</v>
      </c>
      <c r="B290">
        <v>195</v>
      </c>
      <c r="E290" t="s">
        <v>14</v>
      </c>
      <c r="F290">
        <v>15</v>
      </c>
    </row>
    <row r="291" spans="1:6" x14ac:dyDescent="0.3">
      <c r="A291" t="s">
        <v>20</v>
      </c>
      <c r="B291">
        <v>196</v>
      </c>
      <c r="E291" t="s">
        <v>14</v>
      </c>
      <c r="F291">
        <v>191</v>
      </c>
    </row>
    <row r="292" spans="1:6" x14ac:dyDescent="0.3">
      <c r="A292" t="s">
        <v>20</v>
      </c>
      <c r="B292">
        <v>198</v>
      </c>
      <c r="E292" t="s">
        <v>14</v>
      </c>
      <c r="F292">
        <v>16</v>
      </c>
    </row>
    <row r="293" spans="1:6" x14ac:dyDescent="0.3">
      <c r="A293" t="s">
        <v>20</v>
      </c>
      <c r="B293">
        <v>198</v>
      </c>
      <c r="E293" t="s">
        <v>14</v>
      </c>
      <c r="F293">
        <v>17</v>
      </c>
    </row>
    <row r="294" spans="1:6" x14ac:dyDescent="0.3">
      <c r="A294" t="s">
        <v>20</v>
      </c>
      <c r="B294">
        <v>198</v>
      </c>
      <c r="E294" t="s">
        <v>14</v>
      </c>
      <c r="F294">
        <v>34</v>
      </c>
    </row>
    <row r="295" spans="1:6" x14ac:dyDescent="0.3">
      <c r="A295" t="s">
        <v>20</v>
      </c>
      <c r="B295">
        <v>199</v>
      </c>
      <c r="E295" t="s">
        <v>14</v>
      </c>
      <c r="F295">
        <v>1</v>
      </c>
    </row>
    <row r="296" spans="1:6" x14ac:dyDescent="0.3">
      <c r="A296" t="s">
        <v>20</v>
      </c>
      <c r="B296">
        <v>199</v>
      </c>
      <c r="E296" t="s">
        <v>14</v>
      </c>
      <c r="F296">
        <v>1274</v>
      </c>
    </row>
    <row r="297" spans="1:6" x14ac:dyDescent="0.3">
      <c r="A297" t="s">
        <v>20</v>
      </c>
      <c r="B297">
        <v>199</v>
      </c>
      <c r="E297" t="s">
        <v>14</v>
      </c>
      <c r="F297">
        <v>210</v>
      </c>
    </row>
    <row r="298" spans="1:6" x14ac:dyDescent="0.3">
      <c r="A298" t="s">
        <v>20</v>
      </c>
      <c r="B298">
        <v>201</v>
      </c>
      <c r="E298" t="s">
        <v>14</v>
      </c>
      <c r="F298">
        <v>248</v>
      </c>
    </row>
    <row r="299" spans="1:6" x14ac:dyDescent="0.3">
      <c r="A299" t="s">
        <v>20</v>
      </c>
      <c r="B299">
        <v>202</v>
      </c>
      <c r="E299" t="s">
        <v>14</v>
      </c>
      <c r="F299">
        <v>513</v>
      </c>
    </row>
    <row r="300" spans="1:6" x14ac:dyDescent="0.3">
      <c r="A300" t="s">
        <v>20</v>
      </c>
      <c r="B300">
        <v>202</v>
      </c>
      <c r="E300" t="s">
        <v>14</v>
      </c>
      <c r="F300">
        <v>3410</v>
      </c>
    </row>
    <row r="301" spans="1:6" x14ac:dyDescent="0.3">
      <c r="A301" t="s">
        <v>20</v>
      </c>
      <c r="B301">
        <v>203</v>
      </c>
      <c r="E301" t="s">
        <v>14</v>
      </c>
      <c r="F301">
        <v>10</v>
      </c>
    </row>
    <row r="302" spans="1:6" x14ac:dyDescent="0.3">
      <c r="A302" t="s">
        <v>20</v>
      </c>
      <c r="B302">
        <v>203</v>
      </c>
      <c r="E302" t="s">
        <v>14</v>
      </c>
      <c r="F302">
        <v>2201</v>
      </c>
    </row>
    <row r="303" spans="1:6" x14ac:dyDescent="0.3">
      <c r="A303" t="s">
        <v>20</v>
      </c>
      <c r="B303">
        <v>205</v>
      </c>
      <c r="E303" t="s">
        <v>14</v>
      </c>
      <c r="F303">
        <v>676</v>
      </c>
    </row>
    <row r="304" spans="1:6" x14ac:dyDescent="0.3">
      <c r="A304" t="s">
        <v>20</v>
      </c>
      <c r="B304">
        <v>206</v>
      </c>
      <c r="E304" t="s">
        <v>14</v>
      </c>
      <c r="F304">
        <v>831</v>
      </c>
    </row>
    <row r="305" spans="1:6" x14ac:dyDescent="0.3">
      <c r="A305" t="s">
        <v>20</v>
      </c>
      <c r="B305">
        <v>207</v>
      </c>
      <c r="E305" t="s">
        <v>14</v>
      </c>
      <c r="F305">
        <v>859</v>
      </c>
    </row>
    <row r="306" spans="1:6" x14ac:dyDescent="0.3">
      <c r="A306" t="s">
        <v>20</v>
      </c>
      <c r="B306">
        <v>207</v>
      </c>
      <c r="E306" t="s">
        <v>14</v>
      </c>
      <c r="F306">
        <v>45</v>
      </c>
    </row>
    <row r="307" spans="1:6" x14ac:dyDescent="0.3">
      <c r="A307" t="s">
        <v>20</v>
      </c>
      <c r="B307">
        <v>209</v>
      </c>
      <c r="E307" t="s">
        <v>14</v>
      </c>
      <c r="F307">
        <v>6</v>
      </c>
    </row>
    <row r="308" spans="1:6" x14ac:dyDescent="0.3">
      <c r="A308" t="s">
        <v>20</v>
      </c>
      <c r="B308">
        <v>210</v>
      </c>
      <c r="E308" t="s">
        <v>14</v>
      </c>
      <c r="F308">
        <v>7</v>
      </c>
    </row>
    <row r="309" spans="1:6" x14ac:dyDescent="0.3">
      <c r="A309" t="s">
        <v>20</v>
      </c>
      <c r="B309">
        <v>211</v>
      </c>
      <c r="E309" t="s">
        <v>14</v>
      </c>
      <c r="F309">
        <v>31</v>
      </c>
    </row>
    <row r="310" spans="1:6" x14ac:dyDescent="0.3">
      <c r="A310" t="s">
        <v>20</v>
      </c>
      <c r="B310">
        <v>211</v>
      </c>
      <c r="E310" t="s">
        <v>14</v>
      </c>
      <c r="F310">
        <v>78</v>
      </c>
    </row>
    <row r="311" spans="1:6" x14ac:dyDescent="0.3">
      <c r="A311" t="s">
        <v>20</v>
      </c>
      <c r="B311">
        <v>214</v>
      </c>
      <c r="E311" t="s">
        <v>14</v>
      </c>
      <c r="F311">
        <v>1225</v>
      </c>
    </row>
    <row r="312" spans="1:6" x14ac:dyDescent="0.3">
      <c r="A312" t="s">
        <v>20</v>
      </c>
      <c r="B312">
        <v>216</v>
      </c>
      <c r="E312" t="s">
        <v>14</v>
      </c>
      <c r="F312">
        <v>1</v>
      </c>
    </row>
    <row r="313" spans="1:6" x14ac:dyDescent="0.3">
      <c r="A313" t="s">
        <v>20</v>
      </c>
      <c r="B313">
        <v>217</v>
      </c>
      <c r="E313" t="s">
        <v>14</v>
      </c>
      <c r="F313">
        <v>67</v>
      </c>
    </row>
    <row r="314" spans="1:6" x14ac:dyDescent="0.3">
      <c r="A314" t="s">
        <v>20</v>
      </c>
      <c r="B314">
        <v>218</v>
      </c>
      <c r="E314" t="s">
        <v>14</v>
      </c>
      <c r="F314">
        <v>19</v>
      </c>
    </row>
    <row r="315" spans="1:6" x14ac:dyDescent="0.3">
      <c r="A315" t="s">
        <v>20</v>
      </c>
      <c r="B315">
        <v>218</v>
      </c>
      <c r="E315" t="s">
        <v>14</v>
      </c>
      <c r="F315">
        <v>2108</v>
      </c>
    </row>
    <row r="316" spans="1:6" x14ac:dyDescent="0.3">
      <c r="A316" t="s">
        <v>20</v>
      </c>
      <c r="B316">
        <v>219</v>
      </c>
      <c r="E316" t="s">
        <v>14</v>
      </c>
      <c r="F316">
        <v>679</v>
      </c>
    </row>
    <row r="317" spans="1:6" x14ac:dyDescent="0.3">
      <c r="A317" t="s">
        <v>20</v>
      </c>
      <c r="B317">
        <v>220</v>
      </c>
      <c r="E317" t="s">
        <v>14</v>
      </c>
      <c r="F317">
        <v>36</v>
      </c>
    </row>
    <row r="318" spans="1:6" x14ac:dyDescent="0.3">
      <c r="A318" t="s">
        <v>20</v>
      </c>
      <c r="B318">
        <v>220</v>
      </c>
      <c r="E318" t="s">
        <v>14</v>
      </c>
      <c r="F318">
        <v>47</v>
      </c>
    </row>
    <row r="319" spans="1:6" x14ac:dyDescent="0.3">
      <c r="A319" t="s">
        <v>20</v>
      </c>
      <c r="B319">
        <v>221</v>
      </c>
      <c r="E319" t="s">
        <v>14</v>
      </c>
      <c r="F319">
        <v>70</v>
      </c>
    </row>
    <row r="320" spans="1:6" x14ac:dyDescent="0.3">
      <c r="A320" t="s">
        <v>20</v>
      </c>
      <c r="B320">
        <v>221</v>
      </c>
      <c r="E320" t="s">
        <v>14</v>
      </c>
      <c r="F320">
        <v>154</v>
      </c>
    </row>
    <row r="321" spans="1:6" x14ac:dyDescent="0.3">
      <c r="A321" t="s">
        <v>20</v>
      </c>
      <c r="B321">
        <v>222</v>
      </c>
      <c r="E321" t="s">
        <v>14</v>
      </c>
      <c r="F321">
        <v>22</v>
      </c>
    </row>
    <row r="322" spans="1:6" x14ac:dyDescent="0.3">
      <c r="A322" t="s">
        <v>20</v>
      </c>
      <c r="B322">
        <v>222</v>
      </c>
      <c r="E322" t="s">
        <v>14</v>
      </c>
      <c r="F322">
        <v>1758</v>
      </c>
    </row>
    <row r="323" spans="1:6" x14ac:dyDescent="0.3">
      <c r="A323" t="s">
        <v>20</v>
      </c>
      <c r="B323">
        <v>223</v>
      </c>
      <c r="E323" t="s">
        <v>14</v>
      </c>
      <c r="F323">
        <v>94</v>
      </c>
    </row>
    <row r="324" spans="1:6" x14ac:dyDescent="0.3">
      <c r="A324" t="s">
        <v>20</v>
      </c>
      <c r="B324">
        <v>225</v>
      </c>
      <c r="E324" t="s">
        <v>14</v>
      </c>
      <c r="F324">
        <v>33</v>
      </c>
    </row>
    <row r="325" spans="1:6" x14ac:dyDescent="0.3">
      <c r="A325" t="s">
        <v>20</v>
      </c>
      <c r="B325">
        <v>226</v>
      </c>
      <c r="E325" t="s">
        <v>14</v>
      </c>
      <c r="F325">
        <v>1</v>
      </c>
    </row>
    <row r="326" spans="1:6" x14ac:dyDescent="0.3">
      <c r="A326" t="s">
        <v>20</v>
      </c>
      <c r="B326">
        <v>226</v>
      </c>
      <c r="E326" t="s">
        <v>14</v>
      </c>
      <c r="F326">
        <v>31</v>
      </c>
    </row>
    <row r="327" spans="1:6" x14ac:dyDescent="0.3">
      <c r="A327" t="s">
        <v>20</v>
      </c>
      <c r="B327">
        <v>227</v>
      </c>
      <c r="E327" t="s">
        <v>14</v>
      </c>
      <c r="F327">
        <v>35</v>
      </c>
    </row>
    <row r="328" spans="1:6" x14ac:dyDescent="0.3">
      <c r="A328" t="s">
        <v>20</v>
      </c>
      <c r="B328">
        <v>233</v>
      </c>
      <c r="E328" t="s">
        <v>14</v>
      </c>
      <c r="F328">
        <v>63</v>
      </c>
    </row>
    <row r="329" spans="1:6" x14ac:dyDescent="0.3">
      <c r="A329" t="s">
        <v>20</v>
      </c>
      <c r="B329">
        <v>234</v>
      </c>
      <c r="E329" t="s">
        <v>14</v>
      </c>
      <c r="F329">
        <v>526</v>
      </c>
    </row>
    <row r="330" spans="1:6" x14ac:dyDescent="0.3">
      <c r="A330" t="s">
        <v>20</v>
      </c>
      <c r="B330">
        <v>235</v>
      </c>
      <c r="E330" t="s">
        <v>14</v>
      </c>
      <c r="F330">
        <v>121</v>
      </c>
    </row>
    <row r="331" spans="1:6" x14ac:dyDescent="0.3">
      <c r="A331" t="s">
        <v>20</v>
      </c>
      <c r="B331">
        <v>236</v>
      </c>
      <c r="E331" t="s">
        <v>14</v>
      </c>
      <c r="F331">
        <v>67</v>
      </c>
    </row>
    <row r="332" spans="1:6" x14ac:dyDescent="0.3">
      <c r="A332" t="s">
        <v>20</v>
      </c>
      <c r="B332">
        <v>236</v>
      </c>
      <c r="E332" t="s">
        <v>14</v>
      </c>
      <c r="F332">
        <v>57</v>
      </c>
    </row>
    <row r="333" spans="1:6" x14ac:dyDescent="0.3">
      <c r="A333" t="s">
        <v>20</v>
      </c>
      <c r="B333">
        <v>237</v>
      </c>
      <c r="E333" t="s">
        <v>14</v>
      </c>
      <c r="F333">
        <v>1229</v>
      </c>
    </row>
    <row r="334" spans="1:6" x14ac:dyDescent="0.3">
      <c r="A334" t="s">
        <v>20</v>
      </c>
      <c r="B334">
        <v>238</v>
      </c>
      <c r="E334" t="s">
        <v>14</v>
      </c>
      <c r="F334">
        <v>12</v>
      </c>
    </row>
    <row r="335" spans="1:6" x14ac:dyDescent="0.3">
      <c r="A335" t="s">
        <v>20</v>
      </c>
      <c r="B335">
        <v>238</v>
      </c>
      <c r="E335" t="s">
        <v>14</v>
      </c>
      <c r="F335">
        <v>452</v>
      </c>
    </row>
    <row r="336" spans="1:6" x14ac:dyDescent="0.3">
      <c r="A336" t="s">
        <v>20</v>
      </c>
      <c r="B336">
        <v>239</v>
      </c>
      <c r="E336" t="s">
        <v>14</v>
      </c>
      <c r="F336">
        <v>1886</v>
      </c>
    </row>
    <row r="337" spans="1:6" x14ac:dyDescent="0.3">
      <c r="A337" t="s">
        <v>20</v>
      </c>
      <c r="B337">
        <v>241</v>
      </c>
      <c r="E337" t="s">
        <v>14</v>
      </c>
      <c r="F337">
        <v>1825</v>
      </c>
    </row>
    <row r="338" spans="1:6" x14ac:dyDescent="0.3">
      <c r="A338" t="s">
        <v>20</v>
      </c>
      <c r="B338">
        <v>244</v>
      </c>
      <c r="E338" t="s">
        <v>14</v>
      </c>
      <c r="F338">
        <v>31</v>
      </c>
    </row>
    <row r="339" spans="1:6" x14ac:dyDescent="0.3">
      <c r="A339" t="s">
        <v>20</v>
      </c>
      <c r="B339">
        <v>244</v>
      </c>
      <c r="E339" t="s">
        <v>14</v>
      </c>
      <c r="F339">
        <v>107</v>
      </c>
    </row>
    <row r="340" spans="1:6" x14ac:dyDescent="0.3">
      <c r="A340" t="s">
        <v>20</v>
      </c>
      <c r="B340">
        <v>245</v>
      </c>
      <c r="E340" t="s">
        <v>14</v>
      </c>
      <c r="F340">
        <v>27</v>
      </c>
    </row>
    <row r="341" spans="1:6" x14ac:dyDescent="0.3">
      <c r="A341" t="s">
        <v>20</v>
      </c>
      <c r="B341">
        <v>246</v>
      </c>
      <c r="E341" t="s">
        <v>14</v>
      </c>
      <c r="F341">
        <v>1221</v>
      </c>
    </row>
    <row r="342" spans="1:6" x14ac:dyDescent="0.3">
      <c r="A342" t="s">
        <v>20</v>
      </c>
      <c r="B342">
        <v>246</v>
      </c>
      <c r="E342" t="s">
        <v>14</v>
      </c>
      <c r="F342">
        <v>1</v>
      </c>
    </row>
    <row r="343" spans="1:6" x14ac:dyDescent="0.3">
      <c r="A343" t="s">
        <v>20</v>
      </c>
      <c r="B343">
        <v>247</v>
      </c>
      <c r="E343" t="s">
        <v>14</v>
      </c>
      <c r="F343">
        <v>16</v>
      </c>
    </row>
    <row r="344" spans="1:6" x14ac:dyDescent="0.3">
      <c r="A344" t="s">
        <v>20</v>
      </c>
      <c r="B344">
        <v>247</v>
      </c>
      <c r="E344" t="s">
        <v>14</v>
      </c>
      <c r="F344">
        <v>41</v>
      </c>
    </row>
    <row r="345" spans="1:6" x14ac:dyDescent="0.3">
      <c r="A345" t="s">
        <v>20</v>
      </c>
      <c r="B345">
        <v>249</v>
      </c>
      <c r="E345" t="s">
        <v>14</v>
      </c>
      <c r="F345">
        <v>523</v>
      </c>
    </row>
    <row r="346" spans="1:6" x14ac:dyDescent="0.3">
      <c r="A346" t="s">
        <v>20</v>
      </c>
      <c r="B346">
        <v>249</v>
      </c>
      <c r="E346" t="s">
        <v>14</v>
      </c>
      <c r="F346">
        <v>141</v>
      </c>
    </row>
    <row r="347" spans="1:6" x14ac:dyDescent="0.3">
      <c r="A347" t="s">
        <v>20</v>
      </c>
      <c r="B347">
        <v>250</v>
      </c>
      <c r="E347" t="s">
        <v>14</v>
      </c>
      <c r="F347">
        <v>52</v>
      </c>
    </row>
    <row r="348" spans="1:6" x14ac:dyDescent="0.3">
      <c r="A348" t="s">
        <v>20</v>
      </c>
      <c r="B348">
        <v>252</v>
      </c>
      <c r="E348" t="s">
        <v>14</v>
      </c>
      <c r="F348">
        <v>225</v>
      </c>
    </row>
    <row r="349" spans="1:6" x14ac:dyDescent="0.3">
      <c r="A349" t="s">
        <v>20</v>
      </c>
      <c r="B349">
        <v>253</v>
      </c>
      <c r="E349" t="s">
        <v>14</v>
      </c>
      <c r="F349">
        <v>38</v>
      </c>
    </row>
    <row r="350" spans="1:6" x14ac:dyDescent="0.3">
      <c r="A350" t="s">
        <v>20</v>
      </c>
      <c r="B350">
        <v>254</v>
      </c>
      <c r="E350" t="s">
        <v>14</v>
      </c>
      <c r="F350">
        <v>15</v>
      </c>
    </row>
    <row r="351" spans="1:6" x14ac:dyDescent="0.3">
      <c r="A351" t="s">
        <v>20</v>
      </c>
      <c r="B351">
        <v>255</v>
      </c>
      <c r="E351" t="s">
        <v>14</v>
      </c>
      <c r="F351">
        <v>37</v>
      </c>
    </row>
    <row r="352" spans="1:6" x14ac:dyDescent="0.3">
      <c r="A352" t="s">
        <v>20</v>
      </c>
      <c r="B352">
        <v>261</v>
      </c>
      <c r="E352" t="s">
        <v>14</v>
      </c>
      <c r="F352">
        <v>112</v>
      </c>
    </row>
    <row r="353" spans="1:6" x14ac:dyDescent="0.3">
      <c r="A353" t="s">
        <v>20</v>
      </c>
      <c r="B353">
        <v>261</v>
      </c>
      <c r="E353" t="s">
        <v>14</v>
      </c>
      <c r="F353">
        <v>21</v>
      </c>
    </row>
    <row r="354" spans="1:6" x14ac:dyDescent="0.3">
      <c r="A354" t="s">
        <v>20</v>
      </c>
      <c r="B354">
        <v>264</v>
      </c>
      <c r="E354" t="s">
        <v>14</v>
      </c>
      <c r="F354">
        <v>67</v>
      </c>
    </row>
    <row r="355" spans="1:6" x14ac:dyDescent="0.3">
      <c r="A355" t="s">
        <v>20</v>
      </c>
      <c r="B355">
        <v>266</v>
      </c>
      <c r="E355" t="s">
        <v>14</v>
      </c>
      <c r="F355">
        <v>78</v>
      </c>
    </row>
    <row r="356" spans="1:6" x14ac:dyDescent="0.3">
      <c r="A356" t="s">
        <v>20</v>
      </c>
      <c r="B356">
        <v>268</v>
      </c>
      <c r="E356" t="s">
        <v>14</v>
      </c>
      <c r="F356">
        <v>67</v>
      </c>
    </row>
    <row r="357" spans="1:6" x14ac:dyDescent="0.3">
      <c r="A357" t="s">
        <v>20</v>
      </c>
      <c r="B357">
        <v>269</v>
      </c>
      <c r="E357" t="s">
        <v>14</v>
      </c>
      <c r="F357">
        <v>263</v>
      </c>
    </row>
    <row r="358" spans="1:6" x14ac:dyDescent="0.3">
      <c r="A358" t="s">
        <v>20</v>
      </c>
      <c r="B358">
        <v>270</v>
      </c>
      <c r="E358" t="s">
        <v>14</v>
      </c>
      <c r="F358">
        <v>1691</v>
      </c>
    </row>
    <row r="359" spans="1:6" x14ac:dyDescent="0.3">
      <c r="A359" t="s">
        <v>20</v>
      </c>
      <c r="B359">
        <v>272</v>
      </c>
      <c r="E359" t="s">
        <v>14</v>
      </c>
      <c r="F359">
        <v>181</v>
      </c>
    </row>
    <row r="360" spans="1:6" x14ac:dyDescent="0.3">
      <c r="A360" t="s">
        <v>20</v>
      </c>
      <c r="B360">
        <v>275</v>
      </c>
      <c r="E360" t="s">
        <v>14</v>
      </c>
      <c r="F360">
        <v>13</v>
      </c>
    </row>
    <row r="361" spans="1:6" x14ac:dyDescent="0.3">
      <c r="A361" t="s">
        <v>20</v>
      </c>
      <c r="B361">
        <v>279</v>
      </c>
      <c r="E361" t="s">
        <v>14</v>
      </c>
      <c r="F361">
        <v>1</v>
      </c>
    </row>
    <row r="362" spans="1:6" x14ac:dyDescent="0.3">
      <c r="A362" t="s">
        <v>20</v>
      </c>
      <c r="B362">
        <v>280</v>
      </c>
      <c r="E362" t="s">
        <v>14</v>
      </c>
      <c r="F362">
        <v>21</v>
      </c>
    </row>
    <row r="363" spans="1:6" x14ac:dyDescent="0.3">
      <c r="A363" t="s">
        <v>20</v>
      </c>
      <c r="B363">
        <v>282</v>
      </c>
      <c r="E363" t="s">
        <v>14</v>
      </c>
      <c r="F363">
        <v>830</v>
      </c>
    </row>
    <row r="364" spans="1:6" x14ac:dyDescent="0.3">
      <c r="A364" t="s">
        <v>20</v>
      </c>
      <c r="B364">
        <v>288</v>
      </c>
      <c r="E364" t="s">
        <v>14</v>
      </c>
      <c r="F364">
        <v>130</v>
      </c>
    </row>
    <row r="365" spans="1:6" x14ac:dyDescent="0.3">
      <c r="A365" t="s">
        <v>20</v>
      </c>
      <c r="B365">
        <v>290</v>
      </c>
      <c r="E365" t="s">
        <v>14</v>
      </c>
      <c r="F365">
        <v>55</v>
      </c>
    </row>
    <row r="366" spans="1:6" x14ac:dyDescent="0.3">
      <c r="A366" t="s">
        <v>20</v>
      </c>
      <c r="B366">
        <v>295</v>
      </c>
      <c r="E366" t="s">
        <v>14</v>
      </c>
      <c r="F366">
        <v>114</v>
      </c>
    </row>
    <row r="367" spans="1:6" x14ac:dyDescent="0.3">
      <c r="A367" t="s">
        <v>20</v>
      </c>
      <c r="B367">
        <v>296</v>
      </c>
      <c r="E367" t="s">
        <v>14</v>
      </c>
      <c r="F367">
        <v>594</v>
      </c>
    </row>
    <row r="368" spans="1:6" x14ac:dyDescent="0.3">
      <c r="A368" t="s">
        <v>20</v>
      </c>
      <c r="B368">
        <v>297</v>
      </c>
      <c r="E368" t="s">
        <v>14</v>
      </c>
      <c r="F368">
        <v>24</v>
      </c>
    </row>
    <row r="369" spans="1:6" x14ac:dyDescent="0.3">
      <c r="A369" t="s">
        <v>20</v>
      </c>
      <c r="B369">
        <v>299</v>
      </c>
      <c r="E369" t="s">
        <v>14</v>
      </c>
      <c r="F369">
        <v>252</v>
      </c>
    </row>
    <row r="370" spans="1:6" x14ac:dyDescent="0.3">
      <c r="A370" t="s">
        <v>20</v>
      </c>
      <c r="B370">
        <v>300</v>
      </c>
      <c r="E370" t="s">
        <v>14</v>
      </c>
      <c r="F370">
        <v>67</v>
      </c>
    </row>
    <row r="371" spans="1:6" x14ac:dyDescent="0.3">
      <c r="A371" t="s">
        <v>20</v>
      </c>
      <c r="B371">
        <v>300</v>
      </c>
      <c r="E371" t="s">
        <v>14</v>
      </c>
      <c r="F371">
        <v>742</v>
      </c>
    </row>
    <row r="372" spans="1:6" x14ac:dyDescent="0.3">
      <c r="A372" t="s">
        <v>20</v>
      </c>
      <c r="B372">
        <v>303</v>
      </c>
      <c r="E372" t="s">
        <v>14</v>
      </c>
      <c r="F372">
        <v>75</v>
      </c>
    </row>
    <row r="373" spans="1:6" x14ac:dyDescent="0.3">
      <c r="A373" t="s">
        <v>20</v>
      </c>
      <c r="B373">
        <v>307</v>
      </c>
      <c r="E373" t="s">
        <v>14</v>
      </c>
      <c r="F373">
        <v>4405</v>
      </c>
    </row>
    <row r="374" spans="1:6" x14ac:dyDescent="0.3">
      <c r="A374" t="s">
        <v>20</v>
      </c>
      <c r="B374">
        <v>307</v>
      </c>
      <c r="E374" t="s">
        <v>14</v>
      </c>
      <c r="F374">
        <v>92</v>
      </c>
    </row>
    <row r="375" spans="1:6" x14ac:dyDescent="0.3">
      <c r="A375" t="s">
        <v>20</v>
      </c>
      <c r="B375">
        <v>316</v>
      </c>
      <c r="E375" t="s">
        <v>14</v>
      </c>
      <c r="F375">
        <v>64</v>
      </c>
    </row>
    <row r="376" spans="1:6" x14ac:dyDescent="0.3">
      <c r="A376" t="s">
        <v>20</v>
      </c>
      <c r="B376">
        <v>323</v>
      </c>
      <c r="E376" t="s">
        <v>14</v>
      </c>
      <c r="F376">
        <v>64</v>
      </c>
    </row>
    <row r="377" spans="1:6" x14ac:dyDescent="0.3">
      <c r="A377" t="s">
        <v>20</v>
      </c>
      <c r="B377">
        <v>329</v>
      </c>
      <c r="E377" t="s">
        <v>14</v>
      </c>
      <c r="F377">
        <v>842</v>
      </c>
    </row>
    <row r="378" spans="1:6" x14ac:dyDescent="0.3">
      <c r="A378" t="s">
        <v>20</v>
      </c>
      <c r="B378">
        <v>330</v>
      </c>
      <c r="E378" t="s">
        <v>14</v>
      </c>
      <c r="F378">
        <v>112</v>
      </c>
    </row>
    <row r="379" spans="1:6" x14ac:dyDescent="0.3">
      <c r="A379" t="s">
        <v>20</v>
      </c>
      <c r="B379">
        <v>331</v>
      </c>
      <c r="E379" t="s">
        <v>14</v>
      </c>
      <c r="F379">
        <v>374</v>
      </c>
    </row>
    <row r="380" spans="1:6" x14ac:dyDescent="0.3">
      <c r="A380" t="s">
        <v>20</v>
      </c>
      <c r="B380">
        <v>336</v>
      </c>
    </row>
    <row r="381" spans="1:6" x14ac:dyDescent="0.3">
      <c r="A381" t="s">
        <v>20</v>
      </c>
      <c r="B381">
        <v>337</v>
      </c>
    </row>
    <row r="382" spans="1:6" x14ac:dyDescent="0.3">
      <c r="A382" t="s">
        <v>20</v>
      </c>
      <c r="B382">
        <v>340</v>
      </c>
    </row>
    <row r="383" spans="1:6" x14ac:dyDescent="0.3">
      <c r="A383" t="s">
        <v>20</v>
      </c>
      <c r="B383">
        <v>361</v>
      </c>
    </row>
    <row r="384" spans="1:6" x14ac:dyDescent="0.3">
      <c r="A384" t="s">
        <v>20</v>
      </c>
      <c r="B384">
        <v>363</v>
      </c>
    </row>
    <row r="385" spans="1:2" x14ac:dyDescent="0.3">
      <c r="A385" t="s">
        <v>20</v>
      </c>
      <c r="B385">
        <v>366</v>
      </c>
    </row>
    <row r="386" spans="1:2" x14ac:dyDescent="0.3">
      <c r="A386" t="s">
        <v>20</v>
      </c>
      <c r="B386">
        <v>369</v>
      </c>
    </row>
    <row r="387" spans="1:2" x14ac:dyDescent="0.3">
      <c r="A387" t="s">
        <v>20</v>
      </c>
      <c r="B387">
        <v>374</v>
      </c>
    </row>
    <row r="388" spans="1:2" x14ac:dyDescent="0.3">
      <c r="A388" t="s">
        <v>20</v>
      </c>
      <c r="B388">
        <v>375</v>
      </c>
    </row>
    <row r="389" spans="1:2" x14ac:dyDescent="0.3">
      <c r="A389" t="s">
        <v>20</v>
      </c>
      <c r="B389">
        <v>381</v>
      </c>
    </row>
    <row r="390" spans="1:2" x14ac:dyDescent="0.3">
      <c r="A390" t="s">
        <v>20</v>
      </c>
      <c r="B390">
        <v>381</v>
      </c>
    </row>
    <row r="391" spans="1:2" x14ac:dyDescent="0.3">
      <c r="A391" t="s">
        <v>20</v>
      </c>
      <c r="B391">
        <v>393</v>
      </c>
    </row>
    <row r="392" spans="1:2" x14ac:dyDescent="0.3">
      <c r="A392" t="s">
        <v>20</v>
      </c>
      <c r="B392">
        <v>397</v>
      </c>
    </row>
    <row r="393" spans="1:2" x14ac:dyDescent="0.3">
      <c r="A393" t="s">
        <v>20</v>
      </c>
      <c r="B393">
        <v>409</v>
      </c>
    </row>
    <row r="394" spans="1:2" x14ac:dyDescent="0.3">
      <c r="A394" t="s">
        <v>20</v>
      </c>
      <c r="B394">
        <v>411</v>
      </c>
    </row>
    <row r="395" spans="1:2" x14ac:dyDescent="0.3">
      <c r="A395" t="s">
        <v>20</v>
      </c>
      <c r="B395">
        <v>419</v>
      </c>
    </row>
    <row r="396" spans="1:2" x14ac:dyDescent="0.3">
      <c r="A396" t="s">
        <v>20</v>
      </c>
      <c r="B396">
        <v>432</v>
      </c>
    </row>
    <row r="397" spans="1:2" x14ac:dyDescent="0.3">
      <c r="A397" t="s">
        <v>20</v>
      </c>
      <c r="B397">
        <v>452</v>
      </c>
    </row>
    <row r="398" spans="1:2" x14ac:dyDescent="0.3">
      <c r="A398" t="s">
        <v>20</v>
      </c>
      <c r="B398">
        <v>454</v>
      </c>
    </row>
    <row r="399" spans="1:2" x14ac:dyDescent="0.3">
      <c r="A399" t="s">
        <v>20</v>
      </c>
      <c r="B399">
        <v>460</v>
      </c>
    </row>
    <row r="400" spans="1:2" x14ac:dyDescent="0.3">
      <c r="A400" t="s">
        <v>20</v>
      </c>
      <c r="B400">
        <v>462</v>
      </c>
    </row>
    <row r="401" spans="1:2" x14ac:dyDescent="0.3">
      <c r="A401" t="s">
        <v>20</v>
      </c>
      <c r="B401">
        <v>470</v>
      </c>
    </row>
    <row r="402" spans="1:2" x14ac:dyDescent="0.3">
      <c r="A402" t="s">
        <v>20</v>
      </c>
      <c r="B402">
        <v>480</v>
      </c>
    </row>
    <row r="403" spans="1:2" x14ac:dyDescent="0.3">
      <c r="A403" t="s">
        <v>20</v>
      </c>
      <c r="B403">
        <v>484</v>
      </c>
    </row>
    <row r="404" spans="1:2" x14ac:dyDescent="0.3">
      <c r="A404" t="s">
        <v>20</v>
      </c>
      <c r="B404">
        <v>498</v>
      </c>
    </row>
    <row r="405" spans="1:2" x14ac:dyDescent="0.3">
      <c r="A405" t="s">
        <v>20</v>
      </c>
      <c r="B405">
        <v>524</v>
      </c>
    </row>
    <row r="406" spans="1:2" x14ac:dyDescent="0.3">
      <c r="A406" t="s">
        <v>20</v>
      </c>
      <c r="B406">
        <v>533</v>
      </c>
    </row>
    <row r="407" spans="1:2" x14ac:dyDescent="0.3">
      <c r="A407" t="s">
        <v>20</v>
      </c>
      <c r="B407">
        <v>536</v>
      </c>
    </row>
    <row r="408" spans="1:2" x14ac:dyDescent="0.3">
      <c r="A408" t="s">
        <v>20</v>
      </c>
      <c r="B408">
        <v>546</v>
      </c>
    </row>
    <row r="409" spans="1:2" x14ac:dyDescent="0.3">
      <c r="A409" t="s">
        <v>20</v>
      </c>
      <c r="B409">
        <v>554</v>
      </c>
    </row>
    <row r="410" spans="1:2" x14ac:dyDescent="0.3">
      <c r="A410" t="s">
        <v>20</v>
      </c>
      <c r="B410">
        <v>555</v>
      </c>
    </row>
    <row r="411" spans="1:2" x14ac:dyDescent="0.3">
      <c r="A411" t="s">
        <v>20</v>
      </c>
      <c r="B411">
        <v>589</v>
      </c>
    </row>
    <row r="412" spans="1:2" x14ac:dyDescent="0.3">
      <c r="A412" t="s">
        <v>20</v>
      </c>
      <c r="B412">
        <v>645</v>
      </c>
    </row>
    <row r="413" spans="1:2" x14ac:dyDescent="0.3">
      <c r="A413" t="s">
        <v>20</v>
      </c>
      <c r="B413">
        <v>659</v>
      </c>
    </row>
    <row r="414" spans="1:2" x14ac:dyDescent="0.3">
      <c r="A414" t="s">
        <v>20</v>
      </c>
      <c r="B414">
        <v>676</v>
      </c>
    </row>
    <row r="415" spans="1:2" x14ac:dyDescent="0.3">
      <c r="A415" t="s">
        <v>20</v>
      </c>
      <c r="B415">
        <v>723</v>
      </c>
    </row>
    <row r="416" spans="1:2" x14ac:dyDescent="0.3">
      <c r="A416" t="s">
        <v>20</v>
      </c>
      <c r="B416">
        <v>762</v>
      </c>
    </row>
    <row r="417" spans="1:2" x14ac:dyDescent="0.3">
      <c r="A417" t="s">
        <v>20</v>
      </c>
      <c r="B417">
        <v>768</v>
      </c>
    </row>
    <row r="418" spans="1:2" x14ac:dyDescent="0.3">
      <c r="A418" t="s">
        <v>20</v>
      </c>
      <c r="B418">
        <v>820</v>
      </c>
    </row>
    <row r="419" spans="1:2" x14ac:dyDescent="0.3">
      <c r="A419" t="s">
        <v>20</v>
      </c>
      <c r="B419">
        <v>890</v>
      </c>
    </row>
    <row r="420" spans="1:2" x14ac:dyDescent="0.3">
      <c r="A420" t="s">
        <v>20</v>
      </c>
      <c r="B420">
        <v>903</v>
      </c>
    </row>
    <row r="421" spans="1:2" x14ac:dyDescent="0.3">
      <c r="A421" t="s">
        <v>20</v>
      </c>
      <c r="B421">
        <v>909</v>
      </c>
    </row>
    <row r="422" spans="1:2" x14ac:dyDescent="0.3">
      <c r="A422" t="s">
        <v>20</v>
      </c>
      <c r="B422">
        <v>943</v>
      </c>
    </row>
    <row r="423" spans="1:2" x14ac:dyDescent="0.3">
      <c r="A423" t="s">
        <v>20</v>
      </c>
      <c r="B423">
        <v>980</v>
      </c>
    </row>
    <row r="424" spans="1:2" x14ac:dyDescent="0.3">
      <c r="A424" t="s">
        <v>20</v>
      </c>
      <c r="B424">
        <v>1015</v>
      </c>
    </row>
    <row r="425" spans="1:2" x14ac:dyDescent="0.3">
      <c r="A425" t="s">
        <v>20</v>
      </c>
      <c r="B425">
        <v>1022</v>
      </c>
    </row>
    <row r="426" spans="1:2" x14ac:dyDescent="0.3">
      <c r="A426" t="s">
        <v>20</v>
      </c>
      <c r="B426">
        <v>1052</v>
      </c>
    </row>
    <row r="427" spans="1:2" x14ac:dyDescent="0.3">
      <c r="A427" t="s">
        <v>20</v>
      </c>
      <c r="B427">
        <v>1071</v>
      </c>
    </row>
    <row r="428" spans="1:2" x14ac:dyDescent="0.3">
      <c r="A428" t="s">
        <v>20</v>
      </c>
      <c r="B428">
        <v>1071</v>
      </c>
    </row>
    <row r="429" spans="1:2" x14ac:dyDescent="0.3">
      <c r="A429" t="s">
        <v>20</v>
      </c>
      <c r="B429">
        <v>1073</v>
      </c>
    </row>
    <row r="430" spans="1:2" x14ac:dyDescent="0.3">
      <c r="A430" t="s">
        <v>20</v>
      </c>
      <c r="B430">
        <v>1095</v>
      </c>
    </row>
    <row r="431" spans="1:2" x14ac:dyDescent="0.3">
      <c r="A431" t="s">
        <v>20</v>
      </c>
      <c r="B431">
        <v>1101</v>
      </c>
    </row>
    <row r="432" spans="1:2" x14ac:dyDescent="0.3">
      <c r="A432" t="s">
        <v>20</v>
      </c>
      <c r="B432">
        <v>1113</v>
      </c>
    </row>
    <row r="433" spans="1:2" x14ac:dyDescent="0.3">
      <c r="A433" t="s">
        <v>20</v>
      </c>
      <c r="B433">
        <v>1137</v>
      </c>
    </row>
    <row r="434" spans="1:2" x14ac:dyDescent="0.3">
      <c r="A434" t="s">
        <v>20</v>
      </c>
      <c r="B434">
        <v>1140</v>
      </c>
    </row>
    <row r="435" spans="1:2" x14ac:dyDescent="0.3">
      <c r="A435" t="s">
        <v>20</v>
      </c>
      <c r="B435">
        <v>1152</v>
      </c>
    </row>
    <row r="436" spans="1:2" x14ac:dyDescent="0.3">
      <c r="A436" t="s">
        <v>20</v>
      </c>
      <c r="B436">
        <v>1170</v>
      </c>
    </row>
    <row r="437" spans="1:2" x14ac:dyDescent="0.3">
      <c r="A437" t="s">
        <v>20</v>
      </c>
      <c r="B437">
        <v>1249</v>
      </c>
    </row>
    <row r="438" spans="1:2" x14ac:dyDescent="0.3">
      <c r="A438" t="s">
        <v>20</v>
      </c>
      <c r="B438">
        <v>1267</v>
      </c>
    </row>
    <row r="439" spans="1:2" x14ac:dyDescent="0.3">
      <c r="A439" t="s">
        <v>20</v>
      </c>
      <c r="B439">
        <v>1280</v>
      </c>
    </row>
    <row r="440" spans="1:2" x14ac:dyDescent="0.3">
      <c r="A440" t="s">
        <v>20</v>
      </c>
      <c r="B440">
        <v>1297</v>
      </c>
    </row>
    <row r="441" spans="1:2" x14ac:dyDescent="0.3">
      <c r="A441" t="s">
        <v>20</v>
      </c>
      <c r="B441">
        <v>1345</v>
      </c>
    </row>
    <row r="442" spans="1:2" x14ac:dyDescent="0.3">
      <c r="A442" t="s">
        <v>20</v>
      </c>
      <c r="B442">
        <v>1354</v>
      </c>
    </row>
    <row r="443" spans="1:2" x14ac:dyDescent="0.3">
      <c r="A443" t="s">
        <v>20</v>
      </c>
      <c r="B443">
        <v>1385</v>
      </c>
    </row>
    <row r="444" spans="1:2" x14ac:dyDescent="0.3">
      <c r="A444" t="s">
        <v>20</v>
      </c>
      <c r="B444">
        <v>1396</v>
      </c>
    </row>
    <row r="445" spans="1:2" x14ac:dyDescent="0.3">
      <c r="A445" t="s">
        <v>20</v>
      </c>
      <c r="B445">
        <v>1396</v>
      </c>
    </row>
    <row r="446" spans="1:2" x14ac:dyDescent="0.3">
      <c r="A446" t="s">
        <v>20</v>
      </c>
      <c r="B446">
        <v>1425</v>
      </c>
    </row>
    <row r="447" spans="1:2" x14ac:dyDescent="0.3">
      <c r="A447" t="s">
        <v>20</v>
      </c>
      <c r="B447">
        <v>1442</v>
      </c>
    </row>
    <row r="448" spans="1:2" x14ac:dyDescent="0.3">
      <c r="A448" t="s">
        <v>20</v>
      </c>
      <c r="B448">
        <v>1460</v>
      </c>
    </row>
    <row r="449" spans="1:2" x14ac:dyDescent="0.3">
      <c r="A449" t="s">
        <v>20</v>
      </c>
      <c r="B449">
        <v>1467</v>
      </c>
    </row>
    <row r="450" spans="1:2" x14ac:dyDescent="0.3">
      <c r="A450" t="s">
        <v>20</v>
      </c>
      <c r="B450">
        <v>1470</v>
      </c>
    </row>
    <row r="451" spans="1:2" x14ac:dyDescent="0.3">
      <c r="A451" t="s">
        <v>20</v>
      </c>
      <c r="B451">
        <v>1518</v>
      </c>
    </row>
    <row r="452" spans="1:2" x14ac:dyDescent="0.3">
      <c r="A452" t="s">
        <v>20</v>
      </c>
      <c r="B452">
        <v>1539</v>
      </c>
    </row>
    <row r="453" spans="1:2" x14ac:dyDescent="0.3">
      <c r="A453" t="s">
        <v>20</v>
      </c>
      <c r="B453">
        <v>1548</v>
      </c>
    </row>
    <row r="454" spans="1:2" x14ac:dyDescent="0.3">
      <c r="A454" t="s">
        <v>20</v>
      </c>
      <c r="B454">
        <v>1559</v>
      </c>
    </row>
    <row r="455" spans="1:2" x14ac:dyDescent="0.3">
      <c r="A455" t="s">
        <v>20</v>
      </c>
      <c r="B455">
        <v>1561</v>
      </c>
    </row>
    <row r="456" spans="1:2" x14ac:dyDescent="0.3">
      <c r="A456" t="s">
        <v>20</v>
      </c>
      <c r="B456">
        <v>1572</v>
      </c>
    </row>
    <row r="457" spans="1:2" x14ac:dyDescent="0.3">
      <c r="A457" t="s">
        <v>20</v>
      </c>
      <c r="B457">
        <v>1573</v>
      </c>
    </row>
    <row r="458" spans="1:2" x14ac:dyDescent="0.3">
      <c r="A458" t="s">
        <v>20</v>
      </c>
      <c r="B458">
        <v>1600</v>
      </c>
    </row>
    <row r="459" spans="1:2" x14ac:dyDescent="0.3">
      <c r="A459" t="s">
        <v>20</v>
      </c>
      <c r="B459">
        <v>1604</v>
      </c>
    </row>
    <row r="460" spans="1:2" x14ac:dyDescent="0.3">
      <c r="A460" t="s">
        <v>20</v>
      </c>
      <c r="B460">
        <v>1605</v>
      </c>
    </row>
    <row r="461" spans="1:2" x14ac:dyDescent="0.3">
      <c r="A461" t="s">
        <v>20</v>
      </c>
      <c r="B461">
        <v>1606</v>
      </c>
    </row>
    <row r="462" spans="1:2" x14ac:dyDescent="0.3">
      <c r="A462" t="s">
        <v>20</v>
      </c>
      <c r="B462">
        <v>1613</v>
      </c>
    </row>
    <row r="463" spans="1:2" x14ac:dyDescent="0.3">
      <c r="A463" t="s">
        <v>20</v>
      </c>
      <c r="B463">
        <v>1621</v>
      </c>
    </row>
    <row r="464" spans="1:2" x14ac:dyDescent="0.3">
      <c r="A464" t="s">
        <v>20</v>
      </c>
      <c r="B464">
        <v>1629</v>
      </c>
    </row>
    <row r="465" spans="1:2" x14ac:dyDescent="0.3">
      <c r="A465" t="s">
        <v>20</v>
      </c>
      <c r="B465">
        <v>1681</v>
      </c>
    </row>
    <row r="466" spans="1:2" x14ac:dyDescent="0.3">
      <c r="A466" t="s">
        <v>20</v>
      </c>
      <c r="B466">
        <v>1684</v>
      </c>
    </row>
    <row r="467" spans="1:2" x14ac:dyDescent="0.3">
      <c r="A467" t="s">
        <v>20</v>
      </c>
      <c r="B467">
        <v>1690</v>
      </c>
    </row>
    <row r="468" spans="1:2" x14ac:dyDescent="0.3">
      <c r="A468" t="s">
        <v>20</v>
      </c>
      <c r="B468">
        <v>1697</v>
      </c>
    </row>
    <row r="469" spans="1:2" x14ac:dyDescent="0.3">
      <c r="A469" t="s">
        <v>20</v>
      </c>
      <c r="B469">
        <v>1703</v>
      </c>
    </row>
    <row r="470" spans="1:2" x14ac:dyDescent="0.3">
      <c r="A470" t="s">
        <v>20</v>
      </c>
      <c r="B470">
        <v>1713</v>
      </c>
    </row>
    <row r="471" spans="1:2" x14ac:dyDescent="0.3">
      <c r="A471" t="s">
        <v>20</v>
      </c>
      <c r="B471">
        <v>1773</v>
      </c>
    </row>
    <row r="472" spans="1:2" x14ac:dyDescent="0.3">
      <c r="A472" t="s">
        <v>20</v>
      </c>
      <c r="B472">
        <v>1782</v>
      </c>
    </row>
    <row r="473" spans="1:2" x14ac:dyDescent="0.3">
      <c r="A473" t="s">
        <v>20</v>
      </c>
      <c r="B473">
        <v>1784</v>
      </c>
    </row>
    <row r="474" spans="1:2" x14ac:dyDescent="0.3">
      <c r="A474" t="s">
        <v>20</v>
      </c>
      <c r="B474">
        <v>1785</v>
      </c>
    </row>
    <row r="475" spans="1:2" x14ac:dyDescent="0.3">
      <c r="A475" t="s">
        <v>20</v>
      </c>
      <c r="B475">
        <v>1797</v>
      </c>
    </row>
    <row r="476" spans="1:2" x14ac:dyDescent="0.3">
      <c r="A476" t="s">
        <v>20</v>
      </c>
      <c r="B476">
        <v>1815</v>
      </c>
    </row>
    <row r="477" spans="1:2" x14ac:dyDescent="0.3">
      <c r="A477" t="s">
        <v>20</v>
      </c>
      <c r="B477">
        <v>1821</v>
      </c>
    </row>
    <row r="478" spans="1:2" x14ac:dyDescent="0.3">
      <c r="A478" t="s">
        <v>20</v>
      </c>
      <c r="B478">
        <v>1866</v>
      </c>
    </row>
    <row r="479" spans="1:2" x14ac:dyDescent="0.3">
      <c r="A479" t="s">
        <v>20</v>
      </c>
      <c r="B479">
        <v>1884</v>
      </c>
    </row>
    <row r="480" spans="1:2" x14ac:dyDescent="0.3">
      <c r="A480" t="s">
        <v>20</v>
      </c>
      <c r="B480">
        <v>1887</v>
      </c>
    </row>
    <row r="481" spans="1:2" x14ac:dyDescent="0.3">
      <c r="A481" t="s">
        <v>20</v>
      </c>
      <c r="B481">
        <v>1894</v>
      </c>
    </row>
    <row r="482" spans="1:2" x14ac:dyDescent="0.3">
      <c r="A482" t="s">
        <v>20</v>
      </c>
      <c r="B482">
        <v>1902</v>
      </c>
    </row>
    <row r="483" spans="1:2" x14ac:dyDescent="0.3">
      <c r="A483" t="s">
        <v>20</v>
      </c>
      <c r="B483">
        <v>1917</v>
      </c>
    </row>
    <row r="484" spans="1:2" x14ac:dyDescent="0.3">
      <c r="A484" t="s">
        <v>20</v>
      </c>
      <c r="B484">
        <v>1965</v>
      </c>
    </row>
    <row r="485" spans="1:2" x14ac:dyDescent="0.3">
      <c r="A485" t="s">
        <v>20</v>
      </c>
      <c r="B485">
        <v>1989</v>
      </c>
    </row>
    <row r="486" spans="1:2" x14ac:dyDescent="0.3">
      <c r="A486" t="s">
        <v>20</v>
      </c>
      <c r="B486">
        <v>1991</v>
      </c>
    </row>
    <row r="487" spans="1:2" x14ac:dyDescent="0.3">
      <c r="A487" t="s">
        <v>20</v>
      </c>
      <c r="B487">
        <v>2013</v>
      </c>
    </row>
    <row r="488" spans="1:2" x14ac:dyDescent="0.3">
      <c r="A488" t="s">
        <v>20</v>
      </c>
      <c r="B488">
        <v>2038</v>
      </c>
    </row>
    <row r="489" spans="1:2" x14ac:dyDescent="0.3">
      <c r="A489" t="s">
        <v>20</v>
      </c>
      <c r="B489">
        <v>2043</v>
      </c>
    </row>
    <row r="490" spans="1:2" x14ac:dyDescent="0.3">
      <c r="A490" t="s">
        <v>20</v>
      </c>
      <c r="B490">
        <v>2053</v>
      </c>
    </row>
    <row r="491" spans="1:2" x14ac:dyDescent="0.3">
      <c r="A491" t="s">
        <v>20</v>
      </c>
      <c r="B491">
        <v>2080</v>
      </c>
    </row>
    <row r="492" spans="1:2" x14ac:dyDescent="0.3">
      <c r="A492" t="s">
        <v>20</v>
      </c>
      <c r="B492">
        <v>2100</v>
      </c>
    </row>
    <row r="493" spans="1:2" x14ac:dyDescent="0.3">
      <c r="A493" t="s">
        <v>20</v>
      </c>
      <c r="B493">
        <v>2105</v>
      </c>
    </row>
    <row r="494" spans="1:2" x14ac:dyDescent="0.3">
      <c r="A494" t="s">
        <v>20</v>
      </c>
      <c r="B494">
        <v>2106</v>
      </c>
    </row>
    <row r="495" spans="1:2" x14ac:dyDescent="0.3">
      <c r="A495" t="s">
        <v>20</v>
      </c>
      <c r="B495">
        <v>2107</v>
      </c>
    </row>
    <row r="496" spans="1:2" x14ac:dyDescent="0.3">
      <c r="A496" t="s">
        <v>20</v>
      </c>
      <c r="B496">
        <v>2120</v>
      </c>
    </row>
    <row r="497" spans="1:2" x14ac:dyDescent="0.3">
      <c r="A497" t="s">
        <v>20</v>
      </c>
      <c r="B497">
        <v>2144</v>
      </c>
    </row>
    <row r="498" spans="1:2" x14ac:dyDescent="0.3">
      <c r="A498" t="s">
        <v>20</v>
      </c>
      <c r="B498">
        <v>2188</v>
      </c>
    </row>
    <row r="499" spans="1:2" x14ac:dyDescent="0.3">
      <c r="A499" t="s">
        <v>20</v>
      </c>
      <c r="B499">
        <v>2218</v>
      </c>
    </row>
    <row r="500" spans="1:2" x14ac:dyDescent="0.3">
      <c r="A500" t="s">
        <v>20</v>
      </c>
      <c r="B500">
        <v>2220</v>
      </c>
    </row>
    <row r="501" spans="1:2" x14ac:dyDescent="0.3">
      <c r="A501" t="s">
        <v>20</v>
      </c>
      <c r="B501">
        <v>2230</v>
      </c>
    </row>
    <row r="502" spans="1:2" x14ac:dyDescent="0.3">
      <c r="A502" t="s">
        <v>20</v>
      </c>
      <c r="B502">
        <v>2237</v>
      </c>
    </row>
    <row r="503" spans="1:2" x14ac:dyDescent="0.3">
      <c r="A503" t="s">
        <v>20</v>
      </c>
      <c r="B503">
        <v>2261</v>
      </c>
    </row>
    <row r="504" spans="1:2" x14ac:dyDescent="0.3">
      <c r="A504" t="s">
        <v>20</v>
      </c>
      <c r="B504">
        <v>2266</v>
      </c>
    </row>
    <row r="505" spans="1:2" x14ac:dyDescent="0.3">
      <c r="A505" t="s">
        <v>20</v>
      </c>
      <c r="B505">
        <v>2283</v>
      </c>
    </row>
    <row r="506" spans="1:2" x14ac:dyDescent="0.3">
      <c r="A506" t="s">
        <v>20</v>
      </c>
      <c r="B506">
        <v>2289</v>
      </c>
    </row>
    <row r="507" spans="1:2" x14ac:dyDescent="0.3">
      <c r="A507" t="s">
        <v>20</v>
      </c>
      <c r="B507">
        <v>2293</v>
      </c>
    </row>
    <row r="508" spans="1:2" x14ac:dyDescent="0.3">
      <c r="A508" t="s">
        <v>20</v>
      </c>
      <c r="B508">
        <v>2320</v>
      </c>
    </row>
    <row r="509" spans="1:2" x14ac:dyDescent="0.3">
      <c r="A509" t="s">
        <v>20</v>
      </c>
      <c r="B509">
        <v>2326</v>
      </c>
    </row>
    <row r="510" spans="1:2" x14ac:dyDescent="0.3">
      <c r="A510" t="s">
        <v>20</v>
      </c>
      <c r="B510">
        <v>2331</v>
      </c>
    </row>
    <row r="511" spans="1:2" x14ac:dyDescent="0.3">
      <c r="A511" t="s">
        <v>20</v>
      </c>
      <c r="B511">
        <v>2346</v>
      </c>
    </row>
    <row r="512" spans="1:2" x14ac:dyDescent="0.3">
      <c r="A512" t="s">
        <v>20</v>
      </c>
      <c r="B512">
        <v>2353</v>
      </c>
    </row>
    <row r="513" spans="1:2" x14ac:dyDescent="0.3">
      <c r="A513" t="s">
        <v>20</v>
      </c>
      <c r="B513">
        <v>2409</v>
      </c>
    </row>
    <row r="514" spans="1:2" x14ac:dyDescent="0.3">
      <c r="A514" t="s">
        <v>20</v>
      </c>
      <c r="B514">
        <v>2414</v>
      </c>
    </row>
    <row r="515" spans="1:2" x14ac:dyDescent="0.3">
      <c r="A515" t="s">
        <v>20</v>
      </c>
      <c r="B515">
        <v>2431</v>
      </c>
    </row>
    <row r="516" spans="1:2" x14ac:dyDescent="0.3">
      <c r="A516" t="s">
        <v>20</v>
      </c>
      <c r="B516">
        <v>2436</v>
      </c>
    </row>
    <row r="517" spans="1:2" x14ac:dyDescent="0.3">
      <c r="A517" t="s">
        <v>20</v>
      </c>
      <c r="B517">
        <v>2441</v>
      </c>
    </row>
    <row r="518" spans="1:2" x14ac:dyDescent="0.3">
      <c r="A518" t="s">
        <v>20</v>
      </c>
      <c r="B518">
        <v>2443</v>
      </c>
    </row>
    <row r="519" spans="1:2" x14ac:dyDescent="0.3">
      <c r="A519" t="s">
        <v>20</v>
      </c>
      <c r="B519">
        <v>2443</v>
      </c>
    </row>
    <row r="520" spans="1:2" x14ac:dyDescent="0.3">
      <c r="A520" t="s">
        <v>20</v>
      </c>
      <c r="B520">
        <v>2468</v>
      </c>
    </row>
    <row r="521" spans="1:2" x14ac:dyDescent="0.3">
      <c r="A521" t="s">
        <v>20</v>
      </c>
      <c r="B521">
        <v>2475</v>
      </c>
    </row>
    <row r="522" spans="1:2" x14ac:dyDescent="0.3">
      <c r="A522" t="s">
        <v>20</v>
      </c>
      <c r="B522">
        <v>2489</v>
      </c>
    </row>
    <row r="523" spans="1:2" x14ac:dyDescent="0.3">
      <c r="A523" t="s">
        <v>20</v>
      </c>
      <c r="B523">
        <v>2506</v>
      </c>
    </row>
    <row r="524" spans="1:2" x14ac:dyDescent="0.3">
      <c r="A524" t="s">
        <v>20</v>
      </c>
      <c r="B524">
        <v>2526</v>
      </c>
    </row>
    <row r="525" spans="1:2" x14ac:dyDescent="0.3">
      <c r="A525" t="s">
        <v>20</v>
      </c>
      <c r="B525">
        <v>2528</v>
      </c>
    </row>
    <row r="526" spans="1:2" x14ac:dyDescent="0.3">
      <c r="A526" t="s">
        <v>20</v>
      </c>
      <c r="B526">
        <v>2551</v>
      </c>
    </row>
    <row r="527" spans="1:2" x14ac:dyDescent="0.3">
      <c r="A527" t="s">
        <v>20</v>
      </c>
      <c r="B527">
        <v>2662</v>
      </c>
    </row>
    <row r="528" spans="1:2" x14ac:dyDescent="0.3">
      <c r="A528" t="s">
        <v>20</v>
      </c>
      <c r="B528">
        <v>2673</v>
      </c>
    </row>
    <row r="529" spans="1:2" x14ac:dyDescent="0.3">
      <c r="A529" t="s">
        <v>20</v>
      </c>
      <c r="B529">
        <v>2693</v>
      </c>
    </row>
    <row r="530" spans="1:2" x14ac:dyDescent="0.3">
      <c r="A530" t="s">
        <v>20</v>
      </c>
      <c r="B530">
        <v>2725</v>
      </c>
    </row>
    <row r="531" spans="1:2" x14ac:dyDescent="0.3">
      <c r="A531" t="s">
        <v>20</v>
      </c>
      <c r="B531">
        <v>2739</v>
      </c>
    </row>
    <row r="532" spans="1:2" x14ac:dyDescent="0.3">
      <c r="A532" t="s">
        <v>20</v>
      </c>
      <c r="B532">
        <v>2756</v>
      </c>
    </row>
    <row r="533" spans="1:2" x14ac:dyDescent="0.3">
      <c r="A533" t="s">
        <v>20</v>
      </c>
      <c r="B533">
        <v>2768</v>
      </c>
    </row>
    <row r="534" spans="1:2" x14ac:dyDescent="0.3">
      <c r="A534" t="s">
        <v>20</v>
      </c>
      <c r="B534">
        <v>2805</v>
      </c>
    </row>
    <row r="535" spans="1:2" x14ac:dyDescent="0.3">
      <c r="A535" t="s">
        <v>20</v>
      </c>
      <c r="B535">
        <v>2857</v>
      </c>
    </row>
    <row r="536" spans="1:2" x14ac:dyDescent="0.3">
      <c r="A536" t="s">
        <v>20</v>
      </c>
      <c r="B536">
        <v>2875</v>
      </c>
    </row>
    <row r="537" spans="1:2" x14ac:dyDescent="0.3">
      <c r="A537" t="s">
        <v>20</v>
      </c>
      <c r="B537">
        <v>2893</v>
      </c>
    </row>
    <row r="538" spans="1:2" x14ac:dyDescent="0.3">
      <c r="A538" t="s">
        <v>20</v>
      </c>
      <c r="B538">
        <v>2985</v>
      </c>
    </row>
    <row r="539" spans="1:2" x14ac:dyDescent="0.3">
      <c r="A539" t="s">
        <v>20</v>
      </c>
      <c r="B539">
        <v>3016</v>
      </c>
    </row>
    <row r="540" spans="1:2" x14ac:dyDescent="0.3">
      <c r="A540" t="s">
        <v>20</v>
      </c>
      <c r="B540">
        <v>3036</v>
      </c>
    </row>
    <row r="541" spans="1:2" x14ac:dyDescent="0.3">
      <c r="A541" t="s">
        <v>20</v>
      </c>
      <c r="B541">
        <v>3059</v>
      </c>
    </row>
    <row r="542" spans="1:2" x14ac:dyDescent="0.3">
      <c r="A542" t="s">
        <v>20</v>
      </c>
      <c r="B542">
        <v>3063</v>
      </c>
    </row>
    <row r="543" spans="1:2" x14ac:dyDescent="0.3">
      <c r="A543" t="s">
        <v>20</v>
      </c>
      <c r="B543">
        <v>3116</v>
      </c>
    </row>
    <row r="544" spans="1:2" x14ac:dyDescent="0.3">
      <c r="A544" t="s">
        <v>20</v>
      </c>
      <c r="B544">
        <v>3131</v>
      </c>
    </row>
    <row r="545" spans="1:2" x14ac:dyDescent="0.3">
      <c r="A545" t="s">
        <v>20</v>
      </c>
      <c r="B545">
        <v>3177</v>
      </c>
    </row>
    <row r="546" spans="1:2" x14ac:dyDescent="0.3">
      <c r="A546" t="s">
        <v>20</v>
      </c>
      <c r="B546">
        <v>3205</v>
      </c>
    </row>
    <row r="547" spans="1:2" x14ac:dyDescent="0.3">
      <c r="A547" t="s">
        <v>20</v>
      </c>
      <c r="B547">
        <v>3272</v>
      </c>
    </row>
    <row r="548" spans="1:2" x14ac:dyDescent="0.3">
      <c r="A548" t="s">
        <v>20</v>
      </c>
      <c r="B548">
        <v>3308</v>
      </c>
    </row>
    <row r="549" spans="1:2" x14ac:dyDescent="0.3">
      <c r="A549" t="s">
        <v>20</v>
      </c>
      <c r="B549">
        <v>3318</v>
      </c>
    </row>
    <row r="550" spans="1:2" x14ac:dyDescent="0.3">
      <c r="A550" t="s">
        <v>20</v>
      </c>
      <c r="B550">
        <v>3376</v>
      </c>
    </row>
    <row r="551" spans="1:2" x14ac:dyDescent="0.3">
      <c r="A551" t="s">
        <v>20</v>
      </c>
      <c r="B551">
        <v>3388</v>
      </c>
    </row>
    <row r="552" spans="1:2" x14ac:dyDescent="0.3">
      <c r="A552" t="s">
        <v>20</v>
      </c>
      <c r="B552">
        <v>3533</v>
      </c>
    </row>
    <row r="553" spans="1:2" x14ac:dyDescent="0.3">
      <c r="A553" t="s">
        <v>20</v>
      </c>
      <c r="B553">
        <v>3537</v>
      </c>
    </row>
    <row r="554" spans="1:2" x14ac:dyDescent="0.3">
      <c r="A554" t="s">
        <v>20</v>
      </c>
      <c r="B554">
        <v>3594</v>
      </c>
    </row>
    <row r="555" spans="1:2" x14ac:dyDescent="0.3">
      <c r="A555" t="s">
        <v>20</v>
      </c>
      <c r="B555">
        <v>3596</v>
      </c>
    </row>
    <row r="556" spans="1:2" x14ac:dyDescent="0.3">
      <c r="A556" t="s">
        <v>20</v>
      </c>
      <c r="B556">
        <v>3657</v>
      </c>
    </row>
    <row r="557" spans="1:2" x14ac:dyDescent="0.3">
      <c r="A557" t="s">
        <v>20</v>
      </c>
      <c r="B557">
        <v>3727</v>
      </c>
    </row>
    <row r="558" spans="1:2" x14ac:dyDescent="0.3">
      <c r="A558" t="s">
        <v>20</v>
      </c>
      <c r="B558">
        <v>3742</v>
      </c>
    </row>
    <row r="559" spans="1:2" x14ac:dyDescent="0.3">
      <c r="A559" t="s">
        <v>20</v>
      </c>
      <c r="B559">
        <v>3777</v>
      </c>
    </row>
    <row r="560" spans="1:2" x14ac:dyDescent="0.3">
      <c r="A560" t="s">
        <v>20</v>
      </c>
      <c r="B560">
        <v>3934</v>
      </c>
    </row>
    <row r="561" spans="1:2" x14ac:dyDescent="0.3">
      <c r="A561" t="s">
        <v>20</v>
      </c>
      <c r="B561">
        <v>4006</v>
      </c>
    </row>
    <row r="562" spans="1:2" x14ac:dyDescent="0.3">
      <c r="A562" t="s">
        <v>20</v>
      </c>
      <c r="B562">
        <v>4065</v>
      </c>
    </row>
    <row r="563" spans="1:2" x14ac:dyDescent="0.3">
      <c r="A563" t="s">
        <v>20</v>
      </c>
      <c r="B563">
        <v>4233</v>
      </c>
    </row>
    <row r="564" spans="1:2" x14ac:dyDescent="0.3">
      <c r="A564" t="s">
        <v>20</v>
      </c>
      <c r="B564">
        <v>4289</v>
      </c>
    </row>
    <row r="565" spans="1:2" x14ac:dyDescent="0.3">
      <c r="A565" t="s">
        <v>20</v>
      </c>
      <c r="B565">
        <v>4358</v>
      </c>
    </row>
    <row r="566" spans="1:2" x14ac:dyDescent="0.3">
      <c r="A566" t="s">
        <v>20</v>
      </c>
      <c r="B566">
        <v>4498</v>
      </c>
    </row>
    <row r="567" spans="1:2" x14ac:dyDescent="0.3">
      <c r="A567" t="s">
        <v>20</v>
      </c>
      <c r="B567">
        <v>4799</v>
      </c>
    </row>
    <row r="568" spans="1:2" x14ac:dyDescent="0.3">
      <c r="A568" t="s">
        <v>20</v>
      </c>
      <c r="B568">
        <v>5139</v>
      </c>
    </row>
    <row r="569" spans="1:2" x14ac:dyDescent="0.3">
      <c r="A569" t="s">
        <v>20</v>
      </c>
      <c r="B569">
        <v>5168</v>
      </c>
    </row>
    <row r="570" spans="1:2" x14ac:dyDescent="0.3">
      <c r="A570" t="s">
        <v>20</v>
      </c>
      <c r="B570">
        <v>5180</v>
      </c>
    </row>
    <row r="571" spans="1:2" x14ac:dyDescent="0.3">
      <c r="A571" t="s">
        <v>20</v>
      </c>
      <c r="B571">
        <v>5203</v>
      </c>
    </row>
    <row r="572" spans="1:2" x14ac:dyDescent="0.3">
      <c r="A572" t="s">
        <v>20</v>
      </c>
      <c r="B572">
        <v>5419</v>
      </c>
    </row>
    <row r="573" spans="1:2" x14ac:dyDescent="0.3">
      <c r="A573" t="s">
        <v>20</v>
      </c>
      <c r="B573">
        <v>5512</v>
      </c>
    </row>
    <row r="574" spans="1:2" x14ac:dyDescent="0.3">
      <c r="A574" t="s">
        <v>20</v>
      </c>
      <c r="B574">
        <v>5880</v>
      </c>
    </row>
    <row r="575" spans="1:2" x14ac:dyDescent="0.3">
      <c r="A575" t="s">
        <v>20</v>
      </c>
      <c r="B575">
        <v>5966</v>
      </c>
    </row>
    <row r="576" spans="1:2" x14ac:dyDescent="0.3">
      <c r="A576" t="s">
        <v>20</v>
      </c>
      <c r="B576">
        <v>6212</v>
      </c>
    </row>
    <row r="577" spans="1:2" x14ac:dyDescent="0.3">
      <c r="A577" t="s">
        <v>20</v>
      </c>
      <c r="B577">
        <v>6286</v>
      </c>
    </row>
    <row r="578" spans="1:2" x14ac:dyDescent="0.3">
      <c r="A578" t="s">
        <v>20</v>
      </c>
      <c r="B578">
        <v>6406</v>
      </c>
    </row>
    <row r="579" spans="1:2" x14ac:dyDescent="0.3">
      <c r="A579" t="s">
        <v>20</v>
      </c>
      <c r="B579">
        <v>6465</v>
      </c>
    </row>
    <row r="580" spans="1:2" x14ac:dyDescent="0.3">
      <c r="A580" t="s">
        <v>20</v>
      </c>
      <c r="B580">
        <v>7295</v>
      </c>
    </row>
  </sheetData>
  <autoFilter ref="A15:B15" xr:uid="{529D7D11-9499-4791-A324-55D27FFCD73A}">
    <sortState xmlns:xlrd2="http://schemas.microsoft.com/office/spreadsheetml/2017/richdata2" ref="A16:B580">
      <sortCondition ref="B15"/>
    </sortState>
  </autoFilter>
  <mergeCells count="14">
    <mergeCell ref="A12:F12"/>
    <mergeCell ref="A11:F11"/>
    <mergeCell ref="B5:C5"/>
    <mergeCell ref="E2:F2"/>
    <mergeCell ref="E3:F3"/>
    <mergeCell ref="E4:F4"/>
    <mergeCell ref="E5:F5"/>
    <mergeCell ref="E9:F9"/>
    <mergeCell ref="E8:F8"/>
    <mergeCell ref="B1:C1"/>
    <mergeCell ref="E1:F1"/>
    <mergeCell ref="B2:C2"/>
    <mergeCell ref="B4:C4"/>
    <mergeCell ref="B3:C3"/>
  </mergeCells>
  <conditionalFormatting sqref="A16:A580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E16:E379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Month</vt:lpstr>
      <vt:lpstr>Bonus</vt:lpstr>
      <vt:lpstr>Bonus -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Leah Nash</cp:lastModifiedBy>
  <dcterms:created xsi:type="dcterms:W3CDTF">2021-09-29T18:52:28Z</dcterms:created>
  <dcterms:modified xsi:type="dcterms:W3CDTF">2022-10-27T00:01:10Z</dcterms:modified>
</cp:coreProperties>
</file>